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I:\Rate Submissions\2019\Models\"/>
    </mc:Choice>
  </mc:AlternateContent>
  <xr:revisionPtr revIDLastSave="0" documentId="10_ncr:100000_{5C7E2582-8ABF-485C-A03A-3A284D807785}" xr6:coauthVersionLast="31" xr6:coauthVersionMax="31" xr10:uidLastSave="{00000000-0000-0000-0000-000000000000}"/>
  <bookViews>
    <workbookView xWindow="270" yWindow="-135" windowWidth="19860" windowHeight="6450" tabRatio="855" firstSheet="10" activeTab="10"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 r:id="rId17"/>
    <externalReference r:id="rId18"/>
    <externalReference r:id="rId19"/>
    <externalReference r:id="rId20"/>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Summary'!$A$1:$R$108</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Report'!$A$1:$BT$57</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LRAM'!$B$402</definedName>
    <definedName name="Table_5_d.__2018_Lost_Revenues_Work_Form">'5.  2015-2020 LRAM'!$B$596</definedName>
    <definedName name="Table_5_e.__2019_Lost_Revenues_Work_Form">'5.  2015-2020 LRAM'!$B$779</definedName>
    <definedName name="Table_5_f.__2020_Lost_Revenues_Work_Form">'5.  2015-2020 LRAM'!$B$962</definedName>
    <definedName name="Targets">'[1]LDC Targets'!$A$3:$D$83</definedName>
  </definedNames>
  <calcPr calcId="179017"/>
</workbook>
</file>

<file path=xl/calcChain.xml><?xml version="1.0" encoding="utf-8"?>
<calcChain xmlns="http://schemas.openxmlformats.org/spreadsheetml/2006/main">
  <c r="AC587" i="79" l="1"/>
  <c r="O493" i="79" l="1"/>
  <c r="O314" i="79"/>
  <c r="O313" i="79"/>
  <c r="O308" i="79"/>
  <c r="O307" i="79"/>
  <c r="O295" i="79"/>
  <c r="O294" i="79"/>
  <c r="O292" i="79"/>
  <c r="O291" i="79"/>
  <c r="O80" i="79"/>
  <c r="O76" i="79"/>
  <c r="O70" i="79"/>
  <c r="O64" i="79"/>
  <c r="O61" i="79"/>
  <c r="O60" i="79"/>
  <c r="O58" i="79"/>
  <c r="O57" i="79"/>
  <c r="O55" i="79"/>
  <c r="O54" i="79"/>
  <c r="O44" i="79"/>
  <c r="O38" i="79"/>
  <c r="O41" i="79"/>
  <c r="O47" i="79"/>
  <c r="O48" i="79"/>
  <c r="O128" i="79"/>
  <c r="O122" i="79"/>
  <c r="O112" i="79"/>
  <c r="O109" i="79"/>
  <c r="O108" i="79"/>
  <c r="O106" i="79"/>
  <c r="O105" i="79"/>
  <c r="D571" i="79"/>
  <c r="D568" i="79"/>
  <c r="D511" i="79"/>
  <c r="D499" i="79"/>
  <c r="D493" i="79"/>
  <c r="D486" i="79"/>
  <c r="D480" i="79"/>
  <c r="D477" i="79"/>
  <c r="D474" i="79"/>
  <c r="D292" i="79"/>
  <c r="D291" i="79"/>
  <c r="D295" i="79"/>
  <c r="D294" i="79"/>
  <c r="D308" i="79"/>
  <c r="D307" i="79"/>
  <c r="D313" i="79"/>
  <c r="D314" i="79"/>
  <c r="D326" i="79"/>
  <c r="D277" i="79"/>
  <c r="D128" i="79"/>
  <c r="D122" i="79"/>
  <c r="D112" i="79"/>
  <c r="D109" i="79"/>
  <c r="D108" i="79"/>
  <c r="D106" i="79"/>
  <c r="D105" i="79"/>
  <c r="D80" i="79"/>
  <c r="D76" i="79"/>
  <c r="D70" i="79"/>
  <c r="D61" i="79"/>
  <c r="D58" i="79"/>
  <c r="D55" i="79"/>
  <c r="D54" i="79"/>
  <c r="D64" i="79"/>
  <c r="E64" i="79"/>
  <c r="D60" i="79"/>
  <c r="D57" i="79"/>
  <c r="D48" i="79"/>
  <c r="D47" i="79"/>
  <c r="D44" i="79"/>
  <c r="D41" i="79"/>
  <c r="D39" i="79"/>
  <c r="D38" i="79"/>
  <c r="Q493" i="79" l="1"/>
  <c r="R493" i="79"/>
  <c r="S493" i="79"/>
  <c r="T493" i="79"/>
  <c r="U493" i="79"/>
  <c r="V493" i="79"/>
  <c r="W493" i="79"/>
  <c r="X493" i="79"/>
  <c r="P493" i="79"/>
  <c r="J54" i="85"/>
  <c r="N54" i="85"/>
  <c r="E53" i="85"/>
  <c r="G53" i="85"/>
  <c r="G54" i="85" s="1"/>
  <c r="H53" i="85"/>
  <c r="H54" i="85" s="1"/>
  <c r="I53" i="85"/>
  <c r="I54" i="85" s="1"/>
  <c r="J53" i="85"/>
  <c r="K53" i="85"/>
  <c r="K54" i="85" s="1"/>
  <c r="L53" i="85"/>
  <c r="L54" i="85" s="1"/>
  <c r="M53" i="85"/>
  <c r="M54" i="85" s="1"/>
  <c r="N53" i="85"/>
  <c r="F53" i="85"/>
  <c r="F54" i="85" s="1"/>
  <c r="G120" i="86" l="1"/>
  <c r="F120" i="86"/>
  <c r="C43" i="85" l="1"/>
  <c r="G41" i="85"/>
  <c r="J41" i="85" s="1"/>
  <c r="F41" i="85"/>
  <c r="G40" i="85"/>
  <c r="F40" i="85"/>
  <c r="G39" i="85"/>
  <c r="J39" i="85" s="1"/>
  <c r="F39" i="85"/>
  <c r="G43" i="85" l="1"/>
  <c r="K41" i="85"/>
  <c r="K39" i="85"/>
  <c r="F43" i="85"/>
  <c r="J40" i="85"/>
  <c r="J43" i="85" s="1"/>
  <c r="K40" i="85" l="1"/>
  <c r="K43" i="85" s="1"/>
  <c r="K44" i="85" s="1"/>
  <c r="K45" i="85" s="1"/>
  <c r="K46" i="85" s="1"/>
  <c r="E55" i="85" s="1"/>
  <c r="F55" i="85" s="1"/>
  <c r="G55" i="85" s="1"/>
  <c r="H55" i="85" s="1"/>
  <c r="I55" i="85" s="1"/>
  <c r="J55" i="85" s="1"/>
  <c r="K55" i="85" s="1"/>
  <c r="L55" i="85" s="1"/>
  <c r="M55" i="85" s="1"/>
  <c r="N55" i="85" s="1"/>
  <c r="Y522" i="79" l="1"/>
  <c r="Y526" i="79"/>
  <c r="Y529" i="79"/>
  <c r="Y532" i="79"/>
  <c r="Y535" i="79"/>
  <c r="AM521" i="79"/>
  <c r="Y571" i="79"/>
  <c r="AM571" i="79" s="1"/>
  <c r="Y483" i="79"/>
  <c r="Y477" i="79"/>
  <c r="AF493" i="79" l="1"/>
  <c r="AA499" i="79"/>
  <c r="AC493" i="79"/>
  <c r="Y486" i="79"/>
  <c r="Y474" i="79"/>
  <c r="X122" i="79" l="1"/>
  <c r="W122" i="79"/>
  <c r="V122" i="79"/>
  <c r="U122" i="79"/>
  <c r="T122" i="79"/>
  <c r="S122" i="79"/>
  <c r="R122" i="79"/>
  <c r="Q122" i="79"/>
  <c r="P122" i="79"/>
  <c r="X61" i="79"/>
  <c r="W61" i="79"/>
  <c r="V61" i="79"/>
  <c r="U61" i="79"/>
  <c r="T61" i="79"/>
  <c r="S61" i="79"/>
  <c r="R61" i="79"/>
  <c r="Q61" i="79"/>
  <c r="P61" i="79"/>
  <c r="Q58" i="79"/>
  <c r="R58" i="79"/>
  <c r="S58" i="79"/>
  <c r="T58" i="79"/>
  <c r="U58" i="79"/>
  <c r="V58" i="79"/>
  <c r="W58" i="79"/>
  <c r="X58" i="79"/>
  <c r="P58" i="79"/>
  <c r="M128" i="79"/>
  <c r="L128" i="79"/>
  <c r="K128" i="79"/>
  <c r="J128" i="79"/>
  <c r="I128" i="79"/>
  <c r="H128" i="79"/>
  <c r="G128" i="79"/>
  <c r="F128" i="79"/>
  <c r="E128" i="79"/>
  <c r="M122" i="79"/>
  <c r="L122" i="79"/>
  <c r="K122" i="79"/>
  <c r="J122" i="79"/>
  <c r="I122" i="79"/>
  <c r="H122" i="79"/>
  <c r="G122" i="79"/>
  <c r="F122" i="79"/>
  <c r="E122" i="79"/>
  <c r="M61" i="79"/>
  <c r="L61" i="79"/>
  <c r="K61" i="79"/>
  <c r="J61" i="79"/>
  <c r="I61" i="79"/>
  <c r="H61" i="79"/>
  <c r="G61" i="79"/>
  <c r="F61" i="79"/>
  <c r="E61" i="79"/>
  <c r="F58" i="79"/>
  <c r="G58" i="79"/>
  <c r="H58" i="79"/>
  <c r="I58" i="79"/>
  <c r="J58" i="79"/>
  <c r="K58" i="79"/>
  <c r="L58" i="79"/>
  <c r="M58" i="79"/>
  <c r="E58" i="79"/>
  <c r="M193" i="79"/>
  <c r="L193" i="79"/>
  <c r="K193" i="79"/>
  <c r="J193" i="79"/>
  <c r="I193" i="79"/>
  <c r="H193" i="79"/>
  <c r="G193" i="79"/>
  <c r="F193" i="79"/>
  <c r="E193" i="79"/>
  <c r="M192" i="79"/>
  <c r="L192" i="79"/>
  <c r="K192" i="79"/>
  <c r="J192" i="79"/>
  <c r="I192" i="79"/>
  <c r="H192" i="79"/>
  <c r="G192" i="79"/>
  <c r="F192" i="79"/>
  <c r="E192" i="79"/>
  <c r="M190" i="79"/>
  <c r="L190" i="79"/>
  <c r="K190" i="79"/>
  <c r="J190" i="79"/>
  <c r="I190" i="79"/>
  <c r="H190" i="79"/>
  <c r="G190" i="79"/>
  <c r="F190" i="79"/>
  <c r="E190" i="79"/>
  <c r="M189" i="79"/>
  <c r="L189" i="79"/>
  <c r="K189" i="79"/>
  <c r="J189" i="79"/>
  <c r="I189" i="79"/>
  <c r="H189" i="79"/>
  <c r="G189" i="79"/>
  <c r="F189" i="79"/>
  <c r="E189" i="79"/>
  <c r="M187" i="79"/>
  <c r="L187" i="79"/>
  <c r="K187" i="79"/>
  <c r="J187" i="79"/>
  <c r="I187" i="79"/>
  <c r="H187" i="79"/>
  <c r="G187" i="79"/>
  <c r="F187" i="79"/>
  <c r="E187" i="79"/>
  <c r="M186" i="79"/>
  <c r="L186" i="79"/>
  <c r="K186" i="79"/>
  <c r="J186" i="79"/>
  <c r="I186" i="79"/>
  <c r="H186" i="79"/>
  <c r="G186" i="79"/>
  <c r="F186" i="79"/>
  <c r="E186" i="79"/>
  <c r="M184" i="79"/>
  <c r="L184" i="79"/>
  <c r="K184" i="79"/>
  <c r="J184" i="79"/>
  <c r="I184" i="79"/>
  <c r="H184" i="79"/>
  <c r="G184" i="79"/>
  <c r="F184" i="79"/>
  <c r="E184" i="79"/>
  <c r="M183" i="79"/>
  <c r="L183" i="79"/>
  <c r="K183" i="79"/>
  <c r="J183" i="79"/>
  <c r="I183" i="79"/>
  <c r="H183" i="79"/>
  <c r="G183" i="79"/>
  <c r="F183" i="79"/>
  <c r="E183" i="79"/>
  <c r="M181" i="79"/>
  <c r="L181" i="79"/>
  <c r="K181" i="79"/>
  <c r="J181" i="79"/>
  <c r="I181" i="79"/>
  <c r="H181" i="79"/>
  <c r="G181" i="79"/>
  <c r="F181" i="79"/>
  <c r="E181" i="79"/>
  <c r="M180" i="79"/>
  <c r="L180" i="79"/>
  <c r="K180" i="79"/>
  <c r="J180" i="79"/>
  <c r="I180" i="79"/>
  <c r="H180" i="79"/>
  <c r="G180" i="79"/>
  <c r="F180" i="79"/>
  <c r="E180" i="79"/>
  <c r="M178" i="79"/>
  <c r="L178" i="79"/>
  <c r="K178" i="79"/>
  <c r="J178" i="79"/>
  <c r="I178" i="79"/>
  <c r="H178" i="79"/>
  <c r="G178" i="79"/>
  <c r="F178" i="79"/>
  <c r="E178" i="79"/>
  <c r="M177" i="79"/>
  <c r="L177" i="79"/>
  <c r="K177" i="79"/>
  <c r="J177" i="79"/>
  <c r="I177" i="79"/>
  <c r="H177" i="79"/>
  <c r="G177" i="79"/>
  <c r="F177" i="79"/>
  <c r="E177" i="79"/>
  <c r="M175" i="79"/>
  <c r="L175" i="79"/>
  <c r="K175" i="79"/>
  <c r="J175" i="79"/>
  <c r="I175" i="79"/>
  <c r="H175" i="79"/>
  <c r="G175" i="79"/>
  <c r="F175" i="79"/>
  <c r="E175" i="79"/>
  <c r="M174" i="79"/>
  <c r="L174" i="79"/>
  <c r="K174" i="79"/>
  <c r="J174" i="79"/>
  <c r="I174" i="79"/>
  <c r="H174" i="79"/>
  <c r="G174" i="79"/>
  <c r="F174" i="79"/>
  <c r="E174" i="79"/>
  <c r="M172" i="79"/>
  <c r="L172" i="79"/>
  <c r="K172" i="79"/>
  <c r="J172" i="79"/>
  <c r="I172" i="79"/>
  <c r="H172" i="79"/>
  <c r="G172" i="79"/>
  <c r="F172" i="79"/>
  <c r="E172" i="79"/>
  <c r="M171" i="79"/>
  <c r="L171" i="79"/>
  <c r="K171" i="79"/>
  <c r="J171" i="79"/>
  <c r="I171" i="79"/>
  <c r="H171" i="79"/>
  <c r="G171" i="79"/>
  <c r="F171" i="79"/>
  <c r="E171" i="79"/>
  <c r="M169" i="79"/>
  <c r="L169" i="79"/>
  <c r="K169" i="79"/>
  <c r="J169" i="79"/>
  <c r="I169" i="79"/>
  <c r="H169" i="79"/>
  <c r="G169" i="79"/>
  <c r="F169" i="79"/>
  <c r="E169" i="79"/>
  <c r="M168" i="79"/>
  <c r="L168" i="79"/>
  <c r="K168" i="79"/>
  <c r="J168" i="79"/>
  <c r="I168" i="79"/>
  <c r="H168" i="79"/>
  <c r="G168" i="79"/>
  <c r="F168" i="79"/>
  <c r="E168" i="79"/>
  <c r="M166" i="79"/>
  <c r="L166" i="79"/>
  <c r="K166" i="79"/>
  <c r="J166" i="79"/>
  <c r="I166" i="79"/>
  <c r="H166" i="79"/>
  <c r="G166" i="79"/>
  <c r="F166" i="79"/>
  <c r="E166" i="79"/>
  <c r="M165" i="79"/>
  <c r="L165" i="79"/>
  <c r="K165" i="79"/>
  <c r="J165" i="79"/>
  <c r="I165" i="79"/>
  <c r="H165" i="79"/>
  <c r="G165" i="79"/>
  <c r="F165" i="79"/>
  <c r="E165" i="79"/>
  <c r="M163" i="79"/>
  <c r="L163" i="79"/>
  <c r="K163" i="79"/>
  <c r="J163" i="79"/>
  <c r="I163" i="79"/>
  <c r="H163" i="79"/>
  <c r="G163" i="79"/>
  <c r="F163" i="79"/>
  <c r="E163" i="79"/>
  <c r="M162" i="79"/>
  <c r="L162" i="79"/>
  <c r="K162" i="79"/>
  <c r="J162" i="79"/>
  <c r="I162" i="79"/>
  <c r="H162" i="79"/>
  <c r="G162" i="79"/>
  <c r="F162" i="79"/>
  <c r="E162" i="79"/>
  <c r="M160" i="79"/>
  <c r="L160" i="79"/>
  <c r="K160" i="79"/>
  <c r="J160" i="79"/>
  <c r="I160" i="79"/>
  <c r="H160" i="79"/>
  <c r="G160" i="79"/>
  <c r="F160" i="79"/>
  <c r="E160" i="79"/>
  <c r="M159" i="79"/>
  <c r="L159" i="79"/>
  <c r="K159" i="79"/>
  <c r="J159" i="79"/>
  <c r="I159" i="79"/>
  <c r="H159" i="79"/>
  <c r="G159" i="79"/>
  <c r="F159" i="79"/>
  <c r="E159" i="79"/>
  <c r="M157" i="79"/>
  <c r="L157" i="79"/>
  <c r="K157" i="79"/>
  <c r="J157" i="79"/>
  <c r="I157" i="79"/>
  <c r="H157" i="79"/>
  <c r="G157" i="79"/>
  <c r="F157" i="79"/>
  <c r="E157" i="79"/>
  <c r="M156" i="79"/>
  <c r="L156" i="79"/>
  <c r="K156" i="79"/>
  <c r="J156" i="79"/>
  <c r="I156" i="79"/>
  <c r="H156" i="79"/>
  <c r="G156" i="79"/>
  <c r="F156" i="79"/>
  <c r="E156" i="79"/>
  <c r="M154" i="79"/>
  <c r="L154" i="79"/>
  <c r="K154" i="79"/>
  <c r="J154" i="79"/>
  <c r="I154" i="79"/>
  <c r="H154" i="79"/>
  <c r="G154" i="79"/>
  <c r="F154" i="79"/>
  <c r="E154" i="79"/>
  <c r="M153" i="79"/>
  <c r="L153" i="79"/>
  <c r="K153" i="79"/>
  <c r="J153" i="79"/>
  <c r="I153" i="79"/>
  <c r="H153" i="79"/>
  <c r="G153" i="79"/>
  <c r="F153" i="79"/>
  <c r="E153" i="79"/>
  <c r="M150" i="79"/>
  <c r="L150" i="79"/>
  <c r="K150" i="79"/>
  <c r="J150" i="79"/>
  <c r="I150" i="79"/>
  <c r="H150" i="79"/>
  <c r="G150" i="79"/>
  <c r="F150" i="79"/>
  <c r="E150" i="79"/>
  <c r="M149" i="79"/>
  <c r="L149" i="79"/>
  <c r="K149" i="79"/>
  <c r="J149" i="79"/>
  <c r="I149" i="79"/>
  <c r="H149" i="79"/>
  <c r="G149" i="79"/>
  <c r="F149" i="79"/>
  <c r="E149" i="79"/>
  <c r="M147" i="79"/>
  <c r="L147" i="79"/>
  <c r="K147" i="79"/>
  <c r="J147" i="79"/>
  <c r="I147" i="79"/>
  <c r="H147" i="79"/>
  <c r="G147" i="79"/>
  <c r="F147" i="79"/>
  <c r="E147" i="79"/>
  <c r="M146" i="79"/>
  <c r="L146" i="79"/>
  <c r="K146" i="79"/>
  <c r="J146" i="79"/>
  <c r="I146" i="79"/>
  <c r="H146" i="79"/>
  <c r="G146" i="79"/>
  <c r="F146" i="79"/>
  <c r="E146" i="79"/>
  <c r="M144" i="79"/>
  <c r="L144" i="79"/>
  <c r="K144" i="79"/>
  <c r="J144" i="79"/>
  <c r="I144" i="79"/>
  <c r="H144" i="79"/>
  <c r="G144" i="79"/>
  <c r="F144" i="79"/>
  <c r="E144" i="79"/>
  <c r="M143" i="79"/>
  <c r="L143" i="79"/>
  <c r="K143" i="79"/>
  <c r="J143" i="79"/>
  <c r="I143" i="79"/>
  <c r="H143" i="79"/>
  <c r="G143" i="79"/>
  <c r="F143" i="79"/>
  <c r="E143" i="79"/>
  <c r="M140" i="79"/>
  <c r="L140" i="79"/>
  <c r="K140" i="79"/>
  <c r="J140" i="79"/>
  <c r="I140" i="79"/>
  <c r="H140" i="79"/>
  <c r="G140" i="79"/>
  <c r="F140" i="79"/>
  <c r="E140" i="79"/>
  <c r="M139" i="79"/>
  <c r="L139" i="79"/>
  <c r="K139" i="79"/>
  <c r="J139" i="79"/>
  <c r="I139" i="79"/>
  <c r="H139" i="79"/>
  <c r="G139" i="79"/>
  <c r="F139" i="79"/>
  <c r="E139" i="79"/>
  <c r="M137" i="79"/>
  <c r="L137" i="79"/>
  <c r="K137" i="79"/>
  <c r="J137" i="79"/>
  <c r="I137" i="79"/>
  <c r="H137" i="79"/>
  <c r="G137" i="79"/>
  <c r="F137" i="79"/>
  <c r="E137" i="79"/>
  <c r="M136" i="79"/>
  <c r="L136" i="79"/>
  <c r="K136" i="79"/>
  <c r="J136" i="79"/>
  <c r="I136" i="79"/>
  <c r="H136" i="79"/>
  <c r="G136" i="79"/>
  <c r="F136" i="79"/>
  <c r="E136" i="79"/>
  <c r="M134" i="79"/>
  <c r="L134" i="79"/>
  <c r="K134" i="79"/>
  <c r="J134" i="79"/>
  <c r="I134" i="79"/>
  <c r="H134" i="79"/>
  <c r="G134" i="79"/>
  <c r="F134" i="79"/>
  <c r="E134" i="79"/>
  <c r="M133" i="79"/>
  <c r="L133" i="79"/>
  <c r="K133" i="79"/>
  <c r="J133" i="79"/>
  <c r="I133" i="79"/>
  <c r="H133" i="79"/>
  <c r="G133" i="79"/>
  <c r="F133" i="79"/>
  <c r="E133" i="79"/>
  <c r="M131" i="79"/>
  <c r="L131" i="79"/>
  <c r="K131" i="79"/>
  <c r="J131" i="79"/>
  <c r="I131" i="79"/>
  <c r="H131" i="79"/>
  <c r="G131" i="79"/>
  <c r="F131" i="79"/>
  <c r="E131" i="79"/>
  <c r="M130" i="79"/>
  <c r="L130" i="79"/>
  <c r="K130" i="79"/>
  <c r="J130" i="79"/>
  <c r="I130" i="79"/>
  <c r="H130" i="79"/>
  <c r="G130" i="79"/>
  <c r="F130" i="79"/>
  <c r="E130" i="79"/>
  <c r="M127" i="79"/>
  <c r="L127" i="79"/>
  <c r="K127" i="79"/>
  <c r="J127" i="79"/>
  <c r="I127" i="79"/>
  <c r="H127" i="79"/>
  <c r="G127" i="79"/>
  <c r="F127" i="79"/>
  <c r="E127" i="79"/>
  <c r="M125" i="79"/>
  <c r="L125" i="79"/>
  <c r="K125" i="79"/>
  <c r="J125" i="79"/>
  <c r="I125" i="79"/>
  <c r="H125" i="79"/>
  <c r="G125" i="79"/>
  <c r="F125" i="79"/>
  <c r="E125" i="79"/>
  <c r="M124" i="79"/>
  <c r="L124" i="79"/>
  <c r="K124" i="79"/>
  <c r="J124" i="79"/>
  <c r="I124" i="79"/>
  <c r="H124" i="79"/>
  <c r="G124" i="79"/>
  <c r="F124" i="79"/>
  <c r="E124" i="79"/>
  <c r="M121" i="79"/>
  <c r="L121" i="79"/>
  <c r="K121" i="79"/>
  <c r="J121" i="79"/>
  <c r="I121" i="79"/>
  <c r="H121" i="79"/>
  <c r="G121" i="79"/>
  <c r="F121" i="79"/>
  <c r="E121" i="79"/>
  <c r="M119" i="79"/>
  <c r="L119" i="79"/>
  <c r="K119" i="79"/>
  <c r="J119" i="79"/>
  <c r="I119" i="79"/>
  <c r="H119" i="79"/>
  <c r="G119" i="79"/>
  <c r="F119" i="79"/>
  <c r="E119" i="79"/>
  <c r="M118" i="79"/>
  <c r="L118" i="79"/>
  <c r="K118" i="79"/>
  <c r="J118" i="79"/>
  <c r="I118" i="79"/>
  <c r="H118" i="79"/>
  <c r="G118" i="79"/>
  <c r="F118" i="79"/>
  <c r="E118" i="79"/>
  <c r="M115" i="79"/>
  <c r="L115" i="79"/>
  <c r="K115" i="79"/>
  <c r="J115" i="79"/>
  <c r="I115" i="79"/>
  <c r="H115" i="79"/>
  <c r="G115" i="79"/>
  <c r="F115" i="79"/>
  <c r="E115" i="79"/>
  <c r="M114" i="79"/>
  <c r="L114" i="79"/>
  <c r="K114" i="79"/>
  <c r="J114" i="79"/>
  <c r="I114" i="79"/>
  <c r="H114" i="79"/>
  <c r="G114" i="79"/>
  <c r="F114" i="79"/>
  <c r="E114" i="79"/>
  <c r="M112" i="79"/>
  <c r="L112" i="79"/>
  <c r="K112" i="79"/>
  <c r="J112" i="79"/>
  <c r="I112" i="79"/>
  <c r="H112" i="79"/>
  <c r="G112" i="79"/>
  <c r="F112" i="79"/>
  <c r="E112" i="79"/>
  <c r="M111" i="79"/>
  <c r="L111" i="79"/>
  <c r="K111" i="79"/>
  <c r="J111" i="79"/>
  <c r="I111" i="79"/>
  <c r="H111" i="79"/>
  <c r="G111" i="79"/>
  <c r="F111" i="79"/>
  <c r="E111" i="79"/>
  <c r="M109" i="79"/>
  <c r="L109" i="79"/>
  <c r="K109" i="79"/>
  <c r="J109" i="79"/>
  <c r="I109" i="79"/>
  <c r="H109" i="79"/>
  <c r="G109" i="79"/>
  <c r="F109" i="79"/>
  <c r="E109" i="79"/>
  <c r="M108" i="79"/>
  <c r="L108" i="79"/>
  <c r="K108" i="79"/>
  <c r="J108" i="79"/>
  <c r="I108" i="79"/>
  <c r="H108" i="79"/>
  <c r="G108" i="79"/>
  <c r="F108" i="79"/>
  <c r="E108" i="79"/>
  <c r="M106" i="79"/>
  <c r="L106" i="79"/>
  <c r="K106" i="79"/>
  <c r="J106" i="79"/>
  <c r="I106" i="79"/>
  <c r="H106" i="79"/>
  <c r="G106" i="79"/>
  <c r="F106" i="79"/>
  <c r="E106" i="79"/>
  <c r="M105" i="79"/>
  <c r="L105" i="79"/>
  <c r="K105" i="79"/>
  <c r="J105" i="79"/>
  <c r="I105" i="79"/>
  <c r="H105" i="79"/>
  <c r="G105" i="79"/>
  <c r="F105" i="79"/>
  <c r="E105" i="79"/>
  <c r="M101" i="79"/>
  <c r="L101" i="79"/>
  <c r="K101" i="79"/>
  <c r="J101" i="79"/>
  <c r="I101" i="79"/>
  <c r="H101" i="79"/>
  <c r="G101" i="79"/>
  <c r="F101" i="79"/>
  <c r="E101" i="79"/>
  <c r="M100" i="79"/>
  <c r="L100" i="79"/>
  <c r="K100" i="79"/>
  <c r="J100" i="79"/>
  <c r="I100" i="79"/>
  <c r="H100" i="79"/>
  <c r="G100" i="79"/>
  <c r="F100" i="79"/>
  <c r="E100" i="79"/>
  <c r="M98" i="79"/>
  <c r="L98" i="79"/>
  <c r="K98" i="79"/>
  <c r="J98" i="79"/>
  <c r="I98" i="79"/>
  <c r="H98" i="79"/>
  <c r="G98" i="79"/>
  <c r="F98" i="79"/>
  <c r="E98" i="79"/>
  <c r="M97" i="79"/>
  <c r="L97" i="79"/>
  <c r="K97" i="79"/>
  <c r="J97" i="79"/>
  <c r="I97" i="79"/>
  <c r="H97" i="79"/>
  <c r="G97" i="79"/>
  <c r="F97" i="79"/>
  <c r="E97" i="79"/>
  <c r="M95" i="79"/>
  <c r="L95" i="79"/>
  <c r="K95" i="79"/>
  <c r="J95" i="79"/>
  <c r="I95" i="79"/>
  <c r="H95" i="79"/>
  <c r="G95" i="79"/>
  <c r="F95" i="79"/>
  <c r="E95" i="79"/>
  <c r="M94" i="79"/>
  <c r="L94" i="79"/>
  <c r="K94" i="79"/>
  <c r="J94" i="79"/>
  <c r="I94" i="79"/>
  <c r="H94" i="79"/>
  <c r="G94" i="79"/>
  <c r="F94" i="79"/>
  <c r="E94" i="79"/>
  <c r="M92" i="79"/>
  <c r="L92" i="79"/>
  <c r="K92" i="79"/>
  <c r="J92" i="79"/>
  <c r="I92" i="79"/>
  <c r="H92" i="79"/>
  <c r="G92" i="79"/>
  <c r="F92" i="79"/>
  <c r="E92" i="79"/>
  <c r="M91" i="79"/>
  <c r="L91" i="79"/>
  <c r="K91" i="79"/>
  <c r="J91" i="79"/>
  <c r="I91" i="79"/>
  <c r="H91" i="79"/>
  <c r="G91" i="79"/>
  <c r="F91" i="79"/>
  <c r="E91" i="79"/>
  <c r="M88" i="79"/>
  <c r="L88" i="79"/>
  <c r="K88" i="79"/>
  <c r="J88" i="79"/>
  <c r="I88" i="79"/>
  <c r="H88" i="79"/>
  <c r="G88" i="79"/>
  <c r="F88" i="79"/>
  <c r="E88" i="79"/>
  <c r="M87" i="79"/>
  <c r="L87" i="79"/>
  <c r="K87" i="79"/>
  <c r="J87" i="79"/>
  <c r="I87" i="79"/>
  <c r="H87" i="79"/>
  <c r="G87" i="79"/>
  <c r="F87" i="79"/>
  <c r="E87" i="79"/>
  <c r="M85" i="79"/>
  <c r="L85" i="79"/>
  <c r="K85" i="79"/>
  <c r="J85" i="79"/>
  <c r="I85" i="79"/>
  <c r="H85" i="79"/>
  <c r="G85" i="79"/>
  <c r="F85" i="79"/>
  <c r="E85" i="79"/>
  <c r="M84" i="79"/>
  <c r="L84" i="79"/>
  <c r="K84" i="79"/>
  <c r="J84" i="79"/>
  <c r="I84" i="79"/>
  <c r="H84" i="79"/>
  <c r="G84" i="79"/>
  <c r="F84" i="79"/>
  <c r="E84" i="79"/>
  <c r="M81" i="79"/>
  <c r="L81" i="79"/>
  <c r="K81" i="79"/>
  <c r="J81" i="79"/>
  <c r="I81" i="79"/>
  <c r="H81" i="79"/>
  <c r="G81" i="79"/>
  <c r="F81" i="79"/>
  <c r="E81" i="79"/>
  <c r="M80" i="79"/>
  <c r="L80" i="79"/>
  <c r="K80" i="79"/>
  <c r="J80" i="79"/>
  <c r="I80" i="79"/>
  <c r="H80" i="79"/>
  <c r="G80" i="79"/>
  <c r="F80" i="79"/>
  <c r="E80" i="79"/>
  <c r="M77" i="79"/>
  <c r="L77" i="79"/>
  <c r="K77" i="79"/>
  <c r="J77" i="79"/>
  <c r="I77" i="79"/>
  <c r="H77" i="79"/>
  <c r="G77" i="79"/>
  <c r="F77" i="79"/>
  <c r="E77" i="79"/>
  <c r="M76" i="79"/>
  <c r="L76" i="79"/>
  <c r="K76" i="79"/>
  <c r="J76" i="79"/>
  <c r="I76" i="79"/>
  <c r="H76" i="79"/>
  <c r="G76" i="79"/>
  <c r="F76" i="79"/>
  <c r="E76" i="79"/>
  <c r="M74" i="79"/>
  <c r="L74" i="79"/>
  <c r="K74" i="79"/>
  <c r="J74" i="79"/>
  <c r="I74" i="79"/>
  <c r="H74" i="79"/>
  <c r="G74" i="79"/>
  <c r="F74" i="79"/>
  <c r="E74" i="79"/>
  <c r="M73" i="79"/>
  <c r="L73" i="79"/>
  <c r="K73" i="79"/>
  <c r="J73" i="79"/>
  <c r="I73" i="79"/>
  <c r="H73" i="79"/>
  <c r="G73" i="79"/>
  <c r="F73" i="79"/>
  <c r="E73" i="79"/>
  <c r="M71" i="79"/>
  <c r="L71" i="79"/>
  <c r="K71" i="79"/>
  <c r="J71" i="79"/>
  <c r="I71" i="79"/>
  <c r="H71" i="79"/>
  <c r="G71" i="79"/>
  <c r="F71" i="79"/>
  <c r="E71" i="79"/>
  <c r="M70" i="79"/>
  <c r="L70" i="79"/>
  <c r="K70" i="79"/>
  <c r="J70" i="79"/>
  <c r="I70" i="79"/>
  <c r="H70" i="79"/>
  <c r="G70" i="79"/>
  <c r="F70" i="79"/>
  <c r="E70" i="79"/>
  <c r="M67" i="79"/>
  <c r="L67" i="79"/>
  <c r="K67" i="79"/>
  <c r="J67" i="79"/>
  <c r="I67" i="79"/>
  <c r="H67" i="79"/>
  <c r="G67" i="79"/>
  <c r="F67" i="79"/>
  <c r="E67" i="79"/>
  <c r="M66" i="79"/>
  <c r="L66" i="79"/>
  <c r="K66" i="79"/>
  <c r="J66" i="79"/>
  <c r="I66" i="79"/>
  <c r="H66" i="79"/>
  <c r="G66" i="79"/>
  <c r="F66" i="79"/>
  <c r="E66" i="79"/>
  <c r="M64" i="79"/>
  <c r="L64" i="79"/>
  <c r="K64" i="79"/>
  <c r="J64" i="79"/>
  <c r="I64" i="79"/>
  <c r="H64" i="79"/>
  <c r="G64" i="79"/>
  <c r="F64" i="79"/>
  <c r="M63" i="79"/>
  <c r="L63" i="79"/>
  <c r="K63" i="79"/>
  <c r="J63" i="79"/>
  <c r="I63" i="79"/>
  <c r="H63" i="79"/>
  <c r="G63" i="79"/>
  <c r="F63" i="79"/>
  <c r="E63" i="79"/>
  <c r="M60" i="79"/>
  <c r="L60" i="79"/>
  <c r="K60" i="79"/>
  <c r="J60" i="79"/>
  <c r="I60" i="79"/>
  <c r="H60" i="79"/>
  <c r="G60" i="79"/>
  <c r="F60" i="79"/>
  <c r="E60" i="79"/>
  <c r="M57" i="79"/>
  <c r="L57" i="79"/>
  <c r="K57" i="79"/>
  <c r="J57" i="79"/>
  <c r="I57" i="79"/>
  <c r="H57" i="79"/>
  <c r="G57" i="79"/>
  <c r="F57" i="79"/>
  <c r="E57" i="79"/>
  <c r="M55" i="79"/>
  <c r="L55" i="79"/>
  <c r="K55" i="79"/>
  <c r="J55" i="79"/>
  <c r="I55" i="79"/>
  <c r="H55" i="79"/>
  <c r="G55" i="79"/>
  <c r="F55" i="79"/>
  <c r="E55" i="79"/>
  <c r="M54" i="79"/>
  <c r="L54" i="79"/>
  <c r="K54" i="79"/>
  <c r="J54" i="79"/>
  <c r="I54" i="79"/>
  <c r="H54" i="79"/>
  <c r="G54" i="79"/>
  <c r="F54" i="79"/>
  <c r="E54" i="79"/>
  <c r="M51" i="79"/>
  <c r="L51" i="79"/>
  <c r="K51" i="79"/>
  <c r="J51" i="79"/>
  <c r="I51" i="79"/>
  <c r="H51" i="79"/>
  <c r="G51" i="79"/>
  <c r="F51" i="79"/>
  <c r="E51" i="79"/>
  <c r="M50" i="79"/>
  <c r="L50" i="79"/>
  <c r="K50" i="79"/>
  <c r="J50" i="79"/>
  <c r="I50" i="79"/>
  <c r="H50" i="79"/>
  <c r="G50" i="79"/>
  <c r="F50" i="79"/>
  <c r="E50" i="79"/>
  <c r="M48" i="79"/>
  <c r="L48" i="79"/>
  <c r="K48" i="79"/>
  <c r="J48" i="79"/>
  <c r="I48" i="79"/>
  <c r="H48" i="79"/>
  <c r="G48" i="79"/>
  <c r="F48" i="79"/>
  <c r="E48" i="79"/>
  <c r="M47" i="79"/>
  <c r="L47" i="79"/>
  <c r="K47" i="79"/>
  <c r="J47" i="79"/>
  <c r="I47" i="79"/>
  <c r="H47" i="79"/>
  <c r="G47" i="79"/>
  <c r="F47" i="79"/>
  <c r="E47" i="79"/>
  <c r="M45" i="79"/>
  <c r="L45" i="79"/>
  <c r="K45" i="79"/>
  <c r="J45" i="79"/>
  <c r="I45" i="79"/>
  <c r="H45" i="79"/>
  <c r="G45" i="79"/>
  <c r="F45" i="79"/>
  <c r="E45" i="79"/>
  <c r="M44" i="79"/>
  <c r="L44" i="79"/>
  <c r="K44" i="79"/>
  <c r="J44" i="79"/>
  <c r="I44" i="79"/>
  <c r="H44" i="79"/>
  <c r="G44" i="79"/>
  <c r="F44" i="79"/>
  <c r="E44" i="79"/>
  <c r="M42" i="79"/>
  <c r="L42" i="79"/>
  <c r="K42" i="79"/>
  <c r="J42" i="79"/>
  <c r="I42" i="79"/>
  <c r="H42" i="79"/>
  <c r="G42" i="79"/>
  <c r="F42" i="79"/>
  <c r="E42" i="79"/>
  <c r="M41" i="79"/>
  <c r="L41" i="79"/>
  <c r="K41" i="79"/>
  <c r="J41" i="79"/>
  <c r="I41" i="79"/>
  <c r="H41" i="79"/>
  <c r="G41" i="79"/>
  <c r="F41" i="79"/>
  <c r="E41" i="79"/>
  <c r="F38" i="79"/>
  <c r="G38" i="79"/>
  <c r="H38" i="79"/>
  <c r="I38" i="79"/>
  <c r="J38" i="79"/>
  <c r="K38" i="79"/>
  <c r="L38" i="79"/>
  <c r="M38" i="79"/>
  <c r="F39" i="79"/>
  <c r="G39" i="79"/>
  <c r="H39" i="79"/>
  <c r="I39" i="79"/>
  <c r="J39" i="79"/>
  <c r="K39" i="79"/>
  <c r="L39" i="79"/>
  <c r="M39" i="79"/>
  <c r="X193" i="79"/>
  <c r="W193" i="79"/>
  <c r="V193" i="79"/>
  <c r="U193" i="79"/>
  <c r="T193" i="79"/>
  <c r="S193" i="79"/>
  <c r="R193" i="79"/>
  <c r="Q193" i="79"/>
  <c r="P193" i="79"/>
  <c r="X192" i="79"/>
  <c r="W192" i="79"/>
  <c r="V192" i="79"/>
  <c r="U192" i="79"/>
  <c r="T192" i="79"/>
  <c r="S192" i="79"/>
  <c r="R192" i="79"/>
  <c r="Q192" i="79"/>
  <c r="P192" i="79"/>
  <c r="X190" i="79"/>
  <c r="W190" i="79"/>
  <c r="V190" i="79"/>
  <c r="U190" i="79"/>
  <c r="T190" i="79"/>
  <c r="S190" i="79"/>
  <c r="R190" i="79"/>
  <c r="Q190" i="79"/>
  <c r="P190" i="79"/>
  <c r="X189" i="79"/>
  <c r="W189" i="79"/>
  <c r="V189" i="79"/>
  <c r="U189" i="79"/>
  <c r="T189" i="79"/>
  <c r="S189" i="79"/>
  <c r="R189" i="79"/>
  <c r="Q189" i="79"/>
  <c r="P189" i="79"/>
  <c r="X187" i="79"/>
  <c r="W187" i="79"/>
  <c r="V187" i="79"/>
  <c r="U187" i="79"/>
  <c r="T187" i="79"/>
  <c r="S187" i="79"/>
  <c r="R187" i="79"/>
  <c r="Q187" i="79"/>
  <c r="P187" i="79"/>
  <c r="X186" i="79"/>
  <c r="W186" i="79"/>
  <c r="V186" i="79"/>
  <c r="U186" i="79"/>
  <c r="T186" i="79"/>
  <c r="S186" i="79"/>
  <c r="R186" i="79"/>
  <c r="Q186" i="79"/>
  <c r="P186" i="79"/>
  <c r="X184" i="79"/>
  <c r="W184" i="79"/>
  <c r="V184" i="79"/>
  <c r="U184" i="79"/>
  <c r="T184" i="79"/>
  <c r="S184" i="79"/>
  <c r="R184" i="79"/>
  <c r="Q184" i="79"/>
  <c r="P184" i="79"/>
  <c r="X183" i="79"/>
  <c r="W183" i="79"/>
  <c r="V183" i="79"/>
  <c r="U183" i="79"/>
  <c r="T183" i="79"/>
  <c r="S183" i="79"/>
  <c r="R183" i="79"/>
  <c r="Q183" i="79"/>
  <c r="P183" i="79"/>
  <c r="X181" i="79"/>
  <c r="W181" i="79"/>
  <c r="V181" i="79"/>
  <c r="U181" i="79"/>
  <c r="T181" i="79"/>
  <c r="S181" i="79"/>
  <c r="R181" i="79"/>
  <c r="Q181" i="79"/>
  <c r="P181" i="79"/>
  <c r="X180" i="79"/>
  <c r="W180" i="79"/>
  <c r="V180" i="79"/>
  <c r="U180" i="79"/>
  <c r="T180" i="79"/>
  <c r="S180" i="79"/>
  <c r="R180" i="79"/>
  <c r="Q180" i="79"/>
  <c r="P180" i="79"/>
  <c r="X178" i="79"/>
  <c r="W178" i="79"/>
  <c r="V178" i="79"/>
  <c r="U178" i="79"/>
  <c r="T178" i="79"/>
  <c r="S178" i="79"/>
  <c r="R178" i="79"/>
  <c r="Q178" i="79"/>
  <c r="P178" i="79"/>
  <c r="X177" i="79"/>
  <c r="W177" i="79"/>
  <c r="V177" i="79"/>
  <c r="U177" i="79"/>
  <c r="T177" i="79"/>
  <c r="S177" i="79"/>
  <c r="R177" i="79"/>
  <c r="Q177" i="79"/>
  <c r="P177" i="79"/>
  <c r="X175" i="79"/>
  <c r="W175" i="79"/>
  <c r="V175" i="79"/>
  <c r="U175" i="79"/>
  <c r="T175" i="79"/>
  <c r="S175" i="79"/>
  <c r="R175" i="79"/>
  <c r="Q175" i="79"/>
  <c r="P175" i="79"/>
  <c r="X174" i="79"/>
  <c r="W174" i="79"/>
  <c r="V174" i="79"/>
  <c r="U174" i="79"/>
  <c r="T174" i="79"/>
  <c r="S174" i="79"/>
  <c r="R174" i="79"/>
  <c r="Q174" i="79"/>
  <c r="P174" i="79"/>
  <c r="X172" i="79"/>
  <c r="W172" i="79"/>
  <c r="V172" i="79"/>
  <c r="U172" i="79"/>
  <c r="T172" i="79"/>
  <c r="S172" i="79"/>
  <c r="R172" i="79"/>
  <c r="Q172" i="79"/>
  <c r="P172" i="79"/>
  <c r="X171" i="79"/>
  <c r="W171" i="79"/>
  <c r="V171" i="79"/>
  <c r="U171" i="79"/>
  <c r="T171" i="79"/>
  <c r="S171" i="79"/>
  <c r="R171" i="79"/>
  <c r="Q171" i="79"/>
  <c r="P171" i="79"/>
  <c r="X169" i="79"/>
  <c r="W169" i="79"/>
  <c r="V169" i="79"/>
  <c r="U169" i="79"/>
  <c r="T169" i="79"/>
  <c r="S169" i="79"/>
  <c r="R169" i="79"/>
  <c r="Q169" i="79"/>
  <c r="P169" i="79"/>
  <c r="X168" i="79"/>
  <c r="W168" i="79"/>
  <c r="V168" i="79"/>
  <c r="U168" i="79"/>
  <c r="T168" i="79"/>
  <c r="S168" i="79"/>
  <c r="R168" i="79"/>
  <c r="Q168" i="79"/>
  <c r="P168" i="79"/>
  <c r="X166" i="79"/>
  <c r="W166" i="79"/>
  <c r="V166" i="79"/>
  <c r="U166" i="79"/>
  <c r="T166" i="79"/>
  <c r="S166" i="79"/>
  <c r="R166" i="79"/>
  <c r="Q166" i="79"/>
  <c r="P166" i="79"/>
  <c r="X165" i="79"/>
  <c r="W165" i="79"/>
  <c r="V165" i="79"/>
  <c r="U165" i="79"/>
  <c r="T165" i="79"/>
  <c r="S165" i="79"/>
  <c r="R165" i="79"/>
  <c r="Q165" i="79"/>
  <c r="P165" i="79"/>
  <c r="X163" i="79"/>
  <c r="W163" i="79"/>
  <c r="V163" i="79"/>
  <c r="U163" i="79"/>
  <c r="T163" i="79"/>
  <c r="S163" i="79"/>
  <c r="R163" i="79"/>
  <c r="Q163" i="79"/>
  <c r="P163" i="79"/>
  <c r="X162" i="79"/>
  <c r="W162" i="79"/>
  <c r="V162" i="79"/>
  <c r="U162" i="79"/>
  <c r="T162" i="79"/>
  <c r="S162" i="79"/>
  <c r="R162" i="79"/>
  <c r="Q162" i="79"/>
  <c r="P162" i="79"/>
  <c r="X160" i="79"/>
  <c r="W160" i="79"/>
  <c r="V160" i="79"/>
  <c r="U160" i="79"/>
  <c r="T160" i="79"/>
  <c r="S160" i="79"/>
  <c r="R160" i="79"/>
  <c r="Q160" i="79"/>
  <c r="P160" i="79"/>
  <c r="X159" i="79"/>
  <c r="W159" i="79"/>
  <c r="V159" i="79"/>
  <c r="U159" i="79"/>
  <c r="T159" i="79"/>
  <c r="S159" i="79"/>
  <c r="R159" i="79"/>
  <c r="Q159" i="79"/>
  <c r="P159" i="79"/>
  <c r="X157" i="79"/>
  <c r="W157" i="79"/>
  <c r="V157" i="79"/>
  <c r="U157" i="79"/>
  <c r="T157" i="79"/>
  <c r="S157" i="79"/>
  <c r="R157" i="79"/>
  <c r="Q157" i="79"/>
  <c r="P157" i="79"/>
  <c r="X156" i="79"/>
  <c r="W156" i="79"/>
  <c r="V156" i="79"/>
  <c r="U156" i="79"/>
  <c r="T156" i="79"/>
  <c r="S156" i="79"/>
  <c r="R156" i="79"/>
  <c r="Q156" i="79"/>
  <c r="P156" i="79"/>
  <c r="X154" i="79"/>
  <c r="W154" i="79"/>
  <c r="V154" i="79"/>
  <c r="U154" i="79"/>
  <c r="T154" i="79"/>
  <c r="S154" i="79"/>
  <c r="R154" i="79"/>
  <c r="Q154" i="79"/>
  <c r="P154" i="79"/>
  <c r="X153" i="79"/>
  <c r="W153" i="79"/>
  <c r="V153" i="79"/>
  <c r="U153" i="79"/>
  <c r="T153" i="79"/>
  <c r="S153" i="79"/>
  <c r="R153" i="79"/>
  <c r="Q153" i="79"/>
  <c r="P153" i="79"/>
  <c r="X150" i="79"/>
  <c r="W150" i="79"/>
  <c r="V150" i="79"/>
  <c r="U150" i="79"/>
  <c r="T150" i="79"/>
  <c r="S150" i="79"/>
  <c r="R150" i="79"/>
  <c r="Q150" i="79"/>
  <c r="P150" i="79"/>
  <c r="X149" i="79"/>
  <c r="W149" i="79"/>
  <c r="V149" i="79"/>
  <c r="U149" i="79"/>
  <c r="T149" i="79"/>
  <c r="S149" i="79"/>
  <c r="R149" i="79"/>
  <c r="Q149" i="79"/>
  <c r="P149" i="79"/>
  <c r="X147" i="79"/>
  <c r="W147" i="79"/>
  <c r="V147" i="79"/>
  <c r="U147" i="79"/>
  <c r="T147" i="79"/>
  <c r="S147" i="79"/>
  <c r="R147" i="79"/>
  <c r="Q147" i="79"/>
  <c r="P147" i="79"/>
  <c r="X146" i="79"/>
  <c r="W146" i="79"/>
  <c r="V146" i="79"/>
  <c r="U146" i="79"/>
  <c r="T146" i="79"/>
  <c r="S146" i="79"/>
  <c r="R146" i="79"/>
  <c r="Q146" i="79"/>
  <c r="P146" i="79"/>
  <c r="X144" i="79"/>
  <c r="W144" i="79"/>
  <c r="V144" i="79"/>
  <c r="U144" i="79"/>
  <c r="T144" i="79"/>
  <c r="S144" i="79"/>
  <c r="R144" i="79"/>
  <c r="Q144" i="79"/>
  <c r="P144" i="79"/>
  <c r="X143" i="79"/>
  <c r="W143" i="79"/>
  <c r="V143" i="79"/>
  <c r="U143" i="79"/>
  <c r="T143" i="79"/>
  <c r="S143" i="79"/>
  <c r="R143" i="79"/>
  <c r="Q143" i="79"/>
  <c r="P143" i="79"/>
  <c r="X140" i="79"/>
  <c r="W140" i="79"/>
  <c r="V140" i="79"/>
  <c r="U140" i="79"/>
  <c r="T140" i="79"/>
  <c r="S140" i="79"/>
  <c r="R140" i="79"/>
  <c r="Q140" i="79"/>
  <c r="P140" i="79"/>
  <c r="X139" i="79"/>
  <c r="W139" i="79"/>
  <c r="V139" i="79"/>
  <c r="U139" i="79"/>
  <c r="T139" i="79"/>
  <c r="S139" i="79"/>
  <c r="R139" i="79"/>
  <c r="Q139" i="79"/>
  <c r="P139" i="79"/>
  <c r="X137" i="79"/>
  <c r="W137" i="79"/>
  <c r="V137" i="79"/>
  <c r="U137" i="79"/>
  <c r="T137" i="79"/>
  <c r="S137" i="79"/>
  <c r="R137" i="79"/>
  <c r="Q137" i="79"/>
  <c r="P137" i="79"/>
  <c r="X136" i="79"/>
  <c r="W136" i="79"/>
  <c r="V136" i="79"/>
  <c r="U136" i="79"/>
  <c r="T136" i="79"/>
  <c r="S136" i="79"/>
  <c r="R136" i="79"/>
  <c r="Q136" i="79"/>
  <c r="P136" i="79"/>
  <c r="X134" i="79"/>
  <c r="W134" i="79"/>
  <c r="V134" i="79"/>
  <c r="U134" i="79"/>
  <c r="T134" i="79"/>
  <c r="S134" i="79"/>
  <c r="R134" i="79"/>
  <c r="Q134" i="79"/>
  <c r="P134" i="79"/>
  <c r="X133" i="79"/>
  <c r="W133" i="79"/>
  <c r="V133" i="79"/>
  <c r="U133" i="79"/>
  <c r="T133" i="79"/>
  <c r="S133" i="79"/>
  <c r="R133" i="79"/>
  <c r="Q133" i="79"/>
  <c r="P133" i="79"/>
  <c r="X131" i="79"/>
  <c r="W131" i="79"/>
  <c r="V131" i="79"/>
  <c r="U131" i="79"/>
  <c r="T131" i="79"/>
  <c r="S131" i="79"/>
  <c r="R131" i="79"/>
  <c r="Q131" i="79"/>
  <c r="P131" i="79"/>
  <c r="X130" i="79"/>
  <c r="W130" i="79"/>
  <c r="V130" i="79"/>
  <c r="U130" i="79"/>
  <c r="T130" i="79"/>
  <c r="S130" i="79"/>
  <c r="R130" i="79"/>
  <c r="Q130" i="79"/>
  <c r="P130" i="79"/>
  <c r="X128" i="79"/>
  <c r="W128" i="79"/>
  <c r="V128" i="79"/>
  <c r="U128" i="79"/>
  <c r="T128" i="79"/>
  <c r="S128" i="79"/>
  <c r="R128" i="79"/>
  <c r="Q128" i="79"/>
  <c r="P128" i="79"/>
  <c r="X127" i="79"/>
  <c r="W127" i="79"/>
  <c r="V127" i="79"/>
  <c r="U127" i="79"/>
  <c r="T127" i="79"/>
  <c r="S127" i="79"/>
  <c r="R127" i="79"/>
  <c r="Q127" i="79"/>
  <c r="P127" i="79"/>
  <c r="X125" i="79"/>
  <c r="W125" i="79"/>
  <c r="V125" i="79"/>
  <c r="U125" i="79"/>
  <c r="T125" i="79"/>
  <c r="S125" i="79"/>
  <c r="R125" i="79"/>
  <c r="Q125" i="79"/>
  <c r="P125" i="79"/>
  <c r="X124" i="79"/>
  <c r="W124" i="79"/>
  <c r="V124" i="79"/>
  <c r="U124" i="79"/>
  <c r="T124" i="79"/>
  <c r="S124" i="79"/>
  <c r="R124" i="79"/>
  <c r="Q124" i="79"/>
  <c r="P124" i="79"/>
  <c r="X121" i="79"/>
  <c r="W121" i="79"/>
  <c r="V121" i="79"/>
  <c r="U121" i="79"/>
  <c r="T121" i="79"/>
  <c r="S121" i="79"/>
  <c r="R121" i="79"/>
  <c r="Q121" i="79"/>
  <c r="P121" i="79"/>
  <c r="X119" i="79"/>
  <c r="W119" i="79"/>
  <c r="V119" i="79"/>
  <c r="U119" i="79"/>
  <c r="T119" i="79"/>
  <c r="S119" i="79"/>
  <c r="R119" i="79"/>
  <c r="Q119" i="79"/>
  <c r="P119" i="79"/>
  <c r="X118" i="79"/>
  <c r="W118" i="79"/>
  <c r="V118" i="79"/>
  <c r="U118" i="79"/>
  <c r="T118" i="79"/>
  <c r="S118" i="79"/>
  <c r="R118" i="79"/>
  <c r="Q118" i="79"/>
  <c r="P118" i="79"/>
  <c r="X115" i="79"/>
  <c r="W115" i="79"/>
  <c r="V115" i="79"/>
  <c r="U115" i="79"/>
  <c r="T115" i="79"/>
  <c r="S115" i="79"/>
  <c r="R115" i="79"/>
  <c r="Q115" i="79"/>
  <c r="P115" i="79"/>
  <c r="X114" i="79"/>
  <c r="W114" i="79"/>
  <c r="V114" i="79"/>
  <c r="U114" i="79"/>
  <c r="T114" i="79"/>
  <c r="S114" i="79"/>
  <c r="R114" i="79"/>
  <c r="Q114" i="79"/>
  <c r="P114" i="79"/>
  <c r="X112" i="79"/>
  <c r="W112" i="79"/>
  <c r="V112" i="79"/>
  <c r="U112" i="79"/>
  <c r="T112" i="79"/>
  <c r="S112" i="79"/>
  <c r="R112" i="79"/>
  <c r="Q112" i="79"/>
  <c r="P112" i="79"/>
  <c r="X111" i="79"/>
  <c r="W111" i="79"/>
  <c r="V111" i="79"/>
  <c r="U111" i="79"/>
  <c r="T111" i="79"/>
  <c r="S111" i="79"/>
  <c r="R111" i="79"/>
  <c r="Q111" i="79"/>
  <c r="P111" i="79"/>
  <c r="X109" i="79"/>
  <c r="W109" i="79"/>
  <c r="V109" i="79"/>
  <c r="U109" i="79"/>
  <c r="T109" i="79"/>
  <c r="S109" i="79"/>
  <c r="R109" i="79"/>
  <c r="Q109" i="79"/>
  <c r="P109" i="79"/>
  <c r="X108" i="79"/>
  <c r="W108" i="79"/>
  <c r="V108" i="79"/>
  <c r="U108" i="79"/>
  <c r="T108" i="79"/>
  <c r="S108" i="79"/>
  <c r="R108" i="79"/>
  <c r="Q108" i="79"/>
  <c r="P108" i="79"/>
  <c r="X106" i="79"/>
  <c r="W106" i="79"/>
  <c r="V106" i="79"/>
  <c r="U106" i="79"/>
  <c r="T106" i="79"/>
  <c r="S106" i="79"/>
  <c r="R106" i="79"/>
  <c r="Q106" i="79"/>
  <c r="P106" i="79"/>
  <c r="X105" i="79"/>
  <c r="W105" i="79"/>
  <c r="V105" i="79"/>
  <c r="U105" i="79"/>
  <c r="T105" i="79"/>
  <c r="S105" i="79"/>
  <c r="R105" i="79"/>
  <c r="Q105" i="79"/>
  <c r="P105" i="79"/>
  <c r="X101" i="79"/>
  <c r="W101" i="79"/>
  <c r="V101" i="79"/>
  <c r="U101" i="79"/>
  <c r="T101" i="79"/>
  <c r="S101" i="79"/>
  <c r="R101" i="79"/>
  <c r="Q101" i="79"/>
  <c r="P101" i="79"/>
  <c r="X100" i="79"/>
  <c r="W100" i="79"/>
  <c r="V100" i="79"/>
  <c r="U100" i="79"/>
  <c r="T100" i="79"/>
  <c r="S100" i="79"/>
  <c r="R100" i="79"/>
  <c r="Q100" i="79"/>
  <c r="P100" i="79"/>
  <c r="X98" i="79"/>
  <c r="W98" i="79"/>
  <c r="V98" i="79"/>
  <c r="U98" i="79"/>
  <c r="T98" i="79"/>
  <c r="S98" i="79"/>
  <c r="R98" i="79"/>
  <c r="Q98" i="79"/>
  <c r="P98" i="79"/>
  <c r="X97" i="79"/>
  <c r="W97" i="79"/>
  <c r="V97" i="79"/>
  <c r="U97" i="79"/>
  <c r="T97" i="79"/>
  <c r="S97" i="79"/>
  <c r="R97" i="79"/>
  <c r="Q97" i="79"/>
  <c r="P97" i="79"/>
  <c r="X95" i="79"/>
  <c r="W95" i="79"/>
  <c r="V95" i="79"/>
  <c r="U95" i="79"/>
  <c r="T95" i="79"/>
  <c r="S95" i="79"/>
  <c r="R95" i="79"/>
  <c r="Q95" i="79"/>
  <c r="P95" i="79"/>
  <c r="X94" i="79"/>
  <c r="W94" i="79"/>
  <c r="V94" i="79"/>
  <c r="U94" i="79"/>
  <c r="T94" i="79"/>
  <c r="S94" i="79"/>
  <c r="R94" i="79"/>
  <c r="Q94" i="79"/>
  <c r="P94" i="79"/>
  <c r="X92" i="79"/>
  <c r="W92" i="79"/>
  <c r="V92" i="79"/>
  <c r="U92" i="79"/>
  <c r="T92" i="79"/>
  <c r="S92" i="79"/>
  <c r="R92" i="79"/>
  <c r="Q92" i="79"/>
  <c r="P92" i="79"/>
  <c r="X91" i="79"/>
  <c r="W91" i="79"/>
  <c r="V91" i="79"/>
  <c r="U91" i="79"/>
  <c r="T91" i="79"/>
  <c r="S91" i="79"/>
  <c r="R91" i="79"/>
  <c r="Q91" i="79"/>
  <c r="P91" i="79"/>
  <c r="X88" i="79"/>
  <c r="W88" i="79"/>
  <c r="V88" i="79"/>
  <c r="U88" i="79"/>
  <c r="T88" i="79"/>
  <c r="S88" i="79"/>
  <c r="R88" i="79"/>
  <c r="Q88" i="79"/>
  <c r="P88" i="79"/>
  <c r="X87" i="79"/>
  <c r="W87" i="79"/>
  <c r="V87" i="79"/>
  <c r="U87" i="79"/>
  <c r="T87" i="79"/>
  <c r="S87" i="79"/>
  <c r="R87" i="79"/>
  <c r="Q87" i="79"/>
  <c r="P87" i="79"/>
  <c r="X85" i="79"/>
  <c r="W85" i="79"/>
  <c r="V85" i="79"/>
  <c r="U85" i="79"/>
  <c r="T85" i="79"/>
  <c r="S85" i="79"/>
  <c r="R85" i="79"/>
  <c r="Q85" i="79"/>
  <c r="P85" i="79"/>
  <c r="X84" i="79"/>
  <c r="W84" i="79"/>
  <c r="V84" i="79"/>
  <c r="U84" i="79"/>
  <c r="T84" i="79"/>
  <c r="S84" i="79"/>
  <c r="R84" i="79"/>
  <c r="Q84" i="79"/>
  <c r="P84" i="79"/>
  <c r="X81" i="79"/>
  <c r="W81" i="79"/>
  <c r="V81" i="79"/>
  <c r="U81" i="79"/>
  <c r="T81" i="79"/>
  <c r="S81" i="79"/>
  <c r="R81" i="79"/>
  <c r="Q81" i="79"/>
  <c r="P81" i="79"/>
  <c r="X80" i="79"/>
  <c r="W80" i="79"/>
  <c r="V80" i="79"/>
  <c r="U80" i="79"/>
  <c r="T80" i="79"/>
  <c r="S80" i="79"/>
  <c r="R80" i="79"/>
  <c r="Q80" i="79"/>
  <c r="P80" i="79"/>
  <c r="X77" i="79"/>
  <c r="W77" i="79"/>
  <c r="V77" i="79"/>
  <c r="U77" i="79"/>
  <c r="T77" i="79"/>
  <c r="S77" i="79"/>
  <c r="R77" i="79"/>
  <c r="Q77" i="79"/>
  <c r="P77" i="79"/>
  <c r="X76" i="79"/>
  <c r="W76" i="79"/>
  <c r="V76" i="79"/>
  <c r="U76" i="79"/>
  <c r="T76" i="79"/>
  <c r="S76" i="79"/>
  <c r="R76" i="79"/>
  <c r="Q76" i="79"/>
  <c r="P76" i="79"/>
  <c r="X74" i="79"/>
  <c r="W74" i="79"/>
  <c r="V74" i="79"/>
  <c r="U74" i="79"/>
  <c r="T74" i="79"/>
  <c r="S74" i="79"/>
  <c r="R74" i="79"/>
  <c r="Q74" i="79"/>
  <c r="P74" i="79"/>
  <c r="X73" i="79"/>
  <c r="W73" i="79"/>
  <c r="V73" i="79"/>
  <c r="U73" i="79"/>
  <c r="T73" i="79"/>
  <c r="S73" i="79"/>
  <c r="R73" i="79"/>
  <c r="Q73" i="79"/>
  <c r="P73" i="79"/>
  <c r="X71" i="79"/>
  <c r="W71" i="79"/>
  <c r="V71" i="79"/>
  <c r="U71" i="79"/>
  <c r="T71" i="79"/>
  <c r="S71" i="79"/>
  <c r="R71" i="79"/>
  <c r="Q71" i="79"/>
  <c r="P71" i="79"/>
  <c r="X70" i="79"/>
  <c r="W70" i="79"/>
  <c r="V70" i="79"/>
  <c r="U70" i="79"/>
  <c r="T70" i="79"/>
  <c r="S70" i="79"/>
  <c r="R70" i="79"/>
  <c r="Q70" i="79"/>
  <c r="P70" i="79"/>
  <c r="X67" i="79"/>
  <c r="W67" i="79"/>
  <c r="V67" i="79"/>
  <c r="U67" i="79"/>
  <c r="T67" i="79"/>
  <c r="S67" i="79"/>
  <c r="R67" i="79"/>
  <c r="Q67" i="79"/>
  <c r="P67" i="79"/>
  <c r="X66" i="79"/>
  <c r="W66" i="79"/>
  <c r="V66" i="79"/>
  <c r="U66" i="79"/>
  <c r="T66" i="79"/>
  <c r="S66" i="79"/>
  <c r="R66" i="79"/>
  <c r="Q66" i="79"/>
  <c r="P66" i="79"/>
  <c r="X64" i="79"/>
  <c r="W64" i="79"/>
  <c r="V64" i="79"/>
  <c r="U64" i="79"/>
  <c r="T64" i="79"/>
  <c r="S64" i="79"/>
  <c r="R64" i="79"/>
  <c r="Q64" i="79"/>
  <c r="P64" i="79"/>
  <c r="X63" i="79"/>
  <c r="W63" i="79"/>
  <c r="V63" i="79"/>
  <c r="U63" i="79"/>
  <c r="T63" i="79"/>
  <c r="S63" i="79"/>
  <c r="R63" i="79"/>
  <c r="Q63" i="79"/>
  <c r="P63" i="79"/>
  <c r="X60" i="79"/>
  <c r="W60" i="79"/>
  <c r="V60" i="79"/>
  <c r="U60" i="79"/>
  <c r="T60" i="79"/>
  <c r="S60" i="79"/>
  <c r="R60" i="79"/>
  <c r="Q60" i="79"/>
  <c r="P60" i="79"/>
  <c r="X57" i="79"/>
  <c r="W57" i="79"/>
  <c r="V57" i="79"/>
  <c r="U57" i="79"/>
  <c r="T57" i="79"/>
  <c r="S57" i="79"/>
  <c r="R57" i="79"/>
  <c r="Q57" i="79"/>
  <c r="P57" i="79"/>
  <c r="X55" i="79"/>
  <c r="W55" i="79"/>
  <c r="V55" i="79"/>
  <c r="U55" i="79"/>
  <c r="T55" i="79"/>
  <c r="S55" i="79"/>
  <c r="R55" i="79"/>
  <c r="Q55" i="79"/>
  <c r="P55" i="79"/>
  <c r="X54" i="79"/>
  <c r="W54" i="79"/>
  <c r="V54" i="79"/>
  <c r="U54" i="79"/>
  <c r="T54" i="79"/>
  <c r="S54" i="79"/>
  <c r="R54" i="79"/>
  <c r="Q54" i="79"/>
  <c r="P54" i="79"/>
  <c r="X51" i="79"/>
  <c r="W51" i="79"/>
  <c r="V51" i="79"/>
  <c r="U51" i="79"/>
  <c r="T51" i="79"/>
  <c r="S51" i="79"/>
  <c r="R51" i="79"/>
  <c r="Q51" i="79"/>
  <c r="P51" i="79"/>
  <c r="X50" i="79"/>
  <c r="W50" i="79"/>
  <c r="V50" i="79"/>
  <c r="U50" i="79"/>
  <c r="T50" i="79"/>
  <c r="S50" i="79"/>
  <c r="R50" i="79"/>
  <c r="Q50" i="79"/>
  <c r="P50" i="79"/>
  <c r="X48" i="79"/>
  <c r="W48" i="79"/>
  <c r="V48" i="79"/>
  <c r="U48" i="79"/>
  <c r="T48" i="79"/>
  <c r="S48" i="79"/>
  <c r="R48" i="79"/>
  <c r="Q48" i="79"/>
  <c r="P48" i="79"/>
  <c r="X47" i="79"/>
  <c r="W47" i="79"/>
  <c r="V47" i="79"/>
  <c r="U47" i="79"/>
  <c r="T47" i="79"/>
  <c r="S47" i="79"/>
  <c r="R47" i="79"/>
  <c r="Q47" i="79"/>
  <c r="P47" i="79"/>
  <c r="X45" i="79"/>
  <c r="W45" i="79"/>
  <c r="V45" i="79"/>
  <c r="U45" i="79"/>
  <c r="T45" i="79"/>
  <c r="S45" i="79"/>
  <c r="R45" i="79"/>
  <c r="Q45" i="79"/>
  <c r="P45" i="79"/>
  <c r="X44" i="79"/>
  <c r="W44" i="79"/>
  <c r="V44" i="79"/>
  <c r="U44" i="79"/>
  <c r="T44" i="79"/>
  <c r="S44" i="79"/>
  <c r="R44" i="79"/>
  <c r="Q44" i="79"/>
  <c r="P44" i="79"/>
  <c r="X42" i="79"/>
  <c r="W42" i="79"/>
  <c r="V42" i="79"/>
  <c r="U42" i="79"/>
  <c r="T42" i="79"/>
  <c r="S42" i="79"/>
  <c r="R42" i="79"/>
  <c r="Q42" i="79"/>
  <c r="P42" i="79"/>
  <c r="X41" i="79"/>
  <c r="W41" i="79"/>
  <c r="V41" i="79"/>
  <c r="U41" i="79"/>
  <c r="T41" i="79"/>
  <c r="S41" i="79"/>
  <c r="R41" i="79"/>
  <c r="Q41" i="79"/>
  <c r="P41" i="79"/>
  <c r="Q38" i="79"/>
  <c r="R38" i="79"/>
  <c r="S38" i="79"/>
  <c r="T38" i="79"/>
  <c r="U38" i="79"/>
  <c r="V38" i="79"/>
  <c r="W38" i="79"/>
  <c r="X38" i="79"/>
  <c r="Q39" i="79"/>
  <c r="R39" i="79"/>
  <c r="S39" i="79"/>
  <c r="T39" i="79"/>
  <c r="U39" i="79"/>
  <c r="V39" i="79"/>
  <c r="W39" i="79"/>
  <c r="X39" i="79"/>
  <c r="P39" i="79"/>
  <c r="P38" i="79"/>
  <c r="E39" i="79"/>
  <c r="E38" i="79"/>
  <c r="X314" i="79"/>
  <c r="W314" i="79"/>
  <c r="V314" i="79"/>
  <c r="U314" i="79"/>
  <c r="T314" i="79"/>
  <c r="S314" i="79"/>
  <c r="R314" i="79"/>
  <c r="Q314" i="79"/>
  <c r="P314" i="79"/>
  <c r="X308" i="79"/>
  <c r="W308" i="79"/>
  <c r="V308" i="79"/>
  <c r="U308" i="79"/>
  <c r="T308" i="79"/>
  <c r="S308" i="79"/>
  <c r="R308" i="79"/>
  <c r="Q308" i="79"/>
  <c r="P308" i="79"/>
  <c r="X295" i="79"/>
  <c r="W295" i="79"/>
  <c r="V295" i="79"/>
  <c r="U295" i="79"/>
  <c r="T295" i="79"/>
  <c r="S295" i="79"/>
  <c r="R295" i="79"/>
  <c r="Q295" i="79"/>
  <c r="P295" i="79"/>
  <c r="Q292" i="79"/>
  <c r="R292" i="79"/>
  <c r="S292" i="79"/>
  <c r="T292" i="79"/>
  <c r="U292" i="79"/>
  <c r="V292" i="79"/>
  <c r="W292" i="79"/>
  <c r="X292" i="79"/>
  <c r="P292" i="79"/>
  <c r="M286" i="79"/>
  <c r="L286" i="79"/>
  <c r="K286" i="79"/>
  <c r="J286" i="79"/>
  <c r="I286" i="79"/>
  <c r="H286" i="79"/>
  <c r="G286" i="79"/>
  <c r="F286" i="79"/>
  <c r="E286" i="79"/>
  <c r="M326" i="79"/>
  <c r="L326" i="79"/>
  <c r="K326" i="79"/>
  <c r="J326" i="79"/>
  <c r="I326" i="79"/>
  <c r="H326" i="79"/>
  <c r="G326" i="79"/>
  <c r="F326" i="79"/>
  <c r="E326" i="79"/>
  <c r="M314" i="79"/>
  <c r="L314" i="79"/>
  <c r="K314" i="79"/>
  <c r="J314" i="79"/>
  <c r="I314" i="79"/>
  <c r="H314" i="79"/>
  <c r="G314" i="79"/>
  <c r="F314" i="79"/>
  <c r="E314" i="79"/>
  <c r="M308" i="79"/>
  <c r="L308" i="79"/>
  <c r="K308" i="79"/>
  <c r="J308" i="79"/>
  <c r="I308" i="79"/>
  <c r="H308" i="79"/>
  <c r="G308" i="79"/>
  <c r="F308" i="79"/>
  <c r="E308" i="79"/>
  <c r="M295" i="79"/>
  <c r="L295" i="79"/>
  <c r="K295" i="79"/>
  <c r="J295" i="79"/>
  <c r="I295" i="79"/>
  <c r="H295" i="79"/>
  <c r="G295" i="79"/>
  <c r="F295" i="79"/>
  <c r="E295" i="79"/>
  <c r="F292" i="79"/>
  <c r="G292" i="79"/>
  <c r="H292" i="79"/>
  <c r="I292" i="79"/>
  <c r="J292" i="79"/>
  <c r="K292" i="79"/>
  <c r="L292" i="79"/>
  <c r="M292" i="79"/>
  <c r="E292" i="79"/>
  <c r="X571" i="79"/>
  <c r="W571" i="79"/>
  <c r="V571" i="79"/>
  <c r="U571" i="79"/>
  <c r="T571" i="79"/>
  <c r="S571" i="79"/>
  <c r="R571" i="79"/>
  <c r="Q571" i="79"/>
  <c r="P571" i="79"/>
  <c r="X499" i="79"/>
  <c r="W499" i="79"/>
  <c r="V499" i="79"/>
  <c r="U499" i="79"/>
  <c r="T499" i="79"/>
  <c r="S499" i="79"/>
  <c r="R499" i="79"/>
  <c r="Q499" i="79"/>
  <c r="P499" i="79"/>
  <c r="X486" i="79"/>
  <c r="W486" i="79"/>
  <c r="V486" i="79"/>
  <c r="U486" i="79"/>
  <c r="T486" i="79"/>
  <c r="S486" i="79"/>
  <c r="R486" i="79"/>
  <c r="Q486" i="79"/>
  <c r="P486" i="79"/>
  <c r="X480" i="79"/>
  <c r="W480" i="79"/>
  <c r="V480" i="79"/>
  <c r="U480" i="79"/>
  <c r="T480" i="79"/>
  <c r="S480" i="79"/>
  <c r="R480" i="79"/>
  <c r="Q480" i="79"/>
  <c r="P480" i="79"/>
  <c r="X477" i="79"/>
  <c r="W477" i="79"/>
  <c r="V477" i="79"/>
  <c r="U477" i="79"/>
  <c r="T477" i="79"/>
  <c r="S477" i="79"/>
  <c r="R477" i="79"/>
  <c r="Q477" i="79"/>
  <c r="P477" i="79"/>
  <c r="Q474" i="79"/>
  <c r="R474" i="79"/>
  <c r="S474" i="79"/>
  <c r="T474" i="79"/>
  <c r="T575" i="79" s="1"/>
  <c r="U474" i="79"/>
  <c r="V474" i="79"/>
  <c r="W474" i="79"/>
  <c r="X474" i="79"/>
  <c r="P474" i="79"/>
  <c r="M571" i="79"/>
  <c r="L571" i="79"/>
  <c r="K571" i="79"/>
  <c r="J571" i="79"/>
  <c r="I571" i="79"/>
  <c r="H571" i="79"/>
  <c r="G571" i="79"/>
  <c r="F571" i="79"/>
  <c r="E571" i="79"/>
  <c r="M568" i="79"/>
  <c r="L568" i="79"/>
  <c r="K568" i="79"/>
  <c r="J568" i="79"/>
  <c r="I568" i="79"/>
  <c r="H568" i="79"/>
  <c r="G568" i="79"/>
  <c r="F568" i="79"/>
  <c r="E568" i="79"/>
  <c r="I511" i="79"/>
  <c r="M511" i="79"/>
  <c r="L511" i="79"/>
  <c r="K511" i="79"/>
  <c r="J511" i="79"/>
  <c r="H511" i="79"/>
  <c r="G511" i="79"/>
  <c r="F511" i="79"/>
  <c r="E511" i="79"/>
  <c r="M499" i="79"/>
  <c r="L499" i="79"/>
  <c r="K499" i="79"/>
  <c r="J499" i="79"/>
  <c r="I499" i="79"/>
  <c r="H499" i="79"/>
  <c r="G499" i="79"/>
  <c r="F499" i="79"/>
  <c r="E499" i="79"/>
  <c r="M493" i="79"/>
  <c r="L493" i="79"/>
  <c r="K493" i="79"/>
  <c r="J493" i="79"/>
  <c r="I493" i="79"/>
  <c r="H493" i="79"/>
  <c r="G493" i="79"/>
  <c r="F493" i="79"/>
  <c r="E493" i="79"/>
  <c r="M486" i="79"/>
  <c r="L486" i="79"/>
  <c r="K486" i="79"/>
  <c r="J486" i="79"/>
  <c r="I486" i="79"/>
  <c r="H486" i="79"/>
  <c r="G486" i="79"/>
  <c r="F486" i="79"/>
  <c r="E486" i="79"/>
  <c r="M483" i="79"/>
  <c r="L483" i="79"/>
  <c r="K483" i="79"/>
  <c r="J483" i="79"/>
  <c r="I483" i="79"/>
  <c r="H483" i="79"/>
  <c r="G483" i="79"/>
  <c r="F483" i="79"/>
  <c r="E483" i="79"/>
  <c r="M480" i="79"/>
  <c r="L480" i="79"/>
  <c r="K480" i="79"/>
  <c r="J480" i="79"/>
  <c r="I480" i="79"/>
  <c r="H480" i="79"/>
  <c r="G480" i="79"/>
  <c r="F480" i="79"/>
  <c r="E480" i="79"/>
  <c r="M477" i="79"/>
  <c r="L477" i="79"/>
  <c r="K477" i="79"/>
  <c r="J477" i="79"/>
  <c r="I477" i="79"/>
  <c r="H477" i="79"/>
  <c r="G477" i="79"/>
  <c r="F477" i="79"/>
  <c r="E477" i="79"/>
  <c r="F474" i="79"/>
  <c r="G474" i="79"/>
  <c r="H474" i="79"/>
  <c r="I474" i="79"/>
  <c r="J474" i="79"/>
  <c r="K474" i="79"/>
  <c r="L474" i="79"/>
  <c r="M474" i="79"/>
  <c r="E474" i="79"/>
  <c r="E307" i="79"/>
  <c r="O568" i="79"/>
  <c r="O571" i="79"/>
  <c r="O511" i="79"/>
  <c r="O508" i="79"/>
  <c r="O505" i="79"/>
  <c r="O502" i="79"/>
  <c r="O499" i="79"/>
  <c r="O496" i="79"/>
  <c r="O490" i="79"/>
  <c r="O486" i="79"/>
  <c r="O483" i="79"/>
  <c r="O480" i="79"/>
  <c r="O477" i="79"/>
  <c r="O474" i="79"/>
  <c r="AL572" i="79"/>
  <c r="AK572" i="79"/>
  <c r="AJ572" i="79"/>
  <c r="AI572" i="79"/>
  <c r="AH572" i="79"/>
  <c r="AG572" i="79"/>
  <c r="AF572" i="79"/>
  <c r="AE572" i="79"/>
  <c r="AD572" i="79"/>
  <c r="AC572" i="79"/>
  <c r="AB572" i="79"/>
  <c r="AA572" i="79"/>
  <c r="Z572" i="79"/>
  <c r="Y572" i="79"/>
  <c r="N572" i="79"/>
  <c r="AL569" i="79"/>
  <c r="AK569" i="79"/>
  <c r="AJ569" i="79"/>
  <c r="AI569" i="79"/>
  <c r="AH569" i="79"/>
  <c r="AG569" i="79"/>
  <c r="AF569" i="79"/>
  <c r="AE569" i="79"/>
  <c r="AD569" i="79"/>
  <c r="AC569" i="79"/>
  <c r="AB569" i="79"/>
  <c r="AA569" i="79"/>
  <c r="Z569" i="79"/>
  <c r="Y569" i="79"/>
  <c r="N569" i="79"/>
  <c r="AM568" i="79"/>
  <c r="D521" i="79"/>
  <c r="D515" i="79"/>
  <c r="D518" i="79"/>
  <c r="D508" i="79"/>
  <c r="D505" i="79"/>
  <c r="D502" i="79"/>
  <c r="D496" i="79"/>
  <c r="D490" i="79"/>
  <c r="D483" i="79"/>
  <c r="AL478" i="79"/>
  <c r="AK478" i="79"/>
  <c r="AJ478" i="79"/>
  <c r="AI478" i="79"/>
  <c r="AH478" i="79"/>
  <c r="AG478" i="79"/>
  <c r="AF478" i="79"/>
  <c r="AE478" i="79"/>
  <c r="AD478" i="79"/>
  <c r="AC478" i="79"/>
  <c r="AB478" i="79"/>
  <c r="AA478" i="79"/>
  <c r="Z478" i="79"/>
  <c r="Y478" i="79"/>
  <c r="AM477" i="79"/>
  <c r="D575" i="79"/>
  <c r="AD575" i="79" l="1"/>
  <c r="Z575" i="79"/>
  <c r="AE575" i="79"/>
  <c r="AB575" i="79"/>
  <c r="L575" i="79"/>
  <c r="H575" i="79"/>
  <c r="S575" i="79"/>
  <c r="W575" i="79"/>
  <c r="K575" i="79"/>
  <c r="X575" i="79"/>
  <c r="E575" i="79"/>
  <c r="R575" i="79"/>
  <c r="V575" i="79"/>
  <c r="M575" i="79"/>
  <c r="O575" i="79"/>
  <c r="P575" i="79"/>
  <c r="Q575" i="79"/>
  <c r="U575" i="79"/>
  <c r="G575" i="79"/>
  <c r="I575" i="79"/>
  <c r="F575" i="79"/>
  <c r="J575" i="79"/>
  <c r="Y300" i="79"/>
  <c r="Y297" i="79"/>
  <c r="Y291" i="79"/>
  <c r="Y294" i="79"/>
  <c r="AA278" i="79"/>
  <c r="Y80" i="79"/>
  <c r="AA76" i="79"/>
  <c r="AC70" i="79"/>
  <c r="AB60" i="79"/>
  <c r="AA60" i="79"/>
  <c r="Z60" i="79"/>
  <c r="AC57" i="79"/>
  <c r="AB57" i="79"/>
  <c r="AA57" i="79"/>
  <c r="Z57" i="79"/>
  <c r="Q221" i="79" l="1"/>
  <c r="R221" i="79"/>
  <c r="S221" i="79"/>
  <c r="T221" i="79"/>
  <c r="U221" i="79"/>
  <c r="V221" i="79"/>
  <c r="W221" i="79"/>
  <c r="X221" i="79"/>
  <c r="Q224" i="79"/>
  <c r="R224" i="79"/>
  <c r="S224" i="79"/>
  <c r="T224" i="79"/>
  <c r="U224" i="79"/>
  <c r="V224" i="79"/>
  <c r="W224" i="79"/>
  <c r="X224" i="79"/>
  <c r="Q227" i="79"/>
  <c r="R227" i="79"/>
  <c r="S227" i="79"/>
  <c r="T227" i="79"/>
  <c r="U227" i="79"/>
  <c r="V227" i="79"/>
  <c r="W227" i="79"/>
  <c r="X227" i="79"/>
  <c r="Q230" i="79"/>
  <c r="R230" i="79"/>
  <c r="S230" i="79"/>
  <c r="T230" i="79"/>
  <c r="U230" i="79"/>
  <c r="V230" i="79"/>
  <c r="W230" i="79"/>
  <c r="X230" i="79"/>
  <c r="Q233" i="79"/>
  <c r="R233" i="79"/>
  <c r="S233" i="79"/>
  <c r="T233" i="79"/>
  <c r="U233" i="79"/>
  <c r="V233" i="79"/>
  <c r="W233" i="79"/>
  <c r="X233" i="79"/>
  <c r="Q237" i="79"/>
  <c r="R237" i="79"/>
  <c r="S237" i="79"/>
  <c r="T237" i="79"/>
  <c r="U237" i="79"/>
  <c r="V237" i="79"/>
  <c r="W237" i="79"/>
  <c r="X237" i="79"/>
  <c r="Q240" i="79"/>
  <c r="R240" i="79"/>
  <c r="S240" i="79"/>
  <c r="T240" i="79"/>
  <c r="U240" i="79"/>
  <c r="V240" i="79"/>
  <c r="W240" i="79"/>
  <c r="X240" i="79"/>
  <c r="Q243" i="79"/>
  <c r="R243" i="79"/>
  <c r="S243" i="79"/>
  <c r="T243" i="79"/>
  <c r="U243" i="79"/>
  <c r="V243" i="79"/>
  <c r="W243" i="79"/>
  <c r="X243" i="79"/>
  <c r="Q246" i="79"/>
  <c r="R246" i="79"/>
  <c r="S246" i="79"/>
  <c r="T246" i="79"/>
  <c r="U246" i="79"/>
  <c r="V246" i="79"/>
  <c r="W246" i="79"/>
  <c r="X246" i="79"/>
  <c r="Q249" i="79"/>
  <c r="R249" i="79"/>
  <c r="S249" i="79"/>
  <c r="T249" i="79"/>
  <c r="U249" i="79"/>
  <c r="V249" i="79"/>
  <c r="W249" i="79"/>
  <c r="X249" i="79"/>
  <c r="Q253" i="79"/>
  <c r="R253" i="79"/>
  <c r="S253" i="79"/>
  <c r="T253" i="79"/>
  <c r="U253" i="79"/>
  <c r="V253" i="79"/>
  <c r="W253" i="79"/>
  <c r="X253" i="79"/>
  <c r="Q256" i="79"/>
  <c r="R256" i="79"/>
  <c r="S256" i="79"/>
  <c r="T256" i="79"/>
  <c r="U256" i="79"/>
  <c r="V256" i="79"/>
  <c r="W256" i="79"/>
  <c r="X256" i="79"/>
  <c r="Q259" i="79"/>
  <c r="R259" i="79"/>
  <c r="S259" i="79"/>
  <c r="T259" i="79"/>
  <c r="U259" i="79"/>
  <c r="V259" i="79"/>
  <c r="W259" i="79"/>
  <c r="X259" i="79"/>
  <c r="Q263" i="79"/>
  <c r="R263" i="79"/>
  <c r="S263" i="79"/>
  <c r="T263" i="79"/>
  <c r="U263" i="79"/>
  <c r="V263" i="79"/>
  <c r="W263" i="79"/>
  <c r="X263" i="79"/>
  <c r="Q267" i="79"/>
  <c r="R267" i="79"/>
  <c r="S267" i="79"/>
  <c r="T267" i="79"/>
  <c r="U267" i="79"/>
  <c r="V267" i="79"/>
  <c r="W267" i="79"/>
  <c r="X267" i="79"/>
  <c r="Q270" i="79"/>
  <c r="R270" i="79"/>
  <c r="S270" i="79"/>
  <c r="T270" i="79"/>
  <c r="U270" i="79"/>
  <c r="V270" i="79"/>
  <c r="W270" i="79"/>
  <c r="X270" i="79"/>
  <c r="Q274" i="79"/>
  <c r="R274" i="79"/>
  <c r="S274" i="79"/>
  <c r="T274" i="79"/>
  <c r="U274" i="79"/>
  <c r="V274" i="79"/>
  <c r="W274" i="79"/>
  <c r="X274" i="79"/>
  <c r="Q280" i="79"/>
  <c r="R280" i="79"/>
  <c r="S280" i="79"/>
  <c r="T280" i="79"/>
  <c r="U280" i="79"/>
  <c r="V280" i="79"/>
  <c r="W280" i="79"/>
  <c r="X280" i="79"/>
  <c r="Q283" i="79"/>
  <c r="R283" i="79"/>
  <c r="S283" i="79"/>
  <c r="T283" i="79"/>
  <c r="U283" i="79"/>
  <c r="V283" i="79"/>
  <c r="W283" i="79"/>
  <c r="X283" i="79"/>
  <c r="Q286" i="79"/>
  <c r="R286" i="79"/>
  <c r="S286" i="79"/>
  <c r="T286" i="79"/>
  <c r="U286" i="79"/>
  <c r="V286" i="79"/>
  <c r="W286" i="79"/>
  <c r="X286" i="79"/>
  <c r="Q291" i="79"/>
  <c r="R291" i="79"/>
  <c r="S291" i="79"/>
  <c r="T291" i="79"/>
  <c r="U291" i="79"/>
  <c r="V291" i="79"/>
  <c r="W291" i="79"/>
  <c r="X291" i="79"/>
  <c r="Q294" i="79"/>
  <c r="R294" i="79"/>
  <c r="S294" i="79"/>
  <c r="T294" i="79"/>
  <c r="U294" i="79"/>
  <c r="V294" i="79"/>
  <c r="W294" i="79"/>
  <c r="X294" i="79"/>
  <c r="Q297" i="79"/>
  <c r="R297" i="79"/>
  <c r="S297" i="79"/>
  <c r="T297" i="79"/>
  <c r="U297" i="79"/>
  <c r="V297" i="79"/>
  <c r="W297" i="79"/>
  <c r="X297" i="79"/>
  <c r="Q300" i="79"/>
  <c r="R300" i="79"/>
  <c r="S300" i="79"/>
  <c r="T300" i="79"/>
  <c r="U300" i="79"/>
  <c r="V300" i="79"/>
  <c r="W300" i="79"/>
  <c r="X300" i="79"/>
  <c r="Q304" i="79"/>
  <c r="R304" i="79"/>
  <c r="S304" i="79"/>
  <c r="T304" i="79"/>
  <c r="U304" i="79"/>
  <c r="V304" i="79"/>
  <c r="W304" i="79"/>
  <c r="X304" i="79"/>
  <c r="Q307" i="79"/>
  <c r="R307" i="79"/>
  <c r="S307" i="79"/>
  <c r="T307" i="79"/>
  <c r="U307" i="79"/>
  <c r="V307" i="79"/>
  <c r="W307" i="79"/>
  <c r="X307" i="79"/>
  <c r="Q310" i="79"/>
  <c r="R310" i="79"/>
  <c r="S310" i="79"/>
  <c r="T310" i="79"/>
  <c r="U310" i="79"/>
  <c r="V310" i="79"/>
  <c r="W310" i="79"/>
  <c r="X310" i="79"/>
  <c r="Q313" i="79"/>
  <c r="R313" i="79"/>
  <c r="S313" i="79"/>
  <c r="T313" i="79"/>
  <c r="U313" i="79"/>
  <c r="V313" i="79"/>
  <c r="W313" i="79"/>
  <c r="X313" i="79"/>
  <c r="Q316" i="79"/>
  <c r="R316" i="79"/>
  <c r="S316" i="79"/>
  <c r="T316" i="79"/>
  <c r="U316" i="79"/>
  <c r="V316" i="79"/>
  <c r="W316" i="79"/>
  <c r="X316" i="79"/>
  <c r="Q319" i="79"/>
  <c r="R319" i="79"/>
  <c r="S319" i="79"/>
  <c r="T319" i="79"/>
  <c r="U319" i="79"/>
  <c r="V319" i="79"/>
  <c r="W319" i="79"/>
  <c r="X319" i="79"/>
  <c r="Q322" i="79"/>
  <c r="R322" i="79"/>
  <c r="S322" i="79"/>
  <c r="T322" i="79"/>
  <c r="U322" i="79"/>
  <c r="V322" i="79"/>
  <c r="W322" i="79"/>
  <c r="X322" i="79"/>
  <c r="Q325" i="79"/>
  <c r="R325" i="79"/>
  <c r="S325" i="79"/>
  <c r="T325" i="79"/>
  <c r="U325" i="79"/>
  <c r="V325" i="79"/>
  <c r="W325" i="79"/>
  <c r="X325" i="79"/>
  <c r="Q329" i="79"/>
  <c r="R329" i="79"/>
  <c r="S329" i="79"/>
  <c r="T329" i="79"/>
  <c r="U329" i="79"/>
  <c r="V329" i="79"/>
  <c r="W329" i="79"/>
  <c r="X329" i="79"/>
  <c r="Q332" i="79"/>
  <c r="R332" i="79"/>
  <c r="S332" i="79"/>
  <c r="T332" i="79"/>
  <c r="U332" i="79"/>
  <c r="V332" i="79"/>
  <c r="W332" i="79"/>
  <c r="X332" i="79"/>
  <c r="Q335" i="79"/>
  <c r="R335" i="79"/>
  <c r="S335" i="79"/>
  <c r="T335" i="79"/>
  <c r="U335" i="79"/>
  <c r="V335" i="79"/>
  <c r="W335" i="79"/>
  <c r="X335" i="79"/>
  <c r="Q339" i="79"/>
  <c r="R339" i="79"/>
  <c r="S339" i="79"/>
  <c r="T339" i="79"/>
  <c r="U339" i="79"/>
  <c r="V339" i="79"/>
  <c r="W339" i="79"/>
  <c r="X339" i="79"/>
  <c r="Q342" i="79"/>
  <c r="R342" i="79"/>
  <c r="S342" i="79"/>
  <c r="T342" i="79"/>
  <c r="U342" i="79"/>
  <c r="V342" i="79"/>
  <c r="W342" i="79"/>
  <c r="X342" i="79"/>
  <c r="Q345" i="79"/>
  <c r="R345" i="79"/>
  <c r="S345" i="79"/>
  <c r="T345" i="79"/>
  <c r="U345" i="79"/>
  <c r="V345" i="79"/>
  <c r="W345" i="79"/>
  <c r="X345" i="79"/>
  <c r="Q348" i="79"/>
  <c r="R348" i="79"/>
  <c r="S348" i="79"/>
  <c r="T348" i="79"/>
  <c r="U348" i="79"/>
  <c r="V348" i="79"/>
  <c r="W348" i="79"/>
  <c r="X348" i="79"/>
  <c r="Q351" i="79"/>
  <c r="R351" i="79"/>
  <c r="S351" i="79"/>
  <c r="T351" i="79"/>
  <c r="U351" i="79"/>
  <c r="V351" i="79"/>
  <c r="W351" i="79"/>
  <c r="X351" i="79"/>
  <c r="Q354" i="79"/>
  <c r="R354" i="79"/>
  <c r="S354" i="79"/>
  <c r="T354" i="79"/>
  <c r="U354" i="79"/>
  <c r="V354" i="79"/>
  <c r="W354" i="79"/>
  <c r="X354" i="79"/>
  <c r="Q357" i="79"/>
  <c r="R357" i="79"/>
  <c r="S357" i="79"/>
  <c r="T357" i="79"/>
  <c r="U357" i="79"/>
  <c r="V357" i="79"/>
  <c r="W357" i="79"/>
  <c r="X357" i="79"/>
  <c r="Q360" i="79"/>
  <c r="R360" i="79"/>
  <c r="S360" i="79"/>
  <c r="T360" i="79"/>
  <c r="U360" i="79"/>
  <c r="V360" i="79"/>
  <c r="W360" i="79"/>
  <c r="X360" i="79"/>
  <c r="Q363" i="79"/>
  <c r="R363" i="79"/>
  <c r="S363" i="79"/>
  <c r="T363" i="79"/>
  <c r="U363" i="79"/>
  <c r="V363" i="79"/>
  <c r="W363" i="79"/>
  <c r="X363" i="79"/>
  <c r="Q366" i="79"/>
  <c r="R366" i="79"/>
  <c r="S366" i="79"/>
  <c r="T366" i="79"/>
  <c r="U366" i="79"/>
  <c r="V366" i="79"/>
  <c r="W366" i="79"/>
  <c r="X366" i="79"/>
  <c r="Q369" i="79"/>
  <c r="R369" i="79"/>
  <c r="S369" i="79"/>
  <c r="T369" i="79"/>
  <c r="U369" i="79"/>
  <c r="V369" i="79"/>
  <c r="W369" i="79"/>
  <c r="X369" i="79"/>
  <c r="Q372" i="79"/>
  <c r="R372" i="79"/>
  <c r="S372" i="79"/>
  <c r="T372" i="79"/>
  <c r="U372" i="79"/>
  <c r="V372" i="79"/>
  <c r="W372" i="79"/>
  <c r="X372" i="79"/>
  <c r="Q375" i="79"/>
  <c r="R375" i="79"/>
  <c r="S375" i="79"/>
  <c r="T375" i="79"/>
  <c r="U375" i="79"/>
  <c r="V375" i="79"/>
  <c r="W375" i="79"/>
  <c r="X375" i="79"/>
  <c r="Q378" i="79"/>
  <c r="R378" i="79"/>
  <c r="S378" i="79"/>
  <c r="T378" i="79"/>
  <c r="U378" i="79"/>
  <c r="V378" i="79"/>
  <c r="W378" i="79"/>
  <c r="X378" i="79"/>
  <c r="P378" i="79"/>
  <c r="P375" i="79"/>
  <c r="P372" i="79"/>
  <c r="P369" i="79"/>
  <c r="P366" i="79"/>
  <c r="P363" i="79"/>
  <c r="P360" i="79"/>
  <c r="P357" i="79"/>
  <c r="P354" i="79"/>
  <c r="P351" i="79"/>
  <c r="P348" i="79"/>
  <c r="P345" i="79"/>
  <c r="P342" i="79"/>
  <c r="P339" i="79"/>
  <c r="P335" i="79"/>
  <c r="P332" i="79"/>
  <c r="P329" i="79"/>
  <c r="P325" i="79"/>
  <c r="P322" i="79"/>
  <c r="P319" i="79"/>
  <c r="P316" i="79"/>
  <c r="P313" i="79"/>
  <c r="P310" i="79"/>
  <c r="P307" i="79"/>
  <c r="P304" i="79"/>
  <c r="P300" i="79"/>
  <c r="P297" i="79"/>
  <c r="P294" i="79"/>
  <c r="P291" i="79"/>
  <c r="P286" i="79"/>
  <c r="P283" i="79"/>
  <c r="P280" i="79"/>
  <c r="P274" i="79"/>
  <c r="P270" i="79"/>
  <c r="P267" i="79"/>
  <c r="P263" i="79"/>
  <c r="P259" i="79"/>
  <c r="P256" i="79"/>
  <c r="P253" i="79"/>
  <c r="P249" i="79"/>
  <c r="P246" i="79"/>
  <c r="P243" i="79"/>
  <c r="P240" i="79"/>
  <c r="P237" i="79"/>
  <c r="P233" i="79"/>
  <c r="P230" i="79"/>
  <c r="P227" i="79"/>
  <c r="P224" i="79"/>
  <c r="P221" i="79"/>
  <c r="Q195" i="79"/>
  <c r="R195" i="79"/>
  <c r="X195" i="79"/>
  <c r="F221" i="79"/>
  <c r="G221" i="79"/>
  <c r="H221" i="79"/>
  <c r="I221" i="79"/>
  <c r="J221" i="79"/>
  <c r="K221" i="79"/>
  <c r="L221" i="79"/>
  <c r="M221" i="79"/>
  <c r="F224" i="79"/>
  <c r="G224" i="79"/>
  <c r="H224" i="79"/>
  <c r="I224" i="79"/>
  <c r="J224" i="79"/>
  <c r="K224" i="79"/>
  <c r="L224" i="79"/>
  <c r="M224" i="79"/>
  <c r="F227" i="79"/>
  <c r="G227" i="79"/>
  <c r="H227" i="79"/>
  <c r="I227" i="79"/>
  <c r="J227" i="79"/>
  <c r="K227" i="79"/>
  <c r="L227" i="79"/>
  <c r="M227" i="79"/>
  <c r="F230" i="79"/>
  <c r="G230" i="79"/>
  <c r="H230" i="79"/>
  <c r="I230" i="79"/>
  <c r="J230" i="79"/>
  <c r="K230" i="79"/>
  <c r="L230" i="79"/>
  <c r="M230" i="79"/>
  <c r="F233" i="79"/>
  <c r="G233" i="79"/>
  <c r="H233" i="79"/>
  <c r="I233" i="79"/>
  <c r="J233" i="79"/>
  <c r="K233" i="79"/>
  <c r="L233" i="79"/>
  <c r="M233" i="79"/>
  <c r="F237" i="79"/>
  <c r="G237" i="79"/>
  <c r="H237" i="79"/>
  <c r="I237" i="79"/>
  <c r="J237" i="79"/>
  <c r="K237" i="79"/>
  <c r="L237" i="79"/>
  <c r="M237" i="79"/>
  <c r="F240" i="79"/>
  <c r="G240" i="79"/>
  <c r="H240" i="79"/>
  <c r="I240" i="79"/>
  <c r="J240" i="79"/>
  <c r="K240" i="79"/>
  <c r="L240" i="79"/>
  <c r="M240" i="79"/>
  <c r="F243" i="79"/>
  <c r="G243" i="79"/>
  <c r="H243" i="79"/>
  <c r="I243" i="79"/>
  <c r="J243" i="79"/>
  <c r="K243" i="79"/>
  <c r="L243" i="79"/>
  <c r="M243" i="79"/>
  <c r="F246" i="79"/>
  <c r="G246" i="79"/>
  <c r="H246" i="79"/>
  <c r="I246" i="79"/>
  <c r="J246" i="79"/>
  <c r="K246" i="79"/>
  <c r="L246" i="79"/>
  <c r="M246" i="79"/>
  <c r="F249" i="79"/>
  <c r="G249" i="79"/>
  <c r="H249" i="79"/>
  <c r="I249" i="79"/>
  <c r="J249" i="79"/>
  <c r="K249" i="79"/>
  <c r="L249" i="79"/>
  <c r="M249" i="79"/>
  <c r="F253" i="79"/>
  <c r="G253" i="79"/>
  <c r="H253" i="79"/>
  <c r="I253" i="79"/>
  <c r="J253" i="79"/>
  <c r="K253" i="79"/>
  <c r="L253" i="79"/>
  <c r="M253" i="79"/>
  <c r="F256" i="79"/>
  <c r="G256" i="79"/>
  <c r="H256" i="79"/>
  <c r="I256" i="79"/>
  <c r="J256" i="79"/>
  <c r="K256" i="79"/>
  <c r="L256" i="79"/>
  <c r="M256" i="79"/>
  <c r="F259" i="79"/>
  <c r="G259" i="79"/>
  <c r="H259" i="79"/>
  <c r="I259" i="79"/>
  <c r="J259" i="79"/>
  <c r="K259" i="79"/>
  <c r="L259" i="79"/>
  <c r="M259" i="79"/>
  <c r="F263" i="79"/>
  <c r="G263" i="79"/>
  <c r="H263" i="79"/>
  <c r="I263" i="79"/>
  <c r="J263" i="79"/>
  <c r="K263" i="79"/>
  <c r="L263" i="79"/>
  <c r="M263" i="79"/>
  <c r="F267" i="79"/>
  <c r="G267" i="79"/>
  <c r="H267" i="79"/>
  <c r="I267" i="79"/>
  <c r="J267" i="79"/>
  <c r="K267" i="79"/>
  <c r="L267" i="79"/>
  <c r="M267" i="79"/>
  <c r="F270" i="79"/>
  <c r="G270" i="79"/>
  <c r="H270" i="79"/>
  <c r="I270" i="79"/>
  <c r="J270" i="79"/>
  <c r="K270" i="79"/>
  <c r="L270" i="79"/>
  <c r="M270" i="79"/>
  <c r="F274" i="79"/>
  <c r="G274" i="79"/>
  <c r="H274" i="79"/>
  <c r="I274" i="79"/>
  <c r="J274" i="79"/>
  <c r="K274" i="79"/>
  <c r="L274" i="79"/>
  <c r="M274" i="79"/>
  <c r="F280" i="79"/>
  <c r="G280" i="79"/>
  <c r="H280" i="79"/>
  <c r="I280" i="79"/>
  <c r="J280" i="79"/>
  <c r="K280" i="79"/>
  <c r="L280" i="79"/>
  <c r="M280" i="79"/>
  <c r="F283" i="79"/>
  <c r="G283" i="79"/>
  <c r="H283" i="79"/>
  <c r="I283" i="79"/>
  <c r="J283" i="79"/>
  <c r="K283" i="79"/>
  <c r="L283" i="79"/>
  <c r="M283" i="79"/>
  <c r="F291" i="79"/>
  <c r="G291" i="79"/>
  <c r="H291" i="79"/>
  <c r="I291" i="79"/>
  <c r="J291" i="79"/>
  <c r="K291" i="79"/>
  <c r="L291" i="79"/>
  <c r="M291" i="79"/>
  <c r="F294" i="79"/>
  <c r="G294" i="79"/>
  <c r="H294" i="79"/>
  <c r="I294" i="79"/>
  <c r="J294" i="79"/>
  <c r="K294" i="79"/>
  <c r="L294" i="79"/>
  <c r="M294" i="79"/>
  <c r="F297" i="79"/>
  <c r="G297" i="79"/>
  <c r="H297" i="79"/>
  <c r="I297" i="79"/>
  <c r="J297" i="79"/>
  <c r="K297" i="79"/>
  <c r="L297" i="79"/>
  <c r="M297" i="79"/>
  <c r="F300" i="79"/>
  <c r="G300" i="79"/>
  <c r="H300" i="79"/>
  <c r="I300" i="79"/>
  <c r="J300" i="79"/>
  <c r="K300" i="79"/>
  <c r="L300" i="79"/>
  <c r="M300" i="79"/>
  <c r="F304" i="79"/>
  <c r="G304" i="79"/>
  <c r="H304" i="79"/>
  <c r="I304" i="79"/>
  <c r="J304" i="79"/>
  <c r="K304" i="79"/>
  <c r="L304" i="79"/>
  <c r="M304" i="79"/>
  <c r="F307" i="79"/>
  <c r="G307" i="79"/>
  <c r="H307" i="79"/>
  <c r="I307" i="79"/>
  <c r="J307" i="79"/>
  <c r="K307" i="79"/>
  <c r="L307" i="79"/>
  <c r="M307" i="79"/>
  <c r="F310" i="79"/>
  <c r="G310" i="79"/>
  <c r="H310" i="79"/>
  <c r="I310" i="79"/>
  <c r="J310" i="79"/>
  <c r="K310" i="79"/>
  <c r="L310" i="79"/>
  <c r="M310" i="79"/>
  <c r="F313" i="79"/>
  <c r="G313" i="79"/>
  <c r="H313" i="79"/>
  <c r="I313" i="79"/>
  <c r="J313" i="79"/>
  <c r="K313" i="79"/>
  <c r="L313" i="79"/>
  <c r="M313" i="79"/>
  <c r="F316" i="79"/>
  <c r="G316" i="79"/>
  <c r="H316" i="79"/>
  <c r="I316" i="79"/>
  <c r="J316" i="79"/>
  <c r="K316" i="79"/>
  <c r="L316" i="79"/>
  <c r="M316" i="79"/>
  <c r="F319" i="79"/>
  <c r="G319" i="79"/>
  <c r="H319" i="79"/>
  <c r="I319" i="79"/>
  <c r="J319" i="79"/>
  <c r="K319" i="79"/>
  <c r="L319" i="79"/>
  <c r="M319" i="79"/>
  <c r="F322" i="79"/>
  <c r="G322" i="79"/>
  <c r="H322" i="79"/>
  <c r="I322" i="79"/>
  <c r="J322" i="79"/>
  <c r="K322" i="79"/>
  <c r="L322" i="79"/>
  <c r="M322" i="79"/>
  <c r="F325" i="79"/>
  <c r="G325" i="79"/>
  <c r="H325" i="79"/>
  <c r="I325" i="79"/>
  <c r="J325" i="79"/>
  <c r="K325" i="79"/>
  <c r="L325" i="79"/>
  <c r="M325" i="79"/>
  <c r="F329" i="79"/>
  <c r="G329" i="79"/>
  <c r="H329" i="79"/>
  <c r="I329" i="79"/>
  <c r="J329" i="79"/>
  <c r="K329" i="79"/>
  <c r="L329" i="79"/>
  <c r="M329" i="79"/>
  <c r="F332" i="79"/>
  <c r="G332" i="79"/>
  <c r="H332" i="79"/>
  <c r="I332" i="79"/>
  <c r="J332" i="79"/>
  <c r="K332" i="79"/>
  <c r="L332" i="79"/>
  <c r="M332" i="79"/>
  <c r="F335" i="79"/>
  <c r="G335" i="79"/>
  <c r="H335" i="79"/>
  <c r="I335" i="79"/>
  <c r="J335" i="79"/>
  <c r="K335" i="79"/>
  <c r="L335" i="79"/>
  <c r="M335" i="79"/>
  <c r="F339" i="79"/>
  <c r="G339" i="79"/>
  <c r="H339" i="79"/>
  <c r="I339" i="79"/>
  <c r="J339" i="79"/>
  <c r="K339" i="79"/>
  <c r="L339" i="79"/>
  <c r="M339" i="79"/>
  <c r="F342" i="79"/>
  <c r="G342" i="79"/>
  <c r="H342" i="79"/>
  <c r="I342" i="79"/>
  <c r="J342" i="79"/>
  <c r="K342" i="79"/>
  <c r="L342" i="79"/>
  <c r="M342" i="79"/>
  <c r="F345" i="79"/>
  <c r="G345" i="79"/>
  <c r="H345" i="79"/>
  <c r="I345" i="79"/>
  <c r="J345" i="79"/>
  <c r="K345" i="79"/>
  <c r="L345" i="79"/>
  <c r="M345" i="79"/>
  <c r="F348" i="79"/>
  <c r="G348" i="79"/>
  <c r="H348" i="79"/>
  <c r="I348" i="79"/>
  <c r="J348" i="79"/>
  <c r="K348" i="79"/>
  <c r="L348" i="79"/>
  <c r="M348" i="79"/>
  <c r="F351" i="79"/>
  <c r="G351" i="79"/>
  <c r="H351" i="79"/>
  <c r="I351" i="79"/>
  <c r="J351" i="79"/>
  <c r="K351" i="79"/>
  <c r="L351" i="79"/>
  <c r="M351" i="79"/>
  <c r="F354" i="79"/>
  <c r="G354" i="79"/>
  <c r="H354" i="79"/>
  <c r="I354" i="79"/>
  <c r="J354" i="79"/>
  <c r="K354" i="79"/>
  <c r="L354" i="79"/>
  <c r="M354" i="79"/>
  <c r="F357" i="79"/>
  <c r="G357" i="79"/>
  <c r="H357" i="79"/>
  <c r="I357" i="79"/>
  <c r="J357" i="79"/>
  <c r="K357" i="79"/>
  <c r="L357" i="79"/>
  <c r="M357" i="79"/>
  <c r="F360" i="79"/>
  <c r="G360" i="79"/>
  <c r="H360" i="79"/>
  <c r="I360" i="79"/>
  <c r="J360" i="79"/>
  <c r="K360" i="79"/>
  <c r="L360" i="79"/>
  <c r="M360" i="79"/>
  <c r="F363" i="79"/>
  <c r="G363" i="79"/>
  <c r="H363" i="79"/>
  <c r="I363" i="79"/>
  <c r="J363" i="79"/>
  <c r="K363" i="79"/>
  <c r="L363" i="79"/>
  <c r="M363" i="79"/>
  <c r="F366" i="79"/>
  <c r="G366" i="79"/>
  <c r="H366" i="79"/>
  <c r="I366" i="79"/>
  <c r="J366" i="79"/>
  <c r="K366" i="79"/>
  <c r="L366" i="79"/>
  <c r="M366" i="79"/>
  <c r="F369" i="79"/>
  <c r="G369" i="79"/>
  <c r="H369" i="79"/>
  <c r="I369" i="79"/>
  <c r="J369" i="79"/>
  <c r="K369" i="79"/>
  <c r="L369" i="79"/>
  <c r="M369" i="79"/>
  <c r="F372" i="79"/>
  <c r="G372" i="79"/>
  <c r="H372" i="79"/>
  <c r="I372" i="79"/>
  <c r="J372" i="79"/>
  <c r="K372" i="79"/>
  <c r="L372" i="79"/>
  <c r="M372" i="79"/>
  <c r="F375" i="79"/>
  <c r="G375" i="79"/>
  <c r="H375" i="79"/>
  <c r="I375" i="79"/>
  <c r="J375" i="79"/>
  <c r="K375" i="79"/>
  <c r="L375" i="79"/>
  <c r="M375" i="79"/>
  <c r="F378" i="79"/>
  <c r="G378" i="79"/>
  <c r="H378" i="79"/>
  <c r="I378" i="79"/>
  <c r="J378" i="79"/>
  <c r="K378" i="79"/>
  <c r="L378" i="79"/>
  <c r="M378" i="79"/>
  <c r="E378" i="79"/>
  <c r="E375" i="79"/>
  <c r="E372" i="79"/>
  <c r="E369" i="79"/>
  <c r="E366" i="79"/>
  <c r="E363" i="79"/>
  <c r="E360" i="79"/>
  <c r="E357" i="79"/>
  <c r="E354" i="79"/>
  <c r="E351" i="79"/>
  <c r="E348" i="79"/>
  <c r="E345" i="79"/>
  <c r="E342" i="79"/>
  <c r="E339" i="79"/>
  <c r="E335" i="79"/>
  <c r="E332" i="79"/>
  <c r="E329" i="79"/>
  <c r="E325" i="79"/>
  <c r="E322" i="79"/>
  <c r="E319" i="79"/>
  <c r="E316" i="79"/>
  <c r="E313" i="79"/>
  <c r="E310" i="79"/>
  <c r="E304" i="79"/>
  <c r="E300" i="79"/>
  <c r="E297" i="79"/>
  <c r="E294" i="79"/>
  <c r="E291" i="79"/>
  <c r="E283" i="79"/>
  <c r="E280" i="79"/>
  <c r="E274" i="79"/>
  <c r="E270" i="79"/>
  <c r="E267" i="79"/>
  <c r="E263" i="79"/>
  <c r="E259" i="79"/>
  <c r="E256" i="79"/>
  <c r="E253" i="79"/>
  <c r="E249" i="79"/>
  <c r="E246" i="79"/>
  <c r="E243" i="79"/>
  <c r="E240" i="79"/>
  <c r="E237" i="79"/>
  <c r="E233" i="79"/>
  <c r="E230" i="79"/>
  <c r="E227" i="79"/>
  <c r="E224" i="79"/>
  <c r="E221" i="79"/>
  <c r="S195" i="79" l="1"/>
  <c r="V195" i="79"/>
  <c r="U195" i="79"/>
  <c r="W195" i="79"/>
  <c r="P195" i="79"/>
  <c r="T195" i="79"/>
  <c r="E195" i="79" l="1"/>
  <c r="AC458" i="46"/>
  <c r="AB458" i="46"/>
  <c r="AA458" i="46"/>
  <c r="Z458" i="46"/>
  <c r="AC455" i="46"/>
  <c r="AB455" i="46"/>
  <c r="AA455" i="46"/>
  <c r="Z455" i="46"/>
  <c r="AC452" i="46"/>
  <c r="AB452" i="46"/>
  <c r="AA452" i="46"/>
  <c r="Z452" i="46"/>
  <c r="AC449" i="46"/>
  <c r="AB449" i="46"/>
  <c r="AA449" i="46"/>
  <c r="Z449" i="46"/>
  <c r="AC446" i="46"/>
  <c r="AB446" i="46"/>
  <c r="AA446" i="46"/>
  <c r="Z446" i="46"/>
  <c r="AC119" i="46" l="1"/>
  <c r="Q408" i="46"/>
  <c r="R408" i="46"/>
  <c r="S408" i="46"/>
  <c r="T408" i="46"/>
  <c r="U408" i="46"/>
  <c r="V408" i="46"/>
  <c r="W408" i="46"/>
  <c r="X408" i="46"/>
  <c r="Q409" i="46"/>
  <c r="R409" i="46"/>
  <c r="S409" i="46"/>
  <c r="T409" i="46"/>
  <c r="U409" i="46"/>
  <c r="V409" i="46"/>
  <c r="W409" i="46"/>
  <c r="X409" i="46"/>
  <c r="Q411" i="46"/>
  <c r="R411" i="46"/>
  <c r="S411" i="46"/>
  <c r="T411" i="46"/>
  <c r="U411" i="46"/>
  <c r="V411" i="46"/>
  <c r="W411" i="46"/>
  <c r="X411" i="46"/>
  <c r="Q412" i="46"/>
  <c r="R412" i="46"/>
  <c r="S412" i="46"/>
  <c r="T412" i="46"/>
  <c r="U412" i="46"/>
  <c r="V412" i="46"/>
  <c r="W412" i="46"/>
  <c r="X412" i="46"/>
  <c r="Q414" i="46"/>
  <c r="R414" i="46"/>
  <c r="S414" i="46"/>
  <c r="T414" i="46"/>
  <c r="U414" i="46"/>
  <c r="V414" i="46"/>
  <c r="W414" i="46"/>
  <c r="X414" i="46"/>
  <c r="Q415" i="46"/>
  <c r="R415" i="46"/>
  <c r="S415" i="46"/>
  <c r="T415" i="46"/>
  <c r="U415" i="46"/>
  <c r="V415" i="46"/>
  <c r="W415" i="46"/>
  <c r="X415" i="46"/>
  <c r="Q417" i="46"/>
  <c r="R417" i="46"/>
  <c r="S417" i="46"/>
  <c r="T417" i="46"/>
  <c r="U417" i="46"/>
  <c r="V417" i="46"/>
  <c r="W417" i="46"/>
  <c r="X417" i="46"/>
  <c r="Q418" i="46"/>
  <c r="R418" i="46"/>
  <c r="S418" i="46"/>
  <c r="T418" i="46"/>
  <c r="U418" i="46"/>
  <c r="V418" i="46"/>
  <c r="W418" i="46"/>
  <c r="X418" i="46"/>
  <c r="Q420" i="46"/>
  <c r="R420" i="46"/>
  <c r="S420" i="46"/>
  <c r="T420" i="46"/>
  <c r="U420" i="46"/>
  <c r="V420" i="46"/>
  <c r="W420" i="46"/>
  <c r="X420" i="46"/>
  <c r="Q421" i="46"/>
  <c r="R421" i="46"/>
  <c r="S421" i="46"/>
  <c r="T421" i="46"/>
  <c r="U421" i="46"/>
  <c r="V421" i="46"/>
  <c r="W421" i="46"/>
  <c r="X421" i="46"/>
  <c r="Q423" i="46"/>
  <c r="R423" i="46"/>
  <c r="S423" i="46"/>
  <c r="T423" i="46"/>
  <c r="U423" i="46"/>
  <c r="V423" i="46"/>
  <c r="W423" i="46"/>
  <c r="X423" i="46"/>
  <c r="Q424" i="46"/>
  <c r="R424" i="46"/>
  <c r="S424" i="46"/>
  <c r="T424" i="46"/>
  <c r="U424" i="46"/>
  <c r="V424" i="46"/>
  <c r="W424" i="46"/>
  <c r="X424" i="46"/>
  <c r="Q426" i="46"/>
  <c r="R426" i="46"/>
  <c r="S426" i="46"/>
  <c r="T426" i="46"/>
  <c r="U426" i="46"/>
  <c r="V426" i="46"/>
  <c r="W426" i="46"/>
  <c r="X426" i="46"/>
  <c r="Q427" i="46"/>
  <c r="R427" i="46"/>
  <c r="S427" i="46"/>
  <c r="T427" i="46"/>
  <c r="U427" i="46"/>
  <c r="V427" i="46"/>
  <c r="W427" i="46"/>
  <c r="X427" i="46"/>
  <c r="Q429" i="46"/>
  <c r="R429" i="46"/>
  <c r="S429" i="46"/>
  <c r="T429" i="46"/>
  <c r="U429" i="46"/>
  <c r="V429" i="46"/>
  <c r="W429" i="46"/>
  <c r="X429" i="46"/>
  <c r="Q430" i="46"/>
  <c r="R430" i="46"/>
  <c r="S430" i="46"/>
  <c r="T430" i="46"/>
  <c r="U430" i="46"/>
  <c r="V430" i="46"/>
  <c r="W430" i="46"/>
  <c r="X430" i="46"/>
  <c r="Q432" i="46"/>
  <c r="R432" i="46"/>
  <c r="S432" i="46"/>
  <c r="T432" i="46"/>
  <c r="U432" i="46"/>
  <c r="V432" i="46"/>
  <c r="W432" i="46"/>
  <c r="X432" i="46"/>
  <c r="Q433" i="46"/>
  <c r="R433" i="46"/>
  <c r="S433" i="46"/>
  <c r="T433" i="46"/>
  <c r="U433" i="46"/>
  <c r="V433" i="46"/>
  <c r="W433" i="46"/>
  <c r="X433" i="46"/>
  <c r="Q436" i="46"/>
  <c r="R436" i="46"/>
  <c r="S436" i="46"/>
  <c r="T436" i="46"/>
  <c r="U436" i="46"/>
  <c r="V436" i="46"/>
  <c r="W436" i="46"/>
  <c r="X436" i="46"/>
  <c r="Q437" i="46"/>
  <c r="R437" i="46"/>
  <c r="S437" i="46"/>
  <c r="T437" i="46"/>
  <c r="U437" i="46"/>
  <c r="V437" i="46"/>
  <c r="W437" i="46"/>
  <c r="X437" i="46"/>
  <c r="Q439" i="46"/>
  <c r="R439" i="46"/>
  <c r="S439" i="46"/>
  <c r="T439" i="46"/>
  <c r="U439" i="46"/>
  <c r="V439" i="46"/>
  <c r="W439" i="46"/>
  <c r="X439" i="46"/>
  <c r="Q440" i="46"/>
  <c r="R440" i="46"/>
  <c r="S440" i="46"/>
  <c r="T440" i="46"/>
  <c r="U440" i="46"/>
  <c r="V440" i="46"/>
  <c r="W440" i="46"/>
  <c r="X440" i="46"/>
  <c r="Q442" i="46"/>
  <c r="R442" i="46"/>
  <c r="S442" i="46"/>
  <c r="T442" i="46"/>
  <c r="U442" i="46"/>
  <c r="V442" i="46"/>
  <c r="W442" i="46"/>
  <c r="X442" i="46"/>
  <c r="Q443" i="46"/>
  <c r="R443" i="46"/>
  <c r="S443" i="46"/>
  <c r="T443" i="46"/>
  <c r="U443" i="46"/>
  <c r="V443" i="46"/>
  <c r="W443" i="46"/>
  <c r="X443" i="46"/>
  <c r="Q445" i="46"/>
  <c r="R445" i="46"/>
  <c r="S445" i="46"/>
  <c r="T445" i="46"/>
  <c r="U445" i="46"/>
  <c r="V445" i="46"/>
  <c r="W445" i="46"/>
  <c r="X445" i="46"/>
  <c r="Q446" i="46"/>
  <c r="R446" i="46"/>
  <c r="S446" i="46"/>
  <c r="T446" i="46"/>
  <c r="U446" i="46"/>
  <c r="V446" i="46"/>
  <c r="W446" i="46"/>
  <c r="X446" i="46"/>
  <c r="Q448" i="46"/>
  <c r="R448" i="46"/>
  <c r="S448" i="46"/>
  <c r="T448" i="46"/>
  <c r="U448" i="46"/>
  <c r="V448" i="46"/>
  <c r="W448" i="46"/>
  <c r="X448" i="46"/>
  <c r="Q449" i="46"/>
  <c r="R449" i="46"/>
  <c r="S449" i="46"/>
  <c r="T449" i="46"/>
  <c r="U449" i="46"/>
  <c r="V449" i="46"/>
  <c r="W449" i="46"/>
  <c r="X449" i="46"/>
  <c r="Q451" i="46"/>
  <c r="R451" i="46"/>
  <c r="S451" i="46"/>
  <c r="T451" i="46"/>
  <c r="U451" i="46"/>
  <c r="V451" i="46"/>
  <c r="W451" i="46"/>
  <c r="X451" i="46"/>
  <c r="Q452" i="46"/>
  <c r="R452" i="46"/>
  <c r="S452" i="46"/>
  <c r="T452" i="46"/>
  <c r="U452" i="46"/>
  <c r="V452" i="46"/>
  <c r="W452" i="46"/>
  <c r="X452" i="46"/>
  <c r="Q454" i="46"/>
  <c r="R454" i="46"/>
  <c r="S454" i="46"/>
  <c r="T454" i="46"/>
  <c r="U454" i="46"/>
  <c r="V454" i="46"/>
  <c r="W454" i="46"/>
  <c r="X454" i="46"/>
  <c r="Q455" i="46"/>
  <c r="R455" i="46"/>
  <c r="S455" i="46"/>
  <c r="T455" i="46"/>
  <c r="U455" i="46"/>
  <c r="V455" i="46"/>
  <c r="W455" i="46"/>
  <c r="X455" i="46"/>
  <c r="Q457" i="46"/>
  <c r="R457" i="46"/>
  <c r="S457" i="46"/>
  <c r="T457" i="46"/>
  <c r="U457" i="46"/>
  <c r="V457" i="46"/>
  <c r="W457" i="46"/>
  <c r="X457" i="46"/>
  <c r="Q458" i="46"/>
  <c r="R458" i="46"/>
  <c r="S458" i="46"/>
  <c r="T458" i="46"/>
  <c r="U458" i="46"/>
  <c r="V458" i="46"/>
  <c r="W458" i="46"/>
  <c r="X458" i="46"/>
  <c r="Q461" i="46"/>
  <c r="R461" i="46"/>
  <c r="S461" i="46"/>
  <c r="T461" i="46"/>
  <c r="U461" i="46"/>
  <c r="V461" i="46"/>
  <c r="W461" i="46"/>
  <c r="X461" i="46"/>
  <c r="Q462" i="46"/>
  <c r="R462" i="46"/>
  <c r="S462" i="46"/>
  <c r="T462" i="46"/>
  <c r="U462" i="46"/>
  <c r="V462" i="46"/>
  <c r="W462" i="46"/>
  <c r="X462" i="46"/>
  <c r="Q464" i="46"/>
  <c r="R464" i="46"/>
  <c r="S464" i="46"/>
  <c r="T464" i="46"/>
  <c r="U464" i="46"/>
  <c r="V464" i="46"/>
  <c r="W464" i="46"/>
  <c r="X464" i="46"/>
  <c r="Q465" i="46"/>
  <c r="R465" i="46"/>
  <c r="S465" i="46"/>
  <c r="T465" i="46"/>
  <c r="U465" i="46"/>
  <c r="V465" i="46"/>
  <c r="W465" i="46"/>
  <c r="X465" i="46"/>
  <c r="Q467" i="46"/>
  <c r="R467" i="46"/>
  <c r="S467" i="46"/>
  <c r="T467" i="46"/>
  <c r="U467" i="46"/>
  <c r="V467" i="46"/>
  <c r="W467" i="46"/>
  <c r="X467" i="46"/>
  <c r="Q468" i="46"/>
  <c r="R468" i="46"/>
  <c r="S468" i="46"/>
  <c r="T468" i="46"/>
  <c r="U468" i="46"/>
  <c r="V468" i="46"/>
  <c r="W468" i="46"/>
  <c r="X468" i="46"/>
  <c r="Q470" i="46"/>
  <c r="R470" i="46"/>
  <c r="S470" i="46"/>
  <c r="T470" i="46"/>
  <c r="U470" i="46"/>
  <c r="V470" i="46"/>
  <c r="W470" i="46"/>
  <c r="X470" i="46"/>
  <c r="Q471" i="46"/>
  <c r="R471" i="46"/>
  <c r="S471" i="46"/>
  <c r="T471" i="46"/>
  <c r="U471" i="46"/>
  <c r="V471" i="46"/>
  <c r="W471" i="46"/>
  <c r="X471" i="46"/>
  <c r="Q473" i="46"/>
  <c r="R473" i="46"/>
  <c r="S473" i="46"/>
  <c r="T473" i="46"/>
  <c r="U473" i="46"/>
  <c r="V473" i="46"/>
  <c r="W473" i="46"/>
  <c r="X473" i="46"/>
  <c r="Q474" i="46"/>
  <c r="R474" i="46"/>
  <c r="S474" i="46"/>
  <c r="T474" i="46"/>
  <c r="U474" i="46"/>
  <c r="V474" i="46"/>
  <c r="W474" i="46"/>
  <c r="X474" i="46"/>
  <c r="Q477" i="46"/>
  <c r="R477" i="46"/>
  <c r="S477" i="46"/>
  <c r="T477" i="46"/>
  <c r="U477" i="46"/>
  <c r="V477" i="46"/>
  <c r="W477" i="46"/>
  <c r="X477" i="46"/>
  <c r="Q478" i="46"/>
  <c r="R478" i="46"/>
  <c r="S478" i="46"/>
  <c r="T478" i="46"/>
  <c r="U478" i="46"/>
  <c r="V478" i="46"/>
  <c r="W478" i="46"/>
  <c r="X478" i="46"/>
  <c r="Q482" i="46"/>
  <c r="R482" i="46"/>
  <c r="S482" i="46"/>
  <c r="T482" i="46"/>
  <c r="U482" i="46"/>
  <c r="V482" i="46"/>
  <c r="W482" i="46"/>
  <c r="X482" i="46"/>
  <c r="Q485" i="46"/>
  <c r="R485" i="46"/>
  <c r="S485" i="46"/>
  <c r="T485" i="46"/>
  <c r="U485" i="46"/>
  <c r="V485" i="46"/>
  <c r="W485" i="46"/>
  <c r="X485" i="46"/>
  <c r="Q488" i="46"/>
  <c r="R488" i="46"/>
  <c r="S488" i="46"/>
  <c r="T488" i="46"/>
  <c r="U488" i="46"/>
  <c r="V488" i="46"/>
  <c r="W488" i="46"/>
  <c r="X488" i="46"/>
  <c r="Q489" i="46"/>
  <c r="R489" i="46"/>
  <c r="S489" i="46"/>
  <c r="T489" i="46"/>
  <c r="U489" i="46"/>
  <c r="V489" i="46"/>
  <c r="W489" i="46"/>
  <c r="X489" i="46"/>
  <c r="Q491" i="46"/>
  <c r="R491" i="46"/>
  <c r="S491" i="46"/>
  <c r="T491" i="46"/>
  <c r="U491" i="46"/>
  <c r="V491" i="46"/>
  <c r="W491" i="46"/>
  <c r="X491" i="46"/>
  <c r="Q492" i="46"/>
  <c r="R492" i="46"/>
  <c r="S492" i="46"/>
  <c r="T492" i="46"/>
  <c r="U492" i="46"/>
  <c r="V492" i="46"/>
  <c r="W492" i="46"/>
  <c r="X492" i="46"/>
  <c r="Q494" i="46"/>
  <c r="R494" i="46"/>
  <c r="S494" i="46"/>
  <c r="T494" i="46"/>
  <c r="U494" i="46"/>
  <c r="V494" i="46"/>
  <c r="W494" i="46"/>
  <c r="X494" i="46"/>
  <c r="Q495" i="46"/>
  <c r="R495" i="46"/>
  <c r="S495" i="46"/>
  <c r="T495" i="46"/>
  <c r="U495" i="46"/>
  <c r="V495" i="46"/>
  <c r="W495" i="46"/>
  <c r="X495" i="46"/>
  <c r="Q497" i="46"/>
  <c r="R497" i="46"/>
  <c r="S497" i="46"/>
  <c r="T497" i="46"/>
  <c r="U497" i="46"/>
  <c r="V497" i="46"/>
  <c r="W497" i="46"/>
  <c r="X497" i="46"/>
  <c r="Q498" i="46"/>
  <c r="R498" i="46"/>
  <c r="S498" i="46"/>
  <c r="T498" i="46"/>
  <c r="U498" i="46"/>
  <c r="V498" i="46"/>
  <c r="W498" i="46"/>
  <c r="X498" i="46"/>
  <c r="Q500" i="46"/>
  <c r="R500" i="46"/>
  <c r="S500" i="46"/>
  <c r="T500" i="46"/>
  <c r="U500" i="46"/>
  <c r="V500" i="46"/>
  <c r="W500" i="46"/>
  <c r="X500" i="46"/>
  <c r="Q501" i="46"/>
  <c r="R501" i="46"/>
  <c r="S501" i="46"/>
  <c r="T501" i="46"/>
  <c r="U501" i="46"/>
  <c r="V501" i="46"/>
  <c r="W501" i="46"/>
  <c r="X501" i="46"/>
  <c r="Q504" i="46"/>
  <c r="R504" i="46"/>
  <c r="S504" i="46"/>
  <c r="T504" i="46"/>
  <c r="U504" i="46"/>
  <c r="V504" i="46"/>
  <c r="W504" i="46"/>
  <c r="X504" i="46"/>
  <c r="Q505" i="46"/>
  <c r="R505" i="46"/>
  <c r="S505" i="46"/>
  <c r="S513" i="46" s="1"/>
  <c r="T505" i="46"/>
  <c r="U505" i="46"/>
  <c r="V505" i="46"/>
  <c r="W505" i="46"/>
  <c r="W513" i="46" s="1"/>
  <c r="X505" i="46"/>
  <c r="Q507" i="46"/>
  <c r="R507" i="46"/>
  <c r="S507" i="46"/>
  <c r="T507" i="46"/>
  <c r="U507" i="46"/>
  <c r="V507" i="46"/>
  <c r="W507" i="46"/>
  <c r="X507" i="46"/>
  <c r="Q508" i="46"/>
  <c r="R508" i="46"/>
  <c r="S508" i="46"/>
  <c r="T508" i="46"/>
  <c r="U508" i="46"/>
  <c r="V508" i="46"/>
  <c r="W508" i="46"/>
  <c r="X508" i="46"/>
  <c r="Q510" i="46"/>
  <c r="R510" i="46"/>
  <c r="S510" i="46"/>
  <c r="T510" i="46"/>
  <c r="U510" i="46"/>
  <c r="V510" i="46"/>
  <c r="W510" i="46"/>
  <c r="X510" i="46"/>
  <c r="Q511" i="46"/>
  <c r="R511" i="46"/>
  <c r="S511" i="46"/>
  <c r="T511" i="46"/>
  <c r="U511" i="46"/>
  <c r="V511" i="46"/>
  <c r="W511" i="46"/>
  <c r="X511" i="46"/>
  <c r="R513" i="46"/>
  <c r="T513" i="46"/>
  <c r="V513" i="46"/>
  <c r="X513" i="46"/>
  <c r="P511" i="46"/>
  <c r="P510" i="46"/>
  <c r="P508" i="46"/>
  <c r="P507" i="46"/>
  <c r="P505" i="46"/>
  <c r="P504" i="46"/>
  <c r="P501" i="46"/>
  <c r="P500" i="46"/>
  <c r="P498" i="46"/>
  <c r="P497" i="46"/>
  <c r="P495" i="46"/>
  <c r="P494" i="46"/>
  <c r="P492" i="46"/>
  <c r="P491" i="46"/>
  <c r="P489" i="46"/>
  <c r="P488" i="46"/>
  <c r="Q513" i="46" l="1"/>
  <c r="U513" i="46"/>
  <c r="K195" i="79" l="1"/>
  <c r="G195" i="79"/>
  <c r="H195" i="79"/>
  <c r="F195" i="79"/>
  <c r="I195" i="79"/>
  <c r="M195" i="79"/>
  <c r="L195" i="79"/>
  <c r="J195" i="79"/>
  <c r="P485" i="46" l="1"/>
  <c r="P482" i="46"/>
  <c r="P478" i="46"/>
  <c r="P477" i="46"/>
  <c r="P474" i="46"/>
  <c r="P473" i="46"/>
  <c r="P471" i="46"/>
  <c r="P470" i="46"/>
  <c r="P468" i="46"/>
  <c r="P467" i="46"/>
  <c r="P465" i="46"/>
  <c r="P464" i="46"/>
  <c r="P462" i="46"/>
  <c r="P461" i="46"/>
  <c r="P458" i="46"/>
  <c r="P457" i="46"/>
  <c r="P455" i="46"/>
  <c r="P454" i="46"/>
  <c r="P452" i="46"/>
  <c r="P451" i="46"/>
  <c r="P449" i="46"/>
  <c r="P448" i="46"/>
  <c r="P446" i="46"/>
  <c r="P445" i="46"/>
  <c r="P443" i="46"/>
  <c r="P442" i="46"/>
  <c r="P440" i="46"/>
  <c r="P439" i="46"/>
  <c r="P437" i="46"/>
  <c r="P436" i="46"/>
  <c r="P433" i="46"/>
  <c r="P432" i="46"/>
  <c r="P430" i="46"/>
  <c r="P429" i="46"/>
  <c r="P427" i="46"/>
  <c r="P426" i="46"/>
  <c r="P424" i="46"/>
  <c r="P423" i="46"/>
  <c r="P421" i="46"/>
  <c r="P420" i="46"/>
  <c r="P418" i="46"/>
  <c r="P417" i="46"/>
  <c r="P415" i="46"/>
  <c r="P414" i="46"/>
  <c r="P412" i="46"/>
  <c r="P411" i="46"/>
  <c r="P409" i="46"/>
  <c r="P408" i="46"/>
  <c r="F408" i="46"/>
  <c r="G408" i="46"/>
  <c r="H408" i="46"/>
  <c r="I408" i="46"/>
  <c r="J408" i="46"/>
  <c r="K408" i="46"/>
  <c r="L408" i="46"/>
  <c r="M408" i="46"/>
  <c r="F409" i="46"/>
  <c r="G409" i="46"/>
  <c r="H409" i="46"/>
  <c r="I409" i="46"/>
  <c r="J409" i="46"/>
  <c r="K409" i="46"/>
  <c r="L409" i="46"/>
  <c r="M409" i="46"/>
  <c r="F411" i="46"/>
  <c r="G411" i="46"/>
  <c r="H411" i="46"/>
  <c r="I411" i="46"/>
  <c r="J411" i="46"/>
  <c r="K411" i="46"/>
  <c r="L411" i="46"/>
  <c r="M411" i="46"/>
  <c r="F412" i="46"/>
  <c r="G412" i="46"/>
  <c r="H412" i="46"/>
  <c r="I412" i="46"/>
  <c r="J412" i="46"/>
  <c r="K412" i="46"/>
  <c r="L412" i="46"/>
  <c r="M412" i="46"/>
  <c r="F414" i="46"/>
  <c r="G414" i="46"/>
  <c r="H414" i="46"/>
  <c r="I414" i="46"/>
  <c r="J414" i="46"/>
  <c r="K414" i="46"/>
  <c r="L414" i="46"/>
  <c r="M414" i="46"/>
  <c r="F415" i="46"/>
  <c r="G415" i="46"/>
  <c r="H415" i="46"/>
  <c r="I415" i="46"/>
  <c r="J415" i="46"/>
  <c r="K415" i="46"/>
  <c r="L415" i="46"/>
  <c r="M415" i="46"/>
  <c r="F417" i="46"/>
  <c r="G417" i="46"/>
  <c r="H417" i="46"/>
  <c r="I417" i="46"/>
  <c r="J417" i="46"/>
  <c r="K417" i="46"/>
  <c r="L417" i="46"/>
  <c r="M417" i="46"/>
  <c r="F418" i="46"/>
  <c r="G418" i="46"/>
  <c r="H418" i="46"/>
  <c r="I418" i="46"/>
  <c r="J418" i="46"/>
  <c r="K418" i="46"/>
  <c r="L418" i="46"/>
  <c r="M418" i="46"/>
  <c r="F420" i="46"/>
  <c r="G420" i="46"/>
  <c r="H420" i="46"/>
  <c r="I420" i="46"/>
  <c r="J420" i="46"/>
  <c r="K420" i="46"/>
  <c r="L420" i="46"/>
  <c r="M420" i="46"/>
  <c r="F421" i="46"/>
  <c r="G421" i="46"/>
  <c r="H421" i="46"/>
  <c r="I421" i="46"/>
  <c r="J421" i="46"/>
  <c r="K421" i="46"/>
  <c r="L421" i="46"/>
  <c r="M421" i="46"/>
  <c r="F423" i="46"/>
  <c r="G423" i="46"/>
  <c r="H423" i="46"/>
  <c r="I423" i="46"/>
  <c r="J423" i="46"/>
  <c r="K423" i="46"/>
  <c r="L423" i="46"/>
  <c r="M423" i="46"/>
  <c r="F424" i="46"/>
  <c r="G424" i="46"/>
  <c r="H424" i="46"/>
  <c r="I424" i="46"/>
  <c r="J424" i="46"/>
  <c r="K424" i="46"/>
  <c r="L424" i="46"/>
  <c r="M424" i="46"/>
  <c r="F426" i="46"/>
  <c r="G426" i="46"/>
  <c r="H426" i="46"/>
  <c r="I426" i="46"/>
  <c r="J426" i="46"/>
  <c r="K426" i="46"/>
  <c r="L426" i="46"/>
  <c r="M426" i="46"/>
  <c r="F427" i="46"/>
  <c r="G427" i="46"/>
  <c r="H427" i="46"/>
  <c r="I427" i="46"/>
  <c r="J427" i="46"/>
  <c r="K427" i="46"/>
  <c r="L427" i="46"/>
  <c r="M427" i="46"/>
  <c r="F429" i="46"/>
  <c r="G429" i="46"/>
  <c r="H429" i="46"/>
  <c r="I429" i="46"/>
  <c r="J429" i="46"/>
  <c r="K429" i="46"/>
  <c r="L429" i="46"/>
  <c r="M429" i="46"/>
  <c r="F430" i="46"/>
  <c r="G430" i="46"/>
  <c r="H430" i="46"/>
  <c r="I430" i="46"/>
  <c r="J430" i="46"/>
  <c r="K430" i="46"/>
  <c r="L430" i="46"/>
  <c r="M430" i="46"/>
  <c r="F432" i="46"/>
  <c r="G432" i="46"/>
  <c r="H432" i="46"/>
  <c r="I432" i="46"/>
  <c r="J432" i="46"/>
  <c r="K432" i="46"/>
  <c r="L432" i="46"/>
  <c r="M432" i="46"/>
  <c r="F433" i="46"/>
  <c r="G433" i="46"/>
  <c r="H433" i="46"/>
  <c r="I433" i="46"/>
  <c r="J433" i="46"/>
  <c r="K433" i="46"/>
  <c r="L433" i="46"/>
  <c r="M433" i="46"/>
  <c r="F436" i="46"/>
  <c r="G436" i="46"/>
  <c r="H436" i="46"/>
  <c r="I436" i="46"/>
  <c r="J436" i="46"/>
  <c r="K436" i="46"/>
  <c r="L436" i="46"/>
  <c r="M436" i="46"/>
  <c r="F437" i="46"/>
  <c r="G437" i="46"/>
  <c r="H437" i="46"/>
  <c r="I437" i="46"/>
  <c r="J437" i="46"/>
  <c r="K437" i="46"/>
  <c r="L437" i="46"/>
  <c r="M437" i="46"/>
  <c r="F439" i="46"/>
  <c r="G439" i="46"/>
  <c r="H439" i="46"/>
  <c r="I439" i="46"/>
  <c r="J439" i="46"/>
  <c r="K439" i="46"/>
  <c r="L439" i="46"/>
  <c r="M439" i="46"/>
  <c r="F440" i="46"/>
  <c r="G440" i="46"/>
  <c r="H440" i="46"/>
  <c r="I440" i="46"/>
  <c r="J440" i="46"/>
  <c r="K440" i="46"/>
  <c r="L440" i="46"/>
  <c r="M440" i="46"/>
  <c r="F442" i="46"/>
  <c r="G442" i="46"/>
  <c r="H442" i="46"/>
  <c r="I442" i="46"/>
  <c r="J442" i="46"/>
  <c r="K442" i="46"/>
  <c r="L442" i="46"/>
  <c r="M442" i="46"/>
  <c r="F443" i="46"/>
  <c r="G443" i="46"/>
  <c r="H443" i="46"/>
  <c r="I443" i="46"/>
  <c r="J443" i="46"/>
  <c r="K443" i="46"/>
  <c r="L443" i="46"/>
  <c r="M443" i="46"/>
  <c r="F445" i="46"/>
  <c r="G445" i="46"/>
  <c r="H445" i="46"/>
  <c r="I445" i="46"/>
  <c r="J445" i="46"/>
  <c r="K445" i="46"/>
  <c r="L445" i="46"/>
  <c r="M445" i="46"/>
  <c r="F446" i="46"/>
  <c r="G446" i="46"/>
  <c r="H446" i="46"/>
  <c r="I446" i="46"/>
  <c r="J446" i="46"/>
  <c r="K446" i="46"/>
  <c r="L446" i="46"/>
  <c r="M446" i="46"/>
  <c r="F448" i="46"/>
  <c r="G448" i="46"/>
  <c r="H448" i="46"/>
  <c r="I448" i="46"/>
  <c r="J448" i="46"/>
  <c r="K448" i="46"/>
  <c r="L448" i="46"/>
  <c r="M448" i="46"/>
  <c r="F449" i="46"/>
  <c r="G449" i="46"/>
  <c r="H449" i="46"/>
  <c r="I449" i="46"/>
  <c r="J449" i="46"/>
  <c r="K449" i="46"/>
  <c r="L449" i="46"/>
  <c r="M449" i="46"/>
  <c r="F451" i="46"/>
  <c r="G451" i="46"/>
  <c r="H451" i="46"/>
  <c r="I451" i="46"/>
  <c r="J451" i="46"/>
  <c r="K451" i="46"/>
  <c r="L451" i="46"/>
  <c r="M451" i="46"/>
  <c r="F452" i="46"/>
  <c r="G452" i="46"/>
  <c r="H452" i="46"/>
  <c r="I452" i="46"/>
  <c r="J452" i="46"/>
  <c r="K452" i="46"/>
  <c r="L452" i="46"/>
  <c r="M452" i="46"/>
  <c r="F454" i="46"/>
  <c r="G454" i="46"/>
  <c r="H454" i="46"/>
  <c r="I454" i="46"/>
  <c r="J454" i="46"/>
  <c r="K454" i="46"/>
  <c r="L454" i="46"/>
  <c r="M454" i="46"/>
  <c r="F455" i="46"/>
  <c r="G455" i="46"/>
  <c r="H455" i="46"/>
  <c r="I455" i="46"/>
  <c r="J455" i="46"/>
  <c r="K455" i="46"/>
  <c r="L455" i="46"/>
  <c r="M455" i="46"/>
  <c r="F457" i="46"/>
  <c r="G457" i="46"/>
  <c r="H457" i="46"/>
  <c r="I457" i="46"/>
  <c r="J457" i="46"/>
  <c r="K457" i="46"/>
  <c r="L457" i="46"/>
  <c r="M457" i="46"/>
  <c r="F458" i="46"/>
  <c r="G458" i="46"/>
  <c r="H458" i="46"/>
  <c r="I458" i="46"/>
  <c r="J458" i="46"/>
  <c r="K458" i="46"/>
  <c r="L458" i="46"/>
  <c r="M458" i="46"/>
  <c r="F461" i="46"/>
  <c r="G461" i="46"/>
  <c r="H461" i="46"/>
  <c r="I461" i="46"/>
  <c r="J461" i="46"/>
  <c r="K461" i="46"/>
  <c r="L461" i="46"/>
  <c r="M461" i="46"/>
  <c r="F462" i="46"/>
  <c r="G462" i="46"/>
  <c r="H462" i="46"/>
  <c r="I462" i="46"/>
  <c r="J462" i="46"/>
  <c r="K462" i="46"/>
  <c r="L462" i="46"/>
  <c r="M462" i="46"/>
  <c r="F464" i="46"/>
  <c r="G464" i="46"/>
  <c r="H464" i="46"/>
  <c r="I464" i="46"/>
  <c r="J464" i="46"/>
  <c r="K464" i="46"/>
  <c r="L464" i="46"/>
  <c r="M464" i="46"/>
  <c r="F465" i="46"/>
  <c r="G465" i="46"/>
  <c r="H465" i="46"/>
  <c r="I465" i="46"/>
  <c r="J465" i="46"/>
  <c r="K465" i="46"/>
  <c r="L465" i="46"/>
  <c r="M465" i="46"/>
  <c r="F467" i="46"/>
  <c r="G467" i="46"/>
  <c r="H467" i="46"/>
  <c r="I467" i="46"/>
  <c r="J467" i="46"/>
  <c r="K467" i="46"/>
  <c r="L467" i="46"/>
  <c r="M467" i="46"/>
  <c r="F468" i="46"/>
  <c r="G468" i="46"/>
  <c r="H468" i="46"/>
  <c r="I468" i="46"/>
  <c r="J468" i="46"/>
  <c r="K468" i="46"/>
  <c r="L468" i="46"/>
  <c r="M468" i="46"/>
  <c r="F470" i="46"/>
  <c r="G470" i="46"/>
  <c r="H470" i="46"/>
  <c r="I470" i="46"/>
  <c r="J470" i="46"/>
  <c r="K470" i="46"/>
  <c r="L470" i="46"/>
  <c r="M470" i="46"/>
  <c r="F471" i="46"/>
  <c r="G471" i="46"/>
  <c r="H471" i="46"/>
  <c r="I471" i="46"/>
  <c r="J471" i="46"/>
  <c r="K471" i="46"/>
  <c r="L471" i="46"/>
  <c r="M471" i="46"/>
  <c r="F473" i="46"/>
  <c r="G473" i="46"/>
  <c r="H473" i="46"/>
  <c r="I473" i="46"/>
  <c r="J473" i="46"/>
  <c r="K473" i="46"/>
  <c r="L473" i="46"/>
  <c r="M473" i="46"/>
  <c r="F474" i="46"/>
  <c r="G474" i="46"/>
  <c r="H474" i="46"/>
  <c r="I474" i="46"/>
  <c r="J474" i="46"/>
  <c r="K474" i="46"/>
  <c r="L474" i="46"/>
  <c r="M474" i="46"/>
  <c r="F477" i="46"/>
  <c r="G477" i="46"/>
  <c r="H477" i="46"/>
  <c r="I477" i="46"/>
  <c r="J477" i="46"/>
  <c r="K477" i="46"/>
  <c r="L477" i="46"/>
  <c r="M477" i="46"/>
  <c r="F478" i="46"/>
  <c r="G478" i="46"/>
  <c r="H478" i="46"/>
  <c r="I478" i="46"/>
  <c r="J478" i="46"/>
  <c r="K478" i="46"/>
  <c r="L478" i="46"/>
  <c r="M478" i="46"/>
  <c r="F488" i="46"/>
  <c r="G488" i="46"/>
  <c r="H488" i="46"/>
  <c r="I488" i="46"/>
  <c r="J488" i="46"/>
  <c r="K488" i="46"/>
  <c r="L488" i="46"/>
  <c r="M488" i="46"/>
  <c r="F489" i="46"/>
  <c r="G489" i="46"/>
  <c r="H489" i="46"/>
  <c r="I489" i="46"/>
  <c r="J489" i="46"/>
  <c r="K489" i="46"/>
  <c r="L489" i="46"/>
  <c r="M489" i="46"/>
  <c r="F491" i="46"/>
  <c r="G491" i="46"/>
  <c r="H491" i="46"/>
  <c r="I491" i="46"/>
  <c r="J491" i="46"/>
  <c r="K491" i="46"/>
  <c r="L491" i="46"/>
  <c r="M491" i="46"/>
  <c r="F492" i="46"/>
  <c r="G492" i="46"/>
  <c r="H492" i="46"/>
  <c r="I492" i="46"/>
  <c r="J492" i="46"/>
  <c r="K492" i="46"/>
  <c r="L492" i="46"/>
  <c r="M492" i="46"/>
  <c r="F494" i="46"/>
  <c r="G494" i="46"/>
  <c r="H494" i="46"/>
  <c r="I494" i="46"/>
  <c r="J494" i="46"/>
  <c r="K494" i="46"/>
  <c r="L494" i="46"/>
  <c r="M494" i="46"/>
  <c r="F495" i="46"/>
  <c r="G495" i="46"/>
  <c r="H495" i="46"/>
  <c r="I495" i="46"/>
  <c r="J495" i="46"/>
  <c r="K495" i="46"/>
  <c r="L495" i="46"/>
  <c r="M495" i="46"/>
  <c r="F497" i="46"/>
  <c r="G497" i="46"/>
  <c r="H497" i="46"/>
  <c r="I497" i="46"/>
  <c r="J497" i="46"/>
  <c r="K497" i="46"/>
  <c r="L497" i="46"/>
  <c r="M497" i="46"/>
  <c r="F498" i="46"/>
  <c r="G498" i="46"/>
  <c r="H498" i="46"/>
  <c r="I498" i="46"/>
  <c r="J498" i="46"/>
  <c r="K498" i="46"/>
  <c r="L498" i="46"/>
  <c r="M498" i="46"/>
  <c r="F500" i="46"/>
  <c r="G500" i="46"/>
  <c r="H500" i="46"/>
  <c r="I500" i="46"/>
  <c r="J500" i="46"/>
  <c r="K500" i="46"/>
  <c r="L500" i="46"/>
  <c r="M500" i="46"/>
  <c r="F501" i="46"/>
  <c r="G501" i="46"/>
  <c r="H501" i="46"/>
  <c r="I501" i="46"/>
  <c r="J501" i="46"/>
  <c r="K501" i="46"/>
  <c r="L501" i="46"/>
  <c r="M501" i="46"/>
  <c r="F504" i="46"/>
  <c r="G504" i="46"/>
  <c r="H504" i="46"/>
  <c r="I504" i="46"/>
  <c r="J504" i="46"/>
  <c r="K504" i="46"/>
  <c r="L504" i="46"/>
  <c r="M504" i="46"/>
  <c r="F505" i="46"/>
  <c r="G505" i="46"/>
  <c r="H505" i="46"/>
  <c r="I505" i="46"/>
  <c r="J505" i="46"/>
  <c r="K505" i="46"/>
  <c r="L505" i="46"/>
  <c r="M505" i="46"/>
  <c r="F507" i="46"/>
  <c r="G507" i="46"/>
  <c r="H507" i="46"/>
  <c r="I507" i="46"/>
  <c r="J507" i="46"/>
  <c r="K507" i="46"/>
  <c r="L507" i="46"/>
  <c r="M507" i="46"/>
  <c r="F508" i="46"/>
  <c r="G508" i="46"/>
  <c r="H508" i="46"/>
  <c r="I508" i="46"/>
  <c r="J508" i="46"/>
  <c r="K508" i="46"/>
  <c r="L508" i="46"/>
  <c r="M508" i="46"/>
  <c r="F510" i="46"/>
  <c r="G510" i="46"/>
  <c r="H510" i="46"/>
  <c r="I510" i="46"/>
  <c r="J510" i="46"/>
  <c r="K510" i="46"/>
  <c r="L510" i="46"/>
  <c r="M510" i="46"/>
  <c r="F511" i="46"/>
  <c r="G511" i="46"/>
  <c r="H511" i="46"/>
  <c r="I511" i="46"/>
  <c r="J511" i="46"/>
  <c r="K511" i="46"/>
  <c r="L511" i="46"/>
  <c r="M511" i="46"/>
  <c r="E511" i="46"/>
  <c r="E510" i="46"/>
  <c r="E508" i="46"/>
  <c r="E507" i="46"/>
  <c r="E505" i="46"/>
  <c r="E504" i="46"/>
  <c r="E501" i="46"/>
  <c r="E500" i="46"/>
  <c r="E498" i="46"/>
  <c r="E497" i="46"/>
  <c r="E495" i="46"/>
  <c r="E494" i="46"/>
  <c r="E492" i="46"/>
  <c r="E491" i="46"/>
  <c r="E489" i="46"/>
  <c r="E488" i="46"/>
  <c r="E478" i="46"/>
  <c r="E477" i="46"/>
  <c r="E474" i="46"/>
  <c r="E473" i="46"/>
  <c r="E471" i="46"/>
  <c r="E470" i="46"/>
  <c r="E468" i="46"/>
  <c r="E467" i="46"/>
  <c r="E465" i="46"/>
  <c r="E464" i="46"/>
  <c r="E462" i="46"/>
  <c r="E461" i="46"/>
  <c r="E458" i="46"/>
  <c r="E457" i="46"/>
  <c r="E455" i="46"/>
  <c r="E454" i="46"/>
  <c r="E452" i="46"/>
  <c r="E451" i="46"/>
  <c r="E449" i="46"/>
  <c r="E448" i="46"/>
  <c r="E446" i="46"/>
  <c r="E445" i="46"/>
  <c r="E443" i="46"/>
  <c r="E442" i="46"/>
  <c r="E440" i="46"/>
  <c r="E439" i="46"/>
  <c r="E437" i="46"/>
  <c r="E436" i="46"/>
  <c r="E433" i="46"/>
  <c r="E432" i="46"/>
  <c r="E430" i="46"/>
  <c r="E429" i="46"/>
  <c r="E427" i="46"/>
  <c r="E426" i="46"/>
  <c r="E424" i="46"/>
  <c r="E423" i="46"/>
  <c r="E421" i="46"/>
  <c r="E420" i="46"/>
  <c r="E418" i="46"/>
  <c r="E417" i="46"/>
  <c r="E415" i="46"/>
  <c r="E414" i="46"/>
  <c r="E412" i="46"/>
  <c r="E411" i="46"/>
  <c r="E409" i="46"/>
  <c r="E408" i="46"/>
  <c r="F279" i="46"/>
  <c r="G279" i="46"/>
  <c r="H279" i="46"/>
  <c r="I279" i="46"/>
  <c r="J279" i="46"/>
  <c r="K279" i="46"/>
  <c r="L279" i="46"/>
  <c r="M279" i="46"/>
  <c r="F280" i="46"/>
  <c r="G280" i="46"/>
  <c r="H280" i="46"/>
  <c r="I280" i="46"/>
  <c r="J280" i="46"/>
  <c r="K280" i="46"/>
  <c r="L280" i="46"/>
  <c r="M280" i="46"/>
  <c r="F282" i="46"/>
  <c r="G282" i="46"/>
  <c r="H282" i="46"/>
  <c r="I282" i="46"/>
  <c r="J282" i="46"/>
  <c r="K282" i="46"/>
  <c r="L282" i="46"/>
  <c r="M282" i="46"/>
  <c r="F283" i="46"/>
  <c r="G283" i="46"/>
  <c r="H283" i="46"/>
  <c r="I283" i="46"/>
  <c r="J283" i="46"/>
  <c r="K283" i="46"/>
  <c r="L283" i="46"/>
  <c r="M283" i="46"/>
  <c r="F285" i="46"/>
  <c r="G285" i="46"/>
  <c r="H285" i="46"/>
  <c r="I285" i="46"/>
  <c r="J285" i="46"/>
  <c r="K285" i="46"/>
  <c r="L285" i="46"/>
  <c r="M285" i="46"/>
  <c r="F286" i="46"/>
  <c r="G286" i="46"/>
  <c r="H286" i="46"/>
  <c r="I286" i="46"/>
  <c r="J286" i="46"/>
  <c r="K286" i="46"/>
  <c r="L286" i="46"/>
  <c r="M286" i="46"/>
  <c r="F288" i="46"/>
  <c r="G288" i="46"/>
  <c r="H288" i="46"/>
  <c r="I288" i="46"/>
  <c r="J288" i="46"/>
  <c r="K288" i="46"/>
  <c r="L288" i="46"/>
  <c r="M288" i="46"/>
  <c r="F289" i="46"/>
  <c r="G289" i="46"/>
  <c r="H289" i="46"/>
  <c r="I289" i="46"/>
  <c r="J289" i="46"/>
  <c r="K289" i="46"/>
  <c r="L289" i="46"/>
  <c r="M289" i="46"/>
  <c r="F291" i="46"/>
  <c r="G291" i="46"/>
  <c r="H291" i="46"/>
  <c r="I291" i="46"/>
  <c r="J291" i="46"/>
  <c r="K291" i="46"/>
  <c r="L291" i="46"/>
  <c r="M291" i="46"/>
  <c r="F292" i="46"/>
  <c r="G292" i="46"/>
  <c r="H292" i="46"/>
  <c r="I292" i="46"/>
  <c r="J292" i="46"/>
  <c r="K292" i="46"/>
  <c r="L292" i="46"/>
  <c r="M292" i="46"/>
  <c r="F294" i="46"/>
  <c r="G294" i="46"/>
  <c r="H294" i="46"/>
  <c r="I294" i="46"/>
  <c r="J294" i="46"/>
  <c r="K294" i="46"/>
  <c r="L294" i="46"/>
  <c r="M294" i="46"/>
  <c r="F295" i="46"/>
  <c r="G295" i="46"/>
  <c r="H295" i="46"/>
  <c r="I295" i="46"/>
  <c r="J295" i="46"/>
  <c r="K295" i="46"/>
  <c r="L295" i="46"/>
  <c r="M295" i="46"/>
  <c r="F297" i="46"/>
  <c r="G297" i="46"/>
  <c r="H297" i="46"/>
  <c r="I297" i="46"/>
  <c r="J297" i="46"/>
  <c r="K297" i="46"/>
  <c r="L297" i="46"/>
  <c r="M297" i="46"/>
  <c r="F298" i="46"/>
  <c r="G298" i="46"/>
  <c r="H298" i="46"/>
  <c r="I298" i="46"/>
  <c r="J298" i="46"/>
  <c r="K298" i="46"/>
  <c r="L298" i="46"/>
  <c r="M298" i="46"/>
  <c r="F300" i="46"/>
  <c r="G300" i="46"/>
  <c r="H300" i="46"/>
  <c r="I300" i="46"/>
  <c r="J300" i="46"/>
  <c r="K300" i="46"/>
  <c r="L300" i="46"/>
  <c r="M300" i="46"/>
  <c r="F301" i="46"/>
  <c r="G301" i="46"/>
  <c r="H301" i="46"/>
  <c r="I301" i="46"/>
  <c r="J301" i="46"/>
  <c r="K301" i="46"/>
  <c r="L301" i="46"/>
  <c r="M301" i="46"/>
  <c r="F303" i="46"/>
  <c r="G303" i="46"/>
  <c r="H303" i="46"/>
  <c r="I303" i="46"/>
  <c r="J303" i="46"/>
  <c r="K303" i="46"/>
  <c r="L303" i="46"/>
  <c r="M303" i="46"/>
  <c r="F304" i="46"/>
  <c r="G304" i="46"/>
  <c r="H304" i="46"/>
  <c r="I304" i="46"/>
  <c r="J304" i="46"/>
  <c r="K304" i="46"/>
  <c r="L304" i="46"/>
  <c r="M304" i="46"/>
  <c r="F307" i="46"/>
  <c r="G307" i="46"/>
  <c r="H307" i="46"/>
  <c r="I307" i="46"/>
  <c r="J307" i="46"/>
  <c r="K307" i="46"/>
  <c r="L307" i="46"/>
  <c r="M307" i="46"/>
  <c r="F308" i="46"/>
  <c r="G308" i="46"/>
  <c r="H308" i="46"/>
  <c r="I308" i="46"/>
  <c r="J308" i="46"/>
  <c r="K308" i="46"/>
  <c r="L308" i="46"/>
  <c r="M308" i="46"/>
  <c r="F310" i="46"/>
  <c r="G310" i="46"/>
  <c r="H310" i="46"/>
  <c r="I310" i="46"/>
  <c r="J310" i="46"/>
  <c r="K310" i="46"/>
  <c r="L310" i="46"/>
  <c r="M310" i="46"/>
  <c r="F311" i="46"/>
  <c r="G311" i="46"/>
  <c r="H311" i="46"/>
  <c r="I311" i="46"/>
  <c r="J311" i="46"/>
  <c r="K311" i="46"/>
  <c r="L311" i="46"/>
  <c r="M311" i="46"/>
  <c r="F313" i="46"/>
  <c r="G313" i="46"/>
  <c r="H313" i="46"/>
  <c r="I313" i="46"/>
  <c r="J313" i="46"/>
  <c r="K313" i="46"/>
  <c r="L313" i="46"/>
  <c r="M313" i="46"/>
  <c r="F314" i="46"/>
  <c r="G314" i="46"/>
  <c r="H314" i="46"/>
  <c r="I314" i="46"/>
  <c r="J314" i="46"/>
  <c r="K314" i="46"/>
  <c r="L314" i="46"/>
  <c r="M314" i="46"/>
  <c r="F316" i="46"/>
  <c r="G316" i="46"/>
  <c r="H316" i="46"/>
  <c r="I316" i="46"/>
  <c r="J316" i="46"/>
  <c r="K316" i="46"/>
  <c r="L316" i="46"/>
  <c r="M316" i="46"/>
  <c r="F317" i="46"/>
  <c r="G317" i="46"/>
  <c r="H317" i="46"/>
  <c r="I317" i="46"/>
  <c r="J317" i="46"/>
  <c r="K317" i="46"/>
  <c r="L317" i="46"/>
  <c r="M317" i="46"/>
  <c r="F319" i="46"/>
  <c r="G319" i="46"/>
  <c r="H319" i="46"/>
  <c r="I319" i="46"/>
  <c r="J319" i="46"/>
  <c r="K319" i="46"/>
  <c r="L319" i="46"/>
  <c r="M319" i="46"/>
  <c r="F320" i="46"/>
  <c r="G320" i="46"/>
  <c r="H320" i="46"/>
  <c r="I320" i="46"/>
  <c r="J320" i="46"/>
  <c r="K320" i="46"/>
  <c r="L320" i="46"/>
  <c r="M320" i="46"/>
  <c r="F322" i="46"/>
  <c r="G322" i="46"/>
  <c r="H322" i="46"/>
  <c r="I322" i="46"/>
  <c r="J322" i="46"/>
  <c r="K322" i="46"/>
  <c r="L322" i="46"/>
  <c r="M322" i="46"/>
  <c r="F323" i="46"/>
  <c r="G323" i="46"/>
  <c r="H323" i="46"/>
  <c r="I323" i="46"/>
  <c r="J323" i="46"/>
  <c r="K323" i="46"/>
  <c r="L323" i="46"/>
  <c r="M323" i="46"/>
  <c r="F325" i="46"/>
  <c r="G325" i="46"/>
  <c r="H325" i="46"/>
  <c r="I325" i="46"/>
  <c r="J325" i="46"/>
  <c r="K325" i="46"/>
  <c r="L325" i="46"/>
  <c r="M325" i="46"/>
  <c r="F326" i="46"/>
  <c r="G326" i="46"/>
  <c r="H326" i="46"/>
  <c r="I326" i="46"/>
  <c r="J326" i="46"/>
  <c r="K326" i="46"/>
  <c r="L326" i="46"/>
  <c r="M326" i="46"/>
  <c r="F328" i="46"/>
  <c r="G328" i="46"/>
  <c r="H328" i="46"/>
  <c r="I328" i="46"/>
  <c r="J328" i="46"/>
  <c r="K328" i="46"/>
  <c r="L328" i="46"/>
  <c r="M328" i="46"/>
  <c r="F329" i="46"/>
  <c r="G329" i="46"/>
  <c r="H329" i="46"/>
  <c r="I329" i="46"/>
  <c r="J329" i="46"/>
  <c r="K329" i="46"/>
  <c r="L329" i="46"/>
  <c r="M329" i="46"/>
  <c r="F332" i="46"/>
  <c r="G332" i="46"/>
  <c r="H332" i="46"/>
  <c r="I332" i="46"/>
  <c r="J332" i="46"/>
  <c r="K332" i="46"/>
  <c r="L332" i="46"/>
  <c r="M332" i="46"/>
  <c r="F333" i="46"/>
  <c r="G333" i="46"/>
  <c r="H333" i="46"/>
  <c r="I333" i="46"/>
  <c r="J333" i="46"/>
  <c r="K333" i="46"/>
  <c r="L333" i="46"/>
  <c r="M333" i="46"/>
  <c r="F335" i="46"/>
  <c r="G335" i="46"/>
  <c r="H335" i="46"/>
  <c r="I335" i="46"/>
  <c r="J335" i="46"/>
  <c r="K335" i="46"/>
  <c r="L335" i="46"/>
  <c r="M335" i="46"/>
  <c r="F336" i="46"/>
  <c r="G336" i="46"/>
  <c r="H336" i="46"/>
  <c r="I336" i="46"/>
  <c r="J336" i="46"/>
  <c r="K336" i="46"/>
  <c r="L336" i="46"/>
  <c r="M336" i="46"/>
  <c r="F338" i="46"/>
  <c r="G338" i="46"/>
  <c r="H338" i="46"/>
  <c r="I338" i="46"/>
  <c r="J338" i="46"/>
  <c r="K338" i="46"/>
  <c r="L338" i="46"/>
  <c r="M338" i="46"/>
  <c r="F339" i="46"/>
  <c r="G339" i="46"/>
  <c r="H339" i="46"/>
  <c r="I339" i="46"/>
  <c r="J339" i="46"/>
  <c r="K339" i="46"/>
  <c r="L339" i="46"/>
  <c r="M339" i="46"/>
  <c r="F341" i="46"/>
  <c r="G341" i="46"/>
  <c r="H341" i="46"/>
  <c r="I341" i="46"/>
  <c r="J341" i="46"/>
  <c r="K341" i="46"/>
  <c r="L341" i="46"/>
  <c r="M341" i="46"/>
  <c r="F342" i="46"/>
  <c r="G342" i="46"/>
  <c r="H342" i="46"/>
  <c r="I342" i="46"/>
  <c r="J342" i="46"/>
  <c r="K342" i="46"/>
  <c r="L342" i="46"/>
  <c r="M342" i="46"/>
  <c r="F344" i="46"/>
  <c r="G344" i="46"/>
  <c r="H344" i="46"/>
  <c r="I344" i="46"/>
  <c r="J344" i="46"/>
  <c r="K344" i="46"/>
  <c r="L344" i="46"/>
  <c r="M344" i="46"/>
  <c r="F345" i="46"/>
  <c r="G345" i="46"/>
  <c r="H345" i="46"/>
  <c r="I345" i="46"/>
  <c r="J345" i="46"/>
  <c r="K345" i="46"/>
  <c r="L345" i="46"/>
  <c r="M345" i="46"/>
  <c r="F348" i="46"/>
  <c r="G348" i="46"/>
  <c r="H348" i="46"/>
  <c r="I348" i="46"/>
  <c r="J348" i="46"/>
  <c r="K348" i="46"/>
  <c r="L348" i="46"/>
  <c r="M348" i="46"/>
  <c r="F349" i="46"/>
  <c r="G349" i="46"/>
  <c r="H349" i="46"/>
  <c r="I349" i="46"/>
  <c r="J349" i="46"/>
  <c r="K349" i="46"/>
  <c r="L349" i="46"/>
  <c r="M349" i="46"/>
  <c r="F359" i="46"/>
  <c r="G359" i="46"/>
  <c r="H359" i="46"/>
  <c r="I359" i="46"/>
  <c r="J359" i="46"/>
  <c r="K359" i="46"/>
  <c r="L359" i="46"/>
  <c r="M359" i="46"/>
  <c r="F360" i="46"/>
  <c r="G360" i="46"/>
  <c r="H360" i="46"/>
  <c r="I360" i="46"/>
  <c r="J360" i="46"/>
  <c r="K360" i="46"/>
  <c r="L360" i="46"/>
  <c r="M360" i="46"/>
  <c r="F362" i="46"/>
  <c r="G362" i="46"/>
  <c r="H362" i="46"/>
  <c r="I362" i="46"/>
  <c r="J362" i="46"/>
  <c r="K362" i="46"/>
  <c r="L362" i="46"/>
  <c r="M362" i="46"/>
  <c r="F363" i="46"/>
  <c r="G363" i="46"/>
  <c r="H363" i="46"/>
  <c r="I363" i="46"/>
  <c r="J363" i="46"/>
  <c r="K363" i="46"/>
  <c r="L363" i="46"/>
  <c r="M363" i="46"/>
  <c r="F365" i="46"/>
  <c r="G365" i="46"/>
  <c r="H365" i="46"/>
  <c r="I365" i="46"/>
  <c r="J365" i="46"/>
  <c r="K365" i="46"/>
  <c r="L365" i="46"/>
  <c r="M365" i="46"/>
  <c r="F366" i="46"/>
  <c r="G366" i="46"/>
  <c r="H366" i="46"/>
  <c r="I366" i="46"/>
  <c r="J366" i="46"/>
  <c r="K366" i="46"/>
  <c r="L366" i="46"/>
  <c r="M366" i="46"/>
  <c r="F368" i="46"/>
  <c r="G368" i="46"/>
  <c r="H368" i="46"/>
  <c r="I368" i="46"/>
  <c r="J368" i="46"/>
  <c r="K368" i="46"/>
  <c r="L368" i="46"/>
  <c r="M368" i="46"/>
  <c r="F369" i="46"/>
  <c r="G369" i="46"/>
  <c r="H369" i="46"/>
  <c r="I369" i="46"/>
  <c r="J369" i="46"/>
  <c r="K369" i="46"/>
  <c r="L369" i="46"/>
  <c r="M369" i="46"/>
  <c r="F371" i="46"/>
  <c r="G371" i="46"/>
  <c r="H371" i="46"/>
  <c r="I371" i="46"/>
  <c r="J371" i="46"/>
  <c r="K371" i="46"/>
  <c r="L371" i="46"/>
  <c r="M371" i="46"/>
  <c r="F372" i="46"/>
  <c r="G372" i="46"/>
  <c r="H372" i="46"/>
  <c r="I372" i="46"/>
  <c r="J372" i="46"/>
  <c r="K372" i="46"/>
  <c r="L372" i="46"/>
  <c r="M372" i="46"/>
  <c r="F375" i="46"/>
  <c r="G375" i="46"/>
  <c r="H375" i="46"/>
  <c r="I375" i="46"/>
  <c r="J375" i="46"/>
  <c r="K375" i="46"/>
  <c r="L375" i="46"/>
  <c r="M375" i="46"/>
  <c r="F376" i="46"/>
  <c r="G376" i="46"/>
  <c r="H376" i="46"/>
  <c r="I376" i="46"/>
  <c r="J376" i="46"/>
  <c r="K376" i="46"/>
  <c r="L376" i="46"/>
  <c r="M376" i="46"/>
  <c r="F378" i="46"/>
  <c r="G378" i="46"/>
  <c r="H378" i="46"/>
  <c r="I378" i="46"/>
  <c r="J378" i="46"/>
  <c r="K378" i="46"/>
  <c r="L378" i="46"/>
  <c r="M378" i="46"/>
  <c r="F379" i="46"/>
  <c r="G379" i="46"/>
  <c r="H379" i="46"/>
  <c r="I379" i="46"/>
  <c r="J379" i="46"/>
  <c r="K379" i="46"/>
  <c r="L379" i="46"/>
  <c r="M379" i="46"/>
  <c r="F381" i="46"/>
  <c r="G381" i="46"/>
  <c r="H381" i="46"/>
  <c r="I381" i="46"/>
  <c r="J381" i="46"/>
  <c r="K381" i="46"/>
  <c r="L381" i="46"/>
  <c r="M381" i="46"/>
  <c r="F382" i="46"/>
  <c r="G382" i="46"/>
  <c r="H382" i="46"/>
  <c r="I382" i="46"/>
  <c r="J382" i="46"/>
  <c r="K382" i="46"/>
  <c r="L382" i="46"/>
  <c r="M382" i="46"/>
  <c r="Q279" i="46"/>
  <c r="R279" i="46"/>
  <c r="S279" i="46"/>
  <c r="T279" i="46"/>
  <c r="U279" i="46"/>
  <c r="V279" i="46"/>
  <c r="W279" i="46"/>
  <c r="X279" i="46"/>
  <c r="Q280" i="46"/>
  <c r="R280" i="46"/>
  <c r="S280" i="46"/>
  <c r="T280" i="46"/>
  <c r="U280" i="46"/>
  <c r="V280" i="46"/>
  <c r="W280" i="46"/>
  <c r="X280" i="46"/>
  <c r="Q282" i="46"/>
  <c r="R282" i="46"/>
  <c r="S282" i="46"/>
  <c r="T282" i="46"/>
  <c r="U282" i="46"/>
  <c r="V282" i="46"/>
  <c r="W282" i="46"/>
  <c r="X282" i="46"/>
  <c r="Q283" i="46"/>
  <c r="R283" i="46"/>
  <c r="S283" i="46"/>
  <c r="T283" i="46"/>
  <c r="U283" i="46"/>
  <c r="V283" i="46"/>
  <c r="W283" i="46"/>
  <c r="X283" i="46"/>
  <c r="Q285" i="46"/>
  <c r="R285" i="46"/>
  <c r="S285" i="46"/>
  <c r="T285" i="46"/>
  <c r="U285" i="46"/>
  <c r="V285" i="46"/>
  <c r="W285" i="46"/>
  <c r="X285" i="46"/>
  <c r="Q286" i="46"/>
  <c r="R286" i="46"/>
  <c r="S286" i="46"/>
  <c r="T286" i="46"/>
  <c r="U286" i="46"/>
  <c r="V286" i="46"/>
  <c r="W286" i="46"/>
  <c r="X286" i="46"/>
  <c r="Q288" i="46"/>
  <c r="R288" i="46"/>
  <c r="S288" i="46"/>
  <c r="T288" i="46"/>
  <c r="U288" i="46"/>
  <c r="V288" i="46"/>
  <c r="W288" i="46"/>
  <c r="X288" i="46"/>
  <c r="Q289" i="46"/>
  <c r="R289" i="46"/>
  <c r="S289" i="46"/>
  <c r="T289" i="46"/>
  <c r="U289" i="46"/>
  <c r="V289" i="46"/>
  <c r="W289" i="46"/>
  <c r="X289" i="46"/>
  <c r="Q291" i="46"/>
  <c r="R291" i="46"/>
  <c r="S291" i="46"/>
  <c r="T291" i="46"/>
  <c r="U291" i="46"/>
  <c r="V291" i="46"/>
  <c r="W291" i="46"/>
  <c r="X291" i="46"/>
  <c r="Q292" i="46"/>
  <c r="R292" i="46"/>
  <c r="S292" i="46"/>
  <c r="T292" i="46"/>
  <c r="U292" i="46"/>
  <c r="V292" i="46"/>
  <c r="W292" i="46"/>
  <c r="X292" i="46"/>
  <c r="Q294" i="46"/>
  <c r="R294" i="46"/>
  <c r="S294" i="46"/>
  <c r="T294" i="46"/>
  <c r="U294" i="46"/>
  <c r="V294" i="46"/>
  <c r="W294" i="46"/>
  <c r="X294" i="46"/>
  <c r="Q295" i="46"/>
  <c r="R295" i="46"/>
  <c r="S295" i="46"/>
  <c r="T295" i="46"/>
  <c r="U295" i="46"/>
  <c r="V295" i="46"/>
  <c r="W295" i="46"/>
  <c r="X295" i="46"/>
  <c r="Q297" i="46"/>
  <c r="R297" i="46"/>
  <c r="S297" i="46"/>
  <c r="T297" i="46"/>
  <c r="U297" i="46"/>
  <c r="V297" i="46"/>
  <c r="W297" i="46"/>
  <c r="X297" i="46"/>
  <c r="Q298" i="46"/>
  <c r="R298" i="46"/>
  <c r="S298" i="46"/>
  <c r="T298" i="46"/>
  <c r="U298" i="46"/>
  <c r="V298" i="46"/>
  <c r="W298" i="46"/>
  <c r="X298" i="46"/>
  <c r="Q300" i="46"/>
  <c r="R300" i="46"/>
  <c r="S300" i="46"/>
  <c r="T300" i="46"/>
  <c r="U300" i="46"/>
  <c r="V300" i="46"/>
  <c r="W300" i="46"/>
  <c r="X300" i="46"/>
  <c r="Q301" i="46"/>
  <c r="R301" i="46"/>
  <c r="S301" i="46"/>
  <c r="T301" i="46"/>
  <c r="U301" i="46"/>
  <c r="V301" i="46"/>
  <c r="W301" i="46"/>
  <c r="X301" i="46"/>
  <c r="Q303" i="46"/>
  <c r="R303" i="46"/>
  <c r="S303" i="46"/>
  <c r="T303" i="46"/>
  <c r="U303" i="46"/>
  <c r="V303" i="46"/>
  <c r="W303" i="46"/>
  <c r="X303" i="46"/>
  <c r="Q304" i="46"/>
  <c r="R304" i="46"/>
  <c r="S304" i="46"/>
  <c r="T304" i="46"/>
  <c r="U304" i="46"/>
  <c r="V304" i="46"/>
  <c r="W304" i="46"/>
  <c r="X304" i="46"/>
  <c r="Q307" i="46"/>
  <c r="R307" i="46"/>
  <c r="S307" i="46"/>
  <c r="T307" i="46"/>
  <c r="U307" i="46"/>
  <c r="V307" i="46"/>
  <c r="W307" i="46"/>
  <c r="X307" i="46"/>
  <c r="Q308" i="46"/>
  <c r="R308" i="46"/>
  <c r="S308" i="46"/>
  <c r="T308" i="46"/>
  <c r="U308" i="46"/>
  <c r="V308" i="46"/>
  <c r="W308" i="46"/>
  <c r="X308" i="46"/>
  <c r="Q310" i="46"/>
  <c r="R310" i="46"/>
  <c r="S310" i="46"/>
  <c r="T310" i="46"/>
  <c r="U310" i="46"/>
  <c r="V310" i="46"/>
  <c r="W310" i="46"/>
  <c r="X310" i="46"/>
  <c r="Q311" i="46"/>
  <c r="R311" i="46"/>
  <c r="S311" i="46"/>
  <c r="T311" i="46"/>
  <c r="U311" i="46"/>
  <c r="V311" i="46"/>
  <c r="W311" i="46"/>
  <c r="X311" i="46"/>
  <c r="Q313" i="46"/>
  <c r="R313" i="46"/>
  <c r="S313" i="46"/>
  <c r="T313" i="46"/>
  <c r="U313" i="46"/>
  <c r="V313" i="46"/>
  <c r="W313" i="46"/>
  <c r="X313" i="46"/>
  <c r="Q314" i="46"/>
  <c r="R314" i="46"/>
  <c r="S314" i="46"/>
  <c r="T314" i="46"/>
  <c r="U314" i="46"/>
  <c r="V314" i="46"/>
  <c r="W314" i="46"/>
  <c r="X314" i="46"/>
  <c r="Q316" i="46"/>
  <c r="R316" i="46"/>
  <c r="S316" i="46"/>
  <c r="T316" i="46"/>
  <c r="U316" i="46"/>
  <c r="V316" i="46"/>
  <c r="W316" i="46"/>
  <c r="X316" i="46"/>
  <c r="Q317" i="46"/>
  <c r="R317" i="46"/>
  <c r="S317" i="46"/>
  <c r="T317" i="46"/>
  <c r="U317" i="46"/>
  <c r="V317" i="46"/>
  <c r="W317" i="46"/>
  <c r="X317" i="46"/>
  <c r="Q319" i="46"/>
  <c r="R319" i="46"/>
  <c r="S319" i="46"/>
  <c r="T319" i="46"/>
  <c r="U319" i="46"/>
  <c r="V319" i="46"/>
  <c r="W319" i="46"/>
  <c r="X319" i="46"/>
  <c r="Q320" i="46"/>
  <c r="R320" i="46"/>
  <c r="S320" i="46"/>
  <c r="T320" i="46"/>
  <c r="U320" i="46"/>
  <c r="V320" i="46"/>
  <c r="W320" i="46"/>
  <c r="X320" i="46"/>
  <c r="Q322" i="46"/>
  <c r="R322" i="46"/>
  <c r="S322" i="46"/>
  <c r="T322" i="46"/>
  <c r="U322" i="46"/>
  <c r="V322" i="46"/>
  <c r="W322" i="46"/>
  <c r="X322" i="46"/>
  <c r="Q323" i="46"/>
  <c r="R323" i="46"/>
  <c r="S323" i="46"/>
  <c r="T323" i="46"/>
  <c r="U323" i="46"/>
  <c r="V323" i="46"/>
  <c r="W323" i="46"/>
  <c r="X323" i="46"/>
  <c r="Q325" i="46"/>
  <c r="R325" i="46"/>
  <c r="S325" i="46"/>
  <c r="T325" i="46"/>
  <c r="U325" i="46"/>
  <c r="V325" i="46"/>
  <c r="W325" i="46"/>
  <c r="X325" i="46"/>
  <c r="Q326" i="46"/>
  <c r="R326" i="46"/>
  <c r="S326" i="46"/>
  <c r="T326" i="46"/>
  <c r="U326" i="46"/>
  <c r="V326" i="46"/>
  <c r="W326" i="46"/>
  <c r="X326" i="46"/>
  <c r="Q328" i="46"/>
  <c r="R328" i="46"/>
  <c r="S328" i="46"/>
  <c r="T328" i="46"/>
  <c r="U328" i="46"/>
  <c r="V328" i="46"/>
  <c r="W328" i="46"/>
  <c r="X328" i="46"/>
  <c r="Q329" i="46"/>
  <c r="R329" i="46"/>
  <c r="S329" i="46"/>
  <c r="T329" i="46"/>
  <c r="U329" i="46"/>
  <c r="V329" i="46"/>
  <c r="W329" i="46"/>
  <c r="X329" i="46"/>
  <c r="Q332" i="46"/>
  <c r="R332" i="46"/>
  <c r="S332" i="46"/>
  <c r="T332" i="46"/>
  <c r="U332" i="46"/>
  <c r="V332" i="46"/>
  <c r="W332" i="46"/>
  <c r="X332" i="46"/>
  <c r="Q333" i="46"/>
  <c r="R333" i="46"/>
  <c r="S333" i="46"/>
  <c r="T333" i="46"/>
  <c r="U333" i="46"/>
  <c r="V333" i="46"/>
  <c r="W333" i="46"/>
  <c r="X333" i="46"/>
  <c r="Q335" i="46"/>
  <c r="R335" i="46"/>
  <c r="S335" i="46"/>
  <c r="T335" i="46"/>
  <c r="U335" i="46"/>
  <c r="V335" i="46"/>
  <c r="W335" i="46"/>
  <c r="X335" i="46"/>
  <c r="Q336" i="46"/>
  <c r="R336" i="46"/>
  <c r="S336" i="46"/>
  <c r="T336" i="46"/>
  <c r="U336" i="46"/>
  <c r="V336" i="46"/>
  <c r="W336" i="46"/>
  <c r="X336" i="46"/>
  <c r="Q338" i="46"/>
  <c r="R338" i="46"/>
  <c r="S338" i="46"/>
  <c r="T338" i="46"/>
  <c r="U338" i="46"/>
  <c r="V338" i="46"/>
  <c r="W338" i="46"/>
  <c r="X338" i="46"/>
  <c r="Q339" i="46"/>
  <c r="R339" i="46"/>
  <c r="S339" i="46"/>
  <c r="T339" i="46"/>
  <c r="U339" i="46"/>
  <c r="V339" i="46"/>
  <c r="W339" i="46"/>
  <c r="X339" i="46"/>
  <c r="Q341" i="46"/>
  <c r="R341" i="46"/>
  <c r="S341" i="46"/>
  <c r="T341" i="46"/>
  <c r="U341" i="46"/>
  <c r="V341" i="46"/>
  <c r="W341" i="46"/>
  <c r="X341" i="46"/>
  <c r="Q342" i="46"/>
  <c r="R342" i="46"/>
  <c r="S342" i="46"/>
  <c r="T342" i="46"/>
  <c r="U342" i="46"/>
  <c r="V342" i="46"/>
  <c r="W342" i="46"/>
  <c r="X342" i="46"/>
  <c r="Q344" i="46"/>
  <c r="R344" i="46"/>
  <c r="S344" i="46"/>
  <c r="T344" i="46"/>
  <c r="U344" i="46"/>
  <c r="V344" i="46"/>
  <c r="W344" i="46"/>
  <c r="X344" i="46"/>
  <c r="Q345" i="46"/>
  <c r="R345" i="46"/>
  <c r="S345" i="46"/>
  <c r="T345" i="46"/>
  <c r="U345" i="46"/>
  <c r="V345" i="46"/>
  <c r="W345" i="46"/>
  <c r="X345" i="46"/>
  <c r="Q348" i="46"/>
  <c r="R348" i="46"/>
  <c r="S348" i="46"/>
  <c r="T348" i="46"/>
  <c r="U348" i="46"/>
  <c r="V348" i="46"/>
  <c r="W348" i="46"/>
  <c r="X348" i="46"/>
  <c r="Q349" i="46"/>
  <c r="R349" i="46"/>
  <c r="S349" i="46"/>
  <c r="T349" i="46"/>
  <c r="U349" i="46"/>
  <c r="V349" i="46"/>
  <c r="W349" i="46"/>
  <c r="X349" i="46"/>
  <c r="Q353" i="46"/>
  <c r="R353" i="46"/>
  <c r="S353" i="46"/>
  <c r="T353" i="46"/>
  <c r="U353" i="46"/>
  <c r="V353" i="46"/>
  <c r="W353" i="46"/>
  <c r="X353" i="46"/>
  <c r="Q356" i="46"/>
  <c r="R356" i="46"/>
  <c r="S356" i="46"/>
  <c r="T356" i="46"/>
  <c r="U356" i="46"/>
  <c r="V356" i="46"/>
  <c r="W356" i="46"/>
  <c r="X356" i="46"/>
  <c r="Q359" i="46"/>
  <c r="R359" i="46"/>
  <c r="S359" i="46"/>
  <c r="T359" i="46"/>
  <c r="U359" i="46"/>
  <c r="V359" i="46"/>
  <c r="W359" i="46"/>
  <c r="X359" i="46"/>
  <c r="Q360" i="46"/>
  <c r="R360" i="46"/>
  <c r="S360" i="46"/>
  <c r="T360" i="46"/>
  <c r="U360" i="46"/>
  <c r="V360" i="46"/>
  <c r="W360" i="46"/>
  <c r="X360" i="46"/>
  <c r="Q362" i="46"/>
  <c r="R362" i="46"/>
  <c r="S362" i="46"/>
  <c r="T362" i="46"/>
  <c r="U362" i="46"/>
  <c r="V362" i="46"/>
  <c r="W362" i="46"/>
  <c r="X362" i="46"/>
  <c r="Q363" i="46"/>
  <c r="R363" i="46"/>
  <c r="S363" i="46"/>
  <c r="T363" i="46"/>
  <c r="U363" i="46"/>
  <c r="V363" i="46"/>
  <c r="W363" i="46"/>
  <c r="X363" i="46"/>
  <c r="Q365" i="46"/>
  <c r="R365" i="46"/>
  <c r="S365" i="46"/>
  <c r="T365" i="46"/>
  <c r="U365" i="46"/>
  <c r="V365" i="46"/>
  <c r="W365" i="46"/>
  <c r="X365" i="46"/>
  <c r="Q366" i="46"/>
  <c r="R366" i="46"/>
  <c r="S366" i="46"/>
  <c r="T366" i="46"/>
  <c r="U366" i="46"/>
  <c r="V366" i="46"/>
  <c r="W366" i="46"/>
  <c r="X366" i="46"/>
  <c r="Q368" i="46"/>
  <c r="R368" i="46"/>
  <c r="S368" i="46"/>
  <c r="T368" i="46"/>
  <c r="U368" i="46"/>
  <c r="V368" i="46"/>
  <c r="W368" i="46"/>
  <c r="X368" i="46"/>
  <c r="Q369" i="46"/>
  <c r="R369" i="46"/>
  <c r="S369" i="46"/>
  <c r="T369" i="46"/>
  <c r="U369" i="46"/>
  <c r="V369" i="46"/>
  <c r="W369" i="46"/>
  <c r="X369" i="46"/>
  <c r="Q371" i="46"/>
  <c r="R371" i="46"/>
  <c r="S371" i="46"/>
  <c r="T371" i="46"/>
  <c r="U371" i="46"/>
  <c r="V371" i="46"/>
  <c r="W371" i="46"/>
  <c r="X371" i="46"/>
  <c r="Q372" i="46"/>
  <c r="R372" i="46"/>
  <c r="S372" i="46"/>
  <c r="T372" i="46"/>
  <c r="U372" i="46"/>
  <c r="V372" i="46"/>
  <c r="W372" i="46"/>
  <c r="X372" i="46"/>
  <c r="Q375" i="46"/>
  <c r="R375" i="46"/>
  <c r="S375" i="46"/>
  <c r="T375" i="46"/>
  <c r="U375" i="46"/>
  <c r="V375" i="46"/>
  <c r="W375" i="46"/>
  <c r="X375" i="46"/>
  <c r="Q376" i="46"/>
  <c r="R376" i="46"/>
  <c r="S376" i="46"/>
  <c r="T376" i="46"/>
  <c r="U376" i="46"/>
  <c r="V376" i="46"/>
  <c r="W376" i="46"/>
  <c r="X376" i="46"/>
  <c r="Q378" i="46"/>
  <c r="R378" i="46"/>
  <c r="S378" i="46"/>
  <c r="T378" i="46"/>
  <c r="U378" i="46"/>
  <c r="V378" i="46"/>
  <c r="W378" i="46"/>
  <c r="X378" i="46"/>
  <c r="Q379" i="46"/>
  <c r="R379" i="46"/>
  <c r="S379" i="46"/>
  <c r="T379" i="46"/>
  <c r="U379" i="46"/>
  <c r="V379" i="46"/>
  <c r="W379" i="46"/>
  <c r="X379" i="46"/>
  <c r="Q381" i="46"/>
  <c r="R381" i="46"/>
  <c r="S381" i="46"/>
  <c r="T381" i="46"/>
  <c r="U381" i="46"/>
  <c r="V381" i="46"/>
  <c r="W381" i="46"/>
  <c r="X381" i="46"/>
  <c r="Q382" i="46"/>
  <c r="R382" i="46"/>
  <c r="S382" i="46"/>
  <c r="T382" i="46"/>
  <c r="U382" i="46"/>
  <c r="V382" i="46"/>
  <c r="W382" i="46"/>
  <c r="X382" i="46"/>
  <c r="P382" i="46"/>
  <c r="P381" i="46"/>
  <c r="P379" i="46"/>
  <c r="P378" i="46"/>
  <c r="P376" i="46"/>
  <c r="P375" i="46"/>
  <c r="P372" i="46"/>
  <c r="P371" i="46"/>
  <c r="P369" i="46"/>
  <c r="P368" i="46"/>
  <c r="P366" i="46"/>
  <c r="P365" i="46"/>
  <c r="P363" i="46"/>
  <c r="P362" i="46"/>
  <c r="P360" i="46"/>
  <c r="P359" i="46"/>
  <c r="P356" i="46"/>
  <c r="P353" i="46"/>
  <c r="P349" i="46"/>
  <c r="P348" i="46"/>
  <c r="P345" i="46"/>
  <c r="P344" i="46"/>
  <c r="P342" i="46"/>
  <c r="P341" i="46"/>
  <c r="P339" i="46"/>
  <c r="P338" i="46"/>
  <c r="P336" i="46"/>
  <c r="P335" i="46"/>
  <c r="P333" i="46"/>
  <c r="P332" i="46"/>
  <c r="P329" i="46"/>
  <c r="P328" i="46"/>
  <c r="P326" i="46"/>
  <c r="P325" i="46"/>
  <c r="P323" i="46"/>
  <c r="P322" i="46"/>
  <c r="P320" i="46"/>
  <c r="P319" i="46"/>
  <c r="P317" i="46"/>
  <c r="P316" i="46"/>
  <c r="P314" i="46"/>
  <c r="P313" i="46"/>
  <c r="P311" i="46"/>
  <c r="P310" i="46"/>
  <c r="P308" i="46"/>
  <c r="P307" i="46"/>
  <c r="P304" i="46"/>
  <c r="P303" i="46"/>
  <c r="P301" i="46"/>
  <c r="P300" i="46"/>
  <c r="P298" i="46"/>
  <c r="P297" i="46"/>
  <c r="P295" i="46"/>
  <c r="P294" i="46"/>
  <c r="P292" i="46"/>
  <c r="P291" i="46"/>
  <c r="P289" i="46"/>
  <c r="P288" i="46"/>
  <c r="P286" i="46"/>
  <c r="P285" i="46"/>
  <c r="P283" i="46"/>
  <c r="P282" i="46"/>
  <c r="P280" i="46"/>
  <c r="P279" i="46"/>
  <c r="E382" i="46"/>
  <c r="E381" i="46"/>
  <c r="E379" i="46"/>
  <c r="E378" i="46"/>
  <c r="E376" i="46"/>
  <c r="E375" i="46"/>
  <c r="E372" i="46"/>
  <c r="E371" i="46"/>
  <c r="E369" i="46"/>
  <c r="E368" i="46"/>
  <c r="E366" i="46"/>
  <c r="E365" i="46"/>
  <c r="E363" i="46"/>
  <c r="E362" i="46"/>
  <c r="E360" i="46"/>
  <c r="E359" i="46"/>
  <c r="E349" i="46"/>
  <c r="E348" i="46"/>
  <c r="E345" i="46"/>
  <c r="E344" i="46"/>
  <c r="E342" i="46"/>
  <c r="E341" i="46"/>
  <c r="E339" i="46"/>
  <c r="E338" i="46"/>
  <c r="E336" i="46"/>
  <c r="E335" i="46"/>
  <c r="E333" i="46"/>
  <c r="E332" i="46"/>
  <c r="E329" i="46"/>
  <c r="E328" i="46"/>
  <c r="E326" i="46"/>
  <c r="E325" i="46"/>
  <c r="E323" i="46"/>
  <c r="E322" i="46"/>
  <c r="E320" i="46"/>
  <c r="E319" i="46"/>
  <c r="E317" i="46"/>
  <c r="E316" i="46"/>
  <c r="E314" i="46"/>
  <c r="E313" i="46"/>
  <c r="E311" i="46"/>
  <c r="E310" i="46"/>
  <c r="E308" i="46"/>
  <c r="E307" i="46"/>
  <c r="E304" i="46"/>
  <c r="E303" i="46"/>
  <c r="E301" i="46"/>
  <c r="E300" i="46"/>
  <c r="E298" i="46"/>
  <c r="E297" i="46"/>
  <c r="E295" i="46"/>
  <c r="E294" i="46"/>
  <c r="E292" i="46"/>
  <c r="E291" i="46"/>
  <c r="E289" i="46"/>
  <c r="E288" i="46"/>
  <c r="E286" i="46"/>
  <c r="E285" i="46"/>
  <c r="E283" i="46"/>
  <c r="E282" i="46"/>
  <c r="E280" i="46"/>
  <c r="E279" i="46"/>
  <c r="E384" i="46" s="1"/>
  <c r="Q150" i="46"/>
  <c r="R150" i="46"/>
  <c r="S150" i="46"/>
  <c r="T150" i="46"/>
  <c r="U150" i="46"/>
  <c r="V150" i="46"/>
  <c r="W150" i="46"/>
  <c r="X150" i="46"/>
  <c r="Q151" i="46"/>
  <c r="R151" i="46"/>
  <c r="S151" i="46"/>
  <c r="T151" i="46"/>
  <c r="U151" i="46"/>
  <c r="V151" i="46"/>
  <c r="W151" i="46"/>
  <c r="X151" i="46"/>
  <c r="Q153" i="46"/>
  <c r="R153" i="46"/>
  <c r="S153" i="46"/>
  <c r="T153" i="46"/>
  <c r="U153" i="46"/>
  <c r="V153" i="46"/>
  <c r="W153" i="46"/>
  <c r="X153" i="46"/>
  <c r="Q154" i="46"/>
  <c r="R154" i="46"/>
  <c r="S154" i="46"/>
  <c r="T154" i="46"/>
  <c r="U154" i="46"/>
  <c r="V154" i="46"/>
  <c r="W154" i="46"/>
  <c r="X154" i="46"/>
  <c r="Q156" i="46"/>
  <c r="R156" i="46"/>
  <c r="S156" i="46"/>
  <c r="T156" i="46"/>
  <c r="U156" i="46"/>
  <c r="V156" i="46"/>
  <c r="W156" i="46"/>
  <c r="X156" i="46"/>
  <c r="Q157" i="46"/>
  <c r="R157" i="46"/>
  <c r="S157" i="46"/>
  <c r="T157" i="46"/>
  <c r="U157" i="46"/>
  <c r="V157" i="46"/>
  <c r="W157" i="46"/>
  <c r="X157" i="46"/>
  <c r="Q159" i="46"/>
  <c r="R159" i="46"/>
  <c r="S159" i="46"/>
  <c r="T159" i="46"/>
  <c r="U159" i="46"/>
  <c r="V159" i="46"/>
  <c r="W159" i="46"/>
  <c r="X159" i="46"/>
  <c r="Q160" i="46"/>
  <c r="R160" i="46"/>
  <c r="S160" i="46"/>
  <c r="T160" i="46"/>
  <c r="U160" i="46"/>
  <c r="V160" i="46"/>
  <c r="W160" i="46"/>
  <c r="X160" i="46"/>
  <c r="Q162" i="46"/>
  <c r="R162" i="46"/>
  <c r="S162" i="46"/>
  <c r="T162" i="46"/>
  <c r="U162" i="46"/>
  <c r="V162" i="46"/>
  <c r="W162" i="46"/>
  <c r="X162" i="46"/>
  <c r="Q163" i="46"/>
  <c r="R163" i="46"/>
  <c r="S163" i="46"/>
  <c r="T163" i="46"/>
  <c r="U163" i="46"/>
  <c r="V163" i="46"/>
  <c r="W163" i="46"/>
  <c r="X163" i="46"/>
  <c r="Q165" i="46"/>
  <c r="R165" i="46"/>
  <c r="S165" i="46"/>
  <c r="T165" i="46"/>
  <c r="U165" i="46"/>
  <c r="V165" i="46"/>
  <c r="W165" i="46"/>
  <c r="X165" i="46"/>
  <c r="Q166" i="46"/>
  <c r="R166" i="46"/>
  <c r="S166" i="46"/>
  <c r="T166" i="46"/>
  <c r="U166" i="46"/>
  <c r="V166" i="46"/>
  <c r="W166" i="46"/>
  <c r="X166" i="46"/>
  <c r="Q168" i="46"/>
  <c r="R168" i="46"/>
  <c r="S168" i="46"/>
  <c r="T168" i="46"/>
  <c r="U168" i="46"/>
  <c r="V168" i="46"/>
  <c r="W168" i="46"/>
  <c r="X168" i="46"/>
  <c r="Q169" i="46"/>
  <c r="R169" i="46"/>
  <c r="S169" i="46"/>
  <c r="T169" i="46"/>
  <c r="U169" i="46"/>
  <c r="V169" i="46"/>
  <c r="W169" i="46"/>
  <c r="X169" i="46"/>
  <c r="Q171" i="46"/>
  <c r="R171" i="46"/>
  <c r="S171" i="46"/>
  <c r="T171" i="46"/>
  <c r="U171" i="46"/>
  <c r="V171" i="46"/>
  <c r="W171" i="46"/>
  <c r="X171" i="46"/>
  <c r="Q172" i="46"/>
  <c r="R172" i="46"/>
  <c r="S172" i="46"/>
  <c r="T172" i="46"/>
  <c r="U172" i="46"/>
  <c r="V172" i="46"/>
  <c r="W172" i="46"/>
  <c r="X172" i="46"/>
  <c r="Q174" i="46"/>
  <c r="R174" i="46"/>
  <c r="S174" i="46"/>
  <c r="T174" i="46"/>
  <c r="U174" i="46"/>
  <c r="V174" i="46"/>
  <c r="W174" i="46"/>
  <c r="X174" i="46"/>
  <c r="Q175" i="46"/>
  <c r="R175" i="46"/>
  <c r="S175" i="46"/>
  <c r="T175" i="46"/>
  <c r="U175" i="46"/>
  <c r="V175" i="46"/>
  <c r="W175" i="46"/>
  <c r="X175" i="46"/>
  <c r="Q178" i="46"/>
  <c r="R178" i="46"/>
  <c r="S178" i="46"/>
  <c r="T178" i="46"/>
  <c r="U178" i="46"/>
  <c r="V178" i="46"/>
  <c r="W178" i="46"/>
  <c r="X178" i="46"/>
  <c r="Q179" i="46"/>
  <c r="R179" i="46"/>
  <c r="S179" i="46"/>
  <c r="T179" i="46"/>
  <c r="U179" i="46"/>
  <c r="V179" i="46"/>
  <c r="W179" i="46"/>
  <c r="X179" i="46"/>
  <c r="Q181" i="46"/>
  <c r="R181" i="46"/>
  <c r="S181" i="46"/>
  <c r="T181" i="46"/>
  <c r="U181" i="46"/>
  <c r="V181" i="46"/>
  <c r="W181" i="46"/>
  <c r="X181" i="46"/>
  <c r="Q182" i="46"/>
  <c r="R182" i="46"/>
  <c r="S182" i="46"/>
  <c r="T182" i="46"/>
  <c r="U182" i="46"/>
  <c r="V182" i="46"/>
  <c r="W182" i="46"/>
  <c r="X182" i="46"/>
  <c r="Q184" i="46"/>
  <c r="R184" i="46"/>
  <c r="S184" i="46"/>
  <c r="T184" i="46"/>
  <c r="U184" i="46"/>
  <c r="V184" i="46"/>
  <c r="W184" i="46"/>
  <c r="X184" i="46"/>
  <c r="Q185" i="46"/>
  <c r="R185" i="46"/>
  <c r="S185" i="46"/>
  <c r="T185" i="46"/>
  <c r="U185" i="46"/>
  <c r="V185" i="46"/>
  <c r="W185" i="46"/>
  <c r="X185" i="46"/>
  <c r="Q187" i="46"/>
  <c r="R187" i="46"/>
  <c r="S187" i="46"/>
  <c r="T187" i="46"/>
  <c r="U187" i="46"/>
  <c r="V187" i="46"/>
  <c r="W187" i="46"/>
  <c r="X187" i="46"/>
  <c r="Q188" i="46"/>
  <c r="R188" i="46"/>
  <c r="S188" i="46"/>
  <c r="T188" i="46"/>
  <c r="U188" i="46"/>
  <c r="V188" i="46"/>
  <c r="W188" i="46"/>
  <c r="X188" i="46"/>
  <c r="Q190" i="46"/>
  <c r="R190" i="46"/>
  <c r="S190" i="46"/>
  <c r="T190" i="46"/>
  <c r="U190" i="46"/>
  <c r="V190" i="46"/>
  <c r="W190" i="46"/>
  <c r="X190" i="46"/>
  <c r="Q191" i="46"/>
  <c r="R191" i="46"/>
  <c r="S191" i="46"/>
  <c r="T191" i="46"/>
  <c r="U191" i="46"/>
  <c r="V191" i="46"/>
  <c r="W191" i="46"/>
  <c r="X191" i="46"/>
  <c r="Q193" i="46"/>
  <c r="R193" i="46"/>
  <c r="S193" i="46"/>
  <c r="T193" i="46"/>
  <c r="U193" i="46"/>
  <c r="V193" i="46"/>
  <c r="W193" i="46"/>
  <c r="X193" i="46"/>
  <c r="Q194" i="46"/>
  <c r="R194" i="46"/>
  <c r="S194" i="46"/>
  <c r="T194" i="46"/>
  <c r="U194" i="46"/>
  <c r="V194" i="46"/>
  <c r="W194" i="46"/>
  <c r="X194" i="46"/>
  <c r="Q196" i="46"/>
  <c r="R196" i="46"/>
  <c r="S196" i="46"/>
  <c r="T196" i="46"/>
  <c r="U196" i="46"/>
  <c r="V196" i="46"/>
  <c r="W196" i="46"/>
  <c r="X196" i="46"/>
  <c r="Q197" i="46"/>
  <c r="R197" i="46"/>
  <c r="S197" i="46"/>
  <c r="T197" i="46"/>
  <c r="U197" i="46"/>
  <c r="V197" i="46"/>
  <c r="W197" i="46"/>
  <c r="X197" i="46"/>
  <c r="Q199" i="46"/>
  <c r="R199" i="46"/>
  <c r="S199" i="46"/>
  <c r="T199" i="46"/>
  <c r="U199" i="46"/>
  <c r="V199" i="46"/>
  <c r="W199" i="46"/>
  <c r="X199" i="46"/>
  <c r="Q200" i="46"/>
  <c r="R200" i="46"/>
  <c r="S200" i="46"/>
  <c r="T200" i="46"/>
  <c r="U200" i="46"/>
  <c r="V200" i="46"/>
  <c r="W200" i="46"/>
  <c r="X200" i="46"/>
  <c r="Q203" i="46"/>
  <c r="R203" i="46"/>
  <c r="S203" i="46"/>
  <c r="T203" i="46"/>
  <c r="U203" i="46"/>
  <c r="V203" i="46"/>
  <c r="W203" i="46"/>
  <c r="X203" i="46"/>
  <c r="Q204" i="46"/>
  <c r="R204" i="46"/>
  <c r="S204" i="46"/>
  <c r="T204" i="46"/>
  <c r="U204" i="46"/>
  <c r="V204" i="46"/>
  <c r="W204" i="46"/>
  <c r="X204" i="46"/>
  <c r="Q206" i="46"/>
  <c r="R206" i="46"/>
  <c r="S206" i="46"/>
  <c r="T206" i="46"/>
  <c r="U206" i="46"/>
  <c r="V206" i="46"/>
  <c r="W206" i="46"/>
  <c r="X206" i="46"/>
  <c r="Q207" i="46"/>
  <c r="R207" i="46"/>
  <c r="S207" i="46"/>
  <c r="T207" i="46"/>
  <c r="U207" i="46"/>
  <c r="V207" i="46"/>
  <c r="W207" i="46"/>
  <c r="X207" i="46"/>
  <c r="Q209" i="46"/>
  <c r="R209" i="46"/>
  <c r="S209" i="46"/>
  <c r="T209" i="46"/>
  <c r="U209" i="46"/>
  <c r="V209" i="46"/>
  <c r="W209" i="46"/>
  <c r="X209" i="46"/>
  <c r="Q210" i="46"/>
  <c r="R210" i="46"/>
  <c r="S210" i="46"/>
  <c r="T210" i="46"/>
  <c r="U210" i="46"/>
  <c r="V210" i="46"/>
  <c r="W210" i="46"/>
  <c r="X210" i="46"/>
  <c r="Q212" i="46"/>
  <c r="R212" i="46"/>
  <c r="S212" i="46"/>
  <c r="T212" i="46"/>
  <c r="U212" i="46"/>
  <c r="V212" i="46"/>
  <c r="W212" i="46"/>
  <c r="X212" i="46"/>
  <c r="Q213" i="46"/>
  <c r="R213" i="46"/>
  <c r="S213" i="46"/>
  <c r="T213" i="46"/>
  <c r="U213" i="46"/>
  <c r="V213" i="46"/>
  <c r="W213" i="46"/>
  <c r="X213" i="46"/>
  <c r="Q215" i="46"/>
  <c r="R215" i="46"/>
  <c r="S215" i="46"/>
  <c r="T215" i="46"/>
  <c r="U215" i="46"/>
  <c r="V215" i="46"/>
  <c r="W215" i="46"/>
  <c r="X215" i="46"/>
  <c r="Q216" i="46"/>
  <c r="R216" i="46"/>
  <c r="S216" i="46"/>
  <c r="T216" i="46"/>
  <c r="U216" i="46"/>
  <c r="V216" i="46"/>
  <c r="W216" i="46"/>
  <c r="X216" i="46"/>
  <c r="Q219" i="46"/>
  <c r="R219" i="46"/>
  <c r="S219" i="46"/>
  <c r="T219" i="46"/>
  <c r="U219" i="46"/>
  <c r="V219" i="46"/>
  <c r="W219" i="46"/>
  <c r="X219" i="46"/>
  <c r="Q220" i="46"/>
  <c r="R220" i="46"/>
  <c r="S220" i="46"/>
  <c r="T220" i="46"/>
  <c r="U220" i="46"/>
  <c r="V220" i="46"/>
  <c r="W220" i="46"/>
  <c r="X220" i="46"/>
  <c r="Q230" i="46"/>
  <c r="R230" i="46"/>
  <c r="S230" i="46"/>
  <c r="T230" i="46"/>
  <c r="U230" i="46"/>
  <c r="V230" i="46"/>
  <c r="W230" i="46"/>
  <c r="X230" i="46"/>
  <c r="Q231" i="46"/>
  <c r="R231" i="46"/>
  <c r="S231" i="46"/>
  <c r="T231" i="46"/>
  <c r="U231" i="46"/>
  <c r="V231" i="46"/>
  <c r="W231" i="46"/>
  <c r="X231" i="46"/>
  <c r="Q233" i="46"/>
  <c r="R233" i="46"/>
  <c r="S233" i="46"/>
  <c r="T233" i="46"/>
  <c r="U233" i="46"/>
  <c r="V233" i="46"/>
  <c r="W233" i="46"/>
  <c r="X233" i="46"/>
  <c r="Q234" i="46"/>
  <c r="R234" i="46"/>
  <c r="S234" i="46"/>
  <c r="T234" i="46"/>
  <c r="U234" i="46"/>
  <c r="V234" i="46"/>
  <c r="W234" i="46"/>
  <c r="X234" i="46"/>
  <c r="Q236" i="46"/>
  <c r="R236" i="46"/>
  <c r="S236" i="46"/>
  <c r="T236" i="46"/>
  <c r="U236" i="46"/>
  <c r="V236" i="46"/>
  <c r="W236" i="46"/>
  <c r="X236" i="46"/>
  <c r="Q237" i="46"/>
  <c r="R237" i="46"/>
  <c r="S237" i="46"/>
  <c r="T237" i="46"/>
  <c r="U237" i="46"/>
  <c r="V237" i="46"/>
  <c r="W237" i="46"/>
  <c r="X237" i="46"/>
  <c r="Q239" i="46"/>
  <c r="R239" i="46"/>
  <c r="S239" i="46"/>
  <c r="T239" i="46"/>
  <c r="U239" i="46"/>
  <c r="V239" i="46"/>
  <c r="W239" i="46"/>
  <c r="X239" i="46"/>
  <c r="Q240" i="46"/>
  <c r="R240" i="46"/>
  <c r="S240" i="46"/>
  <c r="T240" i="46"/>
  <c r="U240" i="46"/>
  <c r="V240" i="46"/>
  <c r="W240" i="46"/>
  <c r="X240" i="46"/>
  <c r="Q242" i="46"/>
  <c r="R242" i="46"/>
  <c r="S242" i="46"/>
  <c r="T242" i="46"/>
  <c r="U242" i="46"/>
  <c r="V242" i="46"/>
  <c r="W242" i="46"/>
  <c r="X242" i="46"/>
  <c r="Q243" i="46"/>
  <c r="R243" i="46"/>
  <c r="S243" i="46"/>
  <c r="T243" i="46"/>
  <c r="U243" i="46"/>
  <c r="V243" i="46"/>
  <c r="W243" i="46"/>
  <c r="X243" i="46"/>
  <c r="Q246" i="46"/>
  <c r="R246" i="46"/>
  <c r="S246" i="46"/>
  <c r="T246" i="46"/>
  <c r="U246" i="46"/>
  <c r="V246" i="46"/>
  <c r="W246" i="46"/>
  <c r="X246" i="46"/>
  <c r="Q247" i="46"/>
  <c r="R247" i="46"/>
  <c r="S247" i="46"/>
  <c r="T247" i="46"/>
  <c r="U247" i="46"/>
  <c r="V247" i="46"/>
  <c r="W247" i="46"/>
  <c r="X247" i="46"/>
  <c r="Q249" i="46"/>
  <c r="R249" i="46"/>
  <c r="S249" i="46"/>
  <c r="T249" i="46"/>
  <c r="U249" i="46"/>
  <c r="V249" i="46"/>
  <c r="W249" i="46"/>
  <c r="X249" i="46"/>
  <c r="Q250" i="46"/>
  <c r="R250" i="46"/>
  <c r="S250" i="46"/>
  <c r="T250" i="46"/>
  <c r="U250" i="46"/>
  <c r="V250" i="46"/>
  <c r="W250" i="46"/>
  <c r="X250" i="46"/>
  <c r="Q252" i="46"/>
  <c r="R252" i="46"/>
  <c r="S252" i="46"/>
  <c r="T252" i="46"/>
  <c r="U252" i="46"/>
  <c r="V252" i="46"/>
  <c r="W252" i="46"/>
  <c r="X252" i="46"/>
  <c r="Q253" i="46"/>
  <c r="R253" i="46"/>
  <c r="S253" i="46"/>
  <c r="T253" i="46"/>
  <c r="U253" i="46"/>
  <c r="V253" i="46"/>
  <c r="W253" i="46"/>
  <c r="X253" i="46"/>
  <c r="P253" i="46"/>
  <c r="P252" i="46"/>
  <c r="P250" i="46"/>
  <c r="P249" i="46"/>
  <c r="P247" i="46"/>
  <c r="P246" i="46"/>
  <c r="P243" i="46"/>
  <c r="P242" i="46"/>
  <c r="P240" i="46"/>
  <c r="X255" i="46" l="1"/>
  <c r="T255" i="46"/>
  <c r="V384" i="46"/>
  <c r="R384" i="46"/>
  <c r="K384" i="46"/>
  <c r="G384" i="46"/>
  <c r="W255" i="46"/>
  <c r="S255" i="46"/>
  <c r="U384" i="46"/>
  <c r="Q384" i="46"/>
  <c r="F384" i="46"/>
  <c r="J384" i="46"/>
  <c r="V255" i="46"/>
  <c r="R255" i="46"/>
  <c r="P384" i="46"/>
  <c r="X384" i="46"/>
  <c r="T384" i="46"/>
  <c r="M384" i="46"/>
  <c r="I384" i="46"/>
  <c r="U255" i="46"/>
  <c r="Q255" i="46"/>
  <c r="W384" i="46"/>
  <c r="S384" i="46"/>
  <c r="L384" i="46"/>
  <c r="H384" i="46"/>
  <c r="E513" i="46"/>
  <c r="P513" i="46"/>
  <c r="M513" i="46"/>
  <c r="I513" i="46"/>
  <c r="L513" i="46"/>
  <c r="H513" i="46"/>
  <c r="K513" i="46"/>
  <c r="G513" i="46"/>
  <c r="J513" i="46"/>
  <c r="F513" i="46"/>
  <c r="P239" i="46"/>
  <c r="P237" i="46"/>
  <c r="P236" i="46"/>
  <c r="P234" i="46"/>
  <c r="P233" i="46"/>
  <c r="P231" i="46"/>
  <c r="P230" i="46"/>
  <c r="P220" i="46"/>
  <c r="P219" i="46"/>
  <c r="P216" i="46"/>
  <c r="P215" i="46"/>
  <c r="P213" i="46"/>
  <c r="P212" i="46"/>
  <c r="P210" i="46"/>
  <c r="P209" i="46"/>
  <c r="P207" i="46"/>
  <c r="P206" i="46"/>
  <c r="P203" i="46"/>
  <c r="P204" i="46"/>
  <c r="P200" i="46"/>
  <c r="P199" i="46"/>
  <c r="P197" i="46"/>
  <c r="P196" i="46"/>
  <c r="P194" i="46"/>
  <c r="P193" i="46"/>
  <c r="P191" i="46"/>
  <c r="P190" i="46"/>
  <c r="P188" i="46"/>
  <c r="P187" i="46"/>
  <c r="P185" i="46"/>
  <c r="P184" i="46"/>
  <c r="P182" i="46"/>
  <c r="P181" i="46"/>
  <c r="P179" i="46"/>
  <c r="P178" i="46"/>
  <c r="P175" i="46"/>
  <c r="P174" i="46"/>
  <c r="P172" i="46"/>
  <c r="P171" i="46"/>
  <c r="P169" i="46"/>
  <c r="P168" i="46"/>
  <c r="P166" i="46"/>
  <c r="P165" i="46"/>
  <c r="P163" i="46"/>
  <c r="P162" i="46"/>
  <c r="P160" i="46"/>
  <c r="P159" i="46"/>
  <c r="P157" i="46"/>
  <c r="P156" i="46"/>
  <c r="P154" i="46"/>
  <c r="P153" i="46"/>
  <c r="P151" i="46"/>
  <c r="P150" i="46"/>
  <c r="F150" i="46"/>
  <c r="G150" i="46"/>
  <c r="H150" i="46"/>
  <c r="I150" i="46"/>
  <c r="J150" i="46"/>
  <c r="K150" i="46"/>
  <c r="L150" i="46"/>
  <c r="M150" i="46"/>
  <c r="F151" i="46"/>
  <c r="G151" i="46"/>
  <c r="H151" i="46"/>
  <c r="I151" i="46"/>
  <c r="J151" i="46"/>
  <c r="K151" i="46"/>
  <c r="L151" i="46"/>
  <c r="M151" i="46"/>
  <c r="F153" i="46"/>
  <c r="G153" i="46"/>
  <c r="H153" i="46"/>
  <c r="I153" i="46"/>
  <c r="J153" i="46"/>
  <c r="K153" i="46"/>
  <c r="L153" i="46"/>
  <c r="M153" i="46"/>
  <c r="F154" i="46"/>
  <c r="G154" i="46"/>
  <c r="H154" i="46"/>
  <c r="I154" i="46"/>
  <c r="J154" i="46"/>
  <c r="K154" i="46"/>
  <c r="L154" i="46"/>
  <c r="M154" i="46"/>
  <c r="F156" i="46"/>
  <c r="G156" i="46"/>
  <c r="H156" i="46"/>
  <c r="I156" i="46"/>
  <c r="J156" i="46"/>
  <c r="K156" i="46"/>
  <c r="L156" i="46"/>
  <c r="M156" i="46"/>
  <c r="F157" i="46"/>
  <c r="G157" i="46"/>
  <c r="H157" i="46"/>
  <c r="I157" i="46"/>
  <c r="J157" i="46"/>
  <c r="K157" i="46"/>
  <c r="L157" i="46"/>
  <c r="M157" i="46"/>
  <c r="F159" i="46"/>
  <c r="G159" i="46"/>
  <c r="H159" i="46"/>
  <c r="I159" i="46"/>
  <c r="J159" i="46"/>
  <c r="K159" i="46"/>
  <c r="L159" i="46"/>
  <c r="M159" i="46"/>
  <c r="F160" i="46"/>
  <c r="G160" i="46"/>
  <c r="H160" i="46"/>
  <c r="I160" i="46"/>
  <c r="J160" i="46"/>
  <c r="K160" i="46"/>
  <c r="L160" i="46"/>
  <c r="M160" i="46"/>
  <c r="F162" i="46"/>
  <c r="G162" i="46"/>
  <c r="H162" i="46"/>
  <c r="I162" i="46"/>
  <c r="J162" i="46"/>
  <c r="K162" i="46"/>
  <c r="L162" i="46"/>
  <c r="M162" i="46"/>
  <c r="F163" i="46"/>
  <c r="G163" i="46"/>
  <c r="H163" i="46"/>
  <c r="I163" i="46"/>
  <c r="J163" i="46"/>
  <c r="K163" i="46"/>
  <c r="L163" i="46"/>
  <c r="M163" i="46"/>
  <c r="F165" i="46"/>
  <c r="G165" i="46"/>
  <c r="H165" i="46"/>
  <c r="I165" i="46"/>
  <c r="J165" i="46"/>
  <c r="K165" i="46"/>
  <c r="L165" i="46"/>
  <c r="M165" i="46"/>
  <c r="F166" i="46"/>
  <c r="G166" i="46"/>
  <c r="H166" i="46"/>
  <c r="I166" i="46"/>
  <c r="J166" i="46"/>
  <c r="K166" i="46"/>
  <c r="L166" i="46"/>
  <c r="M166" i="46"/>
  <c r="F168" i="46"/>
  <c r="G168" i="46"/>
  <c r="H168" i="46"/>
  <c r="I168" i="46"/>
  <c r="J168" i="46"/>
  <c r="K168" i="46"/>
  <c r="L168" i="46"/>
  <c r="M168" i="46"/>
  <c r="F169" i="46"/>
  <c r="G169" i="46"/>
  <c r="H169" i="46"/>
  <c r="I169" i="46"/>
  <c r="J169" i="46"/>
  <c r="K169" i="46"/>
  <c r="L169" i="46"/>
  <c r="M169" i="46"/>
  <c r="F171" i="46"/>
  <c r="G171" i="46"/>
  <c r="H171" i="46"/>
  <c r="I171" i="46"/>
  <c r="J171" i="46"/>
  <c r="K171" i="46"/>
  <c r="L171" i="46"/>
  <c r="M171" i="46"/>
  <c r="F172" i="46"/>
  <c r="G172" i="46"/>
  <c r="H172" i="46"/>
  <c r="I172" i="46"/>
  <c r="J172" i="46"/>
  <c r="K172" i="46"/>
  <c r="L172" i="46"/>
  <c r="M172" i="46"/>
  <c r="F174" i="46"/>
  <c r="G174" i="46"/>
  <c r="H174" i="46"/>
  <c r="I174" i="46"/>
  <c r="J174" i="46"/>
  <c r="K174" i="46"/>
  <c r="L174" i="46"/>
  <c r="M174" i="46"/>
  <c r="F175" i="46"/>
  <c r="G175" i="46"/>
  <c r="H175" i="46"/>
  <c r="I175" i="46"/>
  <c r="J175" i="46"/>
  <c r="K175" i="46"/>
  <c r="L175" i="46"/>
  <c r="M175" i="46"/>
  <c r="F178" i="46"/>
  <c r="G178" i="46"/>
  <c r="H178" i="46"/>
  <c r="I178" i="46"/>
  <c r="J178" i="46"/>
  <c r="K178" i="46"/>
  <c r="L178" i="46"/>
  <c r="M178" i="46"/>
  <c r="F179" i="46"/>
  <c r="G179" i="46"/>
  <c r="H179" i="46"/>
  <c r="I179" i="46"/>
  <c r="J179" i="46"/>
  <c r="K179" i="46"/>
  <c r="L179" i="46"/>
  <c r="M179" i="46"/>
  <c r="F181" i="46"/>
  <c r="G181" i="46"/>
  <c r="H181" i="46"/>
  <c r="I181" i="46"/>
  <c r="J181" i="46"/>
  <c r="K181" i="46"/>
  <c r="L181" i="46"/>
  <c r="M181" i="46"/>
  <c r="F182" i="46"/>
  <c r="G182" i="46"/>
  <c r="H182" i="46"/>
  <c r="I182" i="46"/>
  <c r="J182" i="46"/>
  <c r="K182" i="46"/>
  <c r="L182" i="46"/>
  <c r="M182" i="46"/>
  <c r="F184" i="46"/>
  <c r="G184" i="46"/>
  <c r="H184" i="46"/>
  <c r="I184" i="46"/>
  <c r="J184" i="46"/>
  <c r="K184" i="46"/>
  <c r="L184" i="46"/>
  <c r="M184" i="46"/>
  <c r="F185" i="46"/>
  <c r="G185" i="46"/>
  <c r="H185" i="46"/>
  <c r="I185" i="46"/>
  <c r="J185" i="46"/>
  <c r="K185" i="46"/>
  <c r="L185" i="46"/>
  <c r="M185" i="46"/>
  <c r="F187" i="46"/>
  <c r="G187" i="46"/>
  <c r="H187" i="46"/>
  <c r="I187" i="46"/>
  <c r="J187" i="46"/>
  <c r="K187" i="46"/>
  <c r="L187" i="46"/>
  <c r="M187" i="46"/>
  <c r="F188" i="46"/>
  <c r="G188" i="46"/>
  <c r="H188" i="46"/>
  <c r="I188" i="46"/>
  <c r="J188" i="46"/>
  <c r="K188" i="46"/>
  <c r="L188" i="46"/>
  <c r="M188" i="46"/>
  <c r="F190" i="46"/>
  <c r="G190" i="46"/>
  <c r="H190" i="46"/>
  <c r="I190" i="46"/>
  <c r="J190" i="46"/>
  <c r="K190" i="46"/>
  <c r="L190" i="46"/>
  <c r="M190" i="46"/>
  <c r="F191" i="46"/>
  <c r="G191" i="46"/>
  <c r="H191" i="46"/>
  <c r="I191" i="46"/>
  <c r="J191" i="46"/>
  <c r="K191" i="46"/>
  <c r="L191" i="46"/>
  <c r="M191" i="46"/>
  <c r="F193" i="46"/>
  <c r="G193" i="46"/>
  <c r="H193" i="46"/>
  <c r="I193" i="46"/>
  <c r="J193" i="46"/>
  <c r="K193" i="46"/>
  <c r="L193" i="46"/>
  <c r="M193" i="46"/>
  <c r="F194" i="46"/>
  <c r="G194" i="46"/>
  <c r="H194" i="46"/>
  <c r="I194" i="46"/>
  <c r="J194" i="46"/>
  <c r="K194" i="46"/>
  <c r="L194" i="46"/>
  <c r="M194" i="46"/>
  <c r="F196" i="46"/>
  <c r="G196" i="46"/>
  <c r="H196" i="46"/>
  <c r="I196" i="46"/>
  <c r="J196" i="46"/>
  <c r="K196" i="46"/>
  <c r="L196" i="46"/>
  <c r="M196" i="46"/>
  <c r="F197" i="46"/>
  <c r="G197" i="46"/>
  <c r="H197" i="46"/>
  <c r="I197" i="46"/>
  <c r="J197" i="46"/>
  <c r="K197" i="46"/>
  <c r="L197" i="46"/>
  <c r="M197" i="46"/>
  <c r="F199" i="46"/>
  <c r="G199" i="46"/>
  <c r="H199" i="46"/>
  <c r="I199" i="46"/>
  <c r="J199" i="46"/>
  <c r="K199" i="46"/>
  <c r="L199" i="46"/>
  <c r="M199" i="46"/>
  <c r="F200" i="46"/>
  <c r="G200" i="46"/>
  <c r="H200" i="46"/>
  <c r="I200" i="46"/>
  <c r="J200" i="46"/>
  <c r="K200" i="46"/>
  <c r="L200" i="46"/>
  <c r="M200" i="46"/>
  <c r="F203" i="46"/>
  <c r="G203" i="46"/>
  <c r="H203" i="46"/>
  <c r="I203" i="46"/>
  <c r="J203" i="46"/>
  <c r="K203" i="46"/>
  <c r="L203" i="46"/>
  <c r="M203" i="46"/>
  <c r="F204" i="46"/>
  <c r="G204" i="46"/>
  <c r="H204" i="46"/>
  <c r="I204" i="46"/>
  <c r="J204" i="46"/>
  <c r="K204" i="46"/>
  <c r="L204" i="46"/>
  <c r="M204" i="46"/>
  <c r="F206" i="46"/>
  <c r="G206" i="46"/>
  <c r="H206" i="46"/>
  <c r="I206" i="46"/>
  <c r="J206" i="46"/>
  <c r="K206" i="46"/>
  <c r="L206" i="46"/>
  <c r="M206" i="46"/>
  <c r="F207" i="46"/>
  <c r="G207" i="46"/>
  <c r="H207" i="46"/>
  <c r="I207" i="46"/>
  <c r="J207" i="46"/>
  <c r="K207" i="46"/>
  <c r="L207" i="46"/>
  <c r="M207" i="46"/>
  <c r="F209" i="46"/>
  <c r="G209" i="46"/>
  <c r="H209" i="46"/>
  <c r="I209" i="46"/>
  <c r="J209" i="46"/>
  <c r="K209" i="46"/>
  <c r="L209" i="46"/>
  <c r="M209" i="46"/>
  <c r="F210" i="46"/>
  <c r="G210" i="46"/>
  <c r="H210" i="46"/>
  <c r="I210" i="46"/>
  <c r="J210" i="46"/>
  <c r="K210" i="46"/>
  <c r="L210" i="46"/>
  <c r="M210" i="46"/>
  <c r="F212" i="46"/>
  <c r="G212" i="46"/>
  <c r="H212" i="46"/>
  <c r="I212" i="46"/>
  <c r="J212" i="46"/>
  <c r="K212" i="46"/>
  <c r="L212" i="46"/>
  <c r="M212" i="46"/>
  <c r="F213" i="46"/>
  <c r="G213" i="46"/>
  <c r="H213" i="46"/>
  <c r="I213" i="46"/>
  <c r="J213" i="46"/>
  <c r="K213" i="46"/>
  <c r="L213" i="46"/>
  <c r="M213" i="46"/>
  <c r="F215" i="46"/>
  <c r="G215" i="46"/>
  <c r="H215" i="46"/>
  <c r="I215" i="46"/>
  <c r="J215" i="46"/>
  <c r="K215" i="46"/>
  <c r="L215" i="46"/>
  <c r="M215" i="46"/>
  <c r="F216" i="46"/>
  <c r="G216" i="46"/>
  <c r="H216" i="46"/>
  <c r="I216" i="46"/>
  <c r="J216" i="46"/>
  <c r="K216" i="46"/>
  <c r="L216" i="46"/>
  <c r="M216" i="46"/>
  <c r="F219" i="46"/>
  <c r="G219" i="46"/>
  <c r="H219" i="46"/>
  <c r="I219" i="46"/>
  <c r="J219" i="46"/>
  <c r="K219" i="46"/>
  <c r="L219" i="46"/>
  <c r="M219" i="46"/>
  <c r="F220" i="46"/>
  <c r="G220" i="46"/>
  <c r="H220" i="46"/>
  <c r="I220" i="46"/>
  <c r="J220" i="46"/>
  <c r="K220" i="46"/>
  <c r="L220" i="46"/>
  <c r="M220" i="46"/>
  <c r="F230" i="46"/>
  <c r="G230" i="46"/>
  <c r="H230" i="46"/>
  <c r="I230" i="46"/>
  <c r="J230" i="46"/>
  <c r="K230" i="46"/>
  <c r="L230" i="46"/>
  <c r="M230" i="46"/>
  <c r="F231" i="46"/>
  <c r="G231" i="46"/>
  <c r="H231" i="46"/>
  <c r="I231" i="46"/>
  <c r="J231" i="46"/>
  <c r="K231" i="46"/>
  <c r="L231" i="46"/>
  <c r="M231" i="46"/>
  <c r="F233" i="46"/>
  <c r="G233" i="46"/>
  <c r="H233" i="46"/>
  <c r="I233" i="46"/>
  <c r="J233" i="46"/>
  <c r="K233" i="46"/>
  <c r="L233" i="46"/>
  <c r="M233" i="46"/>
  <c r="F234" i="46"/>
  <c r="G234" i="46"/>
  <c r="H234" i="46"/>
  <c r="I234" i="46"/>
  <c r="J234" i="46"/>
  <c r="K234" i="46"/>
  <c r="L234" i="46"/>
  <c r="M234" i="46"/>
  <c r="F236" i="46"/>
  <c r="G236" i="46"/>
  <c r="H236" i="46"/>
  <c r="I236" i="46"/>
  <c r="J236" i="46"/>
  <c r="K236" i="46"/>
  <c r="L236" i="46"/>
  <c r="M236" i="46"/>
  <c r="F237" i="46"/>
  <c r="G237" i="46"/>
  <c r="H237" i="46"/>
  <c r="I237" i="46"/>
  <c r="J237" i="46"/>
  <c r="K237" i="46"/>
  <c r="L237" i="46"/>
  <c r="M237" i="46"/>
  <c r="F239" i="46"/>
  <c r="G239" i="46"/>
  <c r="H239" i="46"/>
  <c r="I239" i="46"/>
  <c r="J239" i="46"/>
  <c r="K239" i="46"/>
  <c r="L239" i="46"/>
  <c r="M239" i="46"/>
  <c r="F240" i="46"/>
  <c r="G240" i="46"/>
  <c r="H240" i="46"/>
  <c r="I240" i="46"/>
  <c r="J240" i="46"/>
  <c r="K240" i="46"/>
  <c r="L240" i="46"/>
  <c r="M240" i="46"/>
  <c r="F242" i="46"/>
  <c r="G242" i="46"/>
  <c r="H242" i="46"/>
  <c r="I242" i="46"/>
  <c r="J242" i="46"/>
  <c r="K242" i="46"/>
  <c r="L242" i="46"/>
  <c r="M242" i="46"/>
  <c r="F243" i="46"/>
  <c r="G243" i="46"/>
  <c r="H243" i="46"/>
  <c r="I243" i="46"/>
  <c r="J243" i="46"/>
  <c r="K243" i="46"/>
  <c r="L243" i="46"/>
  <c r="M243" i="46"/>
  <c r="F246" i="46"/>
  <c r="G246" i="46"/>
  <c r="H246" i="46"/>
  <c r="I246" i="46"/>
  <c r="J246" i="46"/>
  <c r="K246" i="46"/>
  <c r="L246" i="46"/>
  <c r="M246" i="46"/>
  <c r="F247" i="46"/>
  <c r="G247" i="46"/>
  <c r="H247" i="46"/>
  <c r="I247" i="46"/>
  <c r="J247" i="46"/>
  <c r="K247" i="46"/>
  <c r="L247" i="46"/>
  <c r="M247" i="46"/>
  <c r="F249" i="46"/>
  <c r="G249" i="46"/>
  <c r="H249" i="46"/>
  <c r="I249" i="46"/>
  <c r="J249" i="46"/>
  <c r="K249" i="46"/>
  <c r="L249" i="46"/>
  <c r="M249" i="46"/>
  <c r="F250" i="46"/>
  <c r="G250" i="46"/>
  <c r="H250" i="46"/>
  <c r="I250" i="46"/>
  <c r="J250" i="46"/>
  <c r="K250" i="46"/>
  <c r="L250" i="46"/>
  <c r="M250" i="46"/>
  <c r="F252" i="46"/>
  <c r="G252" i="46"/>
  <c r="H252" i="46"/>
  <c r="I252" i="46"/>
  <c r="J252" i="46"/>
  <c r="K252" i="46"/>
  <c r="L252" i="46"/>
  <c r="M252" i="46"/>
  <c r="F253" i="46"/>
  <c r="G253" i="46"/>
  <c r="H253" i="46"/>
  <c r="I253" i="46"/>
  <c r="J253" i="46"/>
  <c r="K253" i="46"/>
  <c r="L253" i="46"/>
  <c r="M253" i="46"/>
  <c r="E253" i="46"/>
  <c r="E252" i="46"/>
  <c r="E250" i="46"/>
  <c r="E249" i="46"/>
  <c r="E247" i="46"/>
  <c r="E246" i="46"/>
  <c r="E243" i="46"/>
  <c r="E242" i="46"/>
  <c r="E240" i="46"/>
  <c r="E239" i="46"/>
  <c r="E237" i="46"/>
  <c r="E236" i="46"/>
  <c r="E234" i="46"/>
  <c r="E233" i="46"/>
  <c r="E231" i="46"/>
  <c r="E230" i="46"/>
  <c r="E220" i="46"/>
  <c r="E219" i="46"/>
  <c r="E216" i="46"/>
  <c r="E215" i="46"/>
  <c r="E213" i="46"/>
  <c r="E212" i="46"/>
  <c r="E210" i="46"/>
  <c r="E209" i="46"/>
  <c r="E207" i="46"/>
  <c r="E206" i="46"/>
  <c r="E204" i="46"/>
  <c r="E203" i="46"/>
  <c r="E200" i="46"/>
  <c r="E199" i="46"/>
  <c r="E197" i="46"/>
  <c r="E196" i="46"/>
  <c r="E194" i="46"/>
  <c r="E193" i="46"/>
  <c r="E191" i="46"/>
  <c r="E190" i="46"/>
  <c r="E188" i="46"/>
  <c r="E187" i="46"/>
  <c r="E185" i="46"/>
  <c r="E184" i="46"/>
  <c r="E182" i="46"/>
  <c r="E181" i="46"/>
  <c r="E179" i="46"/>
  <c r="E178" i="46"/>
  <c r="E175" i="46"/>
  <c r="E174" i="46"/>
  <c r="E172" i="46"/>
  <c r="E171" i="46"/>
  <c r="E169" i="46"/>
  <c r="E168" i="46"/>
  <c r="E166" i="46"/>
  <c r="E165" i="46"/>
  <c r="E163" i="46"/>
  <c r="E162" i="46"/>
  <c r="E160" i="46"/>
  <c r="E159" i="46"/>
  <c r="E157" i="46"/>
  <c r="E156" i="46"/>
  <c r="E154" i="46"/>
  <c r="E153" i="46"/>
  <c r="E151" i="46"/>
  <c r="E150" i="46"/>
  <c r="E255" i="46" s="1"/>
  <c r="Q75" i="46"/>
  <c r="R75" i="46"/>
  <c r="S75" i="46"/>
  <c r="T75" i="46"/>
  <c r="U75" i="46"/>
  <c r="V75" i="46"/>
  <c r="W75" i="46"/>
  <c r="X75" i="46"/>
  <c r="Q76" i="46"/>
  <c r="R76" i="46"/>
  <c r="S76" i="46"/>
  <c r="T76" i="46"/>
  <c r="U76" i="46"/>
  <c r="V76" i="46"/>
  <c r="W76" i="46"/>
  <c r="X76" i="46"/>
  <c r="Q78" i="46"/>
  <c r="R78" i="46"/>
  <c r="S78" i="46"/>
  <c r="T78" i="46"/>
  <c r="U78" i="46"/>
  <c r="V78" i="46"/>
  <c r="W78" i="46"/>
  <c r="X78" i="46"/>
  <c r="Q79" i="46"/>
  <c r="R79" i="46"/>
  <c r="S79" i="46"/>
  <c r="T79" i="46"/>
  <c r="U79" i="46"/>
  <c r="V79" i="46"/>
  <c r="W79" i="46"/>
  <c r="X79" i="46"/>
  <c r="Q81" i="46"/>
  <c r="R81" i="46"/>
  <c r="S81" i="46"/>
  <c r="T81" i="46"/>
  <c r="U81" i="46"/>
  <c r="V81" i="46"/>
  <c r="W81" i="46"/>
  <c r="X81" i="46"/>
  <c r="Q82" i="46"/>
  <c r="R82" i="46"/>
  <c r="S82" i="46"/>
  <c r="T82" i="46"/>
  <c r="U82" i="46"/>
  <c r="V82" i="46"/>
  <c r="W82" i="46"/>
  <c r="X82" i="46"/>
  <c r="Q84" i="46"/>
  <c r="R84" i="46"/>
  <c r="S84" i="46"/>
  <c r="T84" i="46"/>
  <c r="U84" i="46"/>
  <c r="V84" i="46"/>
  <c r="W84" i="46"/>
  <c r="X84" i="46"/>
  <c r="Q85" i="46"/>
  <c r="R85" i="46"/>
  <c r="S85" i="46"/>
  <c r="T85" i="46"/>
  <c r="U85" i="46"/>
  <c r="V85" i="46"/>
  <c r="W85" i="46"/>
  <c r="X85" i="46"/>
  <c r="Q87" i="46"/>
  <c r="R87" i="46"/>
  <c r="S87" i="46"/>
  <c r="T87" i="46"/>
  <c r="U87" i="46"/>
  <c r="V87" i="46"/>
  <c r="W87" i="46"/>
  <c r="X87" i="46"/>
  <c r="Q88" i="46"/>
  <c r="R88" i="46"/>
  <c r="S88" i="46"/>
  <c r="T88" i="46"/>
  <c r="U88" i="46"/>
  <c r="V88" i="46"/>
  <c r="W88" i="46"/>
  <c r="X88" i="46"/>
  <c r="Q91" i="46"/>
  <c r="R91" i="46"/>
  <c r="S91" i="46"/>
  <c r="T91" i="46"/>
  <c r="U91" i="46"/>
  <c r="V91" i="46"/>
  <c r="W91" i="46"/>
  <c r="X91" i="46"/>
  <c r="Q92" i="46"/>
  <c r="R92" i="46"/>
  <c r="S92" i="46"/>
  <c r="T92" i="46"/>
  <c r="U92" i="46"/>
  <c r="V92" i="46"/>
  <c r="W92" i="46"/>
  <c r="X92" i="46"/>
  <c r="Q96" i="46"/>
  <c r="R96" i="46"/>
  <c r="S96" i="46"/>
  <c r="T96" i="46"/>
  <c r="U96" i="46"/>
  <c r="V96" i="46"/>
  <c r="W96" i="46"/>
  <c r="X96" i="46"/>
  <c r="Q102" i="46"/>
  <c r="R102" i="46"/>
  <c r="S102" i="46"/>
  <c r="T102" i="46"/>
  <c r="U102" i="46"/>
  <c r="V102" i="46"/>
  <c r="W102" i="46"/>
  <c r="X102" i="46"/>
  <c r="Q103" i="46"/>
  <c r="R103" i="46"/>
  <c r="S103" i="46"/>
  <c r="T103" i="46"/>
  <c r="U103" i="46"/>
  <c r="V103" i="46"/>
  <c r="W103" i="46"/>
  <c r="X103" i="46"/>
  <c r="Q105" i="46"/>
  <c r="R105" i="46"/>
  <c r="S105" i="46"/>
  <c r="T105" i="46"/>
  <c r="U105" i="46"/>
  <c r="V105" i="46"/>
  <c r="W105" i="46"/>
  <c r="X105" i="46"/>
  <c r="Q106" i="46"/>
  <c r="R106" i="46"/>
  <c r="S106" i="46"/>
  <c r="T106" i="46"/>
  <c r="U106" i="46"/>
  <c r="V106" i="46"/>
  <c r="W106" i="46"/>
  <c r="X106" i="46"/>
  <c r="Q108" i="46"/>
  <c r="R108" i="46"/>
  <c r="S108" i="46"/>
  <c r="T108" i="46"/>
  <c r="U108" i="46"/>
  <c r="V108" i="46"/>
  <c r="W108" i="46"/>
  <c r="X108" i="46"/>
  <c r="Q109" i="46"/>
  <c r="R109" i="46"/>
  <c r="S109" i="46"/>
  <c r="T109" i="46"/>
  <c r="U109" i="46"/>
  <c r="V109" i="46"/>
  <c r="W109" i="46"/>
  <c r="X109" i="46"/>
  <c r="Q111" i="46"/>
  <c r="R111" i="46"/>
  <c r="S111" i="46"/>
  <c r="T111" i="46"/>
  <c r="U111" i="46"/>
  <c r="V111" i="46"/>
  <c r="W111" i="46"/>
  <c r="X111" i="46"/>
  <c r="Q112" i="46"/>
  <c r="R112" i="46"/>
  <c r="S112" i="46"/>
  <c r="T112" i="46"/>
  <c r="U112" i="46"/>
  <c r="V112" i="46"/>
  <c r="W112" i="46"/>
  <c r="X112" i="46"/>
  <c r="Q114" i="46"/>
  <c r="R114" i="46"/>
  <c r="S114" i="46"/>
  <c r="T114" i="46"/>
  <c r="U114" i="46"/>
  <c r="V114" i="46"/>
  <c r="W114" i="46"/>
  <c r="X114" i="46"/>
  <c r="Q115" i="46"/>
  <c r="R115" i="46"/>
  <c r="S115" i="46"/>
  <c r="T115" i="46"/>
  <c r="U115" i="46"/>
  <c r="V115" i="46"/>
  <c r="W115" i="46"/>
  <c r="X115" i="46"/>
  <c r="Q118" i="46"/>
  <c r="R118" i="46"/>
  <c r="S118" i="46"/>
  <c r="T118" i="46"/>
  <c r="U118" i="46"/>
  <c r="V118" i="46"/>
  <c r="W118" i="46"/>
  <c r="X118" i="46"/>
  <c r="Q119" i="46"/>
  <c r="R119" i="46"/>
  <c r="S119" i="46"/>
  <c r="T119" i="46"/>
  <c r="U119" i="46"/>
  <c r="V119" i="46"/>
  <c r="W119" i="46"/>
  <c r="X119" i="46"/>
  <c r="Q121" i="46"/>
  <c r="R121" i="46"/>
  <c r="S121" i="46"/>
  <c r="T121" i="46"/>
  <c r="U121" i="46"/>
  <c r="V121" i="46"/>
  <c r="W121" i="46"/>
  <c r="X121" i="46"/>
  <c r="Q122" i="46"/>
  <c r="R122" i="46"/>
  <c r="S122" i="46"/>
  <c r="T122" i="46"/>
  <c r="U122" i="46"/>
  <c r="V122" i="46"/>
  <c r="W122" i="46"/>
  <c r="X122" i="46"/>
  <c r="Q124" i="46"/>
  <c r="R124" i="46"/>
  <c r="S124" i="46"/>
  <c r="T124" i="46"/>
  <c r="U124" i="46"/>
  <c r="V124" i="46"/>
  <c r="W124" i="46"/>
  <c r="X124" i="46"/>
  <c r="Q125" i="46"/>
  <c r="R125" i="46"/>
  <c r="S125" i="46"/>
  <c r="T125" i="46"/>
  <c r="U125" i="46"/>
  <c r="V125" i="46"/>
  <c r="W125" i="46"/>
  <c r="X125" i="46"/>
  <c r="P125" i="46"/>
  <c r="P124" i="46"/>
  <c r="P122" i="46"/>
  <c r="P121" i="46"/>
  <c r="P119" i="46"/>
  <c r="P118" i="46"/>
  <c r="P115" i="46"/>
  <c r="P114" i="46"/>
  <c r="P112" i="46"/>
  <c r="P111" i="46"/>
  <c r="P109" i="46"/>
  <c r="P108" i="46"/>
  <c r="P106" i="46"/>
  <c r="P105" i="46"/>
  <c r="P103" i="46"/>
  <c r="P102" i="46"/>
  <c r="P96" i="46"/>
  <c r="P92" i="46"/>
  <c r="P91" i="46"/>
  <c r="P88" i="46"/>
  <c r="P87" i="46"/>
  <c r="P85" i="46"/>
  <c r="P84" i="46"/>
  <c r="P82" i="46"/>
  <c r="P81" i="46"/>
  <c r="P79" i="46"/>
  <c r="P78" i="46"/>
  <c r="P76" i="46"/>
  <c r="P75" i="46"/>
  <c r="Q22" i="46"/>
  <c r="R22" i="46"/>
  <c r="S22" i="46"/>
  <c r="T22" i="46"/>
  <c r="U22" i="46"/>
  <c r="V22" i="46"/>
  <c r="W22" i="46"/>
  <c r="X22" i="46"/>
  <c r="Q23" i="46"/>
  <c r="R23" i="46"/>
  <c r="S23" i="46"/>
  <c r="T23" i="46"/>
  <c r="U23" i="46"/>
  <c r="V23" i="46"/>
  <c r="W23" i="46"/>
  <c r="X23" i="46"/>
  <c r="Q25" i="46"/>
  <c r="R25" i="46"/>
  <c r="S25" i="46"/>
  <c r="T25" i="46"/>
  <c r="U25" i="46"/>
  <c r="V25" i="46"/>
  <c r="W25" i="46"/>
  <c r="X25" i="46"/>
  <c r="Q26" i="46"/>
  <c r="R26" i="46"/>
  <c r="S26" i="46"/>
  <c r="T26" i="46"/>
  <c r="U26" i="46"/>
  <c r="V26" i="46"/>
  <c r="W26" i="46"/>
  <c r="X26" i="46"/>
  <c r="Q28" i="46"/>
  <c r="R28" i="46"/>
  <c r="S28" i="46"/>
  <c r="T28" i="46"/>
  <c r="U28" i="46"/>
  <c r="V28" i="46"/>
  <c r="W28" i="46"/>
  <c r="X28" i="46"/>
  <c r="Q29" i="46"/>
  <c r="R29" i="46"/>
  <c r="S29" i="46"/>
  <c r="T29" i="46"/>
  <c r="U29" i="46"/>
  <c r="V29" i="46"/>
  <c r="W29" i="46"/>
  <c r="X29" i="46"/>
  <c r="Q31" i="46"/>
  <c r="R31" i="46"/>
  <c r="S31" i="46"/>
  <c r="T31" i="46"/>
  <c r="U31" i="46"/>
  <c r="V31" i="46"/>
  <c r="W31" i="46"/>
  <c r="X31" i="46"/>
  <c r="Q32" i="46"/>
  <c r="R32" i="46"/>
  <c r="S32" i="46"/>
  <c r="T32" i="46"/>
  <c r="U32" i="46"/>
  <c r="V32" i="46"/>
  <c r="W32" i="46"/>
  <c r="X32" i="46"/>
  <c r="Q34" i="46"/>
  <c r="R34" i="46"/>
  <c r="S34" i="46"/>
  <c r="T34" i="46"/>
  <c r="U34" i="46"/>
  <c r="V34" i="46"/>
  <c r="W34" i="46"/>
  <c r="X34" i="46"/>
  <c r="Q35" i="46"/>
  <c r="R35" i="46"/>
  <c r="S35" i="46"/>
  <c r="T35" i="46"/>
  <c r="U35" i="46"/>
  <c r="V35" i="46"/>
  <c r="W35" i="46"/>
  <c r="X35" i="46"/>
  <c r="Q37" i="46"/>
  <c r="R37" i="46"/>
  <c r="S37" i="46"/>
  <c r="T37" i="46"/>
  <c r="U37" i="46"/>
  <c r="V37" i="46"/>
  <c r="W37" i="46"/>
  <c r="X37" i="46"/>
  <c r="Q38" i="46"/>
  <c r="R38" i="46"/>
  <c r="S38" i="46"/>
  <c r="T38" i="46"/>
  <c r="U38" i="46"/>
  <c r="V38" i="46"/>
  <c r="W38" i="46"/>
  <c r="X38" i="46"/>
  <c r="Q40" i="46"/>
  <c r="R40" i="46"/>
  <c r="S40" i="46"/>
  <c r="T40" i="46"/>
  <c r="U40" i="46"/>
  <c r="V40" i="46"/>
  <c r="W40" i="46"/>
  <c r="X40" i="46"/>
  <c r="Q41" i="46"/>
  <c r="R41" i="46"/>
  <c r="S41" i="46"/>
  <c r="T41" i="46"/>
  <c r="U41" i="46"/>
  <c r="V41" i="46"/>
  <c r="W41" i="46"/>
  <c r="X41" i="46"/>
  <c r="Q43" i="46"/>
  <c r="R43" i="46"/>
  <c r="S43" i="46"/>
  <c r="T43" i="46"/>
  <c r="U43" i="46"/>
  <c r="V43" i="46"/>
  <c r="W43" i="46"/>
  <c r="X43" i="46"/>
  <c r="Q44" i="46"/>
  <c r="R44" i="46"/>
  <c r="S44" i="46"/>
  <c r="T44" i="46"/>
  <c r="U44" i="46"/>
  <c r="V44" i="46"/>
  <c r="W44" i="46"/>
  <c r="X44" i="46"/>
  <c r="Q46" i="46"/>
  <c r="R46" i="46"/>
  <c r="S46" i="46"/>
  <c r="T46" i="46"/>
  <c r="U46" i="46"/>
  <c r="V46" i="46"/>
  <c r="W46" i="46"/>
  <c r="X46" i="46"/>
  <c r="Q47" i="46"/>
  <c r="R47" i="46"/>
  <c r="S47" i="46"/>
  <c r="T47" i="46"/>
  <c r="U47" i="46"/>
  <c r="V47" i="46"/>
  <c r="W47" i="46"/>
  <c r="X47" i="46"/>
  <c r="Q50" i="46"/>
  <c r="R50" i="46"/>
  <c r="S50" i="46"/>
  <c r="T50" i="46"/>
  <c r="U50" i="46"/>
  <c r="V50" i="46"/>
  <c r="W50" i="46"/>
  <c r="X50" i="46"/>
  <c r="Q51" i="46"/>
  <c r="R51" i="46"/>
  <c r="S51" i="46"/>
  <c r="T51" i="46"/>
  <c r="U51" i="46"/>
  <c r="V51" i="46"/>
  <c r="W51" i="46"/>
  <c r="X51" i="46"/>
  <c r="Q53" i="46"/>
  <c r="R53" i="46"/>
  <c r="S53" i="46"/>
  <c r="T53" i="46"/>
  <c r="U53" i="46"/>
  <c r="V53" i="46"/>
  <c r="W53" i="46"/>
  <c r="X53" i="46"/>
  <c r="Q54" i="46"/>
  <c r="R54" i="46"/>
  <c r="S54" i="46"/>
  <c r="T54" i="46"/>
  <c r="U54" i="46"/>
  <c r="V54" i="46"/>
  <c r="W54" i="46"/>
  <c r="X54" i="46"/>
  <c r="Q56" i="46"/>
  <c r="R56" i="46"/>
  <c r="S56" i="46"/>
  <c r="T56" i="46"/>
  <c r="U56" i="46"/>
  <c r="V56" i="46"/>
  <c r="W56" i="46"/>
  <c r="X56" i="46"/>
  <c r="Q57" i="46"/>
  <c r="R57" i="46"/>
  <c r="S57" i="46"/>
  <c r="T57" i="46"/>
  <c r="U57" i="46"/>
  <c r="V57" i="46"/>
  <c r="W57" i="46"/>
  <c r="X57" i="46"/>
  <c r="Q59" i="46"/>
  <c r="R59" i="46"/>
  <c r="S59" i="46"/>
  <c r="T59" i="46"/>
  <c r="U59" i="46"/>
  <c r="V59" i="46"/>
  <c r="W59" i="46"/>
  <c r="X59" i="46"/>
  <c r="Q60" i="46"/>
  <c r="R60" i="46"/>
  <c r="S60" i="46"/>
  <c r="T60" i="46"/>
  <c r="U60" i="46"/>
  <c r="V60" i="46"/>
  <c r="W60" i="46"/>
  <c r="X60" i="46"/>
  <c r="Q62" i="46"/>
  <c r="R62" i="46"/>
  <c r="S62" i="46"/>
  <c r="T62" i="46"/>
  <c r="U62" i="46"/>
  <c r="V62" i="46"/>
  <c r="W62" i="46"/>
  <c r="X62" i="46"/>
  <c r="Q63" i="46"/>
  <c r="R63" i="46"/>
  <c r="S63" i="46"/>
  <c r="T63" i="46"/>
  <c r="U63" i="46"/>
  <c r="V63" i="46"/>
  <c r="W63" i="46"/>
  <c r="X63" i="46"/>
  <c r="Q65" i="46"/>
  <c r="R65" i="46"/>
  <c r="S65" i="46"/>
  <c r="T65" i="46"/>
  <c r="U65" i="46"/>
  <c r="V65" i="46"/>
  <c r="W65" i="46"/>
  <c r="X65" i="46"/>
  <c r="Q66" i="46"/>
  <c r="R66" i="46"/>
  <c r="S66" i="46"/>
  <c r="T66" i="46"/>
  <c r="U66" i="46"/>
  <c r="V66" i="46"/>
  <c r="W66" i="46"/>
  <c r="X66" i="46"/>
  <c r="Q68" i="46"/>
  <c r="R68" i="46"/>
  <c r="S68" i="46"/>
  <c r="T68" i="46"/>
  <c r="U68" i="46"/>
  <c r="V68" i="46"/>
  <c r="W68" i="46"/>
  <c r="X68" i="46"/>
  <c r="Q69" i="46"/>
  <c r="R69" i="46"/>
  <c r="S69" i="46"/>
  <c r="T69" i="46"/>
  <c r="U69" i="46"/>
  <c r="V69" i="46"/>
  <c r="W69" i="46"/>
  <c r="X69" i="46"/>
  <c r="Q71" i="46"/>
  <c r="R71" i="46"/>
  <c r="S71" i="46"/>
  <c r="T71" i="46"/>
  <c r="U71" i="46"/>
  <c r="V71" i="46"/>
  <c r="W71" i="46"/>
  <c r="X71" i="46"/>
  <c r="Q72" i="46"/>
  <c r="R72" i="46"/>
  <c r="S72" i="46"/>
  <c r="T72" i="46"/>
  <c r="U72" i="46"/>
  <c r="V72" i="46"/>
  <c r="W72" i="46"/>
  <c r="X72" i="46"/>
  <c r="P72" i="46"/>
  <c r="P71" i="46"/>
  <c r="P69" i="46"/>
  <c r="P68" i="46"/>
  <c r="P66" i="46"/>
  <c r="P65" i="46"/>
  <c r="P63" i="46"/>
  <c r="P62" i="46"/>
  <c r="P60" i="46"/>
  <c r="P59" i="46"/>
  <c r="P57" i="46"/>
  <c r="P56" i="46"/>
  <c r="P54" i="46"/>
  <c r="P53" i="46"/>
  <c r="P51" i="46"/>
  <c r="P50" i="46"/>
  <c r="P47" i="46"/>
  <c r="P46" i="46"/>
  <c r="P44" i="46"/>
  <c r="P43" i="46"/>
  <c r="P41" i="46"/>
  <c r="P40" i="46"/>
  <c r="P38" i="46"/>
  <c r="P37" i="46"/>
  <c r="P35" i="46"/>
  <c r="P34" i="46"/>
  <c r="P32" i="46"/>
  <c r="P31" i="46"/>
  <c r="P29" i="46"/>
  <c r="P28" i="46"/>
  <c r="P26" i="46"/>
  <c r="P25" i="46"/>
  <c r="P23" i="46"/>
  <c r="P22" i="46"/>
  <c r="F78" i="46"/>
  <c r="G78" i="46"/>
  <c r="H78" i="46"/>
  <c r="I78" i="46"/>
  <c r="J78" i="46"/>
  <c r="K78" i="46"/>
  <c r="L78" i="46"/>
  <c r="M78" i="46"/>
  <c r="F79" i="46"/>
  <c r="G79" i="46"/>
  <c r="H79" i="46"/>
  <c r="I79" i="46"/>
  <c r="J79" i="46"/>
  <c r="K79" i="46"/>
  <c r="L79" i="46"/>
  <c r="M79" i="46"/>
  <c r="F81" i="46"/>
  <c r="G81" i="46"/>
  <c r="H81" i="46"/>
  <c r="I81" i="46"/>
  <c r="J81" i="46"/>
  <c r="K81" i="46"/>
  <c r="L81" i="46"/>
  <c r="M81" i="46"/>
  <c r="F82" i="46"/>
  <c r="G82" i="46"/>
  <c r="H82" i="46"/>
  <c r="I82" i="46"/>
  <c r="J82" i="46"/>
  <c r="K82" i="46"/>
  <c r="L82" i="46"/>
  <c r="M82" i="46"/>
  <c r="F84" i="46"/>
  <c r="G84" i="46"/>
  <c r="H84" i="46"/>
  <c r="I84" i="46"/>
  <c r="J84" i="46"/>
  <c r="K84" i="46"/>
  <c r="L84" i="46"/>
  <c r="M84" i="46"/>
  <c r="F85" i="46"/>
  <c r="G85" i="46"/>
  <c r="H85" i="46"/>
  <c r="I85" i="46"/>
  <c r="J85" i="46"/>
  <c r="K85" i="46"/>
  <c r="L85" i="46"/>
  <c r="M85" i="46"/>
  <c r="F87" i="46"/>
  <c r="G87" i="46"/>
  <c r="H87" i="46"/>
  <c r="I87" i="46"/>
  <c r="J87" i="46"/>
  <c r="K87" i="46"/>
  <c r="L87" i="46"/>
  <c r="M87" i="46"/>
  <c r="F88" i="46"/>
  <c r="G88" i="46"/>
  <c r="H88" i="46"/>
  <c r="I88" i="46"/>
  <c r="J88" i="46"/>
  <c r="K88" i="46"/>
  <c r="L88" i="46"/>
  <c r="M88" i="46"/>
  <c r="F91" i="46"/>
  <c r="G91" i="46"/>
  <c r="H91" i="46"/>
  <c r="I91" i="46"/>
  <c r="J91" i="46"/>
  <c r="K91" i="46"/>
  <c r="L91" i="46"/>
  <c r="M91" i="46"/>
  <c r="F92" i="46"/>
  <c r="G92" i="46"/>
  <c r="H92" i="46"/>
  <c r="I92" i="46"/>
  <c r="J92" i="46"/>
  <c r="K92" i="46"/>
  <c r="L92" i="46"/>
  <c r="M92" i="46"/>
  <c r="F96" i="46"/>
  <c r="G96" i="46"/>
  <c r="H96" i="46"/>
  <c r="I96" i="46"/>
  <c r="J96" i="46"/>
  <c r="K96" i="46"/>
  <c r="L96" i="46"/>
  <c r="M96" i="46"/>
  <c r="F102" i="46"/>
  <c r="G102" i="46"/>
  <c r="H102" i="46"/>
  <c r="I102" i="46"/>
  <c r="J102" i="46"/>
  <c r="K102" i="46"/>
  <c r="L102" i="46"/>
  <c r="M102" i="46"/>
  <c r="F103" i="46"/>
  <c r="G103" i="46"/>
  <c r="H103" i="46"/>
  <c r="I103" i="46"/>
  <c r="J103" i="46"/>
  <c r="K103" i="46"/>
  <c r="L103" i="46"/>
  <c r="M103" i="46"/>
  <c r="F105" i="46"/>
  <c r="G105" i="46"/>
  <c r="H105" i="46"/>
  <c r="I105" i="46"/>
  <c r="J105" i="46"/>
  <c r="K105" i="46"/>
  <c r="L105" i="46"/>
  <c r="M105" i="46"/>
  <c r="F106" i="46"/>
  <c r="G106" i="46"/>
  <c r="H106" i="46"/>
  <c r="I106" i="46"/>
  <c r="J106" i="46"/>
  <c r="K106" i="46"/>
  <c r="L106" i="46"/>
  <c r="M106" i="46"/>
  <c r="F108" i="46"/>
  <c r="G108" i="46"/>
  <c r="H108" i="46"/>
  <c r="I108" i="46"/>
  <c r="J108" i="46"/>
  <c r="K108" i="46"/>
  <c r="L108" i="46"/>
  <c r="M108" i="46"/>
  <c r="F109" i="46"/>
  <c r="G109" i="46"/>
  <c r="H109" i="46"/>
  <c r="I109" i="46"/>
  <c r="J109" i="46"/>
  <c r="K109" i="46"/>
  <c r="L109" i="46"/>
  <c r="M109" i="46"/>
  <c r="F111" i="46"/>
  <c r="G111" i="46"/>
  <c r="H111" i="46"/>
  <c r="I111" i="46"/>
  <c r="J111" i="46"/>
  <c r="K111" i="46"/>
  <c r="L111" i="46"/>
  <c r="M111" i="46"/>
  <c r="F112" i="46"/>
  <c r="G112" i="46"/>
  <c r="H112" i="46"/>
  <c r="I112" i="46"/>
  <c r="J112" i="46"/>
  <c r="K112" i="46"/>
  <c r="L112" i="46"/>
  <c r="M112" i="46"/>
  <c r="F114" i="46"/>
  <c r="G114" i="46"/>
  <c r="H114" i="46"/>
  <c r="I114" i="46"/>
  <c r="J114" i="46"/>
  <c r="K114" i="46"/>
  <c r="L114" i="46"/>
  <c r="M114" i="46"/>
  <c r="F115" i="46"/>
  <c r="G115" i="46"/>
  <c r="H115" i="46"/>
  <c r="I115" i="46"/>
  <c r="J115" i="46"/>
  <c r="K115" i="46"/>
  <c r="L115" i="46"/>
  <c r="M115" i="46"/>
  <c r="F118" i="46"/>
  <c r="G118" i="46"/>
  <c r="H118" i="46"/>
  <c r="I118" i="46"/>
  <c r="J118" i="46"/>
  <c r="K118" i="46"/>
  <c r="L118" i="46"/>
  <c r="M118" i="46"/>
  <c r="F119" i="46"/>
  <c r="G119" i="46"/>
  <c r="H119" i="46"/>
  <c r="I119" i="46"/>
  <c r="J119" i="46"/>
  <c r="K119" i="46"/>
  <c r="L119" i="46"/>
  <c r="M119" i="46"/>
  <c r="F121" i="46"/>
  <c r="G121" i="46"/>
  <c r="H121" i="46"/>
  <c r="I121" i="46"/>
  <c r="J121" i="46"/>
  <c r="K121" i="46"/>
  <c r="L121" i="46"/>
  <c r="M121" i="46"/>
  <c r="F122" i="46"/>
  <c r="G122" i="46"/>
  <c r="H122" i="46"/>
  <c r="I122" i="46"/>
  <c r="J122" i="46"/>
  <c r="K122" i="46"/>
  <c r="L122" i="46"/>
  <c r="M122" i="46"/>
  <c r="F124" i="46"/>
  <c r="G124" i="46"/>
  <c r="H124" i="46"/>
  <c r="I124" i="46"/>
  <c r="J124" i="46"/>
  <c r="K124" i="46"/>
  <c r="L124" i="46"/>
  <c r="M124" i="46"/>
  <c r="F125" i="46"/>
  <c r="G125" i="46"/>
  <c r="H125" i="46"/>
  <c r="I125" i="46"/>
  <c r="J125" i="46"/>
  <c r="K125" i="46"/>
  <c r="L125" i="46"/>
  <c r="M125" i="46"/>
  <c r="E125" i="46"/>
  <c r="E124" i="46"/>
  <c r="E122" i="46"/>
  <c r="E121" i="46"/>
  <c r="E119" i="46"/>
  <c r="E118" i="46"/>
  <c r="E115" i="46"/>
  <c r="E114" i="46"/>
  <c r="E112" i="46"/>
  <c r="E111" i="46"/>
  <c r="E109" i="46"/>
  <c r="E108" i="46"/>
  <c r="E106" i="46"/>
  <c r="E105" i="46"/>
  <c r="E103" i="46"/>
  <c r="E102" i="46"/>
  <c r="E96" i="46"/>
  <c r="E92" i="46"/>
  <c r="E91" i="46"/>
  <c r="E88" i="46"/>
  <c r="E87" i="46"/>
  <c r="E85" i="46"/>
  <c r="E84" i="46"/>
  <c r="E82" i="46"/>
  <c r="E81" i="46"/>
  <c r="E79" i="46"/>
  <c r="E78" i="46"/>
  <c r="F50" i="46"/>
  <c r="G50" i="46"/>
  <c r="H50" i="46"/>
  <c r="I50" i="46"/>
  <c r="J50" i="46"/>
  <c r="K50" i="46"/>
  <c r="L50" i="46"/>
  <c r="M50" i="46"/>
  <c r="F51" i="46"/>
  <c r="G51" i="46"/>
  <c r="H51" i="46"/>
  <c r="I51" i="46"/>
  <c r="J51" i="46"/>
  <c r="K51" i="46"/>
  <c r="L51" i="46"/>
  <c r="M51" i="46"/>
  <c r="F53" i="46"/>
  <c r="G53" i="46"/>
  <c r="H53" i="46"/>
  <c r="I53" i="46"/>
  <c r="J53" i="46"/>
  <c r="K53" i="46"/>
  <c r="L53" i="46"/>
  <c r="M53" i="46"/>
  <c r="F54" i="46"/>
  <c r="G54" i="46"/>
  <c r="H54" i="46"/>
  <c r="I54" i="46"/>
  <c r="J54" i="46"/>
  <c r="K54" i="46"/>
  <c r="L54" i="46"/>
  <c r="M54" i="46"/>
  <c r="F56" i="46"/>
  <c r="G56" i="46"/>
  <c r="H56" i="46"/>
  <c r="I56" i="46"/>
  <c r="J56" i="46"/>
  <c r="K56" i="46"/>
  <c r="L56" i="46"/>
  <c r="M56" i="46"/>
  <c r="F57" i="46"/>
  <c r="G57" i="46"/>
  <c r="H57" i="46"/>
  <c r="I57" i="46"/>
  <c r="J57" i="46"/>
  <c r="K57" i="46"/>
  <c r="L57" i="46"/>
  <c r="M57" i="46"/>
  <c r="F59" i="46"/>
  <c r="G59" i="46"/>
  <c r="H59" i="46"/>
  <c r="I59" i="46"/>
  <c r="J59" i="46"/>
  <c r="K59" i="46"/>
  <c r="L59" i="46"/>
  <c r="M59" i="46"/>
  <c r="F60" i="46"/>
  <c r="G60" i="46"/>
  <c r="H60" i="46"/>
  <c r="I60" i="46"/>
  <c r="J60" i="46"/>
  <c r="K60" i="46"/>
  <c r="L60" i="46"/>
  <c r="M60" i="46"/>
  <c r="F62" i="46"/>
  <c r="G62" i="46"/>
  <c r="H62" i="46"/>
  <c r="I62" i="46"/>
  <c r="J62" i="46"/>
  <c r="K62" i="46"/>
  <c r="L62" i="46"/>
  <c r="M62" i="46"/>
  <c r="F63" i="46"/>
  <c r="G63" i="46"/>
  <c r="H63" i="46"/>
  <c r="I63" i="46"/>
  <c r="J63" i="46"/>
  <c r="K63" i="46"/>
  <c r="L63" i="46"/>
  <c r="M63" i="46"/>
  <c r="F65" i="46"/>
  <c r="G65" i="46"/>
  <c r="H65" i="46"/>
  <c r="I65" i="46"/>
  <c r="J65" i="46"/>
  <c r="K65" i="46"/>
  <c r="L65" i="46"/>
  <c r="M65" i="46"/>
  <c r="F66" i="46"/>
  <c r="G66" i="46"/>
  <c r="H66" i="46"/>
  <c r="I66" i="46"/>
  <c r="J66" i="46"/>
  <c r="K66" i="46"/>
  <c r="L66" i="46"/>
  <c r="M66" i="46"/>
  <c r="F68" i="46"/>
  <c r="G68" i="46"/>
  <c r="H68" i="46"/>
  <c r="I68" i="46"/>
  <c r="J68" i="46"/>
  <c r="K68" i="46"/>
  <c r="L68" i="46"/>
  <c r="M68" i="46"/>
  <c r="F69" i="46"/>
  <c r="G69" i="46"/>
  <c r="H69" i="46"/>
  <c r="I69" i="46"/>
  <c r="J69" i="46"/>
  <c r="K69" i="46"/>
  <c r="L69" i="46"/>
  <c r="M69" i="46"/>
  <c r="F71" i="46"/>
  <c r="G71" i="46"/>
  <c r="H71" i="46"/>
  <c r="I71" i="46"/>
  <c r="J71" i="46"/>
  <c r="K71" i="46"/>
  <c r="L71" i="46"/>
  <c r="M71" i="46"/>
  <c r="F72" i="46"/>
  <c r="G72" i="46"/>
  <c r="H72" i="46"/>
  <c r="I72" i="46"/>
  <c r="J72" i="46"/>
  <c r="K72" i="46"/>
  <c r="L72" i="46"/>
  <c r="M72" i="46"/>
  <c r="F75" i="46"/>
  <c r="G75" i="46"/>
  <c r="H75" i="46"/>
  <c r="I75" i="46"/>
  <c r="J75" i="46"/>
  <c r="K75" i="46"/>
  <c r="L75" i="46"/>
  <c r="M75" i="46"/>
  <c r="F76" i="46"/>
  <c r="G76" i="46"/>
  <c r="H76" i="46"/>
  <c r="I76" i="46"/>
  <c r="J76" i="46"/>
  <c r="K76" i="46"/>
  <c r="L76" i="46"/>
  <c r="M76" i="46"/>
  <c r="F37" i="46"/>
  <c r="G37" i="46"/>
  <c r="H37" i="46"/>
  <c r="I37" i="46"/>
  <c r="J37" i="46"/>
  <c r="K37" i="46"/>
  <c r="L37" i="46"/>
  <c r="M37" i="46"/>
  <c r="F38" i="46"/>
  <c r="G38" i="46"/>
  <c r="H38" i="46"/>
  <c r="I38" i="46"/>
  <c r="J38" i="46"/>
  <c r="K38" i="46"/>
  <c r="L38" i="46"/>
  <c r="M38" i="46"/>
  <c r="F40" i="46"/>
  <c r="G40" i="46"/>
  <c r="H40" i="46"/>
  <c r="I40" i="46"/>
  <c r="J40" i="46"/>
  <c r="K40" i="46"/>
  <c r="L40" i="46"/>
  <c r="M40" i="46"/>
  <c r="F41" i="46"/>
  <c r="G41" i="46"/>
  <c r="H41" i="46"/>
  <c r="I41" i="46"/>
  <c r="J41" i="46"/>
  <c r="K41" i="46"/>
  <c r="L41" i="46"/>
  <c r="M41" i="46"/>
  <c r="F43" i="46"/>
  <c r="G43" i="46"/>
  <c r="H43" i="46"/>
  <c r="I43" i="46"/>
  <c r="J43" i="46"/>
  <c r="K43" i="46"/>
  <c r="L43" i="46"/>
  <c r="M43" i="46"/>
  <c r="F44" i="46"/>
  <c r="G44" i="46"/>
  <c r="H44" i="46"/>
  <c r="I44" i="46"/>
  <c r="J44" i="46"/>
  <c r="K44" i="46"/>
  <c r="L44" i="46"/>
  <c r="M44" i="46"/>
  <c r="F46" i="46"/>
  <c r="G46" i="46"/>
  <c r="H46" i="46"/>
  <c r="I46" i="46"/>
  <c r="J46" i="46"/>
  <c r="K46" i="46"/>
  <c r="L46" i="46"/>
  <c r="M46" i="46"/>
  <c r="F47" i="46"/>
  <c r="G47" i="46"/>
  <c r="H47" i="46"/>
  <c r="I47" i="46"/>
  <c r="J47" i="46"/>
  <c r="K47" i="46"/>
  <c r="L47" i="46"/>
  <c r="M47" i="46"/>
  <c r="E76" i="46"/>
  <c r="E75" i="46"/>
  <c r="E72" i="46"/>
  <c r="E71" i="46"/>
  <c r="E69" i="46"/>
  <c r="E68" i="46"/>
  <c r="E66" i="46"/>
  <c r="E65" i="46"/>
  <c r="E63" i="46"/>
  <c r="E62" i="46"/>
  <c r="E60" i="46"/>
  <c r="E59" i="46"/>
  <c r="E57" i="46"/>
  <c r="E56" i="46"/>
  <c r="E54" i="46"/>
  <c r="E53" i="46"/>
  <c r="E50" i="46"/>
  <c r="E51" i="46"/>
  <c r="E47" i="46"/>
  <c r="E46" i="46"/>
  <c r="E44" i="46"/>
  <c r="E43" i="46"/>
  <c r="E41" i="46"/>
  <c r="E40" i="46"/>
  <c r="E38" i="46"/>
  <c r="E37" i="46"/>
  <c r="F34" i="46"/>
  <c r="G34" i="46"/>
  <c r="H34" i="46"/>
  <c r="I34" i="46"/>
  <c r="J34" i="46"/>
  <c r="K34" i="46"/>
  <c r="L34" i="46"/>
  <c r="M34" i="46"/>
  <c r="F35" i="46"/>
  <c r="G35" i="46"/>
  <c r="H35" i="46"/>
  <c r="I35" i="46"/>
  <c r="J35" i="46"/>
  <c r="K35" i="46"/>
  <c r="L35" i="46"/>
  <c r="M35" i="46"/>
  <c r="E35" i="46"/>
  <c r="E34" i="46"/>
  <c r="F31" i="46"/>
  <c r="G31" i="46"/>
  <c r="H31" i="46"/>
  <c r="I31" i="46"/>
  <c r="J31" i="46"/>
  <c r="K31" i="46"/>
  <c r="L31" i="46"/>
  <c r="M31" i="46"/>
  <c r="F32" i="46"/>
  <c r="G32" i="46"/>
  <c r="H32" i="46"/>
  <c r="I32" i="46"/>
  <c r="J32" i="46"/>
  <c r="K32" i="46"/>
  <c r="L32" i="46"/>
  <c r="M32" i="46"/>
  <c r="E32" i="46"/>
  <c r="E31" i="46"/>
  <c r="P127" i="46" l="1"/>
  <c r="P255" i="46"/>
  <c r="U127" i="46"/>
  <c r="Q127" i="46"/>
  <c r="W127" i="46"/>
  <c r="S127" i="46"/>
  <c r="V127" i="46"/>
  <c r="R127" i="46"/>
  <c r="J255" i="46"/>
  <c r="F255" i="46"/>
  <c r="M255" i="46"/>
  <c r="I255" i="46"/>
  <c r="L255" i="46"/>
  <c r="H255" i="46"/>
  <c r="X127" i="46"/>
  <c r="T127" i="46"/>
  <c r="K255" i="46"/>
  <c r="G255" i="46"/>
  <c r="M29" i="46"/>
  <c r="M28" i="46"/>
  <c r="L29" i="46"/>
  <c r="L28" i="46"/>
  <c r="K29" i="46"/>
  <c r="K28" i="46"/>
  <c r="J29" i="46"/>
  <c r="J28" i="46"/>
  <c r="I29" i="46"/>
  <c r="I28" i="46"/>
  <c r="H29" i="46"/>
  <c r="H28" i="46"/>
  <c r="G29" i="46"/>
  <c r="G28" i="46"/>
  <c r="F29" i="46"/>
  <c r="F28" i="46"/>
  <c r="E29" i="46"/>
  <c r="E28" i="46"/>
  <c r="M26" i="46"/>
  <c r="L26" i="46"/>
  <c r="K26" i="46"/>
  <c r="J26" i="46"/>
  <c r="I26" i="46"/>
  <c r="H26" i="46"/>
  <c r="G26" i="46"/>
  <c r="F26" i="46"/>
  <c r="E26" i="46"/>
  <c r="M25" i="46"/>
  <c r="L25" i="46"/>
  <c r="K25" i="46"/>
  <c r="J25" i="46"/>
  <c r="I25" i="46"/>
  <c r="H25" i="46"/>
  <c r="G25" i="46"/>
  <c r="F25" i="46"/>
  <c r="E25" i="46"/>
  <c r="M23" i="46"/>
  <c r="M22" i="46"/>
  <c r="M127" i="46" s="1"/>
  <c r="L23" i="46"/>
  <c r="L22" i="46"/>
  <c r="L127" i="46" s="1"/>
  <c r="K23" i="46"/>
  <c r="K22" i="46"/>
  <c r="K127" i="46" s="1"/>
  <c r="J23" i="46"/>
  <c r="J22" i="46"/>
  <c r="J127" i="46" s="1"/>
  <c r="I23" i="46"/>
  <c r="I22" i="46"/>
  <c r="I127" i="46" s="1"/>
  <c r="H23" i="46"/>
  <c r="H22" i="46"/>
  <c r="H127" i="46" s="1"/>
  <c r="G23" i="46"/>
  <c r="G22" i="46"/>
  <c r="G127" i="46" s="1"/>
  <c r="F22" i="46"/>
  <c r="E22" i="46"/>
  <c r="F23" i="46"/>
  <c r="E23" i="46"/>
  <c r="F127" i="46" l="1"/>
  <c r="E127" i="46"/>
  <c r="O278" i="79"/>
  <c r="D278" i="79"/>
  <c r="A277" i="79"/>
  <c r="B277" i="79"/>
  <c r="B278" i="79"/>
  <c r="D281" i="79"/>
  <c r="D284" i="79"/>
  <c r="D287" i="79"/>
  <c r="D298" i="79"/>
  <c r="D301" i="79"/>
  <c r="D305" i="79"/>
  <c r="D311" i="79"/>
  <c r="O339" i="79"/>
  <c r="O340" i="79"/>
  <c r="O342" i="79"/>
  <c r="O343" i="79"/>
  <c r="O345" i="79"/>
  <c r="O346" i="79"/>
  <c r="O348" i="79"/>
  <c r="O349" i="79"/>
  <c r="O351" i="79"/>
  <c r="O352" i="79"/>
  <c r="O354" i="79"/>
  <c r="O355" i="79"/>
  <c r="O357" i="79"/>
  <c r="O358" i="79"/>
  <c r="O360" i="79"/>
  <c r="O361" i="79"/>
  <c r="O363" i="79"/>
  <c r="O364" i="79"/>
  <c r="O366" i="79"/>
  <c r="O367" i="79"/>
  <c r="O369" i="79"/>
  <c r="O370" i="79"/>
  <c r="O372" i="79"/>
  <c r="O373" i="79"/>
  <c r="O375" i="79"/>
  <c r="O376" i="79"/>
  <c r="O378" i="79"/>
  <c r="O379" i="79"/>
  <c r="D339" i="79"/>
  <c r="D340" i="79"/>
  <c r="D342" i="79"/>
  <c r="D343" i="79"/>
  <c r="D345" i="79"/>
  <c r="D346" i="79"/>
  <c r="D348" i="79"/>
  <c r="D349" i="79"/>
  <c r="D351" i="79"/>
  <c r="D352" i="79"/>
  <c r="D354" i="79"/>
  <c r="D355" i="79"/>
  <c r="D357" i="79"/>
  <c r="D358" i="79"/>
  <c r="D360" i="79"/>
  <c r="D361" i="79"/>
  <c r="D363" i="79"/>
  <c r="D364" i="79"/>
  <c r="D366" i="79"/>
  <c r="D367" i="79"/>
  <c r="D369" i="79"/>
  <c r="D370" i="79"/>
  <c r="D372" i="79"/>
  <c r="D373" i="79"/>
  <c r="D375" i="79"/>
  <c r="D376" i="79"/>
  <c r="D378" i="79"/>
  <c r="D379" i="79"/>
  <c r="O330" i="79"/>
  <c r="O333" i="79"/>
  <c r="O336" i="79"/>
  <c r="D330" i="79"/>
  <c r="D333" i="79"/>
  <c r="D336" i="79"/>
  <c r="O305" i="79"/>
  <c r="O311" i="79"/>
  <c r="O317" i="79"/>
  <c r="O320" i="79"/>
  <c r="O323" i="79"/>
  <c r="O326" i="79"/>
  <c r="D317" i="79"/>
  <c r="D320" i="79"/>
  <c r="D323" i="79"/>
  <c r="O298" i="79"/>
  <c r="O301" i="79"/>
  <c r="O281" i="79"/>
  <c r="O284" i="79"/>
  <c r="O287" i="79"/>
  <c r="O264" i="79"/>
  <c r="O268" i="79"/>
  <c r="O271" i="79"/>
  <c r="O275" i="79"/>
  <c r="D264" i="79"/>
  <c r="D268" i="79"/>
  <c r="D271" i="79"/>
  <c r="D275" i="79"/>
  <c r="O238" i="79"/>
  <c r="O241" i="79"/>
  <c r="O244" i="79"/>
  <c r="O247" i="79"/>
  <c r="O250" i="79"/>
  <c r="O254" i="79"/>
  <c r="O257" i="79"/>
  <c r="O260" i="79"/>
  <c r="D238" i="79"/>
  <c r="D241" i="79"/>
  <c r="D244" i="79"/>
  <c r="D247" i="79"/>
  <c r="D250" i="79"/>
  <c r="D254" i="79"/>
  <c r="D257" i="79"/>
  <c r="D260" i="79"/>
  <c r="O222" i="79"/>
  <c r="O225" i="79"/>
  <c r="O228" i="79"/>
  <c r="O231" i="79"/>
  <c r="O234" i="79"/>
  <c r="D222" i="79"/>
  <c r="D225" i="79"/>
  <c r="D228" i="79"/>
  <c r="D231" i="79"/>
  <c r="D234" i="79"/>
  <c r="O153" i="79"/>
  <c r="O154" i="79"/>
  <c r="O156" i="79"/>
  <c r="O157" i="79"/>
  <c r="O159" i="79"/>
  <c r="O160" i="79"/>
  <c r="O162" i="79"/>
  <c r="O163" i="79"/>
  <c r="O165" i="79"/>
  <c r="O166" i="79"/>
  <c r="O168" i="79"/>
  <c r="O169" i="79"/>
  <c r="O171" i="79"/>
  <c r="O172" i="79"/>
  <c r="O174" i="79"/>
  <c r="O175" i="79"/>
  <c r="O177" i="79"/>
  <c r="O178" i="79"/>
  <c r="O180" i="79"/>
  <c r="O181" i="79"/>
  <c r="O183" i="79"/>
  <c r="O184" i="79"/>
  <c r="O186" i="79"/>
  <c r="O187" i="79"/>
  <c r="O189" i="79"/>
  <c r="O190" i="79"/>
  <c r="O192" i="79"/>
  <c r="O193" i="79"/>
  <c r="D153" i="79"/>
  <c r="D154" i="79"/>
  <c r="D156" i="79"/>
  <c r="D157" i="79"/>
  <c r="D159" i="79"/>
  <c r="D160" i="79"/>
  <c r="D162" i="79"/>
  <c r="D163" i="79"/>
  <c r="D165" i="79"/>
  <c r="D166" i="79"/>
  <c r="D168" i="79"/>
  <c r="D169" i="79"/>
  <c r="D171" i="79"/>
  <c r="D172" i="79"/>
  <c r="D174" i="79"/>
  <c r="D175" i="79"/>
  <c r="D177" i="79"/>
  <c r="D178" i="79"/>
  <c r="D180" i="79"/>
  <c r="D181" i="79"/>
  <c r="D183" i="79"/>
  <c r="D184" i="79"/>
  <c r="D186" i="79"/>
  <c r="D187" i="79"/>
  <c r="D189" i="79"/>
  <c r="D190" i="79"/>
  <c r="D192" i="79"/>
  <c r="D193" i="79"/>
  <c r="D409" i="46"/>
  <c r="D412" i="46"/>
  <c r="D415" i="46"/>
  <c r="D418" i="46"/>
  <c r="D421" i="46"/>
  <c r="D424" i="46"/>
  <c r="D427" i="46"/>
  <c r="D430" i="46"/>
  <c r="D433" i="46"/>
  <c r="D437" i="46"/>
  <c r="D440" i="46"/>
  <c r="D443" i="46"/>
  <c r="D446" i="46"/>
  <c r="D449" i="46"/>
  <c r="D452" i="46"/>
  <c r="D455" i="46"/>
  <c r="D458" i="46"/>
  <c r="D462" i="46"/>
  <c r="D465" i="46"/>
  <c r="D468" i="46"/>
  <c r="D471" i="46"/>
  <c r="D474" i="46"/>
  <c r="D478" i="46"/>
  <c r="D481" i="46"/>
  <c r="D482" i="46"/>
  <c r="D484" i="46"/>
  <c r="D485" i="46"/>
  <c r="D489" i="46"/>
  <c r="D492" i="46"/>
  <c r="D495" i="46"/>
  <c r="D498" i="46"/>
  <c r="D501" i="46"/>
  <c r="D505" i="46"/>
  <c r="D508" i="46"/>
  <c r="D510" i="46"/>
  <c r="D511" i="46"/>
  <c r="D352" i="46"/>
  <c r="D353" i="46"/>
  <c r="D355" i="46"/>
  <c r="D356" i="46"/>
  <c r="D381" i="46"/>
  <c r="D382" i="46"/>
  <c r="D215" i="46"/>
  <c r="D223" i="46"/>
  <c r="D224" i="46"/>
  <c r="D226" i="46"/>
  <c r="D227" i="46"/>
  <c r="D252" i="46"/>
  <c r="D43" i="46"/>
  <c r="D68" i="46"/>
  <c r="D95" i="46"/>
  <c r="D96" i="46"/>
  <c r="D98" i="46"/>
  <c r="D99" i="46"/>
  <c r="D114" i="46"/>
  <c r="D118" i="46"/>
  <c r="D121" i="46"/>
  <c r="D124" i="46"/>
  <c r="O409" i="46"/>
  <c r="O412" i="46"/>
  <c r="O415" i="46"/>
  <c r="O418" i="46"/>
  <c r="O421" i="46"/>
  <c r="O424" i="46"/>
  <c r="O427" i="46"/>
  <c r="O430" i="46"/>
  <c r="O433" i="46"/>
  <c r="O437" i="46"/>
  <c r="O440" i="46"/>
  <c r="O443" i="46"/>
  <c r="O446" i="46"/>
  <c r="O449" i="46"/>
  <c r="O452" i="46"/>
  <c r="O455" i="46"/>
  <c r="O458" i="46"/>
  <c r="O462" i="46"/>
  <c r="O465" i="46"/>
  <c r="O468" i="46"/>
  <c r="O471" i="46"/>
  <c r="O474" i="46"/>
  <c r="O478" i="46"/>
  <c r="O481" i="46"/>
  <c r="O482" i="46"/>
  <c r="O484" i="46"/>
  <c r="O485" i="46"/>
  <c r="O489" i="46"/>
  <c r="O492" i="46"/>
  <c r="O495" i="46"/>
  <c r="O498" i="46"/>
  <c r="O501" i="46"/>
  <c r="O505" i="46"/>
  <c r="O508" i="46"/>
  <c r="O510" i="46"/>
  <c r="O511" i="46"/>
  <c r="O352" i="46"/>
  <c r="O353" i="46"/>
  <c r="O355" i="46"/>
  <c r="O356" i="46"/>
  <c r="O381" i="46"/>
  <c r="O382" i="46"/>
  <c r="O223" i="46"/>
  <c r="O224" i="46"/>
  <c r="O226" i="46"/>
  <c r="O227" i="46"/>
  <c r="O252" i="46"/>
  <c r="O253" i="46"/>
  <c r="O215" i="46"/>
  <c r="O114" i="46"/>
  <c r="O118" i="46"/>
  <c r="O121" i="46"/>
  <c r="O124" i="46"/>
  <c r="O95" i="46"/>
  <c r="O96" i="46"/>
  <c r="O98" i="46"/>
  <c r="O99" i="46"/>
  <c r="O68" i="46"/>
  <c r="O43" i="46"/>
  <c r="O23" i="46"/>
  <c r="Q277" i="79" l="1"/>
  <c r="Q381" i="79" s="1"/>
  <c r="U277" i="79"/>
  <c r="U381" i="79" s="1"/>
  <c r="G277" i="79"/>
  <c r="G381" i="79" s="1"/>
  <c r="K277" i="79"/>
  <c r="K381" i="79" s="1"/>
  <c r="X277" i="79"/>
  <c r="X381" i="79" s="1"/>
  <c r="J277" i="79"/>
  <c r="J381" i="79" s="1"/>
  <c r="R277" i="79"/>
  <c r="R381" i="79" s="1"/>
  <c r="V277" i="79"/>
  <c r="V381" i="79" s="1"/>
  <c r="H277" i="79"/>
  <c r="H381" i="79" s="1"/>
  <c r="L277" i="79"/>
  <c r="L381" i="79" s="1"/>
  <c r="T277" i="79"/>
  <c r="T381" i="79" s="1"/>
  <c r="F277" i="79"/>
  <c r="F381" i="79" s="1"/>
  <c r="S277" i="79"/>
  <c r="S381" i="79" s="1"/>
  <c r="W277" i="79"/>
  <c r="W381" i="79" s="1"/>
  <c r="I277" i="79"/>
  <c r="I381" i="79" s="1"/>
  <c r="M277" i="79"/>
  <c r="M381" i="79" s="1"/>
  <c r="P277" i="79"/>
  <c r="P381" i="79" s="1"/>
  <c r="E277" i="79"/>
  <c r="E381" i="79" s="1"/>
  <c r="D467" i="46"/>
  <c r="D316" i="79" l="1"/>
  <c r="D310" i="79"/>
  <c r="D304" i="79"/>
  <c r="D300" i="79"/>
  <c r="D286" i="79"/>
  <c r="D280" i="79"/>
  <c r="D274" i="79"/>
  <c r="D270" i="79"/>
  <c r="D267" i="79"/>
  <c r="D263" i="79"/>
  <c r="D259" i="79"/>
  <c r="D256" i="79"/>
  <c r="D253" i="79"/>
  <c r="D249" i="79"/>
  <c r="D246" i="79"/>
  <c r="D243" i="79"/>
  <c r="D240" i="79"/>
  <c r="D237" i="79"/>
  <c r="D233" i="79"/>
  <c r="D230" i="79"/>
  <c r="D227" i="79"/>
  <c r="D224" i="79"/>
  <c r="D221" i="79"/>
  <c r="D150" i="79"/>
  <c r="D146" i="79"/>
  <c r="D144" i="79"/>
  <c r="D140" i="79"/>
  <c r="D136" i="79"/>
  <c r="D134" i="79"/>
  <c r="D130" i="79"/>
  <c r="D124" i="79"/>
  <c r="D118" i="79"/>
  <c r="D114" i="79"/>
  <c r="D100" i="79"/>
  <c r="D98" i="79"/>
  <c r="D94" i="79"/>
  <c r="D92" i="79"/>
  <c r="D88" i="79"/>
  <c r="D84" i="79"/>
  <c r="D74" i="79"/>
  <c r="D66" i="79"/>
  <c r="D50" i="79"/>
  <c r="D45" i="79"/>
  <c r="D42" i="79"/>
  <c r="D121" i="79"/>
  <c r="O277" i="79" l="1"/>
  <c r="O247" i="46" l="1"/>
  <c r="D29" i="46" l="1"/>
  <c r="D35" i="46" l="1"/>
  <c r="D32" i="46"/>
  <c r="D54" i="46"/>
  <c r="D51" i="46"/>
  <c r="D85" i="46"/>
  <c r="D103" i="46"/>
  <c r="D106" i="46"/>
  <c r="D119" i="46"/>
  <c r="D125" i="46"/>
  <c r="O101" i="79" l="1"/>
  <c r="O100" i="79"/>
  <c r="O98" i="79"/>
  <c r="O97" i="79"/>
  <c r="O95" i="79"/>
  <c r="O94" i="79"/>
  <c r="O92" i="79"/>
  <c r="O91" i="79"/>
  <c r="O88" i="79"/>
  <c r="O87" i="79"/>
  <c r="O85" i="79"/>
  <c r="O84" i="79"/>
  <c r="O81" i="79"/>
  <c r="O74" i="79"/>
  <c r="O73" i="79"/>
  <c r="O77" i="79"/>
  <c r="O71" i="79"/>
  <c r="O67" i="79"/>
  <c r="O66" i="79"/>
  <c r="O63" i="79"/>
  <c r="O51" i="79"/>
  <c r="O50" i="79"/>
  <c r="O45" i="79"/>
  <c r="O42" i="79"/>
  <c r="O39" i="79"/>
  <c r="O150" i="79"/>
  <c r="O149" i="79"/>
  <c r="O147" i="79"/>
  <c r="O146" i="79"/>
  <c r="O144" i="79"/>
  <c r="O143" i="79"/>
  <c r="O137" i="79"/>
  <c r="O136" i="79"/>
  <c r="O140" i="79"/>
  <c r="O139" i="79"/>
  <c r="O134" i="79"/>
  <c r="O133" i="79"/>
  <c r="O130" i="79"/>
  <c r="O131" i="79"/>
  <c r="O127" i="79"/>
  <c r="O125" i="79"/>
  <c r="O124" i="79"/>
  <c r="O121" i="79"/>
  <c r="O119" i="79"/>
  <c r="O118" i="79"/>
  <c r="O115" i="79"/>
  <c r="O114" i="79"/>
  <c r="O111" i="79"/>
  <c r="O335" i="79"/>
  <c r="O332" i="79"/>
  <c r="O329" i="79"/>
  <c r="O322" i="79"/>
  <c r="O325" i="79"/>
  <c r="O319" i="79"/>
  <c r="O316" i="79"/>
  <c r="O310" i="79"/>
  <c r="O304" i="79"/>
  <c r="O300" i="79"/>
  <c r="O297" i="79"/>
  <c r="O286" i="79"/>
  <c r="O283" i="79"/>
  <c r="O280" i="79"/>
  <c r="O274" i="79"/>
  <c r="O270" i="79"/>
  <c r="O267" i="79"/>
  <c r="O263" i="79"/>
  <c r="O259" i="79"/>
  <c r="O256" i="79"/>
  <c r="O253" i="79"/>
  <c r="O249" i="79"/>
  <c r="O246" i="79"/>
  <c r="O243" i="79"/>
  <c r="O240" i="79"/>
  <c r="O237" i="79"/>
  <c r="O233" i="79"/>
  <c r="O230" i="79"/>
  <c r="O227" i="79"/>
  <c r="O224" i="79"/>
  <c r="O221" i="79"/>
  <c r="AC381" i="79" s="1"/>
  <c r="O381" i="79" l="1"/>
  <c r="D283" i="79"/>
  <c r="D335" i="79"/>
  <c r="D332" i="79"/>
  <c r="D329" i="79"/>
  <c r="D322" i="79"/>
  <c r="D325" i="79"/>
  <c r="D319" i="79"/>
  <c r="D297" i="79"/>
  <c r="D101" i="79"/>
  <c r="D97" i="79"/>
  <c r="D95" i="79"/>
  <c r="D91" i="79"/>
  <c r="D147" i="79"/>
  <c r="D87" i="79"/>
  <c r="D85" i="79"/>
  <c r="D81" i="79"/>
  <c r="D73" i="79"/>
  <c r="D77" i="79"/>
  <c r="D71" i="79"/>
  <c r="D67" i="79"/>
  <c r="D63" i="79"/>
  <c r="D51" i="79"/>
  <c r="D149" i="79"/>
  <c r="D143" i="79"/>
  <c r="D137" i="79"/>
  <c r="D139" i="79"/>
  <c r="D133" i="79"/>
  <c r="D131" i="79"/>
  <c r="D127" i="79"/>
  <c r="D125" i="79"/>
  <c r="D119" i="79"/>
  <c r="D115" i="79"/>
  <c r="D111" i="79"/>
  <c r="D381" i="79" l="1"/>
  <c r="D199" i="46"/>
  <c r="O199" i="46" l="1"/>
  <c r="O507" i="46" l="1"/>
  <c r="O504" i="46"/>
  <c r="O500" i="46"/>
  <c r="O497" i="46"/>
  <c r="O494" i="46"/>
  <c r="O491" i="46"/>
  <c r="O488" i="46"/>
  <c r="O477" i="46"/>
  <c r="O473" i="46"/>
  <c r="O470" i="46"/>
  <c r="O467" i="46"/>
  <c r="O464" i="46"/>
  <c r="O461" i="46"/>
  <c r="O457" i="46"/>
  <c r="O454" i="46"/>
  <c r="O451" i="46"/>
  <c r="O448" i="46"/>
  <c r="O445" i="46"/>
  <c r="O442" i="46"/>
  <c r="O439" i="46"/>
  <c r="O436" i="46"/>
  <c r="O432" i="46"/>
  <c r="O429" i="46"/>
  <c r="O426" i="46"/>
  <c r="O423" i="46"/>
  <c r="O420" i="46"/>
  <c r="O417" i="46"/>
  <c r="O414" i="46"/>
  <c r="O411" i="46"/>
  <c r="O408" i="46"/>
  <c r="O103" i="46"/>
  <c r="O105" i="46"/>
  <c r="O106" i="46"/>
  <c r="O108" i="46"/>
  <c r="O109" i="46"/>
  <c r="O111" i="46"/>
  <c r="O112" i="46"/>
  <c r="O115" i="46"/>
  <c r="O119" i="46"/>
  <c r="O122" i="46"/>
  <c r="O125" i="46"/>
  <c r="O150" i="46"/>
  <c r="O151" i="46"/>
  <c r="O153" i="46"/>
  <c r="O154" i="46"/>
  <c r="O156" i="46"/>
  <c r="O157" i="46"/>
  <c r="O159" i="46"/>
  <c r="O160" i="46"/>
  <c r="O162" i="46"/>
  <c r="O163" i="46"/>
  <c r="O165" i="46"/>
  <c r="O166" i="46"/>
  <c r="O168" i="46"/>
  <c r="O169" i="46"/>
  <c r="O171" i="46"/>
  <c r="O172" i="46"/>
  <c r="O174" i="46"/>
  <c r="O175" i="46"/>
  <c r="O178" i="46"/>
  <c r="O179" i="46"/>
  <c r="O181" i="46"/>
  <c r="O182" i="46"/>
  <c r="O184" i="46"/>
  <c r="O185" i="46"/>
  <c r="O187" i="46"/>
  <c r="O188" i="46"/>
  <c r="O190" i="46"/>
  <c r="O191" i="46"/>
  <c r="O193" i="46"/>
  <c r="O194" i="46"/>
  <c r="O196" i="46"/>
  <c r="O197" i="46"/>
  <c r="O200" i="46"/>
  <c r="O203" i="46"/>
  <c r="O204" i="46"/>
  <c r="O206" i="46"/>
  <c r="O379" i="46"/>
  <c r="O378" i="46"/>
  <c r="O376" i="46"/>
  <c r="O375" i="46"/>
  <c r="O372" i="46"/>
  <c r="O371" i="46"/>
  <c r="O369" i="46"/>
  <c r="O368" i="46"/>
  <c r="O366" i="46"/>
  <c r="O365" i="46"/>
  <c r="O363" i="46"/>
  <c r="O362" i="46"/>
  <c r="O360" i="46"/>
  <c r="O359" i="46"/>
  <c r="O349" i="46"/>
  <c r="O348" i="46"/>
  <c r="O345" i="46"/>
  <c r="O344" i="46"/>
  <c r="O342" i="46"/>
  <c r="O341" i="46"/>
  <c r="O339" i="46"/>
  <c r="O338" i="46"/>
  <c r="O336" i="46"/>
  <c r="O335" i="46"/>
  <c r="O333" i="46"/>
  <c r="O332" i="46"/>
  <c r="O329" i="46"/>
  <c r="O328" i="46"/>
  <c r="O326" i="46"/>
  <c r="O325" i="46"/>
  <c r="O323" i="46"/>
  <c r="O322" i="46"/>
  <c r="O320" i="46"/>
  <c r="O319" i="46"/>
  <c r="O317" i="46"/>
  <c r="O316" i="46"/>
  <c r="O314" i="46"/>
  <c r="O313" i="46"/>
  <c r="O311" i="46"/>
  <c r="O310" i="46"/>
  <c r="O308" i="46"/>
  <c r="O307" i="46"/>
  <c r="O304" i="46"/>
  <c r="O303" i="46"/>
  <c r="O301" i="46"/>
  <c r="O300" i="46"/>
  <c r="O298" i="46"/>
  <c r="O297" i="46"/>
  <c r="O295" i="46"/>
  <c r="O294" i="46"/>
  <c r="O292" i="46"/>
  <c r="O291" i="46"/>
  <c r="O289" i="46"/>
  <c r="O288" i="46"/>
  <c r="O286" i="46"/>
  <c r="O285" i="46"/>
  <c r="O283" i="46"/>
  <c r="O282" i="46"/>
  <c r="O280" i="46"/>
  <c r="O279" i="46"/>
  <c r="O250" i="46"/>
  <c r="O249" i="46"/>
  <c r="O246" i="46"/>
  <c r="O243" i="46"/>
  <c r="O242" i="46"/>
  <c r="O240" i="46"/>
  <c r="O239" i="46"/>
  <c r="O237" i="46"/>
  <c r="O236" i="46"/>
  <c r="O234" i="46"/>
  <c r="O233" i="46"/>
  <c r="O231" i="46"/>
  <c r="O230" i="46"/>
  <c r="O220" i="46"/>
  <c r="O219" i="46"/>
  <c r="O216" i="46"/>
  <c r="O213" i="46"/>
  <c r="O212" i="46"/>
  <c r="O210" i="46"/>
  <c r="O209" i="46"/>
  <c r="O207" i="46"/>
  <c r="O102" i="46"/>
  <c r="O92" i="46"/>
  <c r="O91" i="46"/>
  <c r="O88" i="46"/>
  <c r="O87" i="46"/>
  <c r="O85" i="46"/>
  <c r="O84" i="46"/>
  <c r="O82" i="46"/>
  <c r="O81" i="46"/>
  <c r="O79" i="46"/>
  <c r="O78" i="46"/>
  <c r="O76" i="46"/>
  <c r="O75" i="46"/>
  <c r="O72" i="46"/>
  <c r="O71" i="46"/>
  <c r="O69" i="46"/>
  <c r="O66" i="46"/>
  <c r="O65" i="46"/>
  <c r="O63" i="46"/>
  <c r="O62" i="46"/>
  <c r="O60" i="46"/>
  <c r="O59" i="46"/>
  <c r="O57" i="46"/>
  <c r="O56" i="46"/>
  <c r="O54" i="46"/>
  <c r="O53" i="46"/>
  <c r="O51" i="46"/>
  <c r="O50" i="46"/>
  <c r="O47" i="46"/>
  <c r="O46" i="46"/>
  <c r="O44" i="46"/>
  <c r="O41" i="46"/>
  <c r="O40" i="46"/>
  <c r="O38" i="46"/>
  <c r="O37" i="46"/>
  <c r="O35" i="46"/>
  <c r="O34" i="46"/>
  <c r="O32" i="46"/>
  <c r="O31" i="46"/>
  <c r="O29" i="46"/>
  <c r="O28" i="46"/>
  <c r="O26" i="46"/>
  <c r="O25" i="46"/>
  <c r="O22" i="46"/>
  <c r="D507" i="46" l="1"/>
  <c r="D504" i="46"/>
  <c r="D500" i="46"/>
  <c r="D497" i="46"/>
  <c r="D494" i="46"/>
  <c r="D491" i="46"/>
  <c r="D488" i="46"/>
  <c r="D477" i="46"/>
  <c r="D473" i="46"/>
  <c r="D470" i="46"/>
  <c r="D464" i="46"/>
  <c r="D461" i="46"/>
  <c r="D457" i="46"/>
  <c r="D454" i="46"/>
  <c r="D451" i="46"/>
  <c r="D448" i="46"/>
  <c r="D445" i="46"/>
  <c r="D442" i="46"/>
  <c r="D439" i="46"/>
  <c r="D436" i="46"/>
  <c r="D432" i="46"/>
  <c r="D429" i="46"/>
  <c r="D426" i="46"/>
  <c r="D423" i="46"/>
  <c r="D420" i="46"/>
  <c r="D417" i="46"/>
  <c r="D414" i="46"/>
  <c r="D411" i="46"/>
  <c r="D408" i="46"/>
  <c r="D379" i="46"/>
  <c r="D378" i="46"/>
  <c r="D376" i="46"/>
  <c r="D375" i="46"/>
  <c r="D372" i="46"/>
  <c r="D371" i="46"/>
  <c r="D369" i="46"/>
  <c r="D368" i="46"/>
  <c r="D366" i="46"/>
  <c r="D365" i="46"/>
  <c r="D363" i="46"/>
  <c r="D362" i="46"/>
  <c r="D360" i="46"/>
  <c r="D359" i="46"/>
  <c r="D349" i="46"/>
  <c r="D348" i="46"/>
  <c r="D345" i="46"/>
  <c r="D344" i="46"/>
  <c r="D342" i="46"/>
  <c r="D341" i="46"/>
  <c r="D339" i="46"/>
  <c r="D338" i="46"/>
  <c r="D336" i="46"/>
  <c r="D335" i="46"/>
  <c r="D333" i="46"/>
  <c r="D332" i="46"/>
  <c r="D329" i="46"/>
  <c r="D328" i="46"/>
  <c r="D326" i="46"/>
  <c r="D325" i="46"/>
  <c r="D323" i="46"/>
  <c r="D322" i="46"/>
  <c r="D320" i="46"/>
  <c r="D319" i="46"/>
  <c r="D317" i="46"/>
  <c r="D316" i="46"/>
  <c r="D314" i="46"/>
  <c r="D313" i="46"/>
  <c r="D311" i="46"/>
  <c r="D310" i="46"/>
  <c r="D308" i="46"/>
  <c r="D307" i="46"/>
  <c r="D304" i="46"/>
  <c r="D303" i="46"/>
  <c r="D301" i="46"/>
  <c r="D300" i="46"/>
  <c r="D298" i="46"/>
  <c r="D297" i="46"/>
  <c r="D295" i="46"/>
  <c r="D294" i="46"/>
  <c r="D292" i="46"/>
  <c r="D291" i="46"/>
  <c r="D289" i="46"/>
  <c r="D288" i="46"/>
  <c r="D286" i="46"/>
  <c r="D285" i="46"/>
  <c r="D283" i="46"/>
  <c r="D282" i="46"/>
  <c r="D280" i="46"/>
  <c r="D279" i="46"/>
  <c r="D253" i="46"/>
  <c r="D250" i="46"/>
  <c r="D249" i="46"/>
  <c r="D247" i="46"/>
  <c r="D246" i="46"/>
  <c r="D243" i="46"/>
  <c r="D242" i="46"/>
  <c r="D240" i="46"/>
  <c r="D239" i="46"/>
  <c r="D237" i="46"/>
  <c r="D236" i="46"/>
  <c r="D234" i="46"/>
  <c r="D233" i="46"/>
  <c r="D231" i="46"/>
  <c r="D230" i="46"/>
  <c r="D220" i="46"/>
  <c r="D219" i="46"/>
  <c r="D216" i="46"/>
  <c r="D213" i="46"/>
  <c r="D212" i="46"/>
  <c r="D210" i="46"/>
  <c r="D209" i="46"/>
  <c r="D207" i="46"/>
  <c r="D206" i="46"/>
  <c r="D204" i="46"/>
  <c r="D203" i="46"/>
  <c r="D200" i="46"/>
  <c r="D197" i="46"/>
  <c r="D196" i="46"/>
  <c r="D194" i="46"/>
  <c r="D193" i="46"/>
  <c r="D191" i="46"/>
  <c r="D190" i="46"/>
  <c r="D188" i="46"/>
  <c r="D187" i="46"/>
  <c r="D185" i="46"/>
  <c r="D184" i="46"/>
  <c r="D182" i="46"/>
  <c r="D181" i="46"/>
  <c r="D179" i="46"/>
  <c r="D178" i="46"/>
  <c r="D175" i="46"/>
  <c r="D174" i="46"/>
  <c r="D172" i="46"/>
  <c r="D171" i="46"/>
  <c r="D169" i="46"/>
  <c r="D168" i="46"/>
  <c r="D166" i="46"/>
  <c r="D165" i="46"/>
  <c r="D163" i="46"/>
  <c r="D162" i="46"/>
  <c r="D160" i="46"/>
  <c r="D159" i="46"/>
  <c r="D157" i="46"/>
  <c r="D156" i="46"/>
  <c r="D154" i="46"/>
  <c r="D153" i="46"/>
  <c r="D151" i="46"/>
  <c r="D150" i="46"/>
  <c r="D122" i="46"/>
  <c r="D115" i="46"/>
  <c r="D112" i="46"/>
  <c r="D111" i="46"/>
  <c r="D109" i="46"/>
  <c r="D108" i="46"/>
  <c r="D105" i="46"/>
  <c r="D102" i="46"/>
  <c r="D92" i="46"/>
  <c r="D91" i="46"/>
  <c r="D88" i="46"/>
  <c r="D87" i="46"/>
  <c r="D84" i="46"/>
  <c r="D82" i="46"/>
  <c r="D81" i="46"/>
  <c r="D79" i="46"/>
  <c r="D78" i="46"/>
  <c r="D76" i="46"/>
  <c r="D75" i="46"/>
  <c r="D72" i="46"/>
  <c r="D71" i="46"/>
  <c r="D69" i="46"/>
  <c r="D66" i="46"/>
  <c r="D65" i="46"/>
  <c r="D63" i="46"/>
  <c r="D62" i="46"/>
  <c r="D60" i="46"/>
  <c r="D59" i="46"/>
  <c r="D57" i="46"/>
  <c r="D56" i="46"/>
  <c r="D53" i="46"/>
  <c r="D50" i="46"/>
  <c r="D47" i="46"/>
  <c r="D46" i="46"/>
  <c r="D44" i="46"/>
  <c r="D41" i="46"/>
  <c r="D40" i="46"/>
  <c r="D38" i="46"/>
  <c r="D37" i="46"/>
  <c r="D34" i="46"/>
  <c r="D31" i="46"/>
  <c r="D28" i="46"/>
  <c r="D26" i="46"/>
  <c r="D25" i="46"/>
  <c r="D23" i="46"/>
  <c r="D22" i="46"/>
  <c r="Y513" i="46" l="1"/>
  <c r="BP166" i="86"/>
  <c r="BP159" i="86" s="1"/>
  <c r="BO166" i="86"/>
  <c r="BO159" i="86" s="1"/>
  <c r="BM166" i="86"/>
  <c r="BM162" i="86" s="1"/>
  <c r="BN166" i="86"/>
  <c r="BN163" i="86" s="1"/>
  <c r="BM159" i="86"/>
  <c r="BM157" i="86"/>
  <c r="BP179" i="86"/>
  <c r="BO179" i="86"/>
  <c r="BP173" i="86" s="1"/>
  <c r="BN179" i="86"/>
  <c r="BO174" i="86" s="1"/>
  <c r="BM179" i="86"/>
  <c r="BN177" i="86" s="1"/>
  <c r="BJ178" i="86"/>
  <c r="BI178" i="86"/>
  <c r="BH178" i="86"/>
  <c r="BG178" i="86"/>
  <c r="BF178" i="86"/>
  <c r="BE178" i="86"/>
  <c r="BO177" i="86"/>
  <c r="BK177" i="86"/>
  <c r="BO176" i="86"/>
  <c r="BN176" i="86"/>
  <c r="BK176" i="86"/>
  <c r="BP175" i="86"/>
  <c r="BK175" i="86"/>
  <c r="BK174" i="86"/>
  <c r="AW174" i="86"/>
  <c r="AR174" i="86"/>
  <c r="AE174" i="86"/>
  <c r="R174" i="86"/>
  <c r="J174" i="86"/>
  <c r="G174" i="86"/>
  <c r="E174" i="86"/>
  <c r="BK173" i="86"/>
  <c r="AW173" i="86"/>
  <c r="AR173" i="86"/>
  <c r="AE173" i="86"/>
  <c r="R173" i="86"/>
  <c r="J173" i="86"/>
  <c r="G173" i="86"/>
  <c r="BO172" i="86"/>
  <c r="BK172" i="86"/>
  <c r="AW172" i="86"/>
  <c r="AR172" i="86"/>
  <c r="AE172" i="86"/>
  <c r="R172" i="86"/>
  <c r="J172" i="86"/>
  <c r="G172" i="86"/>
  <c r="E172" i="86"/>
  <c r="BK171" i="86"/>
  <c r="BK170" i="86"/>
  <c r="BQ169" i="86"/>
  <c r="BJ165" i="86"/>
  <c r="BI165" i="86"/>
  <c r="BH165" i="86"/>
  <c r="BG165" i="86"/>
  <c r="BF165" i="86"/>
  <c r="BE165" i="86"/>
  <c r="BK164" i="86"/>
  <c r="BK163" i="86"/>
  <c r="BK162" i="86"/>
  <c r="BK161" i="86"/>
  <c r="AW161" i="86"/>
  <c r="BK160" i="86"/>
  <c r="AW160" i="86"/>
  <c r="BK159" i="86"/>
  <c r="AW159" i="86"/>
  <c r="BK158" i="86"/>
  <c r="BK157" i="86"/>
  <c r="BQ156" i="86"/>
  <c r="K16" i="44"/>
  <c r="K15" i="44"/>
  <c r="J16" i="44"/>
  <c r="J15" i="44"/>
  <c r="I15" i="44"/>
  <c r="H16" i="44"/>
  <c r="H15" i="44"/>
  <c r="G16" i="44"/>
  <c r="G15" i="44"/>
  <c r="F16" i="44"/>
  <c r="F15" i="44"/>
  <c r="E15" i="44"/>
  <c r="D15" i="44"/>
  <c r="BM164" i="86" l="1"/>
  <c r="BN173" i="86"/>
  <c r="BM158" i="86"/>
  <c r="BO173" i="86"/>
  <c r="BP174" i="86"/>
  <c r="BM161" i="86"/>
  <c r="BP170" i="86"/>
  <c r="BP177" i="86"/>
  <c r="BM160" i="86"/>
  <c r="BP171" i="86"/>
  <c r="BP172" i="86"/>
  <c r="BP176" i="86"/>
  <c r="BM163" i="86"/>
  <c r="BN158" i="86"/>
  <c r="BN160" i="86"/>
  <c r="BN162" i="86"/>
  <c r="BN164" i="86"/>
  <c r="BO164" i="86"/>
  <c r="BO162" i="86"/>
  <c r="BO160" i="86"/>
  <c r="BO158" i="86"/>
  <c r="BP164" i="86"/>
  <c r="BP162" i="86"/>
  <c r="BP160" i="86"/>
  <c r="BP158" i="86"/>
  <c r="BM170" i="86"/>
  <c r="BM176" i="86"/>
  <c r="BM174" i="86"/>
  <c r="BM172" i="86"/>
  <c r="BK165" i="86"/>
  <c r="BL162" i="86" s="1"/>
  <c r="BK178" i="86"/>
  <c r="BL170" i="86" s="1"/>
  <c r="BN157" i="86"/>
  <c r="BN159" i="86"/>
  <c r="BN161" i="86"/>
  <c r="BO157" i="86"/>
  <c r="BO163" i="86"/>
  <c r="BO161" i="86"/>
  <c r="BP157" i="86"/>
  <c r="BP163" i="86"/>
  <c r="BP161" i="86"/>
  <c r="BM177" i="86"/>
  <c r="BM175" i="86"/>
  <c r="BM173" i="86"/>
  <c r="BQ173" i="86" s="1"/>
  <c r="BM171" i="86"/>
  <c r="BN171" i="86"/>
  <c r="BN175" i="86"/>
  <c r="BN170" i="86"/>
  <c r="BO171" i="86"/>
  <c r="BN174" i="86"/>
  <c r="BO175" i="86"/>
  <c r="BO170" i="86"/>
  <c r="BN172" i="86"/>
  <c r="BQ162" i="86" l="1"/>
  <c r="BQ158" i="86"/>
  <c r="BQ172" i="86"/>
  <c r="BQ161" i="86"/>
  <c r="BQ177" i="86"/>
  <c r="BQ160" i="86"/>
  <c r="BM165" i="86"/>
  <c r="BQ163" i="86"/>
  <c r="BO165" i="86"/>
  <c r="BQ176" i="86"/>
  <c r="BQ175" i="86"/>
  <c r="BQ174" i="86"/>
  <c r="BP178" i="86"/>
  <c r="BQ164" i="86"/>
  <c r="BL173" i="86"/>
  <c r="BN165" i="86"/>
  <c r="BL177" i="86"/>
  <c r="BL175" i="86"/>
  <c r="BL172" i="86"/>
  <c r="BL161" i="86"/>
  <c r="BL159" i="86"/>
  <c r="BL164" i="86"/>
  <c r="BL157" i="86"/>
  <c r="BQ171" i="86"/>
  <c r="BN178" i="86"/>
  <c r="BQ157" i="86"/>
  <c r="BM178" i="86"/>
  <c r="BL176" i="86"/>
  <c r="BL174" i="86"/>
  <c r="BL163" i="86"/>
  <c r="BL160" i="86"/>
  <c r="BL158" i="86"/>
  <c r="BL171" i="86"/>
  <c r="BQ159" i="86"/>
  <c r="BO178" i="86"/>
  <c r="BQ170" i="86"/>
  <c r="BP165" i="86"/>
  <c r="BQ178" i="86" l="1"/>
  <c r="BQ165" i="86"/>
  <c r="BL178" i="86"/>
  <c r="BL165" i="86"/>
  <c r="N184" i="79"/>
  <c r="D22" i="45" l="1"/>
  <c r="O941" i="79" l="1"/>
  <c r="E44" i="44" l="1"/>
  <c r="AM139" i="79" l="1"/>
  <c r="Q46" i="44"/>
  <c r="P46" i="44"/>
  <c r="O46" i="44"/>
  <c r="N46" i="44"/>
  <c r="M46" i="44"/>
  <c r="L46" i="44"/>
  <c r="K46" i="44"/>
  <c r="J46" i="44"/>
  <c r="I46" i="44"/>
  <c r="H46" i="44"/>
  <c r="G46" i="44"/>
  <c r="F46" i="44"/>
  <c r="E46" i="44"/>
  <c r="D46" i="44"/>
  <c r="O1124" i="79" l="1"/>
  <c r="O758" i="79"/>
  <c r="O195" i="79"/>
  <c r="O513" i="46"/>
  <c r="O127" i="46"/>
  <c r="D195" i="79"/>
  <c r="N634" i="79" l="1"/>
  <c r="N440"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22" i="79"/>
  <c r="N1119" i="79"/>
  <c r="N1116" i="79"/>
  <c r="N1113" i="79"/>
  <c r="N1110" i="79"/>
  <c r="N1107" i="79"/>
  <c r="N1104" i="79"/>
  <c r="N1098" i="79"/>
  <c r="N1095" i="79"/>
  <c r="N1092" i="79"/>
  <c r="N1089" i="79"/>
  <c r="N1086" i="79"/>
  <c r="N1083" i="79"/>
  <c r="N1079" i="79"/>
  <c r="N1076" i="79"/>
  <c r="N1073" i="79"/>
  <c r="N1069" i="79"/>
  <c r="N1066" i="79"/>
  <c r="N1063" i="79"/>
  <c r="N1060" i="79"/>
  <c r="N1057" i="79"/>
  <c r="N1054" i="79"/>
  <c r="N1051" i="79"/>
  <c r="N1048" i="79"/>
  <c r="N1030" i="79"/>
  <c r="N1027" i="79"/>
  <c r="N1024" i="79"/>
  <c r="N1021" i="79"/>
  <c r="N1017" i="79"/>
  <c r="N1014" i="79"/>
  <c r="N1010" i="79"/>
  <c r="N1006" i="79"/>
  <c r="N1003" i="79"/>
  <c r="N1000" i="79"/>
  <c r="N996" i="79"/>
  <c r="N993" i="79"/>
  <c r="N990" i="79"/>
  <c r="N987" i="79"/>
  <c r="N984" i="79"/>
  <c r="N939" i="79"/>
  <c r="N936" i="79"/>
  <c r="N933" i="79"/>
  <c r="N930" i="79"/>
  <c r="N927" i="79"/>
  <c r="N924" i="79"/>
  <c r="N921" i="79"/>
  <c r="N915" i="79"/>
  <c r="N912" i="79"/>
  <c r="N909" i="79"/>
  <c r="N906" i="79"/>
  <c r="N903" i="79"/>
  <c r="N900" i="79"/>
  <c r="N896" i="79"/>
  <c r="N893" i="79"/>
  <c r="N890" i="79"/>
  <c r="N886" i="79"/>
  <c r="N883" i="79"/>
  <c r="N880" i="79"/>
  <c r="N877" i="79"/>
  <c r="N874" i="79"/>
  <c r="N871" i="79"/>
  <c r="N868" i="79"/>
  <c r="N865" i="79"/>
  <c r="N847" i="79"/>
  <c r="N844" i="79"/>
  <c r="N841" i="79"/>
  <c r="N838" i="79"/>
  <c r="N834" i="79"/>
  <c r="N831" i="79"/>
  <c r="N827" i="79"/>
  <c r="N823" i="79"/>
  <c r="N820" i="79"/>
  <c r="N817" i="79"/>
  <c r="N813" i="79"/>
  <c r="N810" i="79"/>
  <c r="N807" i="79"/>
  <c r="N804" i="79"/>
  <c r="N801" i="79"/>
  <c r="N756" i="79"/>
  <c r="N753" i="79"/>
  <c r="N750" i="79"/>
  <c r="N747" i="79"/>
  <c r="N744" i="79"/>
  <c r="N741" i="79"/>
  <c r="N738" i="79"/>
  <c r="N732" i="79"/>
  <c r="N729" i="79"/>
  <c r="N726" i="79"/>
  <c r="N723" i="79"/>
  <c r="N720" i="79"/>
  <c r="N717" i="79"/>
  <c r="N713" i="79"/>
  <c r="N710" i="79"/>
  <c r="N707" i="79"/>
  <c r="N703" i="79"/>
  <c r="N700" i="79"/>
  <c r="N697" i="79"/>
  <c r="N694" i="79"/>
  <c r="N691" i="79"/>
  <c r="N688" i="79"/>
  <c r="N685" i="79"/>
  <c r="N682" i="79"/>
  <c r="N664" i="79"/>
  <c r="N661" i="79"/>
  <c r="N658" i="79"/>
  <c r="N655" i="79"/>
  <c r="N651" i="79"/>
  <c r="N648" i="79"/>
  <c r="N644" i="79"/>
  <c r="N640" i="79"/>
  <c r="N637" i="79"/>
  <c r="N630" i="79"/>
  <c r="N627" i="79"/>
  <c r="N624" i="79"/>
  <c r="N621" i="79"/>
  <c r="N618" i="79"/>
  <c r="N565" i="79"/>
  <c r="N562" i="79"/>
  <c r="N559" i="79"/>
  <c r="N556" i="79"/>
  <c r="N553" i="79"/>
  <c r="N550" i="79"/>
  <c r="N547" i="79"/>
  <c r="N541" i="79"/>
  <c r="N538" i="79"/>
  <c r="N535" i="79"/>
  <c r="N532" i="79"/>
  <c r="N529" i="79"/>
  <c r="N526" i="79"/>
  <c r="N522" i="79"/>
  <c r="N519" i="79"/>
  <c r="N516" i="79"/>
  <c r="N512" i="79"/>
  <c r="N509" i="79"/>
  <c r="N506" i="79"/>
  <c r="N503" i="79"/>
  <c r="N500" i="79"/>
  <c r="N497" i="79"/>
  <c r="N494" i="79"/>
  <c r="N491" i="79"/>
  <c r="N470" i="79"/>
  <c r="N467" i="79"/>
  <c r="N464" i="79"/>
  <c r="N461" i="79"/>
  <c r="N457" i="79"/>
  <c r="N454" i="79"/>
  <c r="N450" i="79"/>
  <c r="N446" i="79"/>
  <c r="N443" i="79"/>
  <c r="N436" i="79"/>
  <c r="N433" i="79"/>
  <c r="N430" i="79"/>
  <c r="N427" i="79"/>
  <c r="N424" i="79"/>
  <c r="N379" i="79"/>
  <c r="N376" i="79"/>
  <c r="N373" i="79"/>
  <c r="N370" i="79"/>
  <c r="N367" i="79"/>
  <c r="N364" i="79"/>
  <c r="N361" i="79"/>
  <c r="N355" i="79"/>
  <c r="N352" i="79"/>
  <c r="N349" i="79"/>
  <c r="N346" i="79"/>
  <c r="N343" i="79"/>
  <c r="N340" i="79"/>
  <c r="N336" i="79"/>
  <c r="N333" i="79"/>
  <c r="N330" i="79"/>
  <c r="N326" i="79"/>
  <c r="N323" i="79"/>
  <c r="N320" i="79"/>
  <c r="N317" i="79"/>
  <c r="N314" i="79"/>
  <c r="N311" i="79"/>
  <c r="N308" i="79"/>
  <c r="N305" i="79"/>
  <c r="N287" i="79"/>
  <c r="N284" i="79"/>
  <c r="N281"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18" i="79" l="1"/>
  <c r="AM1121" i="79"/>
  <c r="AE1057" i="79"/>
  <c r="Z1057" i="79"/>
  <c r="Y1044" i="79"/>
  <c r="Y1041" i="79"/>
  <c r="AD1014" i="79"/>
  <c r="Z1014" i="79"/>
  <c r="Y1014" i="79"/>
  <c r="AM1020" i="79"/>
  <c r="Y1021" i="79"/>
  <c r="AL1017" i="79"/>
  <c r="AM1016" i="79"/>
  <c r="AK1017" i="79"/>
  <c r="AJ1017" i="79"/>
  <c r="AI1017" i="79"/>
  <c r="AH1017" i="79"/>
  <c r="AG1017" i="79"/>
  <c r="AF1017" i="79"/>
  <c r="AE1017" i="79"/>
  <c r="AD1017" i="79"/>
  <c r="AC1017" i="79"/>
  <c r="AB1017" i="79"/>
  <c r="AA1017" i="79"/>
  <c r="Z1017" i="79"/>
  <c r="Y1017" i="79"/>
  <c r="AL1014" i="79"/>
  <c r="AK1014" i="79"/>
  <c r="AJ1014" i="79"/>
  <c r="AI1014" i="79"/>
  <c r="AH1014" i="79"/>
  <c r="AG1014" i="79"/>
  <c r="AF1014" i="79"/>
  <c r="AE1014" i="79"/>
  <c r="AC1014" i="79"/>
  <c r="AB1014" i="79"/>
  <c r="AA1014" i="79"/>
  <c r="AM1013" i="79"/>
  <c r="Y1010" i="79"/>
  <c r="Y1003" i="79"/>
  <c r="Y1000" i="79"/>
  <c r="Y996" i="79"/>
  <c r="Y987" i="79"/>
  <c r="Y984" i="79"/>
  <c r="Y980" i="79"/>
  <c r="Y890" i="79"/>
  <c r="AL886" i="79"/>
  <c r="Y865" i="79"/>
  <c r="Y847" i="79"/>
  <c r="Y834" i="79"/>
  <c r="AL834" i="79"/>
  <c r="AK834" i="79"/>
  <c r="AJ834" i="79"/>
  <c r="AI834" i="79"/>
  <c r="AH834" i="79"/>
  <c r="AG834" i="79"/>
  <c r="AF834" i="79"/>
  <c r="AE834" i="79"/>
  <c r="AD834" i="79"/>
  <c r="AC834" i="79"/>
  <c r="AB834" i="79"/>
  <c r="AA834" i="79"/>
  <c r="Z834" i="79"/>
  <c r="AM833" i="79"/>
  <c r="AL831" i="79"/>
  <c r="AK831" i="79"/>
  <c r="AJ831" i="79"/>
  <c r="AI831" i="79"/>
  <c r="AH831" i="79"/>
  <c r="AG831" i="79"/>
  <c r="AF831" i="79"/>
  <c r="AE831" i="79"/>
  <c r="AD831" i="79"/>
  <c r="AC831" i="79"/>
  <c r="AB831" i="79"/>
  <c r="AA831" i="79"/>
  <c r="Z831" i="79"/>
  <c r="Y831" i="79"/>
  <c r="AM830" i="79"/>
  <c r="Y827" i="79"/>
  <c r="Y713" i="79"/>
  <c r="Y707" i="79"/>
  <c r="Y691" i="79"/>
  <c r="AM674" i="79"/>
  <c r="AM671" i="79"/>
  <c r="AM668" i="79"/>
  <c r="Y664" i="79"/>
  <c r="Y661" i="79"/>
  <c r="Y651" i="79"/>
  <c r="Y648" i="79"/>
  <c r="Y644" i="79"/>
  <c r="AL651" i="79"/>
  <c r="AK651" i="79"/>
  <c r="AJ651" i="79"/>
  <c r="AI651" i="79"/>
  <c r="AH651" i="79"/>
  <c r="AG651" i="79"/>
  <c r="AF651" i="79"/>
  <c r="AE651" i="79"/>
  <c r="AD651" i="79"/>
  <c r="AC651" i="79"/>
  <c r="AB651" i="79"/>
  <c r="AA651" i="79"/>
  <c r="Z651" i="79"/>
  <c r="AM650" i="79"/>
  <c r="AL648" i="79"/>
  <c r="AK648" i="79"/>
  <c r="AJ648" i="79"/>
  <c r="AI648" i="79"/>
  <c r="AH648" i="79"/>
  <c r="AG648" i="79"/>
  <c r="AF648" i="79"/>
  <c r="AE648" i="79"/>
  <c r="AD648" i="79"/>
  <c r="AC648" i="79"/>
  <c r="AB648" i="79"/>
  <c r="AA648" i="79"/>
  <c r="Z648" i="79"/>
  <c r="AM647" i="79"/>
  <c r="Y630" i="79"/>
  <c r="Y621" i="79"/>
  <c r="AM525" i="79"/>
  <c r="Y454" i="79"/>
  <c r="Y457" i="79"/>
  <c r="AL457" i="79"/>
  <c r="AK457" i="79"/>
  <c r="AJ457" i="79"/>
  <c r="AI457" i="79"/>
  <c r="AH457" i="79"/>
  <c r="AG457" i="79"/>
  <c r="AF457" i="79"/>
  <c r="AE457" i="79"/>
  <c r="AD457" i="79"/>
  <c r="AC457" i="79"/>
  <c r="AB457" i="79"/>
  <c r="AA457" i="79"/>
  <c r="Z457" i="79"/>
  <c r="AM456" i="79"/>
  <c r="AL454" i="79"/>
  <c r="AK454" i="79"/>
  <c r="AJ454" i="79"/>
  <c r="AI454" i="79"/>
  <c r="AH454" i="79"/>
  <c r="AG454" i="79"/>
  <c r="AF454" i="79"/>
  <c r="AE454" i="79"/>
  <c r="AD454" i="79"/>
  <c r="AC454" i="79"/>
  <c r="AB454" i="79"/>
  <c r="AA454" i="79"/>
  <c r="Z454" i="79"/>
  <c r="AM453" i="79"/>
  <c r="Y450" i="79"/>
  <c r="Y373" i="79"/>
  <c r="Y379"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12" i="79"/>
  <c r="AM1115" i="79"/>
  <c r="AM1109" i="79"/>
  <c r="AM1106" i="79"/>
  <c r="AM1103" i="79"/>
  <c r="AM1100" i="79"/>
  <c r="AM1097" i="79"/>
  <c r="AM1094" i="79"/>
  <c r="AM1091" i="79"/>
  <c r="AM1088" i="79"/>
  <c r="AM1085" i="79"/>
  <c r="AM1082" i="79"/>
  <c r="AM1078" i="79"/>
  <c r="AM1075" i="79"/>
  <c r="AM1072" i="79"/>
  <c r="AM1068" i="79"/>
  <c r="AM1065" i="79"/>
  <c r="AM1062" i="79"/>
  <c r="AM1059" i="79"/>
  <c r="AM1056" i="79"/>
  <c r="AM1053" i="79"/>
  <c r="AM1050" i="79"/>
  <c r="AM1047" i="79"/>
  <c r="AM1043" i="79"/>
  <c r="AM1040" i="79"/>
  <c r="AM1037" i="79"/>
  <c r="AM1034" i="79"/>
  <c r="AM1029" i="79"/>
  <c r="AM1026" i="79"/>
  <c r="AM1023" i="79"/>
  <c r="AM1009" i="79"/>
  <c r="AM1005" i="79"/>
  <c r="AM1002" i="79"/>
  <c r="AM999" i="79"/>
  <c r="AM995" i="79"/>
  <c r="AM992" i="79"/>
  <c r="AM989" i="79"/>
  <c r="AM986" i="79"/>
  <c r="AM983" i="79"/>
  <c r="AM979" i="79"/>
  <c r="AM976" i="79"/>
  <c r="AM973" i="79"/>
  <c r="AM970" i="79"/>
  <c r="AM967" i="79"/>
  <c r="AM938" i="79"/>
  <c r="AM935" i="79"/>
  <c r="AM932" i="79"/>
  <c r="AM929" i="79"/>
  <c r="AM926" i="79"/>
  <c r="AM923" i="79"/>
  <c r="AM920" i="79"/>
  <c r="AM917" i="79"/>
  <c r="AM914" i="79"/>
  <c r="AM911" i="79"/>
  <c r="AM908" i="79"/>
  <c r="AM905" i="79"/>
  <c r="AM902" i="79"/>
  <c r="AM899" i="79"/>
  <c r="AM895" i="79"/>
  <c r="AM892" i="79"/>
  <c r="AM889" i="79"/>
  <c r="AM885" i="79"/>
  <c r="AM882" i="79"/>
  <c r="AM879" i="79"/>
  <c r="AM876" i="79"/>
  <c r="AM873" i="79"/>
  <c r="AM870" i="79"/>
  <c r="AM867" i="79"/>
  <c r="AM864" i="79"/>
  <c r="AM860" i="79"/>
  <c r="AM857" i="79"/>
  <c r="AM854" i="79"/>
  <c r="AM851" i="79"/>
  <c r="AM846" i="79"/>
  <c r="AM843" i="79"/>
  <c r="AM840" i="79"/>
  <c r="AM837" i="79"/>
  <c r="AM826" i="79"/>
  <c r="AM822" i="79"/>
  <c r="AM819" i="79"/>
  <c r="AM816" i="79"/>
  <c r="AM812" i="79"/>
  <c r="AM809" i="79"/>
  <c r="AM806" i="79"/>
  <c r="AM803" i="79"/>
  <c r="AM800" i="79"/>
  <c r="AM796" i="79"/>
  <c r="AM793" i="79"/>
  <c r="AM790" i="79"/>
  <c r="AM787" i="79"/>
  <c r="AM784" i="79"/>
  <c r="AM755" i="79"/>
  <c r="AM752" i="79"/>
  <c r="AM749" i="79"/>
  <c r="AM746" i="79"/>
  <c r="AM743" i="79"/>
  <c r="AM740" i="79"/>
  <c r="AM737" i="79"/>
  <c r="AM734" i="79"/>
  <c r="AM731" i="79"/>
  <c r="AM728" i="79"/>
  <c r="AM725" i="79"/>
  <c r="AM722" i="79"/>
  <c r="AM719" i="79"/>
  <c r="AM716" i="79"/>
  <c r="AM712" i="79"/>
  <c r="AM709" i="79"/>
  <c r="AM706" i="79"/>
  <c r="AM702" i="79"/>
  <c r="AM699" i="79"/>
  <c r="AM696" i="79"/>
  <c r="AM693" i="79"/>
  <c r="AM690" i="79"/>
  <c r="AM687" i="79"/>
  <c r="AM684" i="79"/>
  <c r="AM681" i="79"/>
  <c r="AM677" i="79"/>
  <c r="AM663" i="79"/>
  <c r="AM660" i="79"/>
  <c r="AM657" i="79"/>
  <c r="AM654" i="79"/>
  <c r="AM643" i="79"/>
  <c r="AM639" i="79"/>
  <c r="AM636" i="79"/>
  <c r="AM633" i="79"/>
  <c r="AM629" i="79"/>
  <c r="AM626" i="79"/>
  <c r="AM623" i="79"/>
  <c r="AM620" i="79"/>
  <c r="AM617" i="79"/>
  <c r="AM613" i="79"/>
  <c r="AM610" i="79"/>
  <c r="AM607" i="79"/>
  <c r="AM604" i="79"/>
  <c r="AM601" i="79"/>
  <c r="AM564" i="79"/>
  <c r="AM561" i="79"/>
  <c r="AM558" i="79"/>
  <c r="AM555" i="79"/>
  <c r="AM552" i="79"/>
  <c r="AM549" i="79"/>
  <c r="AM546" i="79"/>
  <c r="AM543" i="79"/>
  <c r="AM540" i="79"/>
  <c r="AM537" i="79"/>
  <c r="AM534" i="79"/>
  <c r="AM531" i="79"/>
  <c r="AM528" i="79"/>
  <c r="AM518" i="79"/>
  <c r="AM515" i="79"/>
  <c r="AM511" i="79"/>
  <c r="AM508" i="79"/>
  <c r="AM505" i="79"/>
  <c r="AM502" i="79"/>
  <c r="AM499" i="79"/>
  <c r="AM496" i="79"/>
  <c r="AM493" i="79"/>
  <c r="AM490" i="79"/>
  <c r="AM486" i="79"/>
  <c r="AM483" i="79"/>
  <c r="AM480" i="79"/>
  <c r="AM474" i="79"/>
  <c r="AM469" i="79"/>
  <c r="AM466" i="79"/>
  <c r="AM463" i="79"/>
  <c r="AM460" i="79"/>
  <c r="AM449" i="79"/>
  <c r="AM445" i="79"/>
  <c r="AM442" i="79"/>
  <c r="AM439" i="79"/>
  <c r="AM435" i="79"/>
  <c r="AM432" i="79"/>
  <c r="AM429" i="79"/>
  <c r="AM426" i="79"/>
  <c r="AM423" i="79"/>
  <c r="AM419" i="79"/>
  <c r="AM416" i="79"/>
  <c r="AM413" i="79"/>
  <c r="AM410" i="79"/>
  <c r="AM407"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7" i="79"/>
  <c r="AM304" i="79"/>
  <c r="AM300" i="79"/>
  <c r="AM297" i="79"/>
  <c r="AM294" i="79"/>
  <c r="AM291" i="79"/>
  <c r="AM286" i="79"/>
  <c r="AM283" i="79"/>
  <c r="AM280"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30" i="79"/>
  <c r="AK1030" i="79"/>
  <c r="AJ1030" i="79"/>
  <c r="AI1030" i="79"/>
  <c r="AH1030" i="79"/>
  <c r="AG1030" i="79"/>
  <c r="AF1030" i="79"/>
  <c r="AE1030" i="79"/>
  <c r="AD1030" i="79"/>
  <c r="AC1030" i="79"/>
  <c r="AB1030" i="79"/>
  <c r="AA1030" i="79"/>
  <c r="Z1030" i="79"/>
  <c r="Y1030" i="79"/>
  <c r="AL1027" i="79"/>
  <c r="AK1027" i="79"/>
  <c r="AJ1027" i="79"/>
  <c r="AI1027" i="79"/>
  <c r="AH1027" i="79"/>
  <c r="AG1027" i="79"/>
  <c r="AF1027" i="79"/>
  <c r="AE1027" i="79"/>
  <c r="AD1027" i="79"/>
  <c r="AC1027" i="79"/>
  <c r="AB1027" i="79"/>
  <c r="AA1027" i="79"/>
  <c r="Z1027" i="79"/>
  <c r="Y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AL847" i="79"/>
  <c r="AK847" i="79"/>
  <c r="AJ847" i="79"/>
  <c r="AI847" i="79"/>
  <c r="AH847" i="79"/>
  <c r="AG847" i="79"/>
  <c r="AF847" i="79"/>
  <c r="AE847" i="79"/>
  <c r="AD847" i="79"/>
  <c r="AC847" i="79"/>
  <c r="AB847" i="79"/>
  <c r="AA847" i="79"/>
  <c r="Z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N109" i="46" l="1"/>
  <c r="N103" i="46"/>
  <c r="N99" i="46"/>
  <c r="N82" i="46"/>
  <c r="N79" i="46"/>
  <c r="N76" i="46"/>
  <c r="N85" i="79"/>
  <c r="AL664" i="79"/>
  <c r="AK664" i="79"/>
  <c r="AJ664" i="79"/>
  <c r="AI664" i="79"/>
  <c r="AH664" i="79"/>
  <c r="AG664" i="79"/>
  <c r="AF664" i="79"/>
  <c r="AE664" i="79"/>
  <c r="AD664" i="79"/>
  <c r="AC664" i="79"/>
  <c r="AB664" i="79"/>
  <c r="AA664" i="79"/>
  <c r="Z664" i="79"/>
  <c r="AL661" i="79"/>
  <c r="AK661" i="79"/>
  <c r="AJ661" i="79"/>
  <c r="AI661" i="79"/>
  <c r="AH661" i="79"/>
  <c r="AG661" i="79"/>
  <c r="AF661" i="79"/>
  <c r="AE661" i="79"/>
  <c r="AD661" i="79"/>
  <c r="AC661" i="79"/>
  <c r="AB661" i="79"/>
  <c r="AA661" i="79"/>
  <c r="Z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Y455" i="46"/>
  <c r="AL452" i="46"/>
  <c r="AK452" i="46"/>
  <c r="AJ452" i="46"/>
  <c r="AI452" i="46"/>
  <c r="AH452" i="46"/>
  <c r="AG452" i="46"/>
  <c r="AF452" i="46"/>
  <c r="AE452" i="46"/>
  <c r="AD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L1122" i="79" l="1"/>
  <c r="AK1122" i="79"/>
  <c r="AJ1122" i="79"/>
  <c r="AI1122" i="79"/>
  <c r="AH1122" i="79"/>
  <c r="AG1122" i="79"/>
  <c r="AF1122" i="79"/>
  <c r="AE1122" i="79"/>
  <c r="AD1122" i="79"/>
  <c r="AC1122" i="79"/>
  <c r="AB1122" i="79"/>
  <c r="AA1122" i="79"/>
  <c r="Z1122" i="79"/>
  <c r="Y1122" i="79"/>
  <c r="AL1119" i="79"/>
  <c r="AK1119" i="79"/>
  <c r="AJ1119" i="79"/>
  <c r="AI1119" i="79"/>
  <c r="AH1119" i="79"/>
  <c r="AG1119" i="79"/>
  <c r="AF1119" i="79"/>
  <c r="AE1119" i="79"/>
  <c r="AD1119" i="79"/>
  <c r="AC1119" i="79"/>
  <c r="AB1119" i="79"/>
  <c r="AA1119" i="79"/>
  <c r="Z1119" i="79"/>
  <c r="Y1119" i="79"/>
  <c r="AL1116" i="79"/>
  <c r="AK1116" i="79"/>
  <c r="AJ1116" i="79"/>
  <c r="AI1116" i="79"/>
  <c r="AH1116" i="79"/>
  <c r="AG1116" i="79"/>
  <c r="AF1116" i="79"/>
  <c r="AE1116" i="79"/>
  <c r="AD1116" i="79"/>
  <c r="AC1116" i="79"/>
  <c r="AB1116" i="79"/>
  <c r="AA1116" i="79"/>
  <c r="Z1116" i="79"/>
  <c r="Y1116" i="79"/>
  <c r="AL1113" i="79"/>
  <c r="AK1113" i="79"/>
  <c r="AJ1113" i="79"/>
  <c r="AI1113" i="79"/>
  <c r="AH1113" i="79"/>
  <c r="AG1113" i="79"/>
  <c r="AF1113" i="79"/>
  <c r="AE1113" i="79"/>
  <c r="AD1113" i="79"/>
  <c r="AC1113" i="79"/>
  <c r="AB1113" i="79"/>
  <c r="AA1113" i="79"/>
  <c r="Z1113" i="79"/>
  <c r="Y1113" i="79"/>
  <c r="AL1110" i="79"/>
  <c r="AK1110" i="79"/>
  <c r="AJ1110" i="79"/>
  <c r="AI1110" i="79"/>
  <c r="AH1110" i="79"/>
  <c r="AG1110" i="79"/>
  <c r="AF1110" i="79"/>
  <c r="AE1110" i="79"/>
  <c r="AD1110" i="79"/>
  <c r="AC1110" i="79"/>
  <c r="AB1110" i="79"/>
  <c r="AA1110" i="79"/>
  <c r="Z1110" i="79"/>
  <c r="Y1110" i="79"/>
  <c r="AL1107" i="79"/>
  <c r="AK1107" i="79"/>
  <c r="AJ1107" i="79"/>
  <c r="AI1107" i="79"/>
  <c r="AH1107" i="79"/>
  <c r="AG1107" i="79"/>
  <c r="AF1107" i="79"/>
  <c r="AE1107" i="79"/>
  <c r="AD1107" i="79"/>
  <c r="AC1107" i="79"/>
  <c r="AB1107" i="79"/>
  <c r="AA1107" i="79"/>
  <c r="Z1107" i="79"/>
  <c r="Y1107" i="79"/>
  <c r="AL1104" i="79"/>
  <c r="AK1104" i="79"/>
  <c r="AJ1104" i="79"/>
  <c r="AI1104" i="79"/>
  <c r="AH1104" i="79"/>
  <c r="AG1104" i="79"/>
  <c r="AF1104" i="79"/>
  <c r="AE1104" i="79"/>
  <c r="AD1104" i="79"/>
  <c r="AC1104" i="79"/>
  <c r="AB1104" i="79"/>
  <c r="AA1104" i="79"/>
  <c r="Z1104" i="79"/>
  <c r="Y1104" i="79"/>
  <c r="AL1101" i="79"/>
  <c r="AK1101" i="79"/>
  <c r="AJ1101" i="79"/>
  <c r="AI1101" i="79"/>
  <c r="AH1101" i="79"/>
  <c r="AG1101" i="79"/>
  <c r="AF1101" i="79"/>
  <c r="AE1101" i="79"/>
  <c r="AD1101" i="79"/>
  <c r="AC1101" i="79"/>
  <c r="AB1101" i="79"/>
  <c r="AA1101" i="79"/>
  <c r="Z1101" i="79"/>
  <c r="Y1101" i="79"/>
  <c r="AL1098" i="79"/>
  <c r="AK1098" i="79"/>
  <c r="AJ1098" i="79"/>
  <c r="AI1098" i="79"/>
  <c r="AH1098" i="79"/>
  <c r="AG1098" i="79"/>
  <c r="AF1098" i="79"/>
  <c r="AE1098" i="79"/>
  <c r="AD1098" i="79"/>
  <c r="AC1098" i="79"/>
  <c r="AB1098" i="79"/>
  <c r="AA1098" i="79"/>
  <c r="Z1098" i="79"/>
  <c r="Y1098" i="79"/>
  <c r="AL1095" i="79"/>
  <c r="AK1095" i="79"/>
  <c r="AJ1095" i="79"/>
  <c r="AI1095" i="79"/>
  <c r="AH1095" i="79"/>
  <c r="AG1095" i="79"/>
  <c r="AF1095" i="79"/>
  <c r="AE1095" i="79"/>
  <c r="AD1095" i="79"/>
  <c r="AC1095" i="79"/>
  <c r="AB1095" i="79"/>
  <c r="AA1095" i="79"/>
  <c r="Z1095" i="79"/>
  <c r="Y1095" i="79"/>
  <c r="AL1092" i="79"/>
  <c r="AK1092" i="79"/>
  <c r="AJ1092" i="79"/>
  <c r="AI1092" i="79"/>
  <c r="AH1092" i="79"/>
  <c r="AG1092" i="79"/>
  <c r="AF1092" i="79"/>
  <c r="AE1092" i="79"/>
  <c r="AD1092" i="79"/>
  <c r="AC1092" i="79"/>
  <c r="AB1092" i="79"/>
  <c r="AA1092" i="79"/>
  <c r="Z1092" i="79"/>
  <c r="Y1092" i="79"/>
  <c r="AL1089" i="79"/>
  <c r="AK1089" i="79"/>
  <c r="AJ1089" i="79"/>
  <c r="AI1089" i="79"/>
  <c r="AH1089" i="79"/>
  <c r="AG1089" i="79"/>
  <c r="AF1089" i="79"/>
  <c r="AE1089" i="79"/>
  <c r="AD1089" i="79"/>
  <c r="AC1089" i="79"/>
  <c r="AB1089" i="79"/>
  <c r="AA1089" i="79"/>
  <c r="Z1089" i="79"/>
  <c r="Y1089" i="79"/>
  <c r="AL1086" i="79"/>
  <c r="AK1086" i="79"/>
  <c r="AJ1086" i="79"/>
  <c r="AI1086" i="79"/>
  <c r="AH1086" i="79"/>
  <c r="AG1086" i="79"/>
  <c r="AF1086" i="79"/>
  <c r="AE1086" i="79"/>
  <c r="AD1086" i="79"/>
  <c r="AC1086" i="79"/>
  <c r="AB1086" i="79"/>
  <c r="AA1086" i="79"/>
  <c r="Z1086" i="79"/>
  <c r="Y1086" i="79"/>
  <c r="AL1083" i="79"/>
  <c r="AK1083" i="79"/>
  <c r="AJ1083" i="79"/>
  <c r="AI1083" i="79"/>
  <c r="AH1083" i="79"/>
  <c r="AG1083" i="79"/>
  <c r="AF1083" i="79"/>
  <c r="AE1083" i="79"/>
  <c r="AD1083" i="79"/>
  <c r="AC1083" i="79"/>
  <c r="AB1083" i="79"/>
  <c r="AA1083" i="79"/>
  <c r="Z1083" i="79"/>
  <c r="Y1083" i="79"/>
  <c r="AL1079" i="79"/>
  <c r="AK1079" i="79"/>
  <c r="AJ1079" i="79"/>
  <c r="AI1079" i="79"/>
  <c r="AH1079" i="79"/>
  <c r="AG1079" i="79"/>
  <c r="AF1079" i="79"/>
  <c r="AE1079" i="79"/>
  <c r="AD1079" i="79"/>
  <c r="AC1079" i="79"/>
  <c r="AB1079" i="79"/>
  <c r="AA1079" i="79"/>
  <c r="Z1079" i="79"/>
  <c r="Y1079" i="79"/>
  <c r="AL1076" i="79"/>
  <c r="AK1076" i="79"/>
  <c r="AJ1076" i="79"/>
  <c r="AI1076" i="79"/>
  <c r="AH1076" i="79"/>
  <c r="AG1076" i="79"/>
  <c r="AF1076" i="79"/>
  <c r="AE1076" i="79"/>
  <c r="AD1076" i="79"/>
  <c r="AC1076" i="79"/>
  <c r="AB1076" i="79"/>
  <c r="AA1076" i="79"/>
  <c r="Z1076" i="79"/>
  <c r="Y1076" i="79"/>
  <c r="AL1073" i="79"/>
  <c r="AK1073" i="79"/>
  <c r="AJ1073" i="79"/>
  <c r="AI1073" i="79"/>
  <c r="AH1073" i="79"/>
  <c r="AG1073" i="79"/>
  <c r="AF1073" i="79"/>
  <c r="AE1073" i="79"/>
  <c r="AD1073" i="79"/>
  <c r="AC1073" i="79"/>
  <c r="AB1073" i="79"/>
  <c r="AA1073" i="79"/>
  <c r="Z1073" i="79"/>
  <c r="Y1073" i="79"/>
  <c r="AL1069" i="79"/>
  <c r="AK1069" i="79"/>
  <c r="AJ1069" i="79"/>
  <c r="AI1069" i="79"/>
  <c r="AH1069" i="79"/>
  <c r="AG1069" i="79"/>
  <c r="AF1069" i="79"/>
  <c r="AE1069" i="79"/>
  <c r="AD1069" i="79"/>
  <c r="AC1069" i="79"/>
  <c r="AB1069" i="79"/>
  <c r="AA1069" i="79"/>
  <c r="Z1069" i="79"/>
  <c r="Y1069" i="79"/>
  <c r="AL1066" i="79"/>
  <c r="AK1066" i="79"/>
  <c r="AJ1066" i="79"/>
  <c r="AI1066" i="79"/>
  <c r="AH1066" i="79"/>
  <c r="AG1066" i="79"/>
  <c r="AF1066" i="79"/>
  <c r="AE1066" i="79"/>
  <c r="AD1066" i="79"/>
  <c r="AC1066" i="79"/>
  <c r="AB1066" i="79"/>
  <c r="AA1066" i="79"/>
  <c r="Z1066" i="79"/>
  <c r="Y1066" i="79"/>
  <c r="AL1063" i="79"/>
  <c r="AK1063" i="79"/>
  <c r="AJ1063" i="79"/>
  <c r="AI1063" i="79"/>
  <c r="AH1063" i="79"/>
  <c r="AG1063" i="79"/>
  <c r="AF1063" i="79"/>
  <c r="AE1063" i="79"/>
  <c r="AD1063" i="79"/>
  <c r="AC1063" i="79"/>
  <c r="AB1063" i="79"/>
  <c r="AA1063" i="79"/>
  <c r="Z1063" i="79"/>
  <c r="Y1063"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D1057" i="79"/>
  <c r="AC1057" i="79"/>
  <c r="AB1057" i="79"/>
  <c r="AA1057" i="79"/>
  <c r="Y1057" i="79"/>
  <c r="AL1054" i="79"/>
  <c r="AK1054" i="79"/>
  <c r="AJ1054" i="79"/>
  <c r="AI1054" i="79"/>
  <c r="AH1054" i="79"/>
  <c r="AG1054" i="79"/>
  <c r="AF1054" i="79"/>
  <c r="AE1054" i="79"/>
  <c r="AD1054" i="79"/>
  <c r="AC1054" i="79"/>
  <c r="AB1054" i="79"/>
  <c r="AA1054" i="79"/>
  <c r="Z1054" i="79"/>
  <c r="Y1054" i="79"/>
  <c r="AL1051" i="79"/>
  <c r="AK1051" i="79"/>
  <c r="AJ1051" i="79"/>
  <c r="AI1051" i="79"/>
  <c r="AH1051" i="79"/>
  <c r="AG1051" i="79"/>
  <c r="AF1051" i="79"/>
  <c r="AE1051" i="79"/>
  <c r="AD1051" i="79"/>
  <c r="AC1051" i="79"/>
  <c r="AB1051" i="79"/>
  <c r="AA1051" i="79"/>
  <c r="Z1051" i="79"/>
  <c r="Y1051" i="79"/>
  <c r="AL1048" i="79"/>
  <c r="AK1048" i="79"/>
  <c r="AJ1048" i="79"/>
  <c r="AI1048" i="79"/>
  <c r="AH1048" i="79"/>
  <c r="AG1048" i="79"/>
  <c r="AF1048" i="79"/>
  <c r="AE1048" i="79"/>
  <c r="AD1048" i="79"/>
  <c r="AC1048" i="79"/>
  <c r="AB1048" i="79"/>
  <c r="AA1048" i="79"/>
  <c r="Z1048" i="79"/>
  <c r="Y1048" i="79"/>
  <c r="AL1044" i="79"/>
  <c r="AK1044" i="79"/>
  <c r="AJ1044" i="79"/>
  <c r="AI1044" i="79"/>
  <c r="AH1044" i="79"/>
  <c r="AG1044" i="79"/>
  <c r="AF1044" i="79"/>
  <c r="AE1044" i="79"/>
  <c r="AD1044" i="79"/>
  <c r="AC1044" i="79"/>
  <c r="AB1044" i="79"/>
  <c r="AA1044" i="79"/>
  <c r="Z1044" i="79"/>
  <c r="AL1041" i="79"/>
  <c r="AK1041" i="79"/>
  <c r="AJ1041" i="79"/>
  <c r="AI1041" i="79"/>
  <c r="AH1041" i="79"/>
  <c r="AG1041" i="79"/>
  <c r="AF1041" i="79"/>
  <c r="AE1041" i="79"/>
  <c r="AD1041" i="79"/>
  <c r="AC1041" i="79"/>
  <c r="AB1041" i="79"/>
  <c r="AA1041" i="79"/>
  <c r="Z1041" i="79"/>
  <c r="AL1038" i="79"/>
  <c r="AK1038" i="79"/>
  <c r="AJ1038" i="79"/>
  <c r="AI1038" i="79"/>
  <c r="AH1038" i="79"/>
  <c r="AG1038" i="79"/>
  <c r="AF1038" i="79"/>
  <c r="AE1038" i="79"/>
  <c r="AD1038" i="79"/>
  <c r="AC1038" i="79"/>
  <c r="AB1038" i="79"/>
  <c r="AA1038" i="79"/>
  <c r="Z1038" i="79"/>
  <c r="Y1038" i="79"/>
  <c r="AL1035" i="79"/>
  <c r="AK1035" i="79"/>
  <c r="AJ1035" i="79"/>
  <c r="AI1035" i="79"/>
  <c r="AH1035" i="79"/>
  <c r="AG1035" i="79"/>
  <c r="AF1035" i="79"/>
  <c r="AE1035" i="79"/>
  <c r="AD1035" i="79"/>
  <c r="AC1035" i="79"/>
  <c r="AB1035" i="79"/>
  <c r="AA1035" i="79"/>
  <c r="Z1035" i="79"/>
  <c r="Y1035" i="79"/>
  <c r="AL1010" i="79"/>
  <c r="AK1010" i="79"/>
  <c r="AJ1010" i="79"/>
  <c r="AI1010" i="79"/>
  <c r="AH1010" i="79"/>
  <c r="AG1010" i="79"/>
  <c r="AF1010" i="79"/>
  <c r="AE1010" i="79"/>
  <c r="AD1010" i="79"/>
  <c r="AC1010" i="79"/>
  <c r="AB1010" i="79"/>
  <c r="AA1010" i="79"/>
  <c r="Z1010" i="79"/>
  <c r="AL1006"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D1003" i="79"/>
  <c r="AC1003" i="79"/>
  <c r="AB1003" i="79"/>
  <c r="AA1003" i="79"/>
  <c r="Z1003" i="79"/>
  <c r="AL1000" i="79"/>
  <c r="AK1000" i="79"/>
  <c r="AJ1000" i="79"/>
  <c r="AI1000" i="79"/>
  <c r="AH1000" i="79"/>
  <c r="AG1000" i="79"/>
  <c r="AF1000" i="79"/>
  <c r="AE1000" i="79"/>
  <c r="AD1000" i="79"/>
  <c r="AC1000" i="79"/>
  <c r="AB1000" i="79"/>
  <c r="AA1000" i="79"/>
  <c r="Z1000" i="79"/>
  <c r="AL996" i="79"/>
  <c r="AK996" i="79"/>
  <c r="AJ996" i="79"/>
  <c r="AI996" i="79"/>
  <c r="AH996" i="79"/>
  <c r="AG996" i="79"/>
  <c r="AF996" i="79"/>
  <c r="AE996" i="79"/>
  <c r="AD996" i="79"/>
  <c r="AC996" i="79"/>
  <c r="AB996" i="79"/>
  <c r="AA996" i="79"/>
  <c r="Z996" i="79"/>
  <c r="AL993" i="79"/>
  <c r="AK993" i="79"/>
  <c r="AJ993" i="79"/>
  <c r="AI993" i="79"/>
  <c r="AH993" i="79"/>
  <c r="AG993" i="79"/>
  <c r="AF993" i="79"/>
  <c r="AE993" i="79"/>
  <c r="AD993" i="79"/>
  <c r="AC993" i="79"/>
  <c r="AB993" i="79"/>
  <c r="AA993" i="79"/>
  <c r="Z993" i="79"/>
  <c r="Y993" i="79"/>
  <c r="AL990" i="79"/>
  <c r="AK990" i="79"/>
  <c r="AJ990" i="79"/>
  <c r="AI990" i="79"/>
  <c r="AH990" i="79"/>
  <c r="AG990" i="79"/>
  <c r="AF990" i="79"/>
  <c r="AE990" i="79"/>
  <c r="AD990" i="79"/>
  <c r="AC990" i="79"/>
  <c r="AB990" i="79"/>
  <c r="AA990" i="79"/>
  <c r="Z990" i="79"/>
  <c r="Y990" i="79"/>
  <c r="AL987" i="79"/>
  <c r="AK987" i="79"/>
  <c r="AJ987" i="79"/>
  <c r="AI987" i="79"/>
  <c r="AH987" i="79"/>
  <c r="AG987" i="79"/>
  <c r="AF987" i="79"/>
  <c r="AE987" i="79"/>
  <c r="AD987" i="79"/>
  <c r="AC987" i="79"/>
  <c r="AB987" i="79"/>
  <c r="AA987" i="79"/>
  <c r="Z987" i="79"/>
  <c r="AL984" i="79"/>
  <c r="AK984" i="79"/>
  <c r="AJ984" i="79"/>
  <c r="AI984" i="79"/>
  <c r="AH984" i="79"/>
  <c r="AG984" i="79"/>
  <c r="AF984" i="79"/>
  <c r="AE984" i="79"/>
  <c r="AD984" i="79"/>
  <c r="AC984" i="79"/>
  <c r="AB984" i="79"/>
  <c r="AA984" i="79"/>
  <c r="Z984" i="79"/>
  <c r="AL980" i="79"/>
  <c r="AK980" i="79"/>
  <c r="AJ980" i="79"/>
  <c r="AI980" i="79"/>
  <c r="AH980" i="79"/>
  <c r="AG980" i="79"/>
  <c r="AF980" i="79"/>
  <c r="AE980" i="79"/>
  <c r="AD980" i="79"/>
  <c r="AC980" i="79"/>
  <c r="AB980" i="79"/>
  <c r="AA980" i="79"/>
  <c r="Z980" i="79"/>
  <c r="AL977" i="79"/>
  <c r="AK977" i="79"/>
  <c r="AJ977" i="79"/>
  <c r="AI977" i="79"/>
  <c r="AH977" i="79"/>
  <c r="AG977" i="79"/>
  <c r="AF977" i="79"/>
  <c r="AE977" i="79"/>
  <c r="AD977" i="79"/>
  <c r="AC977" i="79"/>
  <c r="AB977" i="79"/>
  <c r="AA977" i="79"/>
  <c r="Z977" i="79"/>
  <c r="Y977" i="79"/>
  <c r="AL974" i="79"/>
  <c r="AK974" i="79"/>
  <c r="AJ974" i="79"/>
  <c r="AI974" i="79"/>
  <c r="AH974" i="79"/>
  <c r="AG974" i="79"/>
  <c r="AF974" i="79"/>
  <c r="AE974" i="79"/>
  <c r="AD974" i="79"/>
  <c r="AC974" i="79"/>
  <c r="AB974" i="79"/>
  <c r="AA974" i="79"/>
  <c r="Z974" i="79"/>
  <c r="Y974" i="79"/>
  <c r="AL971" i="79"/>
  <c r="AK971" i="79"/>
  <c r="AJ971" i="79"/>
  <c r="AI971" i="79"/>
  <c r="AH971" i="79"/>
  <c r="AG971" i="79"/>
  <c r="AF971" i="79"/>
  <c r="AE971" i="79"/>
  <c r="AD971" i="79"/>
  <c r="AC971" i="79"/>
  <c r="AB971" i="79"/>
  <c r="AA971" i="79"/>
  <c r="Z971" i="79"/>
  <c r="Y971" i="79"/>
  <c r="AL968" i="79"/>
  <c r="AK968" i="79"/>
  <c r="AJ968" i="79"/>
  <c r="AI968" i="79"/>
  <c r="AH968" i="79"/>
  <c r="AG968" i="79"/>
  <c r="AF968" i="79"/>
  <c r="AE968" i="79"/>
  <c r="AD968" i="79"/>
  <c r="AC968" i="79"/>
  <c r="AB968" i="79"/>
  <c r="AA968" i="79"/>
  <c r="Z968" i="79"/>
  <c r="Y968" i="79"/>
  <c r="AL939" i="79"/>
  <c r="AK939" i="79"/>
  <c r="AJ939" i="79"/>
  <c r="AI939" i="79"/>
  <c r="AH939" i="79"/>
  <c r="AG939" i="79"/>
  <c r="AF939" i="79"/>
  <c r="AE939" i="79"/>
  <c r="AD939" i="79"/>
  <c r="AC939" i="79"/>
  <c r="AB939" i="79"/>
  <c r="AA939" i="79"/>
  <c r="Z939" i="79"/>
  <c r="Y939" i="79"/>
  <c r="AL936" i="79"/>
  <c r="AK936" i="79"/>
  <c r="AJ936" i="79"/>
  <c r="AI936" i="79"/>
  <c r="AH936" i="79"/>
  <c r="AG936" i="79"/>
  <c r="AF936" i="79"/>
  <c r="AE936" i="79"/>
  <c r="AD936" i="79"/>
  <c r="AC936" i="79"/>
  <c r="AB936" i="79"/>
  <c r="AA936" i="79"/>
  <c r="Z936" i="79"/>
  <c r="Y936" i="79"/>
  <c r="AL933" i="79"/>
  <c r="AK933" i="79"/>
  <c r="AJ933" i="79"/>
  <c r="AI933" i="79"/>
  <c r="AH933" i="79"/>
  <c r="AG933" i="79"/>
  <c r="AF933" i="79"/>
  <c r="AE933" i="79"/>
  <c r="AD933" i="79"/>
  <c r="AC933" i="79"/>
  <c r="AB933" i="79"/>
  <c r="AA933" i="79"/>
  <c r="Z933" i="79"/>
  <c r="Y933"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6" i="79"/>
  <c r="AK906" i="79"/>
  <c r="AJ906" i="79"/>
  <c r="AI906" i="79"/>
  <c r="AH906" i="79"/>
  <c r="AG906" i="79"/>
  <c r="AF906" i="79"/>
  <c r="AE906" i="79"/>
  <c r="AD906" i="79"/>
  <c r="AC906" i="79"/>
  <c r="AB906" i="79"/>
  <c r="AA906" i="79"/>
  <c r="Z906" i="79"/>
  <c r="Y906" i="79"/>
  <c r="AL903" i="79"/>
  <c r="AK903" i="79"/>
  <c r="AJ903" i="79"/>
  <c r="AI903" i="79"/>
  <c r="AH903" i="79"/>
  <c r="AG903" i="79"/>
  <c r="AF903" i="79"/>
  <c r="AE903" i="79"/>
  <c r="AD903" i="79"/>
  <c r="AC903" i="79"/>
  <c r="AB903" i="79"/>
  <c r="AA903" i="79"/>
  <c r="Z903" i="79"/>
  <c r="Y903" i="79"/>
  <c r="AL900" i="79"/>
  <c r="AK900" i="79"/>
  <c r="AJ900" i="79"/>
  <c r="AI900" i="79"/>
  <c r="AH900" i="79"/>
  <c r="AG900" i="79"/>
  <c r="AF900" i="79"/>
  <c r="AE900" i="79"/>
  <c r="AD900" i="79"/>
  <c r="AC900" i="79"/>
  <c r="AB900" i="79"/>
  <c r="AA900" i="79"/>
  <c r="Z900" i="79"/>
  <c r="Y900" i="79"/>
  <c r="AL896" i="79"/>
  <c r="AK896" i="79"/>
  <c r="AJ896" i="79"/>
  <c r="AI896" i="79"/>
  <c r="AH896" i="79"/>
  <c r="AG896" i="79"/>
  <c r="AF896" i="79"/>
  <c r="AE896" i="79"/>
  <c r="AD896" i="79"/>
  <c r="AC896" i="79"/>
  <c r="AB896" i="79"/>
  <c r="AA896" i="79"/>
  <c r="Z896" i="79"/>
  <c r="Y896" i="79"/>
  <c r="AL893" i="79"/>
  <c r="AK893" i="79"/>
  <c r="AJ893" i="79"/>
  <c r="AI893" i="79"/>
  <c r="AH893" i="79"/>
  <c r="AG893" i="79"/>
  <c r="AF893" i="79"/>
  <c r="AE893" i="79"/>
  <c r="AD893" i="79"/>
  <c r="AC893" i="79"/>
  <c r="AB893" i="79"/>
  <c r="AA893" i="79"/>
  <c r="Z893" i="79"/>
  <c r="Y893" i="79"/>
  <c r="AL890" i="79"/>
  <c r="AK890" i="79"/>
  <c r="AJ890" i="79"/>
  <c r="AI890" i="79"/>
  <c r="AH890" i="79"/>
  <c r="AG890" i="79"/>
  <c r="AF890" i="79"/>
  <c r="AE890" i="79"/>
  <c r="AD890" i="79"/>
  <c r="AC890" i="79"/>
  <c r="AB890" i="79"/>
  <c r="AA890" i="79"/>
  <c r="Z890" i="79"/>
  <c r="AK886" i="79"/>
  <c r="AJ886" i="79"/>
  <c r="AI886" i="79"/>
  <c r="AH886" i="79"/>
  <c r="AG886" i="79"/>
  <c r="AF886" i="79"/>
  <c r="AE886" i="79"/>
  <c r="AD886" i="79"/>
  <c r="AC886" i="79"/>
  <c r="AB886" i="79"/>
  <c r="AA886" i="79"/>
  <c r="Z886" i="79"/>
  <c r="Y886" i="79"/>
  <c r="AL883" i="79"/>
  <c r="AK883" i="79"/>
  <c r="AJ883" i="79"/>
  <c r="AI883" i="79"/>
  <c r="AH883" i="79"/>
  <c r="AG883" i="79"/>
  <c r="AF883" i="79"/>
  <c r="AE883" i="79"/>
  <c r="AD883" i="79"/>
  <c r="AC883" i="79"/>
  <c r="AB883" i="79"/>
  <c r="AA883" i="79"/>
  <c r="Z883" i="79"/>
  <c r="Y883" i="79"/>
  <c r="AL880" i="79"/>
  <c r="AK880" i="79"/>
  <c r="AJ880" i="79"/>
  <c r="AI880" i="79"/>
  <c r="AH880" i="79"/>
  <c r="AG880" i="79"/>
  <c r="AF880" i="79"/>
  <c r="AE880" i="79"/>
  <c r="AD880" i="79"/>
  <c r="AC880" i="79"/>
  <c r="AB880" i="79"/>
  <c r="AA880" i="79"/>
  <c r="Z880" i="79"/>
  <c r="Y880" i="79"/>
  <c r="AL877"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Y874" i="79"/>
  <c r="AL871" i="79"/>
  <c r="AK871" i="79"/>
  <c r="AJ871" i="79"/>
  <c r="AI871" i="79"/>
  <c r="AH871" i="79"/>
  <c r="AG871" i="79"/>
  <c r="AF871" i="79"/>
  <c r="AE871" i="79"/>
  <c r="AD871" i="79"/>
  <c r="AC871" i="79"/>
  <c r="AB871" i="79"/>
  <c r="AA871" i="79"/>
  <c r="Z871" i="79"/>
  <c r="Y871" i="79"/>
  <c r="AL868" i="79"/>
  <c r="AK868" i="79"/>
  <c r="AJ868" i="79"/>
  <c r="AI868" i="79"/>
  <c r="AH868" i="79"/>
  <c r="AG868" i="79"/>
  <c r="AF868" i="79"/>
  <c r="AE868" i="79"/>
  <c r="AD868" i="79"/>
  <c r="AC868" i="79"/>
  <c r="AB868" i="79"/>
  <c r="AA868" i="79"/>
  <c r="Z868" i="79"/>
  <c r="Y868" i="79"/>
  <c r="AL865" i="79"/>
  <c r="AK865" i="79"/>
  <c r="AJ865" i="79"/>
  <c r="AI865" i="79"/>
  <c r="AH865" i="79"/>
  <c r="AG865" i="79"/>
  <c r="AF865" i="79"/>
  <c r="AE865" i="79"/>
  <c r="AD865" i="79"/>
  <c r="AC865" i="79"/>
  <c r="AB865" i="79"/>
  <c r="AA865" i="79"/>
  <c r="Z865" i="79"/>
  <c r="AL861" i="79"/>
  <c r="AK861" i="79"/>
  <c r="AJ861" i="79"/>
  <c r="AI861" i="79"/>
  <c r="AH861" i="79"/>
  <c r="AG861" i="79"/>
  <c r="AF861" i="79"/>
  <c r="AE861" i="79"/>
  <c r="AD861" i="79"/>
  <c r="AC861" i="79"/>
  <c r="AB861" i="79"/>
  <c r="AA861" i="79"/>
  <c r="Z861" i="79"/>
  <c r="Y861" i="79"/>
  <c r="AL858" i="79"/>
  <c r="AK858" i="79"/>
  <c r="AJ858" i="79"/>
  <c r="AI858" i="79"/>
  <c r="AH858" i="79"/>
  <c r="AG858" i="79"/>
  <c r="AF858" i="79"/>
  <c r="AE858" i="79"/>
  <c r="AD858" i="79"/>
  <c r="AC858" i="79"/>
  <c r="AB858" i="79"/>
  <c r="AA858" i="79"/>
  <c r="Z858" i="79"/>
  <c r="Y858" i="79"/>
  <c r="AL855" i="79"/>
  <c r="AK855" i="79"/>
  <c r="AJ855" i="79"/>
  <c r="AI855" i="79"/>
  <c r="AH855" i="79"/>
  <c r="AG855" i="79"/>
  <c r="AF855" i="79"/>
  <c r="AE855" i="79"/>
  <c r="AD855" i="79"/>
  <c r="AC855" i="79"/>
  <c r="AB855" i="79"/>
  <c r="AA855" i="79"/>
  <c r="Z855" i="79"/>
  <c r="Y855" i="79"/>
  <c r="AL852" i="79"/>
  <c r="AK852" i="79"/>
  <c r="AJ852" i="79"/>
  <c r="AI852" i="79"/>
  <c r="AH852" i="79"/>
  <c r="AG852" i="79"/>
  <c r="AF852" i="79"/>
  <c r="AE852" i="79"/>
  <c r="AD852" i="79"/>
  <c r="AC852" i="79"/>
  <c r="AB852" i="79"/>
  <c r="AA852" i="79"/>
  <c r="Z852" i="79"/>
  <c r="Y852" i="79"/>
  <c r="AL827" i="79"/>
  <c r="AK827" i="79"/>
  <c r="AJ827" i="79"/>
  <c r="AI827" i="79"/>
  <c r="AH827" i="79"/>
  <c r="AG827" i="79"/>
  <c r="AF827" i="79"/>
  <c r="AE827" i="79"/>
  <c r="AD827" i="79"/>
  <c r="AC827" i="79"/>
  <c r="AB827" i="79"/>
  <c r="AA827" i="79"/>
  <c r="Z827" i="79"/>
  <c r="AL823" i="79"/>
  <c r="AK823" i="79"/>
  <c r="AJ823" i="79"/>
  <c r="AI823" i="79"/>
  <c r="AH823" i="79"/>
  <c r="AG823" i="79"/>
  <c r="AF823" i="79"/>
  <c r="AE823" i="79"/>
  <c r="AD823" i="79"/>
  <c r="AC823" i="79"/>
  <c r="AB823" i="79"/>
  <c r="AA823" i="79"/>
  <c r="Z823" i="79"/>
  <c r="Y823" i="79"/>
  <c r="AL820" i="79"/>
  <c r="AK820" i="79"/>
  <c r="AJ820" i="79"/>
  <c r="AI820" i="79"/>
  <c r="AH820" i="79"/>
  <c r="AG820" i="79"/>
  <c r="AF820" i="79"/>
  <c r="AE820" i="79"/>
  <c r="AD820" i="79"/>
  <c r="AC820" i="79"/>
  <c r="AB820" i="79"/>
  <c r="AA820" i="79"/>
  <c r="Z820" i="79"/>
  <c r="Y820" i="79"/>
  <c r="AL817" i="79"/>
  <c r="AK817" i="79"/>
  <c r="AJ817" i="79"/>
  <c r="AI817" i="79"/>
  <c r="AH817" i="79"/>
  <c r="AG817" i="79"/>
  <c r="AF817" i="79"/>
  <c r="AE817" i="79"/>
  <c r="AD817" i="79"/>
  <c r="AC817" i="79"/>
  <c r="AB817" i="79"/>
  <c r="AA817" i="79"/>
  <c r="Z817" i="79"/>
  <c r="Y817" i="79"/>
  <c r="AL813" i="79"/>
  <c r="AK813" i="79"/>
  <c r="AJ813" i="79"/>
  <c r="AI813" i="79"/>
  <c r="AH813" i="79"/>
  <c r="AG813" i="79"/>
  <c r="AF813" i="79"/>
  <c r="AE813" i="79"/>
  <c r="AD813" i="79"/>
  <c r="AC813" i="79"/>
  <c r="AB813" i="79"/>
  <c r="AA813" i="79"/>
  <c r="Z813" i="79"/>
  <c r="Y813" i="79"/>
  <c r="AL810" i="79"/>
  <c r="AK810" i="79"/>
  <c r="AJ810" i="79"/>
  <c r="AI810" i="79"/>
  <c r="AH810" i="79"/>
  <c r="AG810" i="79"/>
  <c r="AF810" i="79"/>
  <c r="AE810" i="79"/>
  <c r="AD810" i="79"/>
  <c r="AC810" i="79"/>
  <c r="AB810" i="79"/>
  <c r="AA810" i="79"/>
  <c r="Z810" i="79"/>
  <c r="Y810" i="79"/>
  <c r="AL807" i="79"/>
  <c r="AK807" i="79"/>
  <c r="AJ807" i="79"/>
  <c r="AI807" i="79"/>
  <c r="AH807" i="79"/>
  <c r="AG807" i="79"/>
  <c r="AF807" i="79"/>
  <c r="AE807" i="79"/>
  <c r="AD807" i="79"/>
  <c r="AC807" i="79"/>
  <c r="AB807" i="79"/>
  <c r="AA807" i="79"/>
  <c r="Z807" i="79"/>
  <c r="Y807" i="79"/>
  <c r="AL804" i="79"/>
  <c r="AK804" i="79"/>
  <c r="AJ804" i="79"/>
  <c r="AI804" i="79"/>
  <c r="AH804" i="79"/>
  <c r="AG804" i="79"/>
  <c r="AF804" i="79"/>
  <c r="AE804" i="79"/>
  <c r="AD804" i="79"/>
  <c r="AC804" i="79"/>
  <c r="AB804" i="79"/>
  <c r="AA804" i="79"/>
  <c r="Z804" i="79"/>
  <c r="Y804" i="79"/>
  <c r="AL801" i="79"/>
  <c r="AK801" i="79"/>
  <c r="AJ801" i="79"/>
  <c r="AI801" i="79"/>
  <c r="AH801" i="79"/>
  <c r="AG801" i="79"/>
  <c r="AF801" i="79"/>
  <c r="AE801" i="79"/>
  <c r="AD801" i="79"/>
  <c r="AC801" i="79"/>
  <c r="AB801" i="79"/>
  <c r="AA801" i="79"/>
  <c r="Z801" i="79"/>
  <c r="Y801" i="79"/>
  <c r="AL797" i="79"/>
  <c r="AK797" i="79"/>
  <c r="AJ797" i="79"/>
  <c r="AI797" i="79"/>
  <c r="AH797" i="79"/>
  <c r="AG797" i="79"/>
  <c r="AF797" i="79"/>
  <c r="AE797" i="79"/>
  <c r="AD797" i="79"/>
  <c r="AC797" i="79"/>
  <c r="AB797" i="79"/>
  <c r="AA797" i="79"/>
  <c r="Z797" i="79"/>
  <c r="Y797" i="79"/>
  <c r="AL794" i="79"/>
  <c r="AK794" i="79"/>
  <c r="AJ794" i="79"/>
  <c r="AI794" i="79"/>
  <c r="AH794" i="79"/>
  <c r="AG794" i="79"/>
  <c r="AF794" i="79"/>
  <c r="AE794" i="79"/>
  <c r="AD794" i="79"/>
  <c r="AC794" i="79"/>
  <c r="AB794" i="79"/>
  <c r="AA794" i="79"/>
  <c r="Z794" i="79"/>
  <c r="Y794" i="79"/>
  <c r="AL791" i="79"/>
  <c r="AK791" i="79"/>
  <c r="AJ791" i="79"/>
  <c r="AI791" i="79"/>
  <c r="AH791" i="79"/>
  <c r="AG791" i="79"/>
  <c r="AF791" i="79"/>
  <c r="AE791" i="79"/>
  <c r="AD791" i="79"/>
  <c r="AC791" i="79"/>
  <c r="AB791" i="79"/>
  <c r="AA791" i="79"/>
  <c r="Z791" i="79"/>
  <c r="Y791" i="79"/>
  <c r="AL788" i="79"/>
  <c r="AK788" i="79"/>
  <c r="AJ788" i="79"/>
  <c r="AI788" i="79"/>
  <c r="AH788" i="79"/>
  <c r="AG788" i="79"/>
  <c r="AF788" i="79"/>
  <c r="AE788" i="79"/>
  <c r="AD788" i="79"/>
  <c r="AC788" i="79"/>
  <c r="AB788" i="79"/>
  <c r="AA788" i="79"/>
  <c r="Z788" i="79"/>
  <c r="Y788" i="79"/>
  <c r="AL785" i="79"/>
  <c r="AK785" i="79"/>
  <c r="AJ785" i="79"/>
  <c r="AI785" i="79"/>
  <c r="AH785" i="79"/>
  <c r="AG785" i="79"/>
  <c r="AF785" i="79"/>
  <c r="AE785" i="79"/>
  <c r="AD785" i="79"/>
  <c r="AC785" i="79"/>
  <c r="AB785" i="79"/>
  <c r="AA785" i="79"/>
  <c r="Z785" i="79"/>
  <c r="Y785" i="79"/>
  <c r="AL756" i="79"/>
  <c r="AK756" i="79"/>
  <c r="AJ756" i="79"/>
  <c r="AI756" i="79"/>
  <c r="AH756" i="79"/>
  <c r="AG756" i="79"/>
  <c r="AF756" i="79"/>
  <c r="AE756" i="79"/>
  <c r="AD756" i="79"/>
  <c r="AC756" i="79"/>
  <c r="AB756" i="79"/>
  <c r="AA756" i="79"/>
  <c r="Z756" i="79"/>
  <c r="Y756" i="79"/>
  <c r="AL753" i="79"/>
  <c r="AK753" i="79"/>
  <c r="AJ753" i="79"/>
  <c r="AI753" i="79"/>
  <c r="AH753" i="79"/>
  <c r="AG753" i="79"/>
  <c r="AF753" i="79"/>
  <c r="AE753" i="79"/>
  <c r="AD753" i="79"/>
  <c r="AC753" i="79"/>
  <c r="AB753" i="79"/>
  <c r="AA753" i="79"/>
  <c r="Z753" i="79"/>
  <c r="Y753" i="79"/>
  <c r="AL750" i="79"/>
  <c r="AK750" i="79"/>
  <c r="AJ750" i="79"/>
  <c r="AI750" i="79"/>
  <c r="AH750" i="79"/>
  <c r="AG750" i="79"/>
  <c r="AF750" i="79"/>
  <c r="AE750" i="79"/>
  <c r="AD750" i="79"/>
  <c r="AC750" i="79"/>
  <c r="AB750" i="79"/>
  <c r="AA750" i="79"/>
  <c r="Z750" i="79"/>
  <c r="Y750" i="79"/>
  <c r="AL747" i="79"/>
  <c r="AK747" i="79"/>
  <c r="AJ747" i="79"/>
  <c r="AI747" i="79"/>
  <c r="AH747" i="79"/>
  <c r="AG747" i="79"/>
  <c r="AF747" i="79"/>
  <c r="AE747" i="79"/>
  <c r="AD747" i="79"/>
  <c r="AC747" i="79"/>
  <c r="AB747" i="79"/>
  <c r="AA747" i="79"/>
  <c r="Z747" i="79"/>
  <c r="Y747" i="79"/>
  <c r="AL744" i="79"/>
  <c r="AK744" i="79"/>
  <c r="AJ744" i="79"/>
  <c r="AI744" i="79"/>
  <c r="AH744" i="79"/>
  <c r="AG744" i="79"/>
  <c r="AF744" i="79"/>
  <c r="AE744" i="79"/>
  <c r="AD744" i="79"/>
  <c r="AC744" i="79"/>
  <c r="AB744" i="79"/>
  <c r="AA744" i="79"/>
  <c r="Z744" i="79"/>
  <c r="Y744" i="79"/>
  <c r="AL741" i="79"/>
  <c r="AK741" i="79"/>
  <c r="AJ741" i="79"/>
  <c r="AI741" i="79"/>
  <c r="AH741" i="79"/>
  <c r="AG741" i="79"/>
  <c r="AF741" i="79"/>
  <c r="AE741" i="79"/>
  <c r="AD741" i="79"/>
  <c r="AC741" i="79"/>
  <c r="AB741" i="79"/>
  <c r="AA741" i="79"/>
  <c r="Z741" i="79"/>
  <c r="Y741" i="79"/>
  <c r="AL738" i="79"/>
  <c r="AK738" i="79"/>
  <c r="AJ738" i="79"/>
  <c r="AI738" i="79"/>
  <c r="AH738" i="79"/>
  <c r="AG738" i="79"/>
  <c r="AF738" i="79"/>
  <c r="AE738" i="79"/>
  <c r="AD738" i="79"/>
  <c r="AC738" i="79"/>
  <c r="AB738" i="79"/>
  <c r="AA738" i="79"/>
  <c r="Z738" i="79"/>
  <c r="Y738" i="79"/>
  <c r="AL735" i="79"/>
  <c r="AK735" i="79"/>
  <c r="AJ735" i="79"/>
  <c r="AI735" i="79"/>
  <c r="AH735" i="79"/>
  <c r="AG735" i="79"/>
  <c r="AF735" i="79"/>
  <c r="AE735" i="79"/>
  <c r="AD735" i="79"/>
  <c r="AC735" i="79"/>
  <c r="AB735" i="79"/>
  <c r="AA735" i="79"/>
  <c r="Z735" i="79"/>
  <c r="Y735" i="79"/>
  <c r="AL732" i="79"/>
  <c r="AK732" i="79"/>
  <c r="AJ732" i="79"/>
  <c r="AI732" i="79"/>
  <c r="AH732" i="79"/>
  <c r="AG732" i="79"/>
  <c r="AF732" i="79"/>
  <c r="AE732" i="79"/>
  <c r="AD732" i="79"/>
  <c r="AC732" i="79"/>
  <c r="AB732" i="79"/>
  <c r="AA732" i="79"/>
  <c r="Z732" i="79"/>
  <c r="Y732" i="79"/>
  <c r="AL729" i="79"/>
  <c r="AK729" i="79"/>
  <c r="AJ729" i="79"/>
  <c r="AI729" i="79"/>
  <c r="AH729" i="79"/>
  <c r="AG729" i="79"/>
  <c r="AF729" i="79"/>
  <c r="AE729" i="79"/>
  <c r="AD729" i="79"/>
  <c r="AC729" i="79"/>
  <c r="AB729" i="79"/>
  <c r="AA729" i="79"/>
  <c r="Z729" i="79"/>
  <c r="Y729" i="79"/>
  <c r="AL726" i="79"/>
  <c r="AK726" i="79"/>
  <c r="AJ726" i="79"/>
  <c r="AI726" i="79"/>
  <c r="AH726" i="79"/>
  <c r="AG726" i="79"/>
  <c r="AF726" i="79"/>
  <c r="AE726" i="79"/>
  <c r="AD726" i="79"/>
  <c r="AC726" i="79"/>
  <c r="AB726" i="79"/>
  <c r="AA726" i="79"/>
  <c r="Z726" i="79"/>
  <c r="Y726" i="79"/>
  <c r="AL723" i="79"/>
  <c r="AK723" i="79"/>
  <c r="AJ723" i="79"/>
  <c r="AI723" i="79"/>
  <c r="AH723" i="79"/>
  <c r="AG723" i="79"/>
  <c r="AF723" i="79"/>
  <c r="AE723" i="79"/>
  <c r="AD723" i="79"/>
  <c r="AC723" i="79"/>
  <c r="AB723" i="79"/>
  <c r="AA723" i="79"/>
  <c r="Z723" i="79"/>
  <c r="Y723" i="79"/>
  <c r="AL720" i="79"/>
  <c r="AK720" i="79"/>
  <c r="AJ720" i="79"/>
  <c r="AI720" i="79"/>
  <c r="AH720" i="79"/>
  <c r="AG720" i="79"/>
  <c r="AF720" i="79"/>
  <c r="AE720" i="79"/>
  <c r="AD720" i="79"/>
  <c r="AC720" i="79"/>
  <c r="AB720" i="79"/>
  <c r="AA720" i="79"/>
  <c r="Z720" i="79"/>
  <c r="Y720" i="79"/>
  <c r="AL717" i="79"/>
  <c r="AK717" i="79"/>
  <c r="AJ717" i="79"/>
  <c r="AI717" i="79"/>
  <c r="AH717" i="79"/>
  <c r="AG717" i="79"/>
  <c r="AF717" i="79"/>
  <c r="AE717" i="79"/>
  <c r="AD717" i="79"/>
  <c r="AC717" i="79"/>
  <c r="AB717" i="79"/>
  <c r="AA717" i="79"/>
  <c r="Z717" i="79"/>
  <c r="Y717" i="79"/>
  <c r="AL713" i="79"/>
  <c r="AK713" i="79"/>
  <c r="AJ713" i="79"/>
  <c r="AI713" i="79"/>
  <c r="AH713" i="79"/>
  <c r="AG713" i="79"/>
  <c r="AF713" i="79"/>
  <c r="AE713" i="79"/>
  <c r="AD713" i="79"/>
  <c r="AC713" i="79"/>
  <c r="AB713" i="79"/>
  <c r="AA713" i="79"/>
  <c r="Z713" i="79"/>
  <c r="AL710" i="79"/>
  <c r="AK710" i="79"/>
  <c r="AJ710" i="79"/>
  <c r="AI710" i="79"/>
  <c r="AH710" i="79"/>
  <c r="AG710" i="79"/>
  <c r="AF710" i="79"/>
  <c r="AE710" i="79"/>
  <c r="AD710" i="79"/>
  <c r="AC710" i="79"/>
  <c r="AB710" i="79"/>
  <c r="AA710" i="79"/>
  <c r="Z710" i="79"/>
  <c r="Y710" i="79"/>
  <c r="AL707" i="79"/>
  <c r="AK707" i="79"/>
  <c r="AJ707" i="79"/>
  <c r="AI707" i="79"/>
  <c r="AH707" i="79"/>
  <c r="AG707" i="79"/>
  <c r="AF707" i="79"/>
  <c r="AE707" i="79"/>
  <c r="AD707" i="79"/>
  <c r="AC707" i="79"/>
  <c r="AB707" i="79"/>
  <c r="AA707" i="79"/>
  <c r="Z707" i="79"/>
  <c r="AL703" i="79"/>
  <c r="AK703" i="79"/>
  <c r="AJ703" i="79"/>
  <c r="AI703" i="79"/>
  <c r="AH703" i="79"/>
  <c r="AG703" i="79"/>
  <c r="AF703" i="79"/>
  <c r="AE703" i="79"/>
  <c r="AD703" i="79"/>
  <c r="AC703" i="79"/>
  <c r="AB703" i="79"/>
  <c r="AA703" i="79"/>
  <c r="Z703" i="79"/>
  <c r="Y703" i="79"/>
  <c r="AL700" i="79"/>
  <c r="AK700" i="79"/>
  <c r="AJ700" i="79"/>
  <c r="AI700" i="79"/>
  <c r="AH700" i="79"/>
  <c r="AG700" i="79"/>
  <c r="AF700" i="79"/>
  <c r="AE700" i="79"/>
  <c r="AD700" i="79"/>
  <c r="AC700" i="79"/>
  <c r="AB700" i="79"/>
  <c r="AA700" i="79"/>
  <c r="Z700" i="79"/>
  <c r="Y700" i="79"/>
  <c r="AL697" i="79"/>
  <c r="AK697" i="79"/>
  <c r="AJ697" i="79"/>
  <c r="AI697" i="79"/>
  <c r="AH697" i="79"/>
  <c r="AG697" i="79"/>
  <c r="AF697" i="79"/>
  <c r="AE697" i="79"/>
  <c r="AD697" i="79"/>
  <c r="AC697" i="79"/>
  <c r="AB697" i="79"/>
  <c r="AA697" i="79"/>
  <c r="Z697" i="79"/>
  <c r="Y697" i="79"/>
  <c r="AL694" i="79"/>
  <c r="AK694" i="79"/>
  <c r="AJ694" i="79"/>
  <c r="AI694" i="79"/>
  <c r="AH694" i="79"/>
  <c r="AG694" i="79"/>
  <c r="AF694" i="79"/>
  <c r="AE694" i="79"/>
  <c r="AD694" i="79"/>
  <c r="AC694" i="79"/>
  <c r="AB694" i="79"/>
  <c r="AA694" i="79"/>
  <c r="Z694" i="79"/>
  <c r="Y694" i="79"/>
  <c r="AL691" i="79"/>
  <c r="AK691" i="79"/>
  <c r="AJ691" i="79"/>
  <c r="AI691" i="79"/>
  <c r="AH691" i="79"/>
  <c r="AG691" i="79"/>
  <c r="AF691" i="79"/>
  <c r="AE691" i="79"/>
  <c r="AD691" i="79"/>
  <c r="AC691" i="79"/>
  <c r="AB691" i="79"/>
  <c r="AA691" i="79"/>
  <c r="Z691" i="79"/>
  <c r="AL688" i="79"/>
  <c r="AK688" i="79"/>
  <c r="AJ688" i="79"/>
  <c r="AI688" i="79"/>
  <c r="AH688" i="79"/>
  <c r="AG688" i="79"/>
  <c r="AF688" i="79"/>
  <c r="AE688" i="79"/>
  <c r="AD688" i="79"/>
  <c r="AC688" i="79"/>
  <c r="AB688" i="79"/>
  <c r="AA688" i="79"/>
  <c r="Z688" i="79"/>
  <c r="Y688" i="79"/>
  <c r="AL685" i="79"/>
  <c r="AK685" i="79"/>
  <c r="AJ685" i="79"/>
  <c r="AI685" i="79"/>
  <c r="AH685" i="79"/>
  <c r="AG685" i="79"/>
  <c r="AF685" i="79"/>
  <c r="AE685" i="79"/>
  <c r="AD685" i="79"/>
  <c r="AC685" i="79"/>
  <c r="AB685" i="79"/>
  <c r="AA685" i="79"/>
  <c r="Z685" i="79"/>
  <c r="Y685" i="79"/>
  <c r="AL682" i="79"/>
  <c r="AK682" i="79"/>
  <c r="AJ682" i="79"/>
  <c r="AI682" i="79"/>
  <c r="AH682" i="79"/>
  <c r="AG682" i="79"/>
  <c r="AF682" i="79"/>
  <c r="AE682" i="79"/>
  <c r="AD682" i="79"/>
  <c r="AC682" i="79"/>
  <c r="AB682" i="79"/>
  <c r="AA682" i="79"/>
  <c r="Z682" i="79"/>
  <c r="Y682" i="79"/>
  <c r="AL678" i="79"/>
  <c r="AK678" i="79"/>
  <c r="AJ678" i="79"/>
  <c r="AI678" i="79"/>
  <c r="AH678" i="79"/>
  <c r="AG678" i="79"/>
  <c r="AF678" i="79"/>
  <c r="AE678" i="79"/>
  <c r="AD678" i="79"/>
  <c r="AC678" i="79"/>
  <c r="AB678" i="79"/>
  <c r="AA678" i="79"/>
  <c r="Z678" i="79"/>
  <c r="Y678" i="79"/>
  <c r="AL675" i="79"/>
  <c r="AK675" i="79"/>
  <c r="AJ675" i="79"/>
  <c r="AI675" i="79"/>
  <c r="AH675" i="79"/>
  <c r="AG675" i="79"/>
  <c r="AF675" i="79"/>
  <c r="AE675" i="79"/>
  <c r="AD675" i="79"/>
  <c r="AC675" i="79"/>
  <c r="AB675" i="79"/>
  <c r="AA675" i="79"/>
  <c r="Z675" i="79"/>
  <c r="Y675" i="79"/>
  <c r="AL672" i="79"/>
  <c r="AK672" i="79"/>
  <c r="AJ672" i="79"/>
  <c r="AI672" i="79"/>
  <c r="AH672" i="79"/>
  <c r="AG672" i="79"/>
  <c r="AF672" i="79"/>
  <c r="AE672" i="79"/>
  <c r="AD672" i="79"/>
  <c r="AC672" i="79"/>
  <c r="AB672" i="79"/>
  <c r="AA672" i="79"/>
  <c r="Z672" i="79"/>
  <c r="Y672" i="79"/>
  <c r="AL669" i="79"/>
  <c r="AK669" i="79"/>
  <c r="AJ669" i="79"/>
  <c r="AI669" i="79"/>
  <c r="AH669" i="79"/>
  <c r="AG669" i="79"/>
  <c r="AF669" i="79"/>
  <c r="AE669" i="79"/>
  <c r="AD669" i="79"/>
  <c r="AC669" i="79"/>
  <c r="AB669" i="79"/>
  <c r="AA669" i="79"/>
  <c r="Z669" i="79"/>
  <c r="Y669" i="79"/>
  <c r="AL644" i="79"/>
  <c r="AK644" i="79"/>
  <c r="AJ644" i="79"/>
  <c r="AI644" i="79"/>
  <c r="AH644" i="79"/>
  <c r="AG644" i="79"/>
  <c r="AF644" i="79"/>
  <c r="AE644" i="79"/>
  <c r="AD644" i="79"/>
  <c r="AC644" i="79"/>
  <c r="AB644" i="79"/>
  <c r="AA644" i="79"/>
  <c r="Z644" i="79"/>
  <c r="AL640" i="79"/>
  <c r="AK640" i="79"/>
  <c r="AJ640" i="79"/>
  <c r="AI640" i="79"/>
  <c r="AH640" i="79"/>
  <c r="AG640" i="79"/>
  <c r="AF640" i="79"/>
  <c r="AE640" i="79"/>
  <c r="AD640" i="79"/>
  <c r="AC640" i="79"/>
  <c r="AB640" i="79"/>
  <c r="AA640" i="79"/>
  <c r="Z640" i="79"/>
  <c r="Y640" i="79"/>
  <c r="AL637" i="79"/>
  <c r="AK637" i="79"/>
  <c r="AJ637" i="79"/>
  <c r="AI637" i="79"/>
  <c r="AH637" i="79"/>
  <c r="AG637" i="79"/>
  <c r="AF637" i="79"/>
  <c r="AE637" i="79"/>
  <c r="AD637" i="79"/>
  <c r="AC637" i="79"/>
  <c r="AB637" i="79"/>
  <c r="AA637" i="79"/>
  <c r="Z637" i="79"/>
  <c r="Y637" i="79"/>
  <c r="AL634" i="79"/>
  <c r="AK634" i="79"/>
  <c r="AJ634" i="79"/>
  <c r="AI634" i="79"/>
  <c r="AH634" i="79"/>
  <c r="AG634" i="79"/>
  <c r="AF634" i="79"/>
  <c r="AE634" i="79"/>
  <c r="AD634" i="79"/>
  <c r="AC634" i="79"/>
  <c r="AB634" i="79"/>
  <c r="AA634" i="79"/>
  <c r="Z634" i="79"/>
  <c r="Y634" i="79"/>
  <c r="AL630" i="79"/>
  <c r="AK630" i="79"/>
  <c r="AJ630" i="79"/>
  <c r="AI630" i="79"/>
  <c r="AH630" i="79"/>
  <c r="AG630" i="79"/>
  <c r="AF630" i="79"/>
  <c r="AE630" i="79"/>
  <c r="AD630" i="79"/>
  <c r="AC630" i="79"/>
  <c r="AB630" i="79"/>
  <c r="AA630" i="79"/>
  <c r="Z630" i="79"/>
  <c r="AL627" i="79"/>
  <c r="AK627" i="79"/>
  <c r="AJ627" i="79"/>
  <c r="AI627" i="79"/>
  <c r="AH627" i="79"/>
  <c r="AG627" i="79"/>
  <c r="AF627" i="79"/>
  <c r="AE627" i="79"/>
  <c r="AD627" i="79"/>
  <c r="AC627" i="79"/>
  <c r="AB627" i="79"/>
  <c r="AA627" i="79"/>
  <c r="Z627" i="79"/>
  <c r="Y627" i="79"/>
  <c r="AL624" i="79"/>
  <c r="AK624" i="79"/>
  <c r="AJ624" i="79"/>
  <c r="AI624" i="79"/>
  <c r="AH624" i="79"/>
  <c r="AG624" i="79"/>
  <c r="AF624" i="79"/>
  <c r="AE624" i="79"/>
  <c r="AD624" i="79"/>
  <c r="AC624" i="79"/>
  <c r="AB624" i="79"/>
  <c r="AA624" i="79"/>
  <c r="Z624" i="79"/>
  <c r="Y624" i="79"/>
  <c r="AL621" i="79"/>
  <c r="AK621" i="79"/>
  <c r="AJ621" i="79"/>
  <c r="AI621" i="79"/>
  <c r="AH621" i="79"/>
  <c r="AG621" i="79"/>
  <c r="AF621" i="79"/>
  <c r="AE621" i="79"/>
  <c r="AD621" i="79"/>
  <c r="AC621" i="79"/>
  <c r="AB621" i="79"/>
  <c r="AA621" i="79"/>
  <c r="Z621" i="79"/>
  <c r="AL618" i="79"/>
  <c r="AK618" i="79"/>
  <c r="AJ618" i="79"/>
  <c r="AI618" i="79"/>
  <c r="AH618" i="79"/>
  <c r="AG618" i="79"/>
  <c r="AF618" i="79"/>
  <c r="AE618" i="79"/>
  <c r="AD618" i="79"/>
  <c r="AC618" i="79"/>
  <c r="AB618" i="79"/>
  <c r="AA618" i="79"/>
  <c r="Z618" i="79"/>
  <c r="Y618" i="79"/>
  <c r="AL614" i="79"/>
  <c r="AK614" i="79"/>
  <c r="AJ614" i="79"/>
  <c r="AI614" i="79"/>
  <c r="AH614" i="79"/>
  <c r="AG614" i="79"/>
  <c r="AF614" i="79"/>
  <c r="AE614" i="79"/>
  <c r="AD614" i="79"/>
  <c r="AC614" i="79"/>
  <c r="AB614" i="79"/>
  <c r="AA614" i="79"/>
  <c r="Z614" i="79"/>
  <c r="Y614" i="79"/>
  <c r="AL611" i="79"/>
  <c r="AK611" i="79"/>
  <c r="AJ611" i="79"/>
  <c r="AI611" i="79"/>
  <c r="AH611" i="79"/>
  <c r="AG611" i="79"/>
  <c r="AF611" i="79"/>
  <c r="AE611" i="79"/>
  <c r="AD611" i="79"/>
  <c r="AC611" i="79"/>
  <c r="AB611" i="79"/>
  <c r="AA611" i="79"/>
  <c r="Z611" i="79"/>
  <c r="Y611" i="79"/>
  <c r="AL608" i="79"/>
  <c r="AK608" i="79"/>
  <c r="AJ608" i="79"/>
  <c r="AI608" i="79"/>
  <c r="AH608" i="79"/>
  <c r="AG608" i="79"/>
  <c r="AF608" i="79"/>
  <c r="AE608" i="79"/>
  <c r="AD608" i="79"/>
  <c r="AC608" i="79"/>
  <c r="AB608" i="79"/>
  <c r="AA608" i="79"/>
  <c r="Z608" i="79"/>
  <c r="Y608" i="79"/>
  <c r="AL605" i="79"/>
  <c r="AK605" i="79"/>
  <c r="AJ605" i="79"/>
  <c r="AI605" i="79"/>
  <c r="AH605" i="79"/>
  <c r="AG605" i="79"/>
  <c r="AF605" i="79"/>
  <c r="AE605" i="79"/>
  <c r="AD605" i="79"/>
  <c r="AC605" i="79"/>
  <c r="AB605" i="79"/>
  <c r="AA605" i="79"/>
  <c r="Z605" i="79"/>
  <c r="Y605" i="79"/>
  <c r="AL602" i="79"/>
  <c r="AK602" i="79"/>
  <c r="AJ602" i="79"/>
  <c r="AI602" i="79"/>
  <c r="AH602" i="79"/>
  <c r="AG602" i="79"/>
  <c r="AF602" i="79"/>
  <c r="AE602" i="79"/>
  <c r="AD602" i="79"/>
  <c r="AC602" i="79"/>
  <c r="AB602" i="79"/>
  <c r="AA602" i="79"/>
  <c r="Z602" i="79"/>
  <c r="Y602"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AL532" i="79"/>
  <c r="AK532" i="79"/>
  <c r="AJ532" i="79"/>
  <c r="AI532" i="79"/>
  <c r="AH532" i="79"/>
  <c r="AG532" i="79"/>
  <c r="AF532" i="79"/>
  <c r="AE532" i="79"/>
  <c r="AD532" i="79"/>
  <c r="AC532" i="79"/>
  <c r="AB532" i="79"/>
  <c r="AA532" i="79"/>
  <c r="Z532" i="79"/>
  <c r="AL529" i="79"/>
  <c r="AK529" i="79"/>
  <c r="AJ529" i="79"/>
  <c r="AI529" i="79"/>
  <c r="AH529" i="79"/>
  <c r="AG529" i="79"/>
  <c r="AF529" i="79"/>
  <c r="AE529" i="79"/>
  <c r="AD529" i="79"/>
  <c r="AC529" i="79"/>
  <c r="AB529" i="79"/>
  <c r="AA529" i="79"/>
  <c r="Z529" i="79"/>
  <c r="AL526" i="79"/>
  <c r="AK526" i="79"/>
  <c r="AJ526" i="79"/>
  <c r="AI526" i="79"/>
  <c r="AH526" i="79"/>
  <c r="AG526" i="79"/>
  <c r="AF526" i="79"/>
  <c r="AE526" i="79"/>
  <c r="AD526" i="79"/>
  <c r="AC526" i="79"/>
  <c r="AB526" i="79"/>
  <c r="AA526" i="79"/>
  <c r="Z526" i="79"/>
  <c r="AL522" i="79"/>
  <c r="AK522" i="79"/>
  <c r="AJ522" i="79"/>
  <c r="AI522" i="79"/>
  <c r="AH522" i="79"/>
  <c r="AG522" i="79"/>
  <c r="AF522" i="79"/>
  <c r="AE522" i="79"/>
  <c r="AD522" i="79"/>
  <c r="AC522" i="79"/>
  <c r="AB522" i="79"/>
  <c r="AA522" i="79"/>
  <c r="Z522"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2" i="79"/>
  <c r="AK512" i="79"/>
  <c r="AJ512" i="79"/>
  <c r="AI512" i="79"/>
  <c r="AH512" i="79"/>
  <c r="AG512" i="79"/>
  <c r="AF512" i="79"/>
  <c r="AE512" i="79"/>
  <c r="AD512" i="79"/>
  <c r="AC512" i="79"/>
  <c r="AB512" i="79"/>
  <c r="AA512" i="79"/>
  <c r="Z512" i="79"/>
  <c r="Y512"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AA575" i="79" s="1"/>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F575" i="79" s="1"/>
  <c r="AE494" i="79"/>
  <c r="AD494" i="79"/>
  <c r="AC494" i="79"/>
  <c r="AC575" i="79" s="1"/>
  <c r="AB494" i="79"/>
  <c r="AA494" i="79"/>
  <c r="Z494" i="79"/>
  <c r="Y494" i="79"/>
  <c r="AL491" i="79"/>
  <c r="AK491" i="79"/>
  <c r="AJ491" i="79"/>
  <c r="AI491" i="79"/>
  <c r="AH491" i="79"/>
  <c r="AG491" i="79"/>
  <c r="AF491" i="79"/>
  <c r="AE491" i="79"/>
  <c r="AD491" i="79"/>
  <c r="AC491" i="79"/>
  <c r="AB491" i="79"/>
  <c r="AA491" i="79"/>
  <c r="Z491" i="79"/>
  <c r="Y491" i="79"/>
  <c r="AL487" i="79"/>
  <c r="AK487" i="79"/>
  <c r="AJ487" i="79"/>
  <c r="AI487" i="79"/>
  <c r="AH487" i="79"/>
  <c r="AG487" i="79"/>
  <c r="AF487" i="79"/>
  <c r="AE487" i="79"/>
  <c r="AD487" i="79"/>
  <c r="AC487" i="79"/>
  <c r="AB487" i="79"/>
  <c r="AA487" i="79"/>
  <c r="Z487" i="79"/>
  <c r="Y487"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5" i="79"/>
  <c r="AK475" i="79"/>
  <c r="AJ475" i="79"/>
  <c r="AI475" i="79"/>
  <c r="AH475" i="79"/>
  <c r="AG475" i="79"/>
  <c r="AF475" i="79"/>
  <c r="AE475" i="79"/>
  <c r="AD475" i="79"/>
  <c r="AC475" i="79"/>
  <c r="AB475" i="79"/>
  <c r="AA475" i="79"/>
  <c r="Z475" i="79"/>
  <c r="Y475" i="79"/>
  <c r="AL450" i="79"/>
  <c r="AK450" i="79"/>
  <c r="AJ450" i="79"/>
  <c r="AI450" i="79"/>
  <c r="AH450" i="79"/>
  <c r="AG450" i="79"/>
  <c r="AF450" i="79"/>
  <c r="AE450" i="79"/>
  <c r="AD450" i="79"/>
  <c r="AC450" i="79"/>
  <c r="AB450" i="79"/>
  <c r="AA450" i="79"/>
  <c r="Z450"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Y458" i="46"/>
  <c r="AL449" i="46"/>
  <c r="AK449" i="46"/>
  <c r="AJ449" i="46"/>
  <c r="AI449" i="46"/>
  <c r="AH449" i="46"/>
  <c r="AG449" i="46"/>
  <c r="AF449" i="46"/>
  <c r="AE449" i="46"/>
  <c r="AD449" i="46"/>
  <c r="Y449" i="46"/>
  <c r="AL446" i="46"/>
  <c r="AK446" i="46"/>
  <c r="AJ446" i="46"/>
  <c r="AI446" i="46"/>
  <c r="AH446" i="46"/>
  <c r="AG446" i="46"/>
  <c r="AF446" i="46"/>
  <c r="AE446" i="46"/>
  <c r="AD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Y329" i="46"/>
  <c r="AL320" i="46"/>
  <c r="AK320" i="46"/>
  <c r="AJ320" i="46"/>
  <c r="AI320" i="46"/>
  <c r="AH320" i="46"/>
  <c r="AG320" i="46"/>
  <c r="AF320" i="46"/>
  <c r="AE320" i="46"/>
  <c r="AD320" i="46"/>
  <c r="Y320" i="46"/>
  <c r="AL317" i="46"/>
  <c r="AK317" i="46"/>
  <c r="AJ317" i="46"/>
  <c r="AI317" i="46"/>
  <c r="AH317" i="46"/>
  <c r="AG317" i="46"/>
  <c r="AF317" i="46"/>
  <c r="AE317" i="46"/>
  <c r="AD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Y200" i="46"/>
  <c r="AL191" i="46"/>
  <c r="AK191" i="46"/>
  <c r="AJ191" i="46"/>
  <c r="AI191" i="46"/>
  <c r="AH191" i="46"/>
  <c r="AG191" i="46"/>
  <c r="AF191" i="46"/>
  <c r="AE191" i="46"/>
  <c r="AD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Z106" i="46"/>
  <c r="AL103" i="46"/>
  <c r="AK103" i="46"/>
  <c r="AJ103" i="46"/>
  <c r="AI103" i="46"/>
  <c r="AH103" i="46"/>
  <c r="AG103" i="46"/>
  <c r="AF103" i="46"/>
  <c r="AE103" i="46"/>
  <c r="AD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575" i="79" l="1"/>
  <c r="Z590" i="79"/>
  <c r="Y774" i="79"/>
  <c r="Y958"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75" i="79"/>
  <c r="Y592" i="79"/>
  <c r="Y590" i="79"/>
  <c r="Y591" i="79"/>
  <c r="Y395" i="79"/>
  <c r="Y398" i="79"/>
  <c r="Y397" i="79"/>
  <c r="Y396" i="79"/>
  <c r="Z397" i="79"/>
  <c r="Z395" i="79"/>
  <c r="Z396"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64" i="79" l="1"/>
  <c r="AM781" i="79"/>
  <c r="AM598" i="79"/>
  <c r="AM404"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5" i="79"/>
  <c r="AF405" i="79"/>
  <c r="AJ599" i="79"/>
  <c r="AF599" i="79"/>
  <c r="AJ782" i="79"/>
  <c r="AF782" i="79"/>
  <c r="AJ965" i="79"/>
  <c r="AF965" i="79"/>
  <c r="K14" i="44"/>
  <c r="K18" i="44" s="1"/>
  <c r="O14" i="44"/>
  <c r="O18" i="44" s="1"/>
  <c r="O29" i="44"/>
  <c r="O33" i="44" s="1"/>
  <c r="O43" i="44"/>
  <c r="C95" i="45" s="1"/>
  <c r="AF21" i="46"/>
  <c r="AI149" i="46"/>
  <c r="AI278" i="46"/>
  <c r="AI407" i="46"/>
  <c r="AI36" i="79"/>
  <c r="AI219" i="79"/>
  <c r="AI405" i="79"/>
  <c r="AI599" i="79"/>
  <c r="AI782" i="79"/>
  <c r="AI965" i="79"/>
  <c r="M43" i="44"/>
  <c r="AL21" i="46"/>
  <c r="AL149" i="46"/>
  <c r="AH149" i="46"/>
  <c r="AL278" i="46"/>
  <c r="AH278" i="46"/>
  <c r="AL407" i="46"/>
  <c r="AH407" i="46"/>
  <c r="AL36" i="79"/>
  <c r="AH36" i="79"/>
  <c r="AL219" i="79"/>
  <c r="AH219" i="79"/>
  <c r="AL405" i="79"/>
  <c r="AH405" i="79"/>
  <c r="AL599" i="79"/>
  <c r="AH599" i="79"/>
  <c r="AL782" i="79"/>
  <c r="AH782" i="79"/>
  <c r="AL965" i="79"/>
  <c r="AH965" i="79"/>
  <c r="N29" i="44"/>
  <c r="N33" i="44" s="1"/>
  <c r="K43" i="44"/>
  <c r="K53" i="44" s="1"/>
  <c r="AH21" i="46"/>
  <c r="AK21" i="46"/>
  <c r="AK149" i="46"/>
  <c r="AG149" i="46"/>
  <c r="AK278" i="46"/>
  <c r="AG278" i="46"/>
  <c r="AK407" i="46"/>
  <c r="AG407" i="46"/>
  <c r="AK36" i="79"/>
  <c r="AG36" i="79"/>
  <c r="AK219" i="79"/>
  <c r="AG219" i="79"/>
  <c r="AK405" i="79"/>
  <c r="AG405" i="79"/>
  <c r="AK599" i="79"/>
  <c r="AG599" i="79"/>
  <c r="AK782" i="79"/>
  <c r="AG782" i="79"/>
  <c r="AK965" i="79"/>
  <c r="AK1124" i="79" s="1"/>
  <c r="AG965" i="79"/>
  <c r="K122" i="45"/>
  <c r="AK404" i="79"/>
  <c r="AJ20" i="46"/>
  <c r="AG598" i="79"/>
  <c r="AG148" i="46"/>
  <c r="AK406" i="46"/>
  <c r="AF781" i="79"/>
  <c r="AG35" i="79"/>
  <c r="L13" i="44"/>
  <c r="P13" i="44"/>
  <c r="S14" i="47"/>
  <c r="AF148" i="46"/>
  <c r="AK277" i="46"/>
  <c r="AG406" i="46"/>
  <c r="AF35" i="79"/>
  <c r="AI404" i="79"/>
  <c r="AK781" i="79"/>
  <c r="AJ964" i="79"/>
  <c r="N28" i="44"/>
  <c r="Q14" i="47"/>
  <c r="AI20" i="46"/>
  <c r="AK148" i="46"/>
  <c r="AI277" i="46"/>
  <c r="AK35" i="79"/>
  <c r="AJ218" i="79"/>
  <c r="AG404" i="79"/>
  <c r="AJ781" i="79"/>
  <c r="AF964" i="79"/>
  <c r="O122" i="45"/>
  <c r="U14" i="47"/>
  <c r="AG20" i="46"/>
  <c r="AK20" i="46"/>
  <c r="AJ148" i="46"/>
  <c r="AG277" i="46"/>
  <c r="AJ35" i="79"/>
  <c r="AF218" i="79"/>
  <c r="AK598" i="79"/>
  <c r="AG781" i="79"/>
  <c r="V14" i="47"/>
  <c r="AL406" i="46"/>
  <c r="AH406" i="46"/>
  <c r="AL598" i="79"/>
  <c r="AH598" i="79"/>
  <c r="N13" i="44"/>
  <c r="M122" i="45"/>
  <c r="M28" i="44"/>
  <c r="Q42" i="44"/>
  <c r="R14" i="47"/>
  <c r="AH20" i="46"/>
  <c r="AL277" i="46"/>
  <c r="AH277" i="46"/>
  <c r="AI218" i="79"/>
  <c r="AL404" i="79"/>
  <c r="AH404" i="79"/>
  <c r="AI964" i="79"/>
  <c r="Q28" i="44"/>
  <c r="M42" i="44"/>
  <c r="AI148" i="46"/>
  <c r="AJ406" i="46"/>
  <c r="AF406" i="46"/>
  <c r="AI35" i="79"/>
  <c r="AL218" i="79"/>
  <c r="AH218" i="79"/>
  <c r="AJ598" i="79"/>
  <c r="AF598" i="79"/>
  <c r="AI781" i="79"/>
  <c r="AL964" i="79"/>
  <c r="AH964" i="79"/>
  <c r="T14" i="47"/>
  <c r="P14" i="47"/>
  <c r="AF20" i="46"/>
  <c r="AL20" i="46"/>
  <c r="AL148" i="46"/>
  <c r="AH148" i="46"/>
  <c r="AJ277" i="46"/>
  <c r="AF277" i="46"/>
  <c r="AI406" i="46"/>
  <c r="AL35" i="79"/>
  <c r="AH35" i="79"/>
  <c r="AK218" i="79"/>
  <c r="AG218" i="79"/>
  <c r="AJ404" i="79"/>
  <c r="AF404" i="79"/>
  <c r="AI598" i="79"/>
  <c r="AL781" i="79"/>
  <c r="AH781" i="79"/>
  <c r="AK964" i="79"/>
  <c r="AG964"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AF576" i="79" s="1"/>
  <c r="AF587" i="79" s="1"/>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58" i="79"/>
  <c r="AK941" i="79"/>
  <c r="AK592" i="79"/>
  <c r="AK591" i="79"/>
  <c r="AK575" i="79"/>
  <c r="AK590" i="79"/>
  <c r="AK212" i="79"/>
  <c r="AK211" i="79"/>
  <c r="AK195" i="79"/>
  <c r="AK210" i="79"/>
  <c r="AK209" i="79"/>
  <c r="AK208" i="79"/>
  <c r="AK775" i="79"/>
  <c r="AK758" i="79"/>
  <c r="AK774" i="79"/>
  <c r="AK396" i="79"/>
  <c r="AK398" i="79"/>
  <c r="AK397" i="79"/>
  <c r="AK381" i="79"/>
  <c r="AK39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24" i="79"/>
  <c r="D941" i="79"/>
  <c r="D758" i="79"/>
  <c r="AL381" i="79" l="1"/>
  <c r="AL396" i="79"/>
  <c r="AL395" i="79"/>
  <c r="AL397" i="79"/>
  <c r="AL398" i="79"/>
  <c r="AL591" i="79"/>
  <c r="AL590" i="79"/>
  <c r="AL592" i="79"/>
  <c r="AL575" i="79"/>
  <c r="AL758" i="79"/>
  <c r="AL774" i="79"/>
  <c r="AL775" i="79"/>
  <c r="AL958" i="79"/>
  <c r="AL941" i="79"/>
  <c r="AL1124" i="79"/>
  <c r="AH958" i="79"/>
  <c r="AI958" i="79"/>
  <c r="AF958" i="79"/>
  <c r="AJ958" i="79"/>
  <c r="AG958" i="79"/>
  <c r="AF774" i="79"/>
  <c r="AJ774" i="79"/>
  <c r="AG775" i="79"/>
  <c r="AG774" i="79"/>
  <c r="AI775" i="79"/>
  <c r="AI774" i="79"/>
  <c r="AF775" i="79"/>
  <c r="AJ775" i="79"/>
  <c r="AH775" i="79"/>
  <c r="AH774" i="79"/>
  <c r="AH941" i="79"/>
  <c r="AJ941" i="79"/>
  <c r="AG941" i="79"/>
  <c r="AF941" i="79"/>
  <c r="AI941" i="79"/>
  <c r="AJ1124" i="79"/>
  <c r="AF1124" i="79"/>
  <c r="AG1124" i="79"/>
  <c r="AI1124" i="79"/>
  <c r="AH1124" i="79"/>
  <c r="AJ758" i="79"/>
  <c r="AF758" i="79"/>
  <c r="AG758" i="79"/>
  <c r="AI758" i="79"/>
  <c r="AH758" i="79"/>
  <c r="AH590" i="79"/>
  <c r="AI591" i="79"/>
  <c r="AF592" i="79"/>
  <c r="AJ592" i="79"/>
  <c r="AJ575" i="79"/>
  <c r="AJ591" i="79"/>
  <c r="AG592" i="79"/>
  <c r="AJ590" i="79"/>
  <c r="AG591" i="79"/>
  <c r="AH575" i="79"/>
  <c r="AG590" i="79"/>
  <c r="AH591" i="79"/>
  <c r="AI592" i="79"/>
  <c r="AG575" i="79"/>
  <c r="AI590" i="79"/>
  <c r="AF591" i="79"/>
  <c r="AI575" i="79"/>
  <c r="AF590" i="79"/>
  <c r="AH592" i="79"/>
  <c r="AI398" i="79"/>
  <c r="AH397" i="79"/>
  <c r="AG396" i="79"/>
  <c r="AI395" i="79"/>
  <c r="AJ397" i="79"/>
  <c r="AI396" i="79"/>
  <c r="AG395" i="79"/>
  <c r="AH398" i="79"/>
  <c r="AG397" i="79"/>
  <c r="AJ396" i="79"/>
  <c r="AH395" i="79"/>
  <c r="AF398" i="79"/>
  <c r="AJ398" i="79"/>
  <c r="AI397" i="79"/>
  <c r="AH396" i="79"/>
  <c r="AF395" i="79"/>
  <c r="AJ395" i="79"/>
  <c r="AG398" i="79"/>
  <c r="AF397" i="79"/>
  <c r="AF396" i="79"/>
  <c r="AI381" i="79"/>
  <c r="AH381" i="79"/>
  <c r="AJ381" i="79"/>
  <c r="AF381" i="79"/>
  <c r="AG381" i="79"/>
  <c r="Z958" i="79"/>
  <c r="Z775" i="79"/>
  <c r="Z774" i="79"/>
  <c r="Z398" i="79"/>
  <c r="Z591" i="79"/>
  <c r="Z592"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4" i="79"/>
  <c r="Z781" i="79"/>
  <c r="Z218" i="79"/>
  <c r="Z964" i="79"/>
  <c r="Z598" i="79"/>
  <c r="Z35" i="79"/>
  <c r="D123" i="45"/>
  <c r="E14" i="44"/>
  <c r="E18" i="44" s="1"/>
  <c r="Z599" i="79"/>
  <c r="Z758" i="79" s="1"/>
  <c r="Z219" i="79"/>
  <c r="Z381" i="79" s="1"/>
  <c r="Z405" i="79"/>
  <c r="Z782" i="79"/>
  <c r="Z941" i="79" s="1"/>
  <c r="Z965" i="79"/>
  <c r="Z1124" i="79" s="1"/>
  <c r="Z36" i="79"/>
  <c r="Z195" i="79" s="1"/>
  <c r="AE406" i="46"/>
  <c r="J13" i="44"/>
  <c r="AE964" i="79"/>
  <c r="AE404" i="79"/>
  <c r="AE781" i="79"/>
  <c r="AE598" i="79"/>
  <c r="AE218" i="79"/>
  <c r="AE35" i="79"/>
  <c r="J43" i="44"/>
  <c r="J53" i="44" s="1"/>
  <c r="J14" i="44"/>
  <c r="J18" i="44" s="1"/>
  <c r="AE405" i="79"/>
  <c r="AE599" i="79"/>
  <c r="AE965" i="79"/>
  <c r="AE1124" i="79" s="1"/>
  <c r="AE782" i="79"/>
  <c r="AE219" i="79"/>
  <c r="AE36" i="79"/>
  <c r="Y277" i="46"/>
  <c r="D13" i="44"/>
  <c r="Y781" i="79"/>
  <c r="Y598" i="79"/>
  <c r="Y218" i="79"/>
  <c r="Y964" i="79"/>
  <c r="Y404" i="79"/>
  <c r="Y35" i="79"/>
  <c r="AC148" i="46"/>
  <c r="H13" i="44"/>
  <c r="AC781" i="79"/>
  <c r="AC964" i="79"/>
  <c r="AC404" i="79"/>
  <c r="AC598" i="79"/>
  <c r="AC218" i="79"/>
  <c r="AC35" i="79"/>
  <c r="Y407" i="46"/>
  <c r="D14" i="44"/>
  <c r="D18" i="44" s="1"/>
  <c r="Y965" i="79"/>
  <c r="Y1124" i="79" s="1"/>
  <c r="Y405" i="79"/>
  <c r="Y782" i="79"/>
  <c r="Y941" i="79" s="1"/>
  <c r="Y599" i="79"/>
  <c r="Y758" i="79" s="1"/>
  <c r="Y219" i="79"/>
  <c r="Y381" i="79" s="1"/>
  <c r="Y36" i="79"/>
  <c r="Y195" i="79" s="1"/>
  <c r="AC278" i="46"/>
  <c r="AC395" i="46" s="1"/>
  <c r="H14" i="44"/>
  <c r="H18" i="44" s="1"/>
  <c r="AC782" i="79"/>
  <c r="AC958" i="79" s="1"/>
  <c r="AC599" i="79"/>
  <c r="AC219" i="79"/>
  <c r="AC965" i="79"/>
  <c r="AC1124" i="79" s="1"/>
  <c r="AC405" i="79"/>
  <c r="AC36" i="79"/>
  <c r="AD148" i="46"/>
  <c r="I13" i="44"/>
  <c r="AD404" i="79"/>
  <c r="AD598" i="79"/>
  <c r="AD964" i="79"/>
  <c r="AD781" i="79"/>
  <c r="AD218" i="79"/>
  <c r="AD35" i="79"/>
  <c r="H123" i="45"/>
  <c r="I14" i="44"/>
  <c r="I18" i="44" s="1"/>
  <c r="AD782" i="79"/>
  <c r="AD958" i="79" s="1"/>
  <c r="AD965" i="79"/>
  <c r="AD1124" i="79" s="1"/>
  <c r="AD405" i="79"/>
  <c r="AD590" i="79" s="1"/>
  <c r="AD599" i="79"/>
  <c r="AD219" i="79"/>
  <c r="AD395" i="79" s="1"/>
  <c r="AD36" i="79"/>
  <c r="AA406" i="46"/>
  <c r="F13" i="44"/>
  <c r="AA964" i="79"/>
  <c r="AA781" i="79"/>
  <c r="AA598" i="79"/>
  <c r="AA218" i="79"/>
  <c r="AA404" i="79"/>
  <c r="AA35" i="79"/>
  <c r="F43" i="44"/>
  <c r="F14" i="44"/>
  <c r="F18" i="44" s="1"/>
  <c r="AA405" i="79"/>
  <c r="AA590" i="79" s="1"/>
  <c r="AA782" i="79"/>
  <c r="AA219" i="79"/>
  <c r="AA965" i="79"/>
  <c r="AA1124" i="79" s="1"/>
  <c r="AA599" i="79"/>
  <c r="AA36" i="79"/>
  <c r="AA208" i="79" s="1"/>
  <c r="AB406" i="46"/>
  <c r="G13" i="44"/>
  <c r="AB781" i="79"/>
  <c r="AB598" i="79"/>
  <c r="AB218" i="79"/>
  <c r="AB964" i="79"/>
  <c r="AB404" i="79"/>
  <c r="AB35" i="79"/>
  <c r="AB407" i="46"/>
  <c r="G14" i="44"/>
  <c r="G18" i="44" s="1"/>
  <c r="AB965" i="79"/>
  <c r="AB1124" i="79" s="1"/>
  <c r="AB782" i="79"/>
  <c r="AB599" i="79"/>
  <c r="AB219" i="79"/>
  <c r="AB405" i="79"/>
  <c r="AB590"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Y576" i="79"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G53" i="44"/>
  <c r="G50" i="44"/>
  <c r="H53" i="44"/>
  <c r="H50" i="44"/>
  <c r="AC576" i="79" s="1"/>
  <c r="E53" i="44"/>
  <c r="E50" i="44"/>
  <c r="Z576" i="79" s="1"/>
  <c r="Z587" i="79" s="1"/>
  <c r="F53" i="44"/>
  <c r="F50" i="44"/>
  <c r="AC592" i="79"/>
  <c r="AC591" i="79"/>
  <c r="AC590"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5" i="79"/>
  <c r="AB397" i="79"/>
  <c r="AB381" i="79"/>
  <c r="AB396" i="79"/>
  <c r="AB398" i="79"/>
  <c r="AB774" i="79"/>
  <c r="AB775" i="79"/>
  <c r="AB758" i="79"/>
  <c r="AD591" i="79"/>
  <c r="AD592" i="79"/>
  <c r="AC395" i="79"/>
  <c r="AC397" i="79"/>
  <c r="AC396" i="79"/>
  <c r="AC398" i="79"/>
  <c r="AB591" i="79"/>
  <c r="AB592" i="79"/>
  <c r="AA774" i="79"/>
  <c r="AA758" i="79"/>
  <c r="AA775" i="79"/>
  <c r="AA592" i="79"/>
  <c r="AA591" i="79"/>
  <c r="AD396" i="79"/>
  <c r="AD398" i="79"/>
  <c r="AD397" i="79"/>
  <c r="AD381" i="79"/>
  <c r="AD941" i="79"/>
  <c r="AC941" i="79"/>
  <c r="AE395" i="79"/>
  <c r="AE381" i="79"/>
  <c r="AE397" i="79"/>
  <c r="AE396" i="79"/>
  <c r="AE398" i="79"/>
  <c r="AE592" i="79"/>
  <c r="AE591" i="79"/>
  <c r="AE590" i="79"/>
  <c r="AD775" i="79"/>
  <c r="AD758" i="79"/>
  <c r="AD774" i="79"/>
  <c r="AE958" i="79"/>
  <c r="AE941" i="79"/>
  <c r="AA398" i="79"/>
  <c r="AA381" i="79"/>
  <c r="AA397" i="79"/>
  <c r="AA395" i="79"/>
  <c r="AA396" i="79"/>
  <c r="AB211" i="79"/>
  <c r="AB195" i="79"/>
  <c r="AB212" i="79"/>
  <c r="AB208" i="79"/>
  <c r="AB210" i="79"/>
  <c r="AB209" i="79"/>
  <c r="AB941" i="79"/>
  <c r="AB958" i="79"/>
  <c r="AA210" i="79"/>
  <c r="AA195" i="79"/>
  <c r="AA209" i="79"/>
  <c r="AA211" i="79"/>
  <c r="AA212" i="79"/>
  <c r="AA941" i="79"/>
  <c r="AA958" i="79"/>
  <c r="AD195" i="79"/>
  <c r="AC209" i="79"/>
  <c r="AC212" i="79"/>
  <c r="AC208" i="79"/>
  <c r="AC210" i="79"/>
  <c r="AC195" i="79"/>
  <c r="AC211" i="79"/>
  <c r="AC775" i="79"/>
  <c r="AC758" i="79"/>
  <c r="AC774" i="79"/>
  <c r="AE211" i="79"/>
  <c r="AE195" i="79"/>
  <c r="AE208" i="79"/>
  <c r="AE209" i="79"/>
  <c r="AE210" i="79"/>
  <c r="AE212" i="79"/>
  <c r="AE774" i="79"/>
  <c r="AE775" i="79"/>
  <c r="AE758"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C127" i="46" l="1"/>
  <c r="AA127" i="46"/>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61" i="79" s="1"/>
  <c r="Y769" i="79" s="1"/>
  <c r="L129" i="45"/>
  <c r="J127" i="45"/>
  <c r="AF516" i="46" s="1"/>
  <c r="H130" i="45"/>
  <c r="C133" i="45"/>
  <c r="Y1127" i="79" s="1"/>
  <c r="N130" i="45"/>
  <c r="K125" i="45"/>
  <c r="AG258" i="46" s="1"/>
  <c r="AG259" i="46" s="1"/>
  <c r="K128" i="45"/>
  <c r="N127" i="45"/>
  <c r="K126" i="45"/>
  <c r="AG387" i="46" s="1"/>
  <c r="G129" i="45"/>
  <c r="E129" i="45"/>
  <c r="AA384" i="79" s="1"/>
  <c r="AA385"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M127" i="45"/>
  <c r="K129" i="45"/>
  <c r="K130" i="45"/>
  <c r="J129" i="45"/>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Y128" i="46"/>
  <c r="AL387" i="46"/>
  <c r="AL389" i="46" s="1"/>
  <c r="AL516" i="46"/>
  <c r="AL520" i="46" s="1"/>
  <c r="AL130" i="46"/>
  <c r="AL131" i="46" s="1"/>
  <c r="Q54" i="43" s="1"/>
  <c r="AK130" i="46"/>
  <c r="AK131" i="46" s="1"/>
  <c r="P54" i="43" s="1"/>
  <c r="AJ759" i="79"/>
  <c r="AG759" i="79"/>
  <c r="AG382" i="79"/>
  <c r="AK942" i="79"/>
  <c r="AF759" i="79"/>
  <c r="AH576" i="79"/>
  <c r="AL196" i="79"/>
  <c r="AG514" i="46"/>
  <c r="AI942" i="79"/>
  <c r="AJ942" i="79"/>
  <c r="AF382" i="79"/>
  <c r="AL576" i="79"/>
  <c r="AF942" i="79"/>
  <c r="AJ382" i="79"/>
  <c r="AH1125" i="79"/>
  <c r="AI1125" i="79"/>
  <c r="AK514" i="46"/>
  <c r="AI196" i="79"/>
  <c r="AK382" i="79"/>
  <c r="AF514" i="46"/>
  <c r="AL382" i="79"/>
  <c r="AL759" i="79"/>
  <c r="AJ576" i="79"/>
  <c r="AJ514" i="46"/>
  <c r="AK196" i="79"/>
  <c r="AG196" i="79"/>
  <c r="AG1125" i="79"/>
  <c r="AG576" i="79"/>
  <c r="AH514" i="46"/>
  <c r="AK1125" i="79"/>
  <c r="AH196" i="79"/>
  <c r="AH942" i="79"/>
  <c r="AJ1125" i="79"/>
  <c r="AF196" i="79"/>
  <c r="AF1125" i="79"/>
  <c r="AL942" i="79"/>
  <c r="AI382" i="79"/>
  <c r="AL514" i="46"/>
  <c r="AK759" i="79"/>
  <c r="AH382" i="79"/>
  <c r="AJ196" i="79"/>
  <c r="AL1125" i="79"/>
  <c r="AH759" i="79"/>
  <c r="AI514" i="46"/>
  <c r="AK576" i="79"/>
  <c r="AI576" i="79"/>
  <c r="AI759" i="79"/>
  <c r="AG942" i="79"/>
  <c r="Y514" i="46"/>
  <c r="AB514" i="46"/>
  <c r="AE1125" i="79"/>
  <c r="AD382" i="79"/>
  <c r="Y1125" i="79"/>
  <c r="AC514" i="46"/>
  <c r="AB942" i="79"/>
  <c r="AA1125" i="79"/>
  <c r="AD196" i="79"/>
  <c r="Y196" i="79"/>
  <c r="AE759" i="79"/>
  <c r="AA514" i="46"/>
  <c r="AE514" i="46"/>
  <c r="AC382" i="79"/>
  <c r="AB759" i="79"/>
  <c r="AC1125" i="79"/>
  <c r="AE382" i="79"/>
  <c r="Z942" i="79"/>
  <c r="AD514" i="46"/>
  <c r="AA576" i="79"/>
  <c r="AD1125" i="79"/>
  <c r="AE942" i="79"/>
  <c r="AB382" i="79"/>
  <c r="AB1125" i="79"/>
  <c r="AA759" i="79"/>
  <c r="AD576" i="79"/>
  <c r="Y759" i="79"/>
  <c r="AE576" i="79"/>
  <c r="Z759" i="79"/>
  <c r="Z514" i="46"/>
  <c r="AC942" i="79"/>
  <c r="AB576" i="79"/>
  <c r="Y382" i="79"/>
  <c r="Z382" i="79"/>
  <c r="AA196" i="79"/>
  <c r="AD942" i="79"/>
  <c r="AC196" i="79"/>
  <c r="Y942" i="79"/>
  <c r="AE196" i="79"/>
  <c r="AD759" i="79"/>
  <c r="AA382" i="79"/>
  <c r="AA942" i="79"/>
  <c r="AB196" i="79"/>
  <c r="AC759" i="79"/>
  <c r="Z196" i="79"/>
  <c r="Z1125"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258" i="46" l="1"/>
  <c r="AJ258" i="46"/>
  <c r="AJ260" i="46" s="1"/>
  <c r="AK516" i="46"/>
  <c r="AK520" i="46" s="1"/>
  <c r="AL258" i="46"/>
  <c r="AL262" i="46" s="1"/>
  <c r="Q58" i="43" s="1"/>
  <c r="AI258" i="46"/>
  <c r="AI260" i="46" s="1"/>
  <c r="AH516" i="46"/>
  <c r="AI516" i="46"/>
  <c r="AK578" i="79"/>
  <c r="AK587" i="79" s="1"/>
  <c r="P73" i="43" s="1"/>
  <c r="AJ516" i="46"/>
  <c r="AJ520" i="46" s="1"/>
  <c r="Y522" i="46"/>
  <c r="AD522" i="46"/>
  <c r="I64" i="43" s="1"/>
  <c r="Y1131" i="79"/>
  <c r="Y1137" i="79"/>
  <c r="D64" i="43"/>
  <c r="AI517" i="46"/>
  <c r="AI520" i="46"/>
  <c r="AF518" i="46"/>
  <c r="AF520" i="46"/>
  <c r="Y518" i="46"/>
  <c r="Y517" i="46"/>
  <c r="Y519" i="46"/>
  <c r="Y520" i="46"/>
  <c r="AA522" i="46"/>
  <c r="F64" i="43" s="1"/>
  <c r="AH518" i="46"/>
  <c r="AH520" i="46"/>
  <c r="AJ578" i="79"/>
  <c r="AA198" i="79"/>
  <c r="AB198" i="79"/>
  <c r="AJ384" i="79"/>
  <c r="AJ387" i="79" s="1"/>
  <c r="AH578" i="79"/>
  <c r="AH582" i="79" s="1"/>
  <c r="AL384" i="79"/>
  <c r="AL390" i="79" s="1"/>
  <c r="AC198" i="79"/>
  <c r="AC201" i="79" s="1"/>
  <c r="AK384" i="79"/>
  <c r="AK388" i="79" s="1"/>
  <c r="AF384" i="79"/>
  <c r="AF387" i="79" s="1"/>
  <c r="AI578" i="79"/>
  <c r="AI587" i="79" s="1"/>
  <c r="N73" i="43" s="1"/>
  <c r="AL578" i="79"/>
  <c r="AL582" i="79" s="1"/>
  <c r="AE578" i="79"/>
  <c r="AG578" i="79"/>
  <c r="AG384" i="79"/>
  <c r="AG392" i="79" s="1"/>
  <c r="L70" i="43" s="1"/>
  <c r="AD384" i="79"/>
  <c r="AD388" i="79" s="1"/>
  <c r="AB578" i="79"/>
  <c r="Z198" i="79"/>
  <c r="AB384" i="79"/>
  <c r="AB387" i="79" s="1"/>
  <c r="Z384" i="79"/>
  <c r="Z387" i="79" s="1"/>
  <c r="AC384" i="79"/>
  <c r="AC388" i="79" s="1"/>
  <c r="AD944" i="79"/>
  <c r="AH944" i="79"/>
  <c r="AH955" i="79" s="1"/>
  <c r="M79" i="43" s="1"/>
  <c r="AJ944" i="79"/>
  <c r="AJ955" i="79" s="1"/>
  <c r="O79" i="43" s="1"/>
  <c r="AI944" i="79"/>
  <c r="AI955" i="79" s="1"/>
  <c r="N79" i="43" s="1"/>
  <c r="Z944" i="79"/>
  <c r="Z955" i="79" s="1"/>
  <c r="E79" i="43" s="1"/>
  <c r="AK944" i="79"/>
  <c r="AK955" i="79" s="1"/>
  <c r="P79" i="43" s="1"/>
  <c r="AL944" i="79"/>
  <c r="AE944" i="79"/>
  <c r="AE955" i="79" s="1"/>
  <c r="J79" i="43" s="1"/>
  <c r="AF944" i="79"/>
  <c r="AC944" i="79"/>
  <c r="AC955" i="79" s="1"/>
  <c r="H79" i="43" s="1"/>
  <c r="AA944" i="79"/>
  <c r="AA955" i="79" s="1"/>
  <c r="F79" i="43" s="1"/>
  <c r="AB944" i="79"/>
  <c r="AB955" i="79" s="1"/>
  <c r="G79" i="43" s="1"/>
  <c r="AG944" i="79"/>
  <c r="AG955" i="79" s="1"/>
  <c r="L79" i="43" s="1"/>
  <c r="Y1134" i="79"/>
  <c r="Z578" i="79"/>
  <c r="Y944" i="79"/>
  <c r="Y946" i="79" s="1"/>
  <c r="AA578" i="79"/>
  <c r="AA585" i="79" s="1"/>
  <c r="Y578" i="79"/>
  <c r="Y585" i="79" s="1"/>
  <c r="AJ1127" i="79"/>
  <c r="AJ1139" i="79" s="1"/>
  <c r="O82" i="43" s="1"/>
  <c r="AI1127" i="79"/>
  <c r="AL1127" i="79"/>
  <c r="AL1139" i="79" s="1"/>
  <c r="Q82" i="43" s="1"/>
  <c r="AG1127" i="79"/>
  <c r="AK1127" i="79"/>
  <c r="AK1139" i="79" s="1"/>
  <c r="P82" i="43" s="1"/>
  <c r="AH1127" i="79"/>
  <c r="AH1139" i="79" s="1"/>
  <c r="M82" i="43" s="1"/>
  <c r="AF1127" i="79"/>
  <c r="AC1127" i="79"/>
  <c r="AC1139" i="79" s="1"/>
  <c r="H82" i="43" s="1"/>
  <c r="AE1127" i="79"/>
  <c r="AE1139" i="79" s="1"/>
  <c r="J82" i="43" s="1"/>
  <c r="AB1127" i="79"/>
  <c r="AB1139" i="79" s="1"/>
  <c r="G82" i="43" s="1"/>
  <c r="AD1127" i="79"/>
  <c r="AD1139" i="79" s="1"/>
  <c r="I82" i="43" s="1"/>
  <c r="Z1127" i="79"/>
  <c r="Z1137" i="79" s="1"/>
  <c r="AA1127" i="79"/>
  <c r="AC578" i="79"/>
  <c r="AC584" i="79" s="1"/>
  <c r="AE199" i="79"/>
  <c r="AD198" i="79"/>
  <c r="AD201" i="79" s="1"/>
  <c r="AE384" i="79"/>
  <c r="AE387" i="79" s="1"/>
  <c r="AD578" i="79"/>
  <c r="AE203" i="79"/>
  <c r="AL761" i="79"/>
  <c r="AL771" i="79" s="1"/>
  <c r="Q76" i="43" s="1"/>
  <c r="AE761" i="79"/>
  <c r="AE771" i="79" s="1"/>
  <c r="J76" i="43" s="1"/>
  <c r="AI761" i="79"/>
  <c r="AG761" i="79"/>
  <c r="AF761" i="79"/>
  <c r="AF771" i="79" s="1"/>
  <c r="K76" i="43" s="1"/>
  <c r="Z761" i="79"/>
  <c r="Z771" i="79" s="1"/>
  <c r="E76" i="43" s="1"/>
  <c r="AD761" i="79"/>
  <c r="AC761" i="79"/>
  <c r="AC771" i="79" s="1"/>
  <c r="H76" i="43" s="1"/>
  <c r="AJ761" i="79"/>
  <c r="AJ771" i="79" s="1"/>
  <c r="O76" i="43" s="1"/>
  <c r="AH761" i="79"/>
  <c r="AH771" i="79" s="1"/>
  <c r="M76" i="43" s="1"/>
  <c r="AA761" i="79"/>
  <c r="AA771" i="79" s="1"/>
  <c r="F76" i="43" s="1"/>
  <c r="AB761" i="79"/>
  <c r="AB771" i="79" s="1"/>
  <c r="G76" i="43" s="1"/>
  <c r="AK761" i="79"/>
  <c r="AE200" i="79"/>
  <c r="AH132" i="46"/>
  <c r="M55" i="43" s="1"/>
  <c r="R26" i="47" s="1"/>
  <c r="AG198" i="79"/>
  <c r="AG202" i="79" s="1"/>
  <c r="AE201" i="79"/>
  <c r="AF578" i="79"/>
  <c r="AF582" i="79" s="1"/>
  <c r="Y384" i="79"/>
  <c r="Y392" i="79" s="1"/>
  <c r="AF198" i="79"/>
  <c r="AF201" i="79" s="1"/>
  <c r="AH384" i="79"/>
  <c r="AH392" i="79" s="1"/>
  <c r="M70" i="43" s="1"/>
  <c r="AH519" i="46"/>
  <c r="AG262" i="46"/>
  <c r="L58" i="43" s="1"/>
  <c r="AI518" i="46"/>
  <c r="AH517" i="46"/>
  <c r="AG260" i="46"/>
  <c r="AG261" i="46" s="1"/>
  <c r="L57" i="43" s="1"/>
  <c r="AI519" i="46"/>
  <c r="AI522" i="46"/>
  <c r="N64" i="43" s="1"/>
  <c r="AH522" i="46"/>
  <c r="M64" i="43" s="1"/>
  <c r="Y1132" i="79"/>
  <c r="AG389" i="46"/>
  <c r="AG390" i="46"/>
  <c r="AG388" i="46"/>
  <c r="Y1129" i="79"/>
  <c r="AI198" i="79"/>
  <c r="AI199" i="79" s="1"/>
  <c r="AJ198" i="79"/>
  <c r="AJ203" i="79" s="1"/>
  <c r="AK198" i="79"/>
  <c r="AK201" i="79" s="1"/>
  <c r="AL198" i="79"/>
  <c r="AL203" i="79" s="1"/>
  <c r="AH198" i="79"/>
  <c r="AH205" i="79" s="1"/>
  <c r="M67" i="43" s="1"/>
  <c r="AA386" i="79"/>
  <c r="AA389" i="79"/>
  <c r="AA390" i="79"/>
  <c r="AA388" i="79"/>
  <c r="AA387" i="79"/>
  <c r="AF132" i="46"/>
  <c r="K55" i="43" s="1"/>
  <c r="P20" i="47" s="1"/>
  <c r="AJ522" i="46"/>
  <c r="O64" i="43" s="1"/>
  <c r="Y768" i="79"/>
  <c r="Y767" i="79"/>
  <c r="Y762" i="79"/>
  <c r="Y766" i="79"/>
  <c r="Y764" i="79"/>
  <c r="Y763" i="79"/>
  <c r="Y765" i="79"/>
  <c r="AF260" i="46"/>
  <c r="AF259" i="46"/>
  <c r="AJ517" i="46"/>
  <c r="AJ519" i="46"/>
  <c r="AJ518" i="46"/>
  <c r="Y1135" i="79"/>
  <c r="Y1133" i="79"/>
  <c r="Y1128" i="79"/>
  <c r="Y1130" i="79"/>
  <c r="Y1136" i="79"/>
  <c r="AF389" i="46"/>
  <c r="AF390" i="46"/>
  <c r="AF388" i="46"/>
  <c r="AH260" i="46"/>
  <c r="AH259" i="46"/>
  <c r="AG519" i="46"/>
  <c r="AG517" i="46"/>
  <c r="AG518" i="46"/>
  <c r="AF262" i="46"/>
  <c r="K58" i="43" s="1"/>
  <c r="Y1139" i="79"/>
  <c r="AF517" i="46"/>
  <c r="AK387" i="46"/>
  <c r="AK389" i="46" s="1"/>
  <c r="AH262" i="46"/>
  <c r="M58" i="43" s="1"/>
  <c r="AH387" i="46"/>
  <c r="AH392" i="46" s="1"/>
  <c r="M61" i="43" s="1"/>
  <c r="AG132" i="46"/>
  <c r="L55" i="43" s="1"/>
  <c r="Q15" i="47" s="1"/>
  <c r="AA392" i="79"/>
  <c r="F70" i="43" s="1"/>
  <c r="AF522" i="46"/>
  <c r="K64" i="43" s="1"/>
  <c r="AF519" i="46"/>
  <c r="AI384" i="79"/>
  <c r="AI386" i="79" s="1"/>
  <c r="AG522" i="46"/>
  <c r="L64" i="43" s="1"/>
  <c r="Y771"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522" i="46"/>
  <c r="Q64" i="43" s="1"/>
  <c r="AK517" i="46"/>
  <c r="AL390" i="46"/>
  <c r="AL388" i="46"/>
  <c r="AK522" i="46"/>
  <c r="P64" i="43" s="1"/>
  <c r="AK260" i="46"/>
  <c r="AK259" i="46"/>
  <c r="AL517" i="46"/>
  <c r="AL259" i="46"/>
  <c r="AK584"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L260" i="46" l="1"/>
  <c r="AK585" i="79"/>
  <c r="AK586" i="79" s="1"/>
  <c r="P72" i="43" s="1"/>
  <c r="AK583" i="79"/>
  <c r="AK582" i="79"/>
  <c r="AB584" i="79"/>
  <c r="AB583" i="79"/>
  <c r="AB201" i="79"/>
  <c r="AB202" i="79"/>
  <c r="AA199" i="79"/>
  <c r="AA202" i="79"/>
  <c r="AA203" i="79"/>
  <c r="AD583" i="79"/>
  <c r="AD587" i="79"/>
  <c r="I73" i="43" s="1"/>
  <c r="Z202" i="79"/>
  <c r="Z203" i="79"/>
  <c r="AJ584" i="79"/>
  <c r="AJ587" i="79"/>
  <c r="O73" i="43" s="1"/>
  <c r="AM522" i="46"/>
  <c r="F105" i="43" s="1"/>
  <c r="Y584" i="79"/>
  <c r="Z582" i="79"/>
  <c r="Z584" i="79"/>
  <c r="Y521" i="46"/>
  <c r="V21" i="47"/>
  <c r="AM259" i="46"/>
  <c r="Z1139" i="79"/>
  <c r="E82" i="43" s="1"/>
  <c r="D70" i="43"/>
  <c r="AM131" i="46"/>
  <c r="C94" i="43" s="1"/>
  <c r="AM262" i="46"/>
  <c r="D105" i="43" s="1"/>
  <c r="AM518" i="46"/>
  <c r="D76" i="43"/>
  <c r="AM132" i="46"/>
  <c r="C105" i="43" s="1"/>
  <c r="AM520" i="46"/>
  <c r="AM260" i="46"/>
  <c r="AM519" i="46"/>
  <c r="D67" i="43"/>
  <c r="AM517" i="46"/>
  <c r="AD582" i="79"/>
  <c r="AH583" i="79"/>
  <c r="AL583" i="79"/>
  <c r="AI583" i="79"/>
  <c r="R18" i="47"/>
  <c r="R17" i="47"/>
  <c r="R20" i="47"/>
  <c r="R21" i="47"/>
  <c r="R16" i="47"/>
  <c r="AE392" i="79"/>
  <c r="J70" i="43" s="1"/>
  <c r="R22" i="47"/>
  <c r="AB200" i="79"/>
  <c r="AD386" i="79"/>
  <c r="AC202" i="79"/>
  <c r="AG584" i="79"/>
  <c r="AG583" i="79"/>
  <c r="AA582" i="79"/>
  <c r="AC205" i="79"/>
  <c r="H67" i="43" s="1"/>
  <c r="Z389" i="79"/>
  <c r="AC200" i="79"/>
  <c r="AD385" i="79"/>
  <c r="AB203" i="79"/>
  <c r="AD387" i="79"/>
  <c r="AL587" i="79"/>
  <c r="Q73" i="43" s="1"/>
  <c r="AB205" i="79"/>
  <c r="G67" i="43" s="1"/>
  <c r="AD392" i="79"/>
  <c r="I70" i="43" s="1"/>
  <c r="Z386" i="79"/>
  <c r="Z390" i="79"/>
  <c r="AB199" i="79"/>
  <c r="AB388" i="79"/>
  <c r="AK203" i="79"/>
  <c r="AA200" i="79"/>
  <c r="AA205" i="79"/>
  <c r="F67" i="43" s="1"/>
  <c r="AE388" i="79"/>
  <c r="AB390" i="79"/>
  <c r="AB389" i="79"/>
  <c r="AB392" i="79"/>
  <c r="G70" i="43" s="1"/>
  <c r="AI584" i="79"/>
  <c r="AK202" i="79"/>
  <c r="R19" i="47"/>
  <c r="R24" i="47"/>
  <c r="R25" i="47"/>
  <c r="R23" i="47"/>
  <c r="R15" i="47"/>
  <c r="AG587" i="79"/>
  <c r="L73" i="43" s="1"/>
  <c r="AB386" i="79"/>
  <c r="AG585" i="79"/>
  <c r="AA201" i="79"/>
  <c r="AB385" i="79"/>
  <c r="AH587" i="79"/>
  <c r="M73" i="43" s="1"/>
  <c r="AA587" i="79"/>
  <c r="F73" i="43" s="1"/>
  <c r="AA584" i="79"/>
  <c r="AA583" i="79"/>
  <c r="AG582" i="79"/>
  <c r="AD389" i="79"/>
  <c r="AG200" i="79"/>
  <c r="AK390" i="46"/>
  <c r="AJ385" i="79"/>
  <c r="AL201" i="79"/>
  <c r="AK392" i="79"/>
  <c r="P70" i="43" s="1"/>
  <c r="AG386" i="79"/>
  <c r="AL202" i="79"/>
  <c r="AK386" i="79"/>
  <c r="AL389" i="79"/>
  <c r="AG387" i="79"/>
  <c r="AK385" i="79"/>
  <c r="Y949" i="79"/>
  <c r="AL387" i="79"/>
  <c r="AB585" i="79"/>
  <c r="AH389" i="79"/>
  <c r="AI385" i="79"/>
  <c r="AH390" i="79"/>
  <c r="AG205" i="79"/>
  <c r="L67" i="43" s="1"/>
  <c r="AD200" i="79"/>
  <c r="AH385" i="79"/>
  <c r="Y387" i="79"/>
  <c r="AG390" i="79"/>
  <c r="Y389" i="79"/>
  <c r="AK390" i="79"/>
  <c r="AL392" i="79"/>
  <c r="Q70" i="43" s="1"/>
  <c r="AJ390" i="79"/>
  <c r="K73" i="43"/>
  <c r="AG389" i="79"/>
  <c r="AL388" i="79"/>
  <c r="AJ386" i="79"/>
  <c r="AB587" i="79"/>
  <c r="G73" i="43" s="1"/>
  <c r="AG199" i="79"/>
  <c r="AC582" i="79"/>
  <c r="AF389" i="79"/>
  <c r="Y955" i="79"/>
  <c r="Q19" i="47"/>
  <c r="Q24" i="47"/>
  <c r="AD205" i="79"/>
  <c r="I67" i="43" s="1"/>
  <c r="AD203" i="79"/>
  <c r="AG203" i="79"/>
  <c r="Y951" i="79"/>
  <c r="AI521" i="46"/>
  <c r="N63" i="43" s="1"/>
  <c r="AG201" i="79"/>
  <c r="AH521" i="46"/>
  <c r="M63" i="43" s="1"/>
  <c r="Q26" i="47"/>
  <c r="AK205" i="79"/>
  <c r="P67" i="43" s="1"/>
  <c r="AF200" i="79"/>
  <c r="Y947" i="79"/>
  <c r="AJ585" i="79"/>
  <c r="AF386" i="79"/>
  <c r="AK387" i="79"/>
  <c r="AL386" i="79"/>
  <c r="AG388" i="79"/>
  <c r="AF390" i="79"/>
  <c r="AH388" i="79"/>
  <c r="AF583" i="79"/>
  <c r="AJ582" i="79"/>
  <c r="AF585" i="79"/>
  <c r="AK389" i="79"/>
  <c r="AJ389" i="79"/>
  <c r="Z199" i="79"/>
  <c r="AG385" i="79"/>
  <c r="AH387" i="79"/>
  <c r="AB582" i="79"/>
  <c r="AH386" i="79"/>
  <c r="AF584" i="79"/>
  <c r="Z201" i="79"/>
  <c r="AL385" i="79"/>
  <c r="AJ392" i="79"/>
  <c r="O70" i="43" s="1"/>
  <c r="Z200" i="79"/>
  <c r="Y945" i="79"/>
  <c r="AJ388" i="79"/>
  <c r="AJ583" i="79"/>
  <c r="AD584" i="79"/>
  <c r="Y952" i="79"/>
  <c r="AC386" i="79"/>
  <c r="AF202" i="79"/>
  <c r="Q31" i="47"/>
  <c r="AE587" i="79"/>
  <c r="J73" i="43" s="1"/>
  <c r="Q17" i="47"/>
  <c r="AK200" i="79"/>
  <c r="AL585" i="79"/>
  <c r="Z392" i="79"/>
  <c r="E70" i="43" s="1"/>
  <c r="Z388" i="79"/>
  <c r="AC199" i="79"/>
  <c r="AC390" i="79"/>
  <c r="AF385" i="79"/>
  <c r="AE584" i="79"/>
  <c r="AC392" i="79"/>
  <c r="H70" i="43" s="1"/>
  <c r="AI585" i="79"/>
  <c r="AI582" i="79"/>
  <c r="AC389" i="79"/>
  <c r="Z205" i="79"/>
  <c r="E67" i="43" s="1"/>
  <c r="Q21" i="47"/>
  <c r="AL584" i="79"/>
  <c r="H73" i="43"/>
  <c r="Z385" i="79"/>
  <c r="AC203" i="79"/>
  <c r="AC385" i="79"/>
  <c r="AF388" i="79"/>
  <c r="Y953" i="79"/>
  <c r="AK199" i="79"/>
  <c r="AF392" i="79"/>
  <c r="K70" i="43" s="1"/>
  <c r="AG521" i="46"/>
  <c r="L63" i="43" s="1"/>
  <c r="AF261" i="46"/>
  <c r="K57" i="43" s="1"/>
  <c r="P39" i="47" s="1"/>
  <c r="AC583" i="79"/>
  <c r="AE585" i="79"/>
  <c r="AD390" i="79"/>
  <c r="AC387" i="79"/>
  <c r="AE582" i="79"/>
  <c r="AC585" i="79"/>
  <c r="AE583" i="79"/>
  <c r="AD585" i="79"/>
  <c r="Y587" i="79"/>
  <c r="D73" i="43" s="1"/>
  <c r="AH585" i="79"/>
  <c r="AH584" i="79"/>
  <c r="AA1134" i="79"/>
  <c r="AA1133" i="79"/>
  <c r="AA1131" i="79"/>
  <c r="AA1129" i="79"/>
  <c r="AA1136" i="79"/>
  <c r="AA1128" i="79"/>
  <c r="AA1135" i="79"/>
  <c r="AA1137" i="79"/>
  <c r="AA1132" i="79"/>
  <c r="AA1130" i="79"/>
  <c r="AI390" i="79"/>
  <c r="E73" i="43"/>
  <c r="Z765" i="79"/>
  <c r="Z768" i="79"/>
  <c r="Z764" i="79"/>
  <c r="Z762" i="79"/>
  <c r="Z767" i="79"/>
  <c r="Z763" i="79"/>
  <c r="Z769" i="79"/>
  <c r="Z766" i="79"/>
  <c r="Z1134" i="79"/>
  <c r="Z1129" i="79"/>
  <c r="Z1130" i="79"/>
  <c r="Z1133" i="79"/>
  <c r="Z1128" i="79"/>
  <c r="Z1132" i="79"/>
  <c r="Z1131" i="79"/>
  <c r="Z1135" i="79"/>
  <c r="Z1136" i="79"/>
  <c r="AG1137" i="79"/>
  <c r="AG1128" i="79"/>
  <c r="AG1130" i="79"/>
  <c r="AG1136" i="79"/>
  <c r="AG1133" i="79"/>
  <c r="AG1134" i="79"/>
  <c r="AG1135" i="79"/>
  <c r="AG1129" i="79"/>
  <c r="AG1132" i="79"/>
  <c r="AG1131" i="79"/>
  <c r="AF948" i="79"/>
  <c r="AF945" i="79"/>
  <c r="AF949" i="79"/>
  <c r="AF950" i="79"/>
  <c r="AF952" i="79"/>
  <c r="AF947" i="79"/>
  <c r="AF953" i="79"/>
  <c r="AF951" i="79"/>
  <c r="AF946" i="79"/>
  <c r="AD947" i="79"/>
  <c r="AD952" i="79"/>
  <c r="AD949" i="79"/>
  <c r="AD946" i="79"/>
  <c r="AD951" i="79"/>
  <c r="AD945" i="79"/>
  <c r="AD950" i="79"/>
  <c r="AD953" i="79"/>
  <c r="AD948" i="79"/>
  <c r="AK392" i="46"/>
  <c r="P61" i="43" s="1"/>
  <c r="AK388" i="46"/>
  <c r="AL205" i="79"/>
  <c r="Q67" i="43" s="1"/>
  <c r="AE389" i="79"/>
  <c r="AK767" i="79"/>
  <c r="AK768" i="79"/>
  <c r="AK762" i="79"/>
  <c r="AK766" i="79"/>
  <c r="AK765" i="79"/>
  <c r="AK769" i="79"/>
  <c r="AK763" i="79"/>
  <c r="AK764" i="79"/>
  <c r="AF762" i="79"/>
  <c r="AF766" i="79"/>
  <c r="AF769" i="79"/>
  <c r="AF763" i="79"/>
  <c r="AF767" i="79"/>
  <c r="AF768" i="79"/>
  <c r="AF764" i="79"/>
  <c r="AF765" i="79"/>
  <c r="AD1134" i="79"/>
  <c r="AD1132" i="79"/>
  <c r="AD1136" i="79"/>
  <c r="AD1128" i="79"/>
  <c r="AD1135" i="79"/>
  <c r="AD1131" i="79"/>
  <c r="AD1133" i="79"/>
  <c r="AD1137" i="79"/>
  <c r="AD1130" i="79"/>
  <c r="AD1129" i="79"/>
  <c r="AL1128" i="79"/>
  <c r="AL1136" i="79"/>
  <c r="AL1131" i="79"/>
  <c r="AL1137" i="79"/>
  <c r="AL1135" i="79"/>
  <c r="AL1129" i="79"/>
  <c r="AL1134" i="79"/>
  <c r="AL1130" i="79"/>
  <c r="AL1132" i="79"/>
  <c r="AL1133" i="79"/>
  <c r="AE951" i="79"/>
  <c r="AE953" i="79"/>
  <c r="AE947" i="79"/>
  <c r="AE949" i="79"/>
  <c r="AE948" i="79"/>
  <c r="AE952" i="79"/>
  <c r="AE945" i="79"/>
  <c r="AE950" i="79"/>
  <c r="AE946" i="79"/>
  <c r="AC949" i="79"/>
  <c r="AC946" i="79"/>
  <c r="AC948" i="79"/>
  <c r="AC945" i="79"/>
  <c r="AC951" i="79"/>
  <c r="AC947" i="79"/>
  <c r="AC952" i="79"/>
  <c r="AC950" i="79"/>
  <c r="AC953" i="79"/>
  <c r="Z583" i="79"/>
  <c r="AB765" i="79"/>
  <c r="AB767" i="79"/>
  <c r="AB769" i="79"/>
  <c r="AB764" i="79"/>
  <c r="AB762" i="79"/>
  <c r="AB763" i="79"/>
  <c r="AB766" i="79"/>
  <c r="AB768" i="79"/>
  <c r="AG769" i="79"/>
  <c r="AG767" i="79"/>
  <c r="AG766" i="79"/>
  <c r="AG768" i="79"/>
  <c r="AG762" i="79"/>
  <c r="AG764" i="79"/>
  <c r="AG763" i="79"/>
  <c r="AG765" i="79"/>
  <c r="AE386" i="79"/>
  <c r="AE390" i="79"/>
  <c r="AB1135" i="79"/>
  <c r="AB1129" i="79"/>
  <c r="AB1130" i="79"/>
  <c r="AB1136" i="79"/>
  <c r="AB1131" i="79"/>
  <c r="AB1137" i="79"/>
  <c r="AB1134" i="79"/>
  <c r="AB1132" i="79"/>
  <c r="AB1133" i="79"/>
  <c r="AB1128" i="79"/>
  <c r="AI1137" i="79"/>
  <c r="AI1133" i="79"/>
  <c r="AI1132" i="79"/>
  <c r="AI1131" i="79"/>
  <c r="AI1130" i="79"/>
  <c r="AI1134" i="79"/>
  <c r="AI1135" i="79"/>
  <c r="AI1128" i="79"/>
  <c r="AI1129" i="79"/>
  <c r="AI1136" i="79"/>
  <c r="AL945" i="79"/>
  <c r="AL946" i="79"/>
  <c r="AL953" i="79"/>
  <c r="AL947" i="79"/>
  <c r="AL950" i="79"/>
  <c r="AL951" i="79"/>
  <c r="AL952" i="79"/>
  <c r="AL948" i="79"/>
  <c r="AL949" i="79"/>
  <c r="AI387" i="79"/>
  <c r="AF205" i="79"/>
  <c r="K67" i="43" s="1"/>
  <c r="AA763" i="79"/>
  <c r="AA765" i="79"/>
  <c r="AA764" i="79"/>
  <c r="AA762" i="79"/>
  <c r="AA768" i="79"/>
  <c r="AA769" i="79"/>
  <c r="AA767" i="79"/>
  <c r="AA766" i="79"/>
  <c r="AI768" i="79"/>
  <c r="AI766" i="79"/>
  <c r="AI769" i="79"/>
  <c r="AI762" i="79"/>
  <c r="AI767" i="79"/>
  <c r="AI764" i="79"/>
  <c r="AI765" i="79"/>
  <c r="AI763" i="79"/>
  <c r="AD202" i="79"/>
  <c r="AD199" i="79"/>
  <c r="AF955" i="79"/>
  <c r="K79" i="43" s="1"/>
  <c r="AE1129" i="79"/>
  <c r="AE1131" i="79"/>
  <c r="AE1136" i="79"/>
  <c r="AE1135" i="79"/>
  <c r="AE1134" i="79"/>
  <c r="AE1130" i="79"/>
  <c r="AE1128" i="79"/>
  <c r="AE1133" i="79"/>
  <c r="AE1137" i="79"/>
  <c r="AE1132" i="79"/>
  <c r="AJ1135" i="79"/>
  <c r="AJ1136" i="79"/>
  <c r="AJ1130" i="79"/>
  <c r="AJ1132" i="79"/>
  <c r="AJ1129" i="79"/>
  <c r="AJ1134" i="79"/>
  <c r="AJ1128" i="79"/>
  <c r="AJ1137" i="79"/>
  <c r="AJ1131" i="79"/>
  <c r="AJ1133" i="79"/>
  <c r="AK952" i="79"/>
  <c r="AK945" i="79"/>
  <c r="AK947" i="79"/>
  <c r="AK951" i="79"/>
  <c r="AK953" i="79"/>
  <c r="AK950" i="79"/>
  <c r="AK948" i="79"/>
  <c r="AK949" i="79"/>
  <c r="AK946" i="79"/>
  <c r="AD764" i="79"/>
  <c r="AD766" i="79"/>
  <c r="AD765" i="79"/>
  <c r="AD769" i="79"/>
  <c r="AD768" i="79"/>
  <c r="AD767" i="79"/>
  <c r="AD762" i="79"/>
  <c r="AD763" i="79"/>
  <c r="AK1133" i="79"/>
  <c r="AK1137" i="79"/>
  <c r="AK1132" i="79"/>
  <c r="AK1128" i="79"/>
  <c r="AK1134" i="79"/>
  <c r="AK1130" i="79"/>
  <c r="AK1136" i="79"/>
  <c r="AK1131" i="79"/>
  <c r="AK1135" i="79"/>
  <c r="AK1129" i="79"/>
  <c r="AI389" i="79"/>
  <c r="AH763" i="79"/>
  <c r="AH769" i="79"/>
  <c r="AH768" i="79"/>
  <c r="AH762" i="79"/>
  <c r="AH765" i="79"/>
  <c r="AH764" i="79"/>
  <c r="AH767" i="79"/>
  <c r="AH766" i="79"/>
  <c r="AL955" i="79"/>
  <c r="Q79" i="43" s="1"/>
  <c r="Y582" i="79"/>
  <c r="Y583" i="79"/>
  <c r="Z951" i="79"/>
  <c r="Z945" i="79"/>
  <c r="Z952" i="79"/>
  <c r="Z947" i="79"/>
  <c r="Z953" i="79"/>
  <c r="Z950" i="79"/>
  <c r="Z948" i="79"/>
  <c r="Z949" i="79"/>
  <c r="Z946" i="79"/>
  <c r="AI392" i="79"/>
  <c r="N70" i="43" s="1"/>
  <c r="AF203" i="79"/>
  <c r="Y388" i="79"/>
  <c r="Y390" i="79"/>
  <c r="AJ767" i="79"/>
  <c r="AJ768" i="79"/>
  <c r="AJ769" i="79"/>
  <c r="AJ763" i="79"/>
  <c r="AJ762" i="79"/>
  <c r="AJ765" i="79"/>
  <c r="AJ766" i="79"/>
  <c r="AJ764" i="79"/>
  <c r="AL762" i="79"/>
  <c r="AL763" i="79"/>
  <c r="AL768" i="79"/>
  <c r="AL769" i="79"/>
  <c r="AL765" i="79"/>
  <c r="AL766" i="79"/>
  <c r="AL767" i="79"/>
  <c r="AL764" i="79"/>
  <c r="AG1139" i="79"/>
  <c r="L82" i="43" s="1"/>
  <c r="AK771" i="79"/>
  <c r="P76" i="43" s="1"/>
  <c r="AF1130" i="79"/>
  <c r="AF1135" i="79"/>
  <c r="AF1134" i="79"/>
  <c r="AF1132" i="79"/>
  <c r="AF1137" i="79"/>
  <c r="AF1129" i="79"/>
  <c r="AF1133" i="79"/>
  <c r="AF1128" i="79"/>
  <c r="AF1131" i="79"/>
  <c r="AF1136" i="79"/>
  <c r="AB945" i="79"/>
  <c r="AB952" i="79"/>
  <c r="AB947" i="79"/>
  <c r="AB951" i="79"/>
  <c r="AB950" i="79"/>
  <c r="AB953" i="79"/>
  <c r="AB949" i="79"/>
  <c r="AB948" i="79"/>
  <c r="AB946" i="79"/>
  <c r="AI948" i="79"/>
  <c r="AI951" i="79"/>
  <c r="AI949" i="79"/>
  <c r="AI952" i="79"/>
  <c r="AI946" i="79"/>
  <c r="AI950" i="79"/>
  <c r="AI953" i="79"/>
  <c r="AI945" i="79"/>
  <c r="AI947" i="79"/>
  <c r="AG771" i="79"/>
  <c r="L76" i="43" s="1"/>
  <c r="AE769" i="79"/>
  <c r="AE766" i="79"/>
  <c r="AE762" i="79"/>
  <c r="AE767" i="79"/>
  <c r="AE768" i="79"/>
  <c r="AE765" i="79"/>
  <c r="AE763" i="79"/>
  <c r="AE764" i="79"/>
  <c r="AC1128" i="79"/>
  <c r="AC1132" i="79"/>
  <c r="AC1129" i="79"/>
  <c r="AC1136" i="79"/>
  <c r="AC1137" i="79"/>
  <c r="AC1134" i="79"/>
  <c r="AC1131" i="79"/>
  <c r="AC1130" i="79"/>
  <c r="AC1133" i="79"/>
  <c r="AC1135" i="79"/>
  <c r="AG947" i="79"/>
  <c r="AG950" i="79"/>
  <c r="AG948" i="79"/>
  <c r="AG952" i="79"/>
  <c r="AG949" i="79"/>
  <c r="AG945" i="79"/>
  <c r="AG953" i="79"/>
  <c r="AG946" i="79"/>
  <c r="AG951" i="79"/>
  <c r="AD955" i="79"/>
  <c r="I79" i="43" s="1"/>
  <c r="AI388" i="79"/>
  <c r="AF199" i="79"/>
  <c r="AE385" i="79"/>
  <c r="Z585" i="79"/>
  <c r="Y386" i="79"/>
  <c r="Y385" i="79"/>
  <c r="AA1139" i="79"/>
  <c r="F82" i="43" s="1"/>
  <c r="AD771" i="79"/>
  <c r="I76" i="43" s="1"/>
  <c r="AC767" i="79"/>
  <c r="AC765" i="79"/>
  <c r="AC764" i="79"/>
  <c r="AC766" i="79"/>
  <c r="AC768" i="79"/>
  <c r="AC769" i="79"/>
  <c r="AC762" i="79"/>
  <c r="AC763" i="79"/>
  <c r="AI1139" i="79"/>
  <c r="N82" i="43" s="1"/>
  <c r="AF1139" i="79"/>
  <c r="K82" i="43" s="1"/>
  <c r="AH1137" i="79"/>
  <c r="AH1135" i="79"/>
  <c r="AH1136" i="79"/>
  <c r="AH1128" i="79"/>
  <c r="AH1134" i="79"/>
  <c r="AH1132" i="79"/>
  <c r="AH1130" i="79"/>
  <c r="AH1131" i="79"/>
  <c r="AH1129" i="79"/>
  <c r="AH1133" i="79"/>
  <c r="Y950" i="79"/>
  <c r="Y948" i="79"/>
  <c r="AA949" i="79"/>
  <c r="AA953" i="79"/>
  <c r="AA948" i="79"/>
  <c r="AA947" i="79"/>
  <c r="AA951" i="79"/>
  <c r="AA945" i="79"/>
  <c r="AA950" i="79"/>
  <c r="AA946" i="79"/>
  <c r="AA952" i="79"/>
  <c r="AJ948" i="79"/>
  <c r="AJ949" i="79"/>
  <c r="AJ946" i="79"/>
  <c r="AJ951" i="79"/>
  <c r="AJ947" i="79"/>
  <c r="AJ945" i="79"/>
  <c r="AJ952" i="79"/>
  <c r="AJ950" i="79"/>
  <c r="AJ953" i="79"/>
  <c r="AI771" i="79"/>
  <c r="N76" i="43" s="1"/>
  <c r="AH949" i="79"/>
  <c r="AH947" i="79"/>
  <c r="AH946" i="79"/>
  <c r="AH950" i="79"/>
  <c r="AH951" i="79"/>
  <c r="AH945" i="79"/>
  <c r="AH952" i="79"/>
  <c r="AH953" i="79"/>
  <c r="AH948" i="79"/>
  <c r="P15" i="47"/>
  <c r="AI205" i="79"/>
  <c r="N67" i="43" s="1"/>
  <c r="AF391" i="46"/>
  <c r="K60" i="43" s="1"/>
  <c r="AJ521" i="46"/>
  <c r="O63" i="43" s="1"/>
  <c r="AF521" i="46"/>
  <c r="K63" i="43" s="1"/>
  <c r="AH261" i="46"/>
  <c r="M57" i="43" s="1"/>
  <c r="R30" i="47" s="1"/>
  <c r="AA391" i="79"/>
  <c r="F69" i="43" s="1"/>
  <c r="AG391" i="46"/>
  <c r="L60" i="43" s="1"/>
  <c r="D82" i="43"/>
  <c r="Y1138" i="79"/>
  <c r="D81" i="43" s="1"/>
  <c r="P17" i="47"/>
  <c r="P18" i="47"/>
  <c r="AJ202" i="79"/>
  <c r="AI200" i="79"/>
  <c r="P21" i="47"/>
  <c r="P24" i="47"/>
  <c r="Q22" i="47"/>
  <c r="Q25" i="47"/>
  <c r="AL200" i="79"/>
  <c r="AI202" i="79"/>
  <c r="AH389" i="46"/>
  <c r="E95" i="43" s="1"/>
  <c r="AH390" i="46"/>
  <c r="AH388" i="46"/>
  <c r="P19" i="47"/>
  <c r="AJ200" i="79"/>
  <c r="P22" i="47"/>
  <c r="Q23" i="47"/>
  <c r="AI203" i="79"/>
  <c r="P16" i="47"/>
  <c r="P25" i="47"/>
  <c r="P23" i="47"/>
  <c r="Q18" i="47"/>
  <c r="Q16" i="47"/>
  <c r="AL199" i="79"/>
  <c r="AJ199" i="79"/>
  <c r="AJ201" i="79"/>
  <c r="Y770"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5" i="43"/>
  <c r="V26" i="47"/>
  <c r="V24" i="47"/>
  <c r="V19" i="47"/>
  <c r="V17" i="47"/>
  <c r="V22" i="47"/>
  <c r="D94" i="43"/>
  <c r="Y261" i="46"/>
  <c r="D57" i="43" s="1"/>
  <c r="D95" i="43"/>
  <c r="F94"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Y586" i="79" l="1"/>
  <c r="D72" i="43" s="1"/>
  <c r="AM205" i="79"/>
  <c r="AD586" i="79"/>
  <c r="I72" i="43" s="1"/>
  <c r="AJ586" i="79"/>
  <c r="O72" i="43" s="1"/>
  <c r="AM521" i="46"/>
  <c r="AM523" i="46" s="1"/>
  <c r="U31" i="47"/>
  <c r="R55" i="43"/>
  <c r="AM386" i="79"/>
  <c r="AM261" i="46"/>
  <c r="AM263" i="46" s="1"/>
  <c r="AM388" i="46"/>
  <c r="AM390" i="46"/>
  <c r="AM200" i="79"/>
  <c r="AM199" i="79"/>
  <c r="AM1129" i="79"/>
  <c r="AM1130" i="79"/>
  <c r="AM764" i="79"/>
  <c r="AM1132" i="79"/>
  <c r="AM768" i="79"/>
  <c r="AM763" i="79"/>
  <c r="AM1128" i="79"/>
  <c r="AM762" i="79"/>
  <c r="AM946" i="79"/>
  <c r="AM1136" i="79"/>
  <c r="AM1134" i="79"/>
  <c r="AM201" i="79"/>
  <c r="AM389" i="46"/>
  <c r="AM133" i="46"/>
  <c r="AM1131" i="79"/>
  <c r="AM1133" i="79"/>
  <c r="AM948" i="79"/>
  <c r="AM385" i="79"/>
  <c r="AM585" i="79"/>
  <c r="AM767" i="79"/>
  <c r="AM1137" i="79"/>
  <c r="AM765" i="79"/>
  <c r="AM1135" i="79"/>
  <c r="AM766" i="79"/>
  <c r="AM202" i="79"/>
  <c r="AM203" i="79"/>
  <c r="AM387" i="79"/>
  <c r="D79" i="43"/>
  <c r="R79" i="43" s="1"/>
  <c r="AM955" i="79"/>
  <c r="K105" i="43" s="1"/>
  <c r="AM949" i="79"/>
  <c r="AM390" i="79"/>
  <c r="AM582" i="79"/>
  <c r="R73" i="43"/>
  <c r="AM587" i="79"/>
  <c r="I105" i="43" s="1"/>
  <c r="AM392" i="46"/>
  <c r="E105" i="43" s="1"/>
  <c r="AM951" i="79"/>
  <c r="AM392" i="79"/>
  <c r="H105" i="43" s="1"/>
  <c r="AM583" i="79"/>
  <c r="AK391" i="46"/>
  <c r="P60" i="43" s="1"/>
  <c r="U47" i="47" s="1"/>
  <c r="AM389" i="79"/>
  <c r="AM388" i="79"/>
  <c r="AM584" i="79"/>
  <c r="AM945" i="79"/>
  <c r="AM947" i="79"/>
  <c r="AM1139" i="79"/>
  <c r="L105" i="43" s="1"/>
  <c r="G105" i="43"/>
  <c r="AM950" i="79"/>
  <c r="AM769" i="79"/>
  <c r="AM953" i="79"/>
  <c r="AM952" i="79"/>
  <c r="AM771" i="79"/>
  <c r="J105" i="43" s="1"/>
  <c r="D104" i="43"/>
  <c r="C104" i="43"/>
  <c r="AB204" i="79"/>
  <c r="G66" i="43" s="1"/>
  <c r="L81" i="47" s="1"/>
  <c r="AL586" i="79"/>
  <c r="Q72" i="43" s="1"/>
  <c r="E96" i="43"/>
  <c r="Z391" i="79"/>
  <c r="E69" i="43" s="1"/>
  <c r="AA204" i="79"/>
  <c r="F66" i="43" s="1"/>
  <c r="AG586" i="79"/>
  <c r="L72" i="43" s="1"/>
  <c r="AB391" i="79"/>
  <c r="G69" i="43" s="1"/>
  <c r="AA586" i="79"/>
  <c r="F72" i="43" s="1"/>
  <c r="R27" i="47"/>
  <c r="R29" i="47" s="1"/>
  <c r="P30" i="47"/>
  <c r="P37" i="47"/>
  <c r="P33" i="47"/>
  <c r="P56" i="47"/>
  <c r="P32" i="47"/>
  <c r="AG391" i="79"/>
  <c r="L69" i="43" s="1"/>
  <c r="AH391" i="79"/>
  <c r="M69" i="43" s="1"/>
  <c r="AB586" i="79"/>
  <c r="G72" i="43" s="1"/>
  <c r="AI586" i="79"/>
  <c r="N72" i="43" s="1"/>
  <c r="AJ391" i="79"/>
  <c r="O69" i="43" s="1"/>
  <c r="AL391" i="79"/>
  <c r="Q69" i="43" s="1"/>
  <c r="H98" i="43"/>
  <c r="P48" i="47"/>
  <c r="AD204" i="79"/>
  <c r="I66" i="43" s="1"/>
  <c r="K96" i="43"/>
  <c r="AF391" i="79"/>
  <c r="K69" i="43" s="1"/>
  <c r="P54" i="47"/>
  <c r="AF586" i="79"/>
  <c r="K72" i="43" s="1"/>
  <c r="AF204" i="79"/>
  <c r="K66" i="43" s="1"/>
  <c r="AK391" i="79"/>
  <c r="P69" i="43" s="1"/>
  <c r="AG204" i="79"/>
  <c r="L66" i="43" s="1"/>
  <c r="P34" i="47"/>
  <c r="P40" i="47"/>
  <c r="AK204" i="79"/>
  <c r="P66" i="43" s="1"/>
  <c r="Z204" i="79"/>
  <c r="E66" i="43" s="1"/>
  <c r="Y954" i="79"/>
  <c r="D78" i="43" s="1"/>
  <c r="H95" i="43"/>
  <c r="H97" i="43"/>
  <c r="AI204" i="79"/>
  <c r="N66" i="43" s="1"/>
  <c r="AE586" i="79"/>
  <c r="J72" i="43" s="1"/>
  <c r="P51" i="47"/>
  <c r="K95" i="43"/>
  <c r="AH586" i="79"/>
  <c r="M72" i="43" s="1"/>
  <c r="AC391" i="79"/>
  <c r="H69" i="43" s="1"/>
  <c r="I100" i="43"/>
  <c r="H94" i="43"/>
  <c r="H99" i="43"/>
  <c r="P55" i="47"/>
  <c r="AI1138" i="79"/>
  <c r="N81" i="43" s="1"/>
  <c r="AB1138" i="79"/>
  <c r="G81" i="43" s="1"/>
  <c r="J100" i="43"/>
  <c r="I96" i="43"/>
  <c r="P50" i="47"/>
  <c r="K102" i="43"/>
  <c r="R76" i="43"/>
  <c r="J99" i="43"/>
  <c r="R70" i="43"/>
  <c r="AC204" i="79"/>
  <c r="H66" i="43" s="1"/>
  <c r="AC586" i="79"/>
  <c r="H72" i="43" s="1"/>
  <c r="K98" i="43"/>
  <c r="L101" i="43"/>
  <c r="J98" i="43"/>
  <c r="P47" i="47"/>
  <c r="P35" i="47"/>
  <c r="P38" i="47"/>
  <c r="AD391" i="79"/>
  <c r="I69" i="43" s="1"/>
  <c r="AD1138" i="79"/>
  <c r="I81" i="43" s="1"/>
  <c r="AF954" i="79"/>
  <c r="K78" i="43" s="1"/>
  <c r="I94" i="43"/>
  <c r="P53" i="47"/>
  <c r="P36" i="47"/>
  <c r="P31" i="47"/>
  <c r="H96" i="43"/>
  <c r="AG954" i="79"/>
  <c r="L78" i="43" s="1"/>
  <c r="AI391" i="79"/>
  <c r="N69" i="43" s="1"/>
  <c r="I99" i="43"/>
  <c r="L95" i="43"/>
  <c r="R61" i="43"/>
  <c r="P46" i="47"/>
  <c r="P52" i="47"/>
  <c r="P41" i="47"/>
  <c r="J97" i="43"/>
  <c r="L96" i="43"/>
  <c r="K94" i="43"/>
  <c r="P45" i="47"/>
  <c r="P49" i="47"/>
  <c r="L103" i="43"/>
  <c r="M103" i="43" s="1"/>
  <c r="I95" i="43"/>
  <c r="AE391" i="79"/>
  <c r="J69" i="43" s="1"/>
  <c r="O98" i="47" s="1"/>
  <c r="Z586" i="79"/>
  <c r="E72" i="43" s="1"/>
  <c r="AH954" i="79"/>
  <c r="M78" i="43" s="1"/>
  <c r="K100" i="43"/>
  <c r="AD770" i="79"/>
  <c r="I75" i="43" s="1"/>
  <c r="J94" i="43"/>
  <c r="AE954" i="79"/>
  <c r="J78" i="43" s="1"/>
  <c r="AL1138" i="79"/>
  <c r="Q81" i="43" s="1"/>
  <c r="AK770" i="79"/>
  <c r="P75" i="43" s="1"/>
  <c r="L94" i="43"/>
  <c r="Z1138" i="79"/>
  <c r="E81" i="43" s="1"/>
  <c r="G98" i="43"/>
  <c r="AH1138" i="79"/>
  <c r="M81" i="43" s="1"/>
  <c r="AF1138" i="79"/>
  <c r="K81" i="43" s="1"/>
  <c r="AC954" i="79"/>
  <c r="H78" i="43" s="1"/>
  <c r="AG1138" i="79"/>
  <c r="L81" i="43" s="1"/>
  <c r="L99" i="43"/>
  <c r="Z770" i="79"/>
  <c r="E75" i="43" s="1"/>
  <c r="J95" i="43"/>
  <c r="L98" i="43"/>
  <c r="AL770" i="79"/>
  <c r="Q75" i="43" s="1"/>
  <c r="AF770" i="79"/>
  <c r="K75" i="43" s="1"/>
  <c r="AD954" i="79"/>
  <c r="I78" i="43" s="1"/>
  <c r="J96" i="43"/>
  <c r="I97" i="43"/>
  <c r="AC770" i="79"/>
  <c r="H75" i="43" s="1"/>
  <c r="K101" i="43"/>
  <c r="AK1138" i="79"/>
  <c r="P81" i="43" s="1"/>
  <c r="AJ1138" i="79"/>
  <c r="O81" i="43" s="1"/>
  <c r="AI770" i="79"/>
  <c r="N75" i="43" s="1"/>
  <c r="AA770" i="79"/>
  <c r="F75" i="43" s="1"/>
  <c r="I98" i="43"/>
  <c r="K97" i="43"/>
  <c r="Y391" i="79"/>
  <c r="D69" i="43" s="1"/>
  <c r="L100" i="43"/>
  <c r="R82" i="43"/>
  <c r="AJ954" i="79"/>
  <c r="O78" i="43" s="1"/>
  <c r="K99" i="43"/>
  <c r="AE1138" i="79"/>
  <c r="J81" i="43" s="1"/>
  <c r="AE770" i="79"/>
  <c r="J75" i="43" s="1"/>
  <c r="Z954" i="79"/>
  <c r="E78" i="43" s="1"/>
  <c r="AL954" i="79"/>
  <c r="Q78" i="43" s="1"/>
  <c r="L102" i="43"/>
  <c r="AA954" i="79"/>
  <c r="F78" i="43" s="1"/>
  <c r="AC1138" i="79"/>
  <c r="H81" i="43" s="1"/>
  <c r="AI954" i="79"/>
  <c r="N78" i="43" s="1"/>
  <c r="AB954" i="79"/>
  <c r="G78" i="43" s="1"/>
  <c r="AJ770" i="79"/>
  <c r="O75" i="43" s="1"/>
  <c r="AH770" i="79"/>
  <c r="M75" i="43" s="1"/>
  <c r="AK954" i="79"/>
  <c r="P78" i="43" s="1"/>
  <c r="AG770" i="79"/>
  <c r="L75" i="43" s="1"/>
  <c r="AB770" i="79"/>
  <c r="G75" i="43" s="1"/>
  <c r="L97" i="43"/>
  <c r="J101" i="43"/>
  <c r="AA1138"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4" i="43"/>
  <c r="Q65" i="47"/>
  <c r="Q45" i="47"/>
  <c r="Q62" i="47"/>
  <c r="G95" i="43"/>
  <c r="Q54" i="47"/>
  <c r="Q48" i="47"/>
  <c r="Q70" i="47"/>
  <c r="Q64" i="47"/>
  <c r="Q63" i="47"/>
  <c r="Q66" i="47"/>
  <c r="Q56" i="47"/>
  <c r="Q49" i="47"/>
  <c r="Q53" i="47"/>
  <c r="Q55" i="47"/>
  <c r="G96" i="43"/>
  <c r="Q51" i="47"/>
  <c r="Q68" i="47"/>
  <c r="Q46" i="47"/>
  <c r="R67" i="43"/>
  <c r="S48" i="47"/>
  <c r="G97" i="43"/>
  <c r="AH204" i="79"/>
  <c r="M66" i="43" s="1"/>
  <c r="G94"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7" i="43"/>
  <c r="F96"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U83" i="47" l="1"/>
  <c r="H20" i="43"/>
  <c r="E29" i="43"/>
  <c r="Q82" i="47"/>
  <c r="P83" i="47"/>
  <c r="R63" i="43"/>
  <c r="AM391" i="46"/>
  <c r="AM393" i="46" s="1"/>
  <c r="U63" i="47"/>
  <c r="U71" i="47"/>
  <c r="AM204" i="79"/>
  <c r="AM206" i="79" s="1"/>
  <c r="AM1138" i="79"/>
  <c r="AM1140" i="79" s="1"/>
  <c r="U48" i="47"/>
  <c r="U50" i="47"/>
  <c r="AM770" i="79"/>
  <c r="AM772" i="79" s="1"/>
  <c r="U61" i="47"/>
  <c r="U65" i="47"/>
  <c r="U49" i="47"/>
  <c r="U56" i="47"/>
  <c r="U68" i="47"/>
  <c r="U70" i="47"/>
  <c r="U45" i="47"/>
  <c r="U46" i="47"/>
  <c r="U60" i="47"/>
  <c r="U66" i="47"/>
  <c r="U69" i="47"/>
  <c r="U52" i="47"/>
  <c r="AM586" i="79"/>
  <c r="AM588" i="79" s="1"/>
  <c r="AM391" i="79"/>
  <c r="AM393" i="79" s="1"/>
  <c r="U62" i="47"/>
  <c r="U64" i="47"/>
  <c r="U54" i="47"/>
  <c r="U55" i="47"/>
  <c r="U67" i="47"/>
  <c r="U53" i="47"/>
  <c r="U51" i="47"/>
  <c r="AM954" i="79"/>
  <c r="AM956" i="79" s="1"/>
  <c r="W15" i="47"/>
  <c r="M82" i="47"/>
  <c r="N84" i="47"/>
  <c r="M105" i="43"/>
  <c r="L104" i="43"/>
  <c r="F104" i="43"/>
  <c r="H104" i="43"/>
  <c r="M96" i="43"/>
  <c r="M95" i="43"/>
  <c r="L85" i="47"/>
  <c r="M100" i="43"/>
  <c r="L77" i="47"/>
  <c r="W26" i="47"/>
  <c r="L82" i="47"/>
  <c r="L86" i="47"/>
  <c r="L75" i="47"/>
  <c r="M101" i="43"/>
  <c r="L98" i="47"/>
  <c r="I104" i="43"/>
  <c r="L79" i="47"/>
  <c r="G104" i="43"/>
  <c r="J104" i="43"/>
  <c r="L83" i="47"/>
  <c r="L78" i="47"/>
  <c r="K104" i="43"/>
  <c r="L76" i="47"/>
  <c r="M98" i="43"/>
  <c r="L80" i="47"/>
  <c r="E104" i="43"/>
  <c r="M102" i="43"/>
  <c r="M94" i="43"/>
  <c r="L84" i="47"/>
  <c r="W18" i="47"/>
  <c r="M97" i="43"/>
  <c r="M99"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T68" i="43" s="1"/>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M132" i="47" l="1"/>
  <c r="H85" i="43" s="1"/>
  <c r="I132" i="47"/>
  <c r="D85" i="43" s="1"/>
  <c r="U132" i="47"/>
  <c r="S132" i="47"/>
  <c r="Q132" i="47"/>
  <c r="R132" i="47"/>
  <c r="T132" i="47"/>
  <c r="V132" i="47"/>
  <c r="N132" i="47"/>
  <c r="I85" i="43" s="1"/>
  <c r="L132" i="47"/>
  <c r="G85" i="43" s="1"/>
  <c r="J132" i="47"/>
  <c r="E85" i="43" s="1"/>
  <c r="K132" i="47"/>
  <c r="F85" i="43" s="1"/>
  <c r="O132" i="47"/>
  <c r="J85" i="43" s="1"/>
  <c r="P132" i="47"/>
  <c r="K85" i="43" s="1"/>
  <c r="H19" i="43"/>
  <c r="U57" i="47"/>
  <c r="U59" i="47" s="1"/>
  <c r="U72" i="47" s="1"/>
  <c r="U74" i="47" s="1"/>
  <c r="U87" i="47" s="1"/>
  <c r="U89" i="47" s="1"/>
  <c r="U102" i="47" s="1"/>
  <c r="M104" i="43"/>
  <c r="W27" i="47"/>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W132" i="47" l="1"/>
  <c r="V104" i="47"/>
  <c r="V117" i="47" s="1"/>
  <c r="V119" i="47" s="1"/>
  <c r="V134" i="47" s="1"/>
  <c r="V147" i="47" s="1"/>
  <c r="V149" i="47" s="1"/>
  <c r="V162" i="47" s="1"/>
  <c r="Q85" i="43" s="1"/>
  <c r="P104" i="47"/>
  <c r="P117" i="47" s="1"/>
  <c r="R104" i="47"/>
  <c r="R117" i="47" s="1"/>
  <c r="R119" i="47" s="1"/>
  <c r="R134" i="47" s="1"/>
  <c r="R147" i="47" s="1"/>
  <c r="R149" i="47" s="1"/>
  <c r="R162" i="47" s="1"/>
  <c r="M85" i="43" s="1"/>
  <c r="Q104" i="47"/>
  <c r="Q117" i="47" s="1"/>
  <c r="Q119" i="47" s="1"/>
  <c r="Q134" i="47" s="1"/>
  <c r="Q147" i="47" s="1"/>
  <c r="Q149" i="47" s="1"/>
  <c r="Q162" i="47" s="1"/>
  <c r="L85" i="43" s="1"/>
  <c r="S104" i="47"/>
  <c r="S117" i="47" s="1"/>
  <c r="S119" i="47" s="1"/>
  <c r="S134" i="47" s="1"/>
  <c r="S147" i="47" s="1"/>
  <c r="S149" i="47" s="1"/>
  <c r="S162" i="47" s="1"/>
  <c r="N85" i="43" s="1"/>
  <c r="T104" i="47"/>
  <c r="T117" i="47" s="1"/>
  <c r="T119" i="47" s="1"/>
  <c r="T134" i="47" s="1"/>
  <c r="T147" i="47" s="1"/>
  <c r="T149" i="47" s="1"/>
  <c r="T162" i="47" s="1"/>
  <c r="O85" i="43" s="1"/>
  <c r="U104" i="47"/>
  <c r="U117" i="47" s="1"/>
  <c r="U119" i="47" s="1"/>
  <c r="U134" i="47" s="1"/>
  <c r="U147" i="47" s="1"/>
  <c r="U149" i="47" s="1"/>
  <c r="U162" i="47" s="1"/>
  <c r="P85" i="43" s="1"/>
  <c r="W29" i="47"/>
  <c r="C107"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P86" i="43" l="1"/>
  <c r="F41" i="43"/>
  <c r="M86" i="43"/>
  <c r="F38" i="43"/>
  <c r="O86" i="43"/>
  <c r="F40" i="43"/>
  <c r="Q86" i="43"/>
  <c r="F42" i="43"/>
  <c r="G42" i="43" s="1"/>
  <c r="N86" i="43"/>
  <c r="F39" i="43"/>
  <c r="L86" i="43"/>
  <c r="F37" i="43"/>
  <c r="R85" i="43"/>
  <c r="P119" i="47"/>
  <c r="P134" i="47" s="1"/>
  <c r="P147" i="47" s="1"/>
  <c r="P149" i="47" s="1"/>
  <c r="P162" i="47" s="1"/>
  <c r="K84" i="43"/>
  <c r="G38" i="43"/>
  <c r="G41" i="43"/>
  <c r="G39" i="43"/>
  <c r="O104" i="47"/>
  <c r="O117" i="47" s="1"/>
  <c r="J104" i="47"/>
  <c r="J117" i="47" s="1"/>
  <c r="G40" i="43"/>
  <c r="G37" i="43"/>
  <c r="M104" i="47"/>
  <c r="M117" i="47" s="1"/>
  <c r="N104" i="47"/>
  <c r="N117" i="47" s="1"/>
  <c r="L72" i="47"/>
  <c r="L74" i="47" s="1"/>
  <c r="L87" i="47" s="1"/>
  <c r="L89" i="47" s="1"/>
  <c r="L102" i="47" s="1"/>
  <c r="K86" i="43" l="1"/>
  <c r="F36" i="43"/>
  <c r="G36" i="43" s="1"/>
  <c r="M119" i="47"/>
  <c r="M134" i="47" s="1"/>
  <c r="M147" i="47" s="1"/>
  <c r="M149" i="47" s="1"/>
  <c r="M162" i="47" s="1"/>
  <c r="H84" i="43"/>
  <c r="O119" i="47"/>
  <c r="O134" i="47" s="1"/>
  <c r="O147" i="47" s="1"/>
  <c r="O149" i="47" s="1"/>
  <c r="O162" i="47" s="1"/>
  <c r="J84" i="43"/>
  <c r="N119" i="47"/>
  <c r="N134" i="47" s="1"/>
  <c r="N147" i="47" s="1"/>
  <c r="N149" i="47" s="1"/>
  <c r="N162" i="47" s="1"/>
  <c r="I84" i="43"/>
  <c r="J119" i="47"/>
  <c r="J134" i="47" s="1"/>
  <c r="J147" i="47" s="1"/>
  <c r="J149" i="47" s="1"/>
  <c r="J162" i="47" s="1"/>
  <c r="E84" i="43"/>
  <c r="L104" i="47"/>
  <c r="L117" i="47" s="1"/>
  <c r="I104" i="47"/>
  <c r="I117" i="47" s="1"/>
  <c r="E86" i="43" l="1"/>
  <c r="F30" i="43"/>
  <c r="G30" i="43" s="1"/>
  <c r="J86" i="43"/>
  <c r="F35" i="43"/>
  <c r="G35" i="43" s="1"/>
  <c r="I86" i="43"/>
  <c r="F34" i="43"/>
  <c r="G34" i="43" s="1"/>
  <c r="H86" i="43"/>
  <c r="F33" i="43"/>
  <c r="G33" i="43" s="1"/>
  <c r="L119" i="47"/>
  <c r="L134" i="47" s="1"/>
  <c r="L147" i="47" s="1"/>
  <c r="L149" i="47" s="1"/>
  <c r="L162" i="47" s="1"/>
  <c r="G84" i="43"/>
  <c r="I119" i="47"/>
  <c r="I134" i="47" s="1"/>
  <c r="I147" i="47" s="1"/>
  <c r="I149" i="47" s="1"/>
  <c r="I162" i="47" s="1"/>
  <c r="D84" i="43"/>
  <c r="W42" i="47"/>
  <c r="D106" i="43" s="1"/>
  <c r="K42" i="47"/>
  <c r="D86" i="43" l="1"/>
  <c r="F29" i="43"/>
  <c r="G29" i="43" s="1"/>
  <c r="G86" i="43"/>
  <c r="F32" i="43"/>
  <c r="G32" i="43" s="1"/>
  <c r="D107" i="43"/>
  <c r="K44" i="47"/>
  <c r="K57" i="47" s="1"/>
  <c r="K59" i="47" s="1"/>
  <c r="W44" i="47"/>
  <c r="W57" i="47" s="1"/>
  <c r="W59" i="47" l="1"/>
  <c r="W72" i="47" s="1"/>
  <c r="E106" i="43"/>
  <c r="K72" i="47"/>
  <c r="K74" i="47" s="1"/>
  <c r="K87" i="47" s="1"/>
  <c r="K89" i="47" s="1"/>
  <c r="K102" i="47" s="1"/>
  <c r="K104" i="47" l="1"/>
  <c r="K117" i="47" s="1"/>
  <c r="W74" i="47"/>
  <c r="W87" i="47" s="1"/>
  <c r="F106" i="43"/>
  <c r="F107" i="43" s="1"/>
  <c r="E107" i="43"/>
  <c r="K119" i="47" l="1"/>
  <c r="K134" i="47" s="1"/>
  <c r="K147" i="47" s="1"/>
  <c r="K149" i="47" s="1"/>
  <c r="K162" i="47" s="1"/>
  <c r="F84" i="43"/>
  <c r="W89" i="47"/>
  <c r="W102" i="47" s="1"/>
  <c r="G106" i="43"/>
  <c r="R84" i="43" l="1"/>
  <c r="R86" i="43" s="1"/>
  <c r="F86" i="43"/>
  <c r="F31" i="43"/>
  <c r="F43" i="43" s="1"/>
  <c r="U68" i="43"/>
  <c r="G107" i="43"/>
  <c r="W104" i="47"/>
  <c r="W117" i="47" s="1"/>
  <c r="H106" i="43"/>
  <c r="H107" i="43" s="1"/>
  <c r="G31" i="43" l="1"/>
  <c r="G43" i="43" s="1"/>
  <c r="V68" i="43"/>
  <c r="W68" i="43" s="1"/>
  <c r="H21" i="43"/>
  <c r="H22" i="43" s="1"/>
  <c r="W119" i="47"/>
  <c r="I106" i="43"/>
  <c r="I107" i="43" s="1"/>
  <c r="W134" i="47" l="1"/>
  <c r="W147" i="47" s="1"/>
  <c r="J106" i="43"/>
  <c r="J107" i="43" l="1"/>
  <c r="K106" i="43"/>
  <c r="K107" i="43" s="1"/>
  <c r="W149" i="47"/>
  <c r="W162" i="47" s="1"/>
  <c r="L106" i="43" s="1"/>
  <c r="L107" i="43" s="1"/>
  <c r="M106" i="43" l="1"/>
  <c r="M107"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van Eykeren</author>
  </authors>
  <commentList>
    <comment ref="AM50" authorId="0" shapeId="0" xr:uid="{00000000-0006-0000-0900-000001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Z51" authorId="0" shapeId="0" xr:uid="{00000000-0006-0000-0900-000002000000}">
      <text>
        <r>
          <rPr>
            <b/>
            <sz val="9"/>
            <color indexed="81"/>
            <rFont val="Tahoma"/>
            <family val="2"/>
          </rPr>
          <t>Laura van Eykeren:</t>
        </r>
        <r>
          <rPr>
            <sz val="9"/>
            <color indexed="81"/>
            <rFont val="Tahoma"/>
            <family val="2"/>
          </rPr>
          <t xml:space="preserve">
Adjustment allocations do not add to 100% due to mix of LRAM settlement calcs</t>
        </r>
      </text>
    </comment>
    <comment ref="AM65" authorId="0" shapeId="0" xr:uid="{00000000-0006-0000-0900-000003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71" authorId="0" shapeId="0" xr:uid="{00000000-0006-0000-0900-000004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178" authorId="0" shapeId="0" xr:uid="{00000000-0006-0000-0900-000005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190" authorId="0" shapeId="0" xr:uid="{00000000-0006-0000-0900-000006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199" authorId="0" shapeId="0" xr:uid="{00000000-0006-0000-0900-000007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07" authorId="0" shapeId="0" xr:uid="{00000000-0006-0000-0900-000008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16" authorId="0" shapeId="0" xr:uid="{00000000-0006-0000-0900-000009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19" authorId="0" shapeId="0" xr:uid="{00000000-0006-0000-0900-00000A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28" authorId="0" shapeId="0" xr:uid="{00000000-0006-0000-0900-00000B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44" authorId="0" shapeId="0" xr:uid="{00000000-0006-0000-0900-00000C000000}">
      <text>
        <r>
          <rPr>
            <b/>
            <sz val="9"/>
            <color indexed="81"/>
            <rFont val="Tahoma"/>
            <family val="2"/>
          </rPr>
          <t>Laura van Eykeren:</t>
        </r>
        <r>
          <rPr>
            <sz val="9"/>
            <color indexed="81"/>
            <rFont val="Tahoma"/>
            <family val="2"/>
          </rPr>
          <t xml:space="preserve">
The demand savings allocation for the 2013 GS&gt;50kW Business and Industrial is based on a % allocation of the combined Business &amp; Industrial 5,588 kW (all programs excluding Direct Install Lighting), as the allocation process was focused on appropriate customer rate class assignment, not OPA program classification.  The percent allocation is driven by Tab 3-a Guelph_CDM Prgs cells (AB37..AC39) percentages of total. </t>
        </r>
      </text>
    </comment>
    <comment ref="AM436" authorId="0" shapeId="0" xr:uid="{00000000-0006-0000-0900-00000D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 ref="AM445" authorId="0" shapeId="0" xr:uid="{00000000-0006-0000-0900-00000E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 ref="AM448" authorId="0" shapeId="0" xr:uid="{00000000-0006-0000-0900-00000F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 ref="AM451" authorId="0" shapeId="0" xr:uid="{00000000-0006-0000-0900-000010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 ref="AM457" authorId="0" shapeId="0" xr:uid="{00000000-0006-0000-0900-000011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van Eykeren</author>
    <author>Matt Weninger</author>
  </authors>
  <commentList>
    <comment ref="AM57" authorId="0" shapeId="0" xr:uid="{00000000-0006-0000-0A00-000001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121" authorId="0" shapeId="0" xr:uid="{00000000-0006-0000-0A00-000002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07" authorId="0" shapeId="0" xr:uid="{00000000-0006-0000-0A00-00000300000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F493" authorId="1" shapeId="0" xr:uid="{00000000-0006-0000-0A00-000004000000}">
      <text>
        <r>
          <rPr>
            <b/>
            <sz val="9"/>
            <color indexed="81"/>
            <rFont val="Tahoma"/>
            <family val="2"/>
          </rPr>
          <t>Matt Weninger:</t>
        </r>
        <r>
          <rPr>
            <sz val="9"/>
            <color indexed="81"/>
            <rFont val="Tahoma"/>
            <family val="2"/>
          </rPr>
          <t xml:space="preserve">
A 24 kW Street Lighting Project Completed in 2017 has been included to the Retrofit Program results.  Refer to Tab 8 Street Lighting for more details.
 </t>
        </r>
      </text>
    </comment>
    <comment ref="AM493" authorId="0" shapeId="0" xr:uid="{00000000-0006-0000-0A00-000005000000}">
      <text>
        <r>
          <rPr>
            <b/>
            <sz val="9"/>
            <color indexed="81"/>
            <rFont val="Tahoma"/>
            <family val="2"/>
          </rPr>
          <t>Laura van Eykeren:</t>
        </r>
        <r>
          <rPr>
            <sz val="9"/>
            <color indexed="81"/>
            <rFont val="Tahoma"/>
            <family val="2"/>
          </rPr>
          <t xml:space="preserve">
The model row will not add to 100% as it mixes energy and demand calculation allocations.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<sst xmlns="http://schemas.openxmlformats.org/spreadsheetml/2006/main" count="4921" uniqueCount="970">
  <si>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</si>
  <si>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</si>
  <si>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</si>
  <si>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</si>
  <si>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</si>
  <si>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</si>
  <si>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</si>
  <si>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</si>
  <si>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</si>
  <si>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</si>
  <si>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</si>
  <si>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</si>
  <si>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</si>
  <si>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</si>
  <si>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</si>
  <si>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</si>
  <si>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</si>
  <si>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</si>
  <si>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</si>
  <si>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</si>
  <si>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</si>
  <si>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</si>
  <si>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</si>
  <si>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</si>
  <si>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</si>
  <si>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</si>
  <si>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</si>
  <si>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</si>
  <si>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</si>
  <si>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</si>
  <si>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</si>
  <si>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</si>
  <si>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</si>
  <si>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</si>
  <si>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</si>
  <si>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</si>
  <si>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</si>
  <si>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</si>
  <si>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</si>
  <si>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</si>
  <si>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</si>
  <si>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</si>
  <si>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</si>
  <si>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</si>
  <si>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</si>
  <si>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</si>
  <si>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</si>
  <si>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</si>
  <si>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</si>
  <si>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</si>
  <si>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</si>
  <si>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</si>
  <si>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</si>
  <si>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</si>
  <si>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</si>
  <si>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</si>
  <si>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</si>
  <si>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</si>
  <si>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</si>
  <si>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</si>
  <si>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</si>
  <si>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</si>
  <si>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</si>
  <si>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</si>
  <si>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</si>
  <si>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</si>
  <si>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</si>
  <si>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</si>
  <si>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</si>
  <si>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</si>
  <si>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</si>
  <si>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</si>
  <si>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</si>
  <si>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</si>
  <si>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</si>
  <si>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</si>
  <si>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</si>
  <si>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</si>
  <si>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</si>
  <si>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</si>
  <si>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</si>
  <si>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</si>
  <si>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</si>
  <si>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</si>
  <si>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</si>
  <si>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</si>
  <si>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</si>
  <si>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</si>
  <si>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</si>
  <si>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</si>
  <si>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</si>
  <si>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</si>
  <si>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</si>
  <si>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</si>
  <si>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</si>
  <si>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</si>
  <si>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</si>
  <si>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</si>
  <si>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</si>
  <si>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</si>
  <si>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</si>
  <si>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</si>
  <si>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</si>
  <si>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</si>
  <si>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</si>
  <si>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</si>
  <si>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</si>
  <si>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</si>
  <si>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</si>
  <si>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</si>
  <si>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</si>
  <si>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</si>
  <si>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</si>
  <si>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</si>
  <si>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</si>
  <si>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</si>
  <si>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</si>
  <si>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</si>
  <si>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</si>
  <si>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</si>
  <si>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</si>
  <si>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</si>
  <si>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</si>
  <si>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</si>
  <si>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</si>
  <si>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</si>
  <si>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</si>
  <si>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</si>
  <si>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</si>
  <si>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</si>
  <si>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</si>
  <si>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</si>
  <si>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</si>
  <si>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</si>
  <si>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</si>
  <si>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</si>
  <si>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</si>
  <si>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</si>
  <si>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</si>
  <si>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</si>
  <si>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</si>
  <si>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</si>
  <si>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</si>
  <si>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</si>
  <si>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</si>
  <si>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</si>
  <si>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</si>
  <si>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</si>
  <si>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</si>
  <si>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</si>
  <si>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</si>
  <si>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</si>
  <si>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</si>
  <si>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</si>
  <si>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</si>
  <si>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</si>
  <si>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</si>
  <si>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</si>
  <si>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</si>
  <si>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</si>
  <si>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</si>
  <si>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</si>
  <si>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</si>
  <si>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</si>
  <si>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</si>
  <si>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</si>
  <si>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</si>
  <si>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</si>
  <si>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</si>
  <si>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</si>
  <si>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</si>
  <si>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</si>
  <si>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</si>
  <si>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</si>
  <si>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</si>
  <si>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</si>
  <si>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</si>
  <si>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</si>
  <si>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</si>
  <si>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</si>
  <si>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</si>
  <si>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</si>
  <si>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</si>
  <si>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</si>
  <si>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</si>
  <si>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</si>
  <si>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</si>
  <si>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</si>
  <si>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</si>
  <si>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</si>
  <si>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</si>
  <si>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</si>
  <si>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</si>
  <si>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</si>
  <si>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</si>
  <si>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</si>
  <si>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</si>
  <si>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</si>
  <si>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</si>
  <si>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</si>
  <si>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</si>
  <si>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</si>
  <si>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</si>
  <si>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</si>
  <si>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</si>
  <si>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</si>
  <si>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</si>
  <si>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</si>
  <si>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</si>
  <si>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</si>
  <si>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</si>
  <si>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</si>
  <si>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</si>
  <si>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</si>
  <si>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</si>
  <si>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</si>
  <si>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</si>
  <si>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</si>
  <si>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</si>
  <si>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</si>
  <si>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</si>
  <si>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</si>
  <si>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</si>
  <si>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</si>
  <si>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</si>
  <si>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</si>
  <si>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</si>
  <si>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</si>
  <si>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</si>
  <si>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</si>
  <si>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</si>
  <si>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</si>
  <si>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</si>
  <si>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</si>
  <si>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</si>
  <si>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</si>
  <si>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</si>
  <si>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</si>
  <si>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</si>
  <si>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</si>
  <si>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</si>
  <si>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</si>
  <si>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</si>
  <si>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</si>
  <si>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</si>
  <si>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</si>
  <si>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</si>
  <si>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</si>
  <si>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</si>
  <si>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</si>
  <si>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</si>
  <si>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</si>
  <si>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</si>
  <si>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</si>
  <si>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</si>
  <si>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</si>
  <si>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</si>
  <si>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</si>
  <si>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</si>
  <si>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</si>
  <si>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</si>
  <si>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</si>
  <si>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</si>
  <si>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</si>
  <si>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</si>
  <si>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</si>
  <si>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</si>
  <si>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</si>
  <si>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</si>
  <si>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</si>
  <si>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</si>
  <si>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</si>
  <si>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</si>
  <si>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</si>
  <si>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</si>
  <si>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</si>
  <si>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</si>
  <si>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</si>
  <si>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</si>
  <si>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</si>
  <si>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</si>
  <si>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</si>
  <si>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</si>
  <si>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</si>
  <si>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</si>
  <si>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</si>
  <si>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</si>
  <si>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</si>
  <si>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</si>
  <si>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</si>
  <si>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</si>
  <si>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</si>
  <si>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</si>
  <si>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</si>
  <si>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</si>
  <si>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</si>
  <si>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</si>
  <si>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</si>
  <si>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</si>
  <si>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</si>
  <si>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</si>
  <si>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</si>
  <si>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</si>
  <si>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</si>
  <si>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</si>
  <si>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</si>
  <si>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</si>
  <si>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</si>
  <si>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</si>
  <si>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</si>
  <si>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</si>
  <si>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</si>
  <si>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</si>
  <si>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</si>
  <si>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</si>
  <si>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</si>
  <si>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</si>
  <si>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</si>
  <si>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</si>
  <si>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</si>
  <si>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</si>
  <si>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</si>
  <si>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</si>
  <si>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</si>
  <si>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</si>
  <si>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</si>
  <si>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</si>
  <si>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</si>
  <si>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</si>
  <si>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</si>
  <si>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</si>
  <si>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</si>
  <si>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</si>
  <si>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</si>
  <si>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</si>
  <si>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</si>
  <si>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</si>
  <si>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</si>
  <si>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</si>
  <si>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</si>
  <si>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</si>
  <si>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</si>
  <si>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</si>
  <si>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</si>
  <si>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</si>
  <si>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</si>
  <si>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</si>
  <si>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</si>
  <si>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</si>
  <si>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</si>
  <si>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</si>
  <si>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</si>
  <si>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</si>
  <si>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</si>
  <si>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</si>
  <si>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</si>
  <si>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</si>
  <si>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</si>
  <si>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</si>
  <si>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</si>
  <si>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</si>
  <si>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</si>
  <si>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</si>
  <si>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</si>
  <si>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</si>
  <si>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</si>
  <si>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</si>
  <si>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</si>
  <si>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</si>
  <si>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</si>
  <si>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</si>
  <si>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</si>
  <si>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</si>
  <si>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</si>
  <si>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</si>
  <si>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</si>
  <si>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</si>
  <si>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</si>
  <si>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</si>
  <si>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</si>
  <si>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</si>
  <si>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</si>
  <si>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</si>
  <si>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</si>
  <si>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</si>
  <si>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</si>
  <si>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</si>
  <si>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</si>
  <si>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</si>
  <si>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</si>
  <si>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</si>
  <si>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</si>
  <si>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</si>
  <si>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</si>
  <si>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</si>
  <si>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</si>
  <si>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</si>
  <si>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</si>
  <si>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</si>
  <si>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</si>
  <si>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</si>
  <si>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</si>
  <si>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</si>
  <si>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</si>
  <si>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</si>
  <si>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</si>
  <si>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</si>
  <si>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</si>
  <si>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</si>
  <si>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</si>
  <si>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</si>
  <si>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</si>
  <si>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</si>
  <si>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</si>
  <si>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</si>
  <si>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</si>
  <si>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</si>
  <si>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</si>
  <si>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</si>
  <si>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</si>
  <si>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</si>
  <si>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</si>
  <si>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</si>
  <si>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</si>
  <si>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</si>
  <si>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</si>
  <si>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</si>
  <si>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</si>
  <si>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</si>
  <si>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</si>
  <si>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</si>
  <si>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</si>
  <si>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</si>
  <si>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</si>
  <si>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</si>
  <si>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</si>
  <si>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</si>
  <si>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</si>
  <si>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</si>
  <si>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</si>
  <si>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</si>
  <si>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</si>
  <si>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</si>
  <si>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</si>
  <si>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</si>
  <si>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</si>
  <si>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</si>
  <si>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</si>
  <si>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</si>
  <si>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</si>
  <si>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</si>
  <si>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</si>
  <si>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</si>
  <si>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</si>
  <si>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</si>
  <si>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</si>
  <si>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</si>
  <si>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</si>
  <si>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</si>
  <si>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</si>
  <si>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</si>
  <si>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</si>
  <si>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</si>
  <si>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</si>
  <si>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</si>
  <si>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</si>
  <si>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</si>
  <si>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</si>
  <si>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</si>
  <si>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</si>
  <si>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</si>
  <si>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</si>
  <si>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</si>
  <si>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</si>
  <si>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</si>
  <si>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</si>
  <si>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</si>
  <si>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</si>
  <si>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</si>
  <si>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</si>
  <si>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</si>
  <si>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</si>
  <si>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</si>
  <si>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</si>
  <si>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</si>
  <si>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</si>
  <si>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</si>
  <si>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</si>
  <si>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</si>
  <si>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</si>
  <si>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</si>
  <si>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</si>
  <si>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</si>
  <si>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</si>
  <si>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</si>
  <si>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</si>
  <si>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</si>
  <si>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</si>
  <si>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</si>
  <si>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</si>
  <si>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</si>
  <si>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</si>
  <si>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</si>
  <si>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</si>
  <si>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</si>
  <si>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</si>
  <si>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</si>
  <si>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</si>
  <si>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</si>
  <si>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</si>
  <si>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</si>
  <si>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</si>
  <si>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</si>
  <si>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</si>
  <si>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</si>
  <si>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</si>
  <si>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</si>
  <si>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</si>
  <si>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</si>
  <si>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</si>
  <si>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</si>
  <si>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</si>
  <si>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</si>
  <si>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</si>
  <si>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</si>
  <si>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</si>
  <si>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</si>
  <si>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</si>
  <si>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</si>
  <si>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</si>
  <si>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</si>
  <si>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</si>
  <si>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</si>
  <si>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</si>
  <si>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</si>
  <si>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</si>
  <si>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</si>
  <si>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</si>
  <si>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</si>
  <si>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</si>
  <si>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</si>
  <si>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</si>
  <si>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</si>
  <si>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</si>
  <si>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</si>
  <si>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</si>
  <si>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</si>
  <si>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</si>
  <si>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</si>
  <si>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</si>
  <si>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</si>
  <si>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</si>
  <si>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</si>
  <si>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</si>
  <si>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</si>
  <si>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</si>
  <si>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</si>
  <si>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</si>
  <si>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</si>
  <si>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</si>
  <si>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</si>
  <si>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</si>
  <si>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</si>
  <si>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</si>
  <si>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</si>
  <si>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</si>
  <si>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</si>
  <si>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</si>
  <si>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</si>
  <si>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</si>
  <si>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</si>
  <si>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</si>
  <si>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</si>
  <si>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</si>
  <si>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</si>
  <si>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</si>
  <si>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</si>
  <si>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</si>
  <si>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</si>
  <si>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</si>
  <si>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</si>
  <si>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</si>
  <si>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</si>
  <si>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</si>
  <si>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</si>
  <si>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</si>
  <si>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</si>
  <si>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</si>
  <si>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</si>
  <si>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</si>
  <si>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</si>
  <si>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</si>
  <si>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</si>
  <si>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</si>
  <si>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</si>
  <si>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</si>
  <si>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</si>
  <si>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</si>
  <si>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</si>
  <si>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</si>
  <si>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</si>
  <si>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</si>
  <si>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</si>
  <si>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</si>
  <si>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</si>
  <si>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</si>
  <si>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</si>
  <si>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</si>
  <si>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</si>
  <si>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</si>
  <si>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</si>
  <si>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</si>
  <si>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</si>
  <si>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</si>
  <si>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</si>
  <si>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</si>
  <si>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</si>
  <si>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</si>
  <si>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</si>
  <si>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</si>
  <si>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</si>
  <si>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</si>
  <si>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</si>
  <si>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</si>
  <si>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</si>
  <si>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</si>
  <si>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</si>
  <si>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</si>
  <si>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</si>
  <si>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</si>
  <si>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</si>
  <si>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</si>
  <si>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</si>
  <si>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</si>
  <si>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</si>
  <si>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</si>
  <si>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</si>
  <si>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</si>
  <si>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</si>
  <si>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</si>
  <si>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</si>
  <si>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</si>
  <si>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</si>
  <si>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</si>
  <si>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</si>
  <si>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</si>
  <si>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</si>
  <si>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</si>
  <si>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</si>
  <si>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</si>
  <si>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</si>
  <si>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</si>
  <si>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</si>
  <si>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</si>
  <si>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</si>
  <si>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</si>
  <si>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</si>
  <si>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</si>
  <si>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</si>
  <si>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</si>
  <si>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</si>
  <si>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</si>
  <si>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</si>
  <si>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</si>
  <si>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</si>
  <si>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</si>
  <si>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</si>
  <si>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</si>
  <si>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</si>
  <si>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</si>
  <si>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</si>
  <si>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</si>
  <si>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</si>
  <si>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</si>
  <si>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</si>
  <si>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</si>
  <si>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</si>
  <si>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</si>
  <si>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</si>
  <si>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</si>
  <si>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</si>
  <si>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</si>
  <si>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</si>
  <si>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</si>
  <si>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</si>
  <si>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</si>
  <si>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</si>
  <si>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</si>
  <si>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</si>
  <si>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</si>
  <si>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</si>
  <si>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 xml:space="preserve">Guelph Hydro Electric Systems Inc. </t>
  </si>
  <si>
    <t>EB-2015-0073, EB-2016-0075, EB-2017-0044</t>
  </si>
  <si>
    <t>2016 COS, 2017/2018 IRM Applications</t>
  </si>
  <si>
    <t>EB-2018-0036</t>
  </si>
  <si>
    <t>2019 IRM Application</t>
  </si>
  <si>
    <t>2016 Settlement Agreement (EB-2015-0073), p. 20 and Appendix E p. 44 to 47</t>
  </si>
  <si>
    <t>0.5*2014 + 2015 + 0.5*2016 (App. 2I  file EB-2015-0073); Manual adjustment to load forecast = 27,299,116; Amount used for CDM threshold for LRAMVA (2017)=33,013,333</t>
  </si>
  <si>
    <t>EB-2016-0075</t>
  </si>
  <si>
    <t>GHESI Rate Class Allocation Actual Amount - 2011 FINAL Results by kWh</t>
  </si>
  <si>
    <t>GHESI Rate Class Allocation Estimation - 2012 FINAL VERIFIED Results by kWh</t>
  </si>
  <si>
    <t>GHESI Rate Class Allocation Estimation - 2013 FINAL VERIFIED Results by kWh</t>
  </si>
  <si>
    <t>GHESI Rate Class Allocation Estimation - 2014 FINAL VERIFIED Results by kWh</t>
  </si>
  <si>
    <t>GHESI Rate Class Allocation Estimation by % - 2015 FINAL VERIFIED Results 2016-Jun-30 by kWh</t>
  </si>
  <si>
    <t>GHESI Rate Class Allocation Percent  - Retrofit Program - 2016 Final Verified Results</t>
  </si>
  <si>
    <t>RATE CODE</t>
  </si>
  <si>
    <t>Residential Program Total</t>
  </si>
  <si>
    <t>Commercial &amp; Institutional Program Total</t>
  </si>
  <si>
    <t>Industrial Program Total</t>
  </si>
  <si>
    <t>Home Assistance Program Total</t>
  </si>
  <si>
    <t>Pre-2011 Programs completed in 2011 Total</t>
  </si>
  <si>
    <t>% by Rate Class</t>
  </si>
  <si>
    <t>2011 % Non-RES by Rate Class</t>
  </si>
  <si>
    <t>Other Total</t>
  </si>
  <si>
    <t>Adjustments to Previous Year's Verified Results</t>
  </si>
  <si>
    <t>2012 Incremental Total Estimated by Rate Class</t>
  </si>
  <si>
    <t>Estimated % Allocation</t>
  </si>
  <si>
    <t>2011 OPA programs persistence in 2012 towards 2014 Target</t>
  </si>
  <si>
    <t>2013 Incremental Total Estimated by Rate Class</t>
  </si>
  <si>
    <t>2011 OPA programs persistence  in 2013 towards 2014 Target</t>
  </si>
  <si>
    <t>2012 OPA programs persistence  in 2013 towards 2014 Target</t>
  </si>
  <si>
    <t>2014 Incremental Total Estimated by Rate Class</t>
  </si>
  <si>
    <t>2011 OPA programs persistence in 2014 towards 2014 Target</t>
  </si>
  <si>
    <t>2012 OPA programs persistence in 2014 towards 2014 Target</t>
  </si>
  <si>
    <t>2013 OPA programs persistence in 2014 towards 2014 Target</t>
  </si>
  <si>
    <t>RESIDENTIAL Total (includes Low Income)</t>
  </si>
  <si>
    <t>BUSINESS Total (includes C&amp;I and Industrial)</t>
  </si>
  <si>
    <t>LOCAL &amp; REGIONAL Programs Total</t>
  </si>
  <si>
    <t>PILOT  Program Total</t>
  </si>
  <si>
    <t>OTHER Total (includes Adjustments to Previous Years Final)</t>
  </si>
  <si>
    <t>2015 Incremental Total Estimated by Rate Class</t>
  </si>
  <si>
    <t>2011 OPA programs persistence in 2015 towards 2020 Target</t>
  </si>
  <si>
    <t>2012 OPA programs persistence in 2015 towards 2020 Target</t>
  </si>
  <si>
    <t>2013 OPA programs persistence in 2015 towards 2020 Target</t>
  </si>
  <si>
    <t>2014 IESO programs persistence in 2015 towards 2020 Target</t>
  </si>
  <si>
    <t>RATE CLASS</t>
  </si>
  <si>
    <t xml:space="preserve">% Allocation based on Energy </t>
  </si>
  <si>
    <t xml:space="preserve">% Allocation based on Demand </t>
  </si>
  <si>
    <t>RES</t>
  </si>
  <si>
    <t>GS&lt;50</t>
  </si>
  <si>
    <t>GS 50 to 999 kW</t>
  </si>
  <si>
    <t>GS&lt;1MW</t>
  </si>
  <si>
    <t>GS 1000 to 4999 kW</t>
  </si>
  <si>
    <t>GS&lt;5MW</t>
  </si>
  <si>
    <t>Large Users</t>
  </si>
  <si>
    <t>LU</t>
  </si>
  <si>
    <t>Unmetered Scattered Loads</t>
  </si>
  <si>
    <t>UMSL</t>
  </si>
  <si>
    <t>SENLT</t>
  </si>
  <si>
    <t>STLT</t>
  </si>
  <si>
    <t>Total:</t>
  </si>
  <si>
    <t>persistence:</t>
  </si>
  <si>
    <t>GHESI Rate Class Allocation Actual Amount - 2011 FINAL Results by kW</t>
  </si>
  <si>
    <t>GHESI Rate Class Allocation Estimation - 2012 FINAL VERIFIED Results by kW</t>
  </si>
  <si>
    <t>GHESI Rate Class Allocation Estimation - 2013 FINAL VERIFIED Results by kW</t>
  </si>
  <si>
    <t>GHESI Rate Class Allocation Estimation - 2014 FINAL VERIFIED Results by kW</t>
  </si>
  <si>
    <t>GHESI Rate Class Allocation Estimation by % - 2015 FINAL VERIFIED Results 2016-Jun-30 by kW</t>
  </si>
  <si>
    <t>2011 Non-RES kWh Total:</t>
  </si>
  <si>
    <t>2011 Non-RES kW Total:</t>
  </si>
  <si>
    <t>NOTE: FOR ACCRUAL OF PERSISTENCE, ONLY USE ENERGY PERSISTENCE FROM PREVIOUS YEARS, AS DEMAND SAVINGS ARE PERCEIVED AS ONLY NEW INCREMENTAL RESOURCES (IE. BUILDING A GENERATOR ONCE)</t>
  </si>
  <si>
    <t>2011 FINAL</t>
  </si>
  <si>
    <t>Gross Savings</t>
  </si>
  <si>
    <t>Net Savings</t>
  </si>
  <si>
    <t>Contribution to Targets</t>
  </si>
  <si>
    <t>Incremental Peak Demand Savings (kW)</t>
  </si>
  <si>
    <t>Incremental Energy Savings (kWh)</t>
  </si>
  <si>
    <t>Program-to-Date: Net Annual Peak Demand Savings (kW) in 2014</t>
  </si>
  <si>
    <t>Program-to-Date: 2011-2014 Net Cumulative Energy Savings (kWh)</t>
  </si>
  <si>
    <t>Total OPA Contracted Province-Wide CDM Programs</t>
  </si>
  <si>
    <t>CONSOLIDATED INTO INITIATIVE From OPA CDM 2013 FINAL VERIFIED RESULTS REPORT, using Scenario 1 (DR results have a 1 year persistence)</t>
  </si>
  <si>
    <t>2012 FINAL</t>
  </si>
  <si>
    <t>2013 FINAL</t>
  </si>
  <si>
    <t>2014 FINAL</t>
  </si>
  <si>
    <t>DR3 Contribution to be excluded in 2014 from LRAM calculation</t>
  </si>
  <si>
    <t>Adjusted Commercial &amp; Institutional Program Total</t>
  </si>
  <si>
    <t>Adjusted Industrial Program Total</t>
  </si>
  <si>
    <t>Non-Res Demand Response Contribution</t>
  </si>
  <si>
    <t>Adjusted Total OPA Contracted Province-Wide CDM Programs</t>
  </si>
  <si>
    <t>2015 Q4 UNVERIFIED PRELIMINARY</t>
  </si>
  <si>
    <t>Program-to-Date: 2015-2020 Net Incremental Energy Savings (kWh)</t>
  </si>
  <si>
    <t>Under CFF, Demand Response is no longer accepted as CDM</t>
  </si>
  <si>
    <t>Total IESO Contracted LDC CDM Programs</t>
  </si>
  <si>
    <t>NET ENERGY SAVINGS (GWh)</t>
  </si>
  <si>
    <t>ANNUAL</t>
  </si>
  <si>
    <t xml:space="preserve">2011 VERIFIED </t>
  </si>
  <si>
    <t>PERSISTENCE for 2011 VERIFIED RESULTS (from GHESI OEB 2011 Annual Report)</t>
  </si>
  <si>
    <t>% of 2011 RESULTS (energy)</t>
  </si>
  <si>
    <t>PERSISTENCE for 2012 VERIFIED RESULTS (from GHESI OEB 2012 Annual Report)</t>
  </si>
  <si>
    <t xml:space="preserve">2012 VERIFIED </t>
  </si>
  <si>
    <t>PERSISTENCE for 2013 VERIFIED RESULTS (from GHESI OEB 2013 Annual Report)</t>
  </si>
  <si>
    <t>% of 2012 RESULTS (energy)</t>
  </si>
  <si>
    <t>-</t>
  </si>
  <si>
    <t>PERSISTENCE for 2014 VERIFIED RESULTS (from GHESI OEB 2014 Annual Report)</t>
  </si>
  <si>
    <t xml:space="preserve">2013 VERIFIED </t>
  </si>
  <si>
    <t xml:space="preserve">PERSISTENCE in 2015 calculated from IESO Annual Net:Gross </t>
  </si>
  <si>
    <t>% of 2013 RESULTS (energy)</t>
  </si>
  <si>
    <t xml:space="preserve">2014 VERIFIED </t>
  </si>
  <si>
    <t>% of 2014 RESULTS (energy)</t>
  </si>
  <si>
    <t>NET PEAK DEMAND SAVINGS (MW)</t>
  </si>
  <si>
    <t>% of 2011 RESULTS (demand)</t>
  </si>
  <si>
    <t>% of 2012 RESULTS (demand)</t>
  </si>
  <si>
    <t>% of 2013 RESULTS (demand)</t>
  </si>
  <si>
    <t>% of 2014 RESULTS (demand)</t>
  </si>
  <si>
    <t>PERSISTENCE - ENERGY:</t>
  </si>
  <si>
    <t>from "2011 Persistence - Guelph Hydro 20160422.WORKING.xlsx"</t>
  </si>
  <si>
    <t>from "2012 Gross Savings &amp; PERSISTENCE- Guelph Hydro Electric.WORKING.xlsx"</t>
  </si>
  <si>
    <t>from "2013 Guelph Hydro Electric Systems Inc. 2013 Verified Results-GrossPersistentSavings-2014-Sep-22.WORKING.xlsx"</t>
  </si>
  <si>
    <t>from "2014 Guelph Hydro - 2014 Persistence Data 20160425.WORKING.xlsx"</t>
  </si>
  <si>
    <t>from "Final 2015 Annual Verified Results Report - Annual Persistence_GuelphHydro_20160729.WORKING.xlsx"</t>
  </si>
  <si>
    <t>PERSISTENCE - DEMAND:</t>
  </si>
  <si>
    <t>GHESI's 2011, 2012 and 2013 LRAM recovery was approved by the OEB, and included DR programs.  The OEB's 2016 LRAM policy EB-2016-0182 required LDCs to ignore DR savings, starting with the 2014 LRAM claim for GHESI.</t>
  </si>
  <si>
    <t>The OEB's 2016 LRAM policy EB-2016-0182 required LDCs to ignore DR savings, starting with the 2014 LRAM claim for GHESI.</t>
  </si>
  <si>
    <t>Note: loss of UofG Program Enabled Savings (load curve) after 2014</t>
  </si>
  <si>
    <t>True-Up</t>
  </si>
  <si>
    <t>Row 277, 278</t>
  </si>
  <si>
    <t>Tier 1</t>
  </si>
  <si>
    <t>Consumer</t>
  </si>
  <si>
    <t>Business</t>
  </si>
  <si>
    <t>Demand Response 3 - Business</t>
  </si>
  <si>
    <t>Demand Response 3 - Industrial</t>
  </si>
  <si>
    <t>Retrofit - Business</t>
  </si>
  <si>
    <t>Industrial</t>
  </si>
  <si>
    <t>Retrofit - Industrial</t>
  </si>
  <si>
    <t>Pre-2011 Programs Completed in 2011</t>
  </si>
  <si>
    <t>Guelph Hydro Electric Systems Inc.</t>
  </si>
  <si>
    <t>EE</t>
  </si>
  <si>
    <t>DR</t>
  </si>
  <si>
    <t>Commercial &amp; Institutional</t>
  </si>
  <si>
    <t>C&amp;I</t>
  </si>
  <si>
    <t>Commercial</t>
  </si>
  <si>
    <t>Home Assistance</t>
  </si>
  <si>
    <t>Tier 1 True Up</t>
  </si>
  <si>
    <t>Program Enabled</t>
  </si>
  <si>
    <t>Commercial and Institutional</t>
  </si>
  <si>
    <t>Low Income</t>
  </si>
  <si>
    <t>Conservation Fund</t>
  </si>
  <si>
    <t>Home Depot Home Appliance Market Uplift Conservation Fund Pilot Program</t>
  </si>
  <si>
    <t/>
  </si>
  <si>
    <t xml:space="preserve">Added the Home Depot Home Appliance Market Uplift Conservation Fund Pilot Program </t>
  </si>
  <si>
    <t xml:space="preserve">The program referenced did not appear on the model and it has been added in the 'Other' category. </t>
  </si>
  <si>
    <t xml:space="preserve">Modified certain initiative names which exist in multiple programs to allow Lookup function to work. </t>
  </si>
  <si>
    <t xml:space="preserve">To allow Lookup function to work properly between sheets 4 and 7 (eg. modified "Retrofit" to reflect "Retrofit - Business" and "Retrofit - Industrial" and "Demand Response 3" to "Demand Response 3 - Business" and "Demand Response 3 - Industrial"). </t>
  </si>
  <si>
    <t>B50, B71, B84, B87, B178, B199, B212, B215, B307, B328, B341, B344, B436, B457, B470, B473</t>
  </si>
  <si>
    <t>Z51 to AC51, AA103 to AC103, AA106 to AC106, AB119, Z179 to AC179, Z191 to AC191, Z200 to AC200, AA247 to AC247, Z308 to AC308, Z317 to AC317, Z320 to AC320, Z329 to AC329, AB339, AA345 to AC345</t>
  </si>
  <si>
    <t xml:space="preserve">Removed existing formula equated the rate class allocation pertaining to an adjustment with the rate class allocation pertaining to the verified result for the same program. Input a rate allocation percentage specific to the adjustment instead. </t>
  </si>
  <si>
    <t xml:space="preserve">In some cases an adjustment relates to a different customer(s) or project(s) than the initial verified result, and therefore to a different rate class. </t>
  </si>
  <si>
    <t>Save on Energy Instant Discount Program</t>
  </si>
  <si>
    <t>Row 477, 478</t>
  </si>
  <si>
    <t xml:space="preserve">Added the Save on Energy Instant Discount Program </t>
  </si>
  <si>
    <t>Centrally Delivered Programs</t>
  </si>
  <si>
    <t>Save on Energy Energy Performance Program for Multi-Site Customers</t>
  </si>
  <si>
    <t>Adjustment to 2017 Savings</t>
  </si>
  <si>
    <t>Whole Home Pilot Program</t>
  </si>
  <si>
    <t>Row 567-572</t>
  </si>
  <si>
    <t>The program referenced did not appear on the model</t>
  </si>
  <si>
    <t>The programs referenced did not appear on the model</t>
  </si>
  <si>
    <t>Added the Save on Energy Energy Performance Program for Multi-Site Customers and the Whole Home Pilot Program</t>
  </si>
  <si>
    <t>D575-M575, O575-X575</t>
  </si>
  <si>
    <t xml:space="preserve">Extended the existing 'sum' formula to include rows 567-572 </t>
  </si>
  <si>
    <t xml:space="preserve">To capture programs that were added to the model </t>
  </si>
  <si>
    <t>C46, H129 to H131</t>
  </si>
  <si>
    <t xml:space="preserve">Estimated interest for Q4 2018 based on the current perscribed rate of 1.89% per annum. </t>
  </si>
  <si>
    <t>Incorporation of 2018 interest into total amount requested for disposition</t>
  </si>
  <si>
    <t>I132 to W132</t>
  </si>
  <si>
    <t>Modified formula to reflect 2018 interest charges only, and exclude the opening balance for 2018.</t>
  </si>
  <si>
    <t xml:space="preserve">Interest for 2017 and 2018 are presented in individual lines in the LRAMVA summary on Tab 1. </t>
  </si>
  <si>
    <t>Carrying Charges - 2017</t>
  </si>
  <si>
    <t>Carrying Charges - 2018</t>
  </si>
  <si>
    <t>Principal</t>
  </si>
  <si>
    <t>Jan 1. to Dec. 31 2018 Interest</t>
  </si>
  <si>
    <t>Total Carrying Charges</t>
  </si>
  <si>
    <t>Total LRAMVA Balance Requested for Disposition</t>
  </si>
  <si>
    <t>Calculated Jan. 1 to Dec. 31, 2018 interest and summed total amount requested for disposition inclusive of 2017 interest.</t>
  </si>
  <si>
    <t>Modified to capture Carrying Charges for 2018</t>
  </si>
  <si>
    <t>T67 to W68</t>
  </si>
  <si>
    <t>B84 to L85</t>
  </si>
  <si>
    <t>Added row to distinctly show 2017 and 2018 Carrying Charges, and linked amounts as calculated on 'Tab 6. Carrying Charges' for each relevant rate class.</t>
  </si>
  <si>
    <t>Guelph Hydro had one small streetlighting project in the Village of Rockwood included as a 2017 Retrofit project.</t>
  </si>
  <si>
    <t xml:space="preserve">This small project saw 340 luminaires converted to LED, with a resultant annual net energy savings of 114,558 kWh.  </t>
  </si>
  <si>
    <t xml:space="preserve">The applicant used the IESO's Prescriptive Exterior Lighting Worksheet to quantify the measures installed and calculate the related project incentive.  </t>
  </si>
  <si>
    <t>The IESO's Prescriptive Measures and Assumptions List (MAL) used in conjunction with the project Worksheet calculate the estimated gross annual energy savings.</t>
  </si>
  <si>
    <t>The IESO's annual Evaluation, Measurement and Verification (EM&amp;V) exercise calculates the net verified annual energy savings attributed to the project.</t>
  </si>
  <si>
    <t xml:space="preserve">The IESO does not recognize demand reduction for street lighting projects as energy is used in off-peak hours and as such does not reduce provincial system demand peaks.  </t>
  </si>
  <si>
    <t>However, from an LDC load perspective, a street lighting project does have an LRAM impact, as the customer’s kW load is reduced with the energy efficient LED measures, and Guelph Hydro’s street lighting distribution revenue is based on connected kW demand.</t>
  </si>
  <si>
    <t xml:space="preserve">The load impact is calculated by taking the total number of luminaires and their corresponding luminaire-ballast load as the base case.  The post-project energy efficient LED equivalent load is then calculated in a similar manner (number of luminaires x per unit kW load).  </t>
  </si>
  <si>
    <t>The difference is used as the kW load reduction for the LRAM calculation, after the IESO Net:Gross adjustment is applied to the project results.  The resultant value is used to replace the “0” kW demand reduction allocated in the IESO Final Verified Results Report.</t>
  </si>
  <si>
    <t xml:space="preserve">For Guelph Hydro’s 2017 street light project the base case demand was 37 kW, the post project demand was 14.2 kW, with a resultant 22.8 kW demand reduction.  </t>
  </si>
  <si>
    <t>After applying the IESO’s 2017 Retrofit Program Realization Rate and Net:Gross adjustments, a 24.0 kW LRAM demand reduction is calculated and applied to the project.</t>
  </si>
  <si>
    <t>LIGHTING RE-DESIGN</t>
  </si>
  <si>
    <t>Rockwood - Cobrahead only LED Street Lighting Upgrade</t>
  </si>
  <si>
    <t>BASE CASE LIGHTING</t>
  </si>
  <si>
    <t>REDESIGNED LED LIGHTING</t>
  </si>
  <si>
    <t>Watts</t>
  </si>
  <si>
    <t>Luminaire</t>
  </si>
  <si>
    <t>Existing</t>
  </si>
  <si>
    <t>Per</t>
  </si>
  <si>
    <t>Replacement</t>
  </si>
  <si>
    <t>Location</t>
  </si>
  <si>
    <t>Qty</t>
  </si>
  <si>
    <t>Lighting</t>
  </si>
  <si>
    <t>Saved</t>
  </si>
  <si>
    <t>Rockwood</t>
  </si>
  <si>
    <t>70 W HPS</t>
  </si>
  <si>
    <t>Philips Lumec RFS0560</t>
  </si>
  <si>
    <t>100 W HPS</t>
  </si>
  <si>
    <t>Philips Lumec RFS0596</t>
  </si>
  <si>
    <t>150 W HPS</t>
  </si>
  <si>
    <t>Philips Lumec RFM1555</t>
  </si>
  <si>
    <t>TOTALS</t>
  </si>
  <si>
    <t>Note:  All lighting retrofits must adhere to Illuminating Engineering Society (I.E.S) guidelines.</t>
  </si>
  <si>
    <t>2017 Retrofit-IESO Realization Rate:</t>
  </si>
  <si>
    <t>2017 Retrofit-IESO Net:Gross:</t>
  </si>
  <si>
    <t>2017 LRAM Impact:</t>
  </si>
  <si>
    <t>Calculation details for this project are provided in the Tab 8 Streetlighting Work Form table.</t>
  </si>
  <si>
    <t>2017 Reporting ERII (RETROFIT) Prescriptive, Engineered &amp; Custom Projects - CRM - Final Verified Results</t>
  </si>
  <si>
    <t>OPA CRM</t>
  </si>
  <si>
    <t>CRM Application Number</t>
  </si>
  <si>
    <t>GHESI Customer Rate Class</t>
  </si>
  <si>
    <t>OEB LRAM Classification</t>
  </si>
  <si>
    <t>Total Demand Savings</t>
  </si>
  <si>
    <t>Total Energy Savings</t>
  </si>
  <si>
    <t>2017 OEB LRAM GROUPING</t>
  </si>
  <si>
    <t>KW</t>
  </si>
  <si>
    <t>KWH</t>
  </si>
  <si>
    <t>L1</t>
  </si>
  <si>
    <t>LU - C&amp;I</t>
  </si>
  <si>
    <t>GD</t>
  </si>
  <si>
    <t>GS&lt;1MW - C&amp;I</t>
  </si>
  <si>
    <t>G2</t>
  </si>
  <si>
    <t>GS&lt;5MW - IND</t>
  </si>
  <si>
    <t>GM</t>
  </si>
  <si>
    <t>GO</t>
  </si>
  <si>
    <t>L2</t>
  </si>
  <si>
    <t>LU - IND</t>
  </si>
  <si>
    <t>USE THE HIGHLIGHTED % FOR LRAM REPORTING</t>
  </si>
  <si>
    <t>G0</t>
  </si>
  <si>
    <t>T2</t>
  </si>
  <si>
    <t>T1</t>
  </si>
  <si>
    <t>T4</t>
  </si>
  <si>
    <t>G1</t>
  </si>
  <si>
    <t>CD</t>
  </si>
  <si>
    <t>T8</t>
  </si>
  <si>
    <t>ST</t>
  </si>
  <si>
    <t>L3</t>
  </si>
  <si>
    <t>Street Lighting Project - Demand adjusted from IESO report as per LRAM filing explanation</t>
  </si>
  <si>
    <t>Rate class allocations for actual CDM savings are determined as follows.</t>
  </si>
  <si>
    <t>Each completed non-residential CDM project is assigned its account number and billing rate class in a program specific tracking spreadsheet.</t>
  </si>
  <si>
    <t>For CDM programs with small volumes (e.g. typically less than 5) of completed projects, the appropriate rate class is allocated based on a percentage share of the program savings in a given CDM program year.</t>
  </si>
  <si>
    <t xml:space="preserve">For CDM programs with larger volumes of completed projects (e.g. Retrofit), the completed projects are extracted from the tracking spreadsheet for analysis in a separate worksheet.  Total program energy and demand savings are tabulated, and then summarized by rate class separately for both energy and demand.  </t>
  </si>
  <si>
    <t>A separate percent allocation is calculated for both energy and demand as some customers (e.g. GS&lt;50) will attract an energy based distribution charge, and other customers will attract a demand based distribution charge.</t>
  </si>
  <si>
    <t>The appropriate rate class energy or demand percent allocation is then applied to the total energy and demand savings in the Table 5 2015-2020 LRAM worksheet.</t>
  </si>
  <si>
    <t>The 2017 rate allocation analysis worksheet is included in Tab 3a Rate Class Allocations, for reference.</t>
  </si>
  <si>
    <t>Persistence %</t>
  </si>
  <si>
    <t>Change in Persistence kW</t>
  </si>
  <si>
    <t>Streetlighting Persistence Calculation (Demand Only)</t>
  </si>
  <si>
    <t>Streetlighting Persistence</t>
  </si>
  <si>
    <t>Addition of Streetlighting Persistence (Demand only)</t>
  </si>
  <si>
    <t>O493 to X493</t>
  </si>
  <si>
    <t xml:space="preserve">Added 24kW in demand savings for Streetlighting class in the Business Retrofit line item (2017 result). Calculated % change per annum for persistence for the overall Business Retrofit program on Tab 8 Streetlighting and applied this persistence factor to the Streetlighting Demand of 24kW in 2017 to determine the estimated savings extending to 2026. </t>
  </si>
  <si>
    <t>Existing formula captured 2017 carrying charges; modified to capture 2018 as well.</t>
  </si>
  <si>
    <t>F27 to F43</t>
  </si>
  <si>
    <t>H21</t>
  </si>
  <si>
    <t>Modified existing formula to capture 2017 and 2018 carrying charges</t>
  </si>
  <si>
    <t>D86 to R86</t>
  </si>
  <si>
    <t>Y579 to AM581</t>
  </si>
  <si>
    <t>Removal of 2011 to 2013 persistence in 2017</t>
  </si>
  <si>
    <t>As per Staff Question 9</t>
  </si>
  <si>
    <t>Y575 to AF575</t>
  </si>
  <si>
    <t>Revised formula to capture each line item in 2017</t>
  </si>
  <si>
    <t>Two programs were excluded from previous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</si>
</sst>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5">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
    <numFmt numFmtId="290" formatCode="0.0000000000"/>
    <numFmt numFmtId="291" formatCode="0.0000%"/>
    <numFmt numFmtId="292" formatCode="0.000"/>
    <numFmt numFmtId="293" formatCode="#,##0;\-#,##0;&quot;-&quot;_____;"/>
    <numFmt numFmtId="294" formatCode="#,##0.0"/>
    <numFmt numFmtId="295" formatCode="_(* #,##0.00000_);_(* \(#,##0.00000\);_(* &quot;-&quot;??_);_(@_)"/>
  </numFmts>
  <fonts count="267">
    <font>
      <sz val="11"/>
      <color theme="1"/>
      <name val="Calibri"/>
      <family val="2"/>
      <scheme val="minor"/>
    </font>
    <font>
      <sz val="12"/>
      <color theme="1"/>
      <name val="Arial"/>
      <family val="2"/>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i/>
      <sz val="10"/>
      <color theme="1"/>
      <name val="Calibri"/>
      <family val="2"/>
      <scheme val="minor"/>
    </font>
    <font>
      <b/>
      <i/>
      <sz val="11"/>
      <name val="Calibri"/>
      <family val="2"/>
      <scheme val="minor"/>
    </font>
    <font>
      <b/>
      <sz val="11"/>
      <color rgb="FF000000"/>
      <name val="Calibri"/>
      <family val="2"/>
      <scheme val="minor"/>
    </font>
    <font>
      <b/>
      <sz val="10"/>
      <color theme="1"/>
      <name val="Calibri"/>
      <family val="2"/>
      <scheme val="minor"/>
    </font>
    <font>
      <b/>
      <i/>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b/>
      <sz val="8"/>
      <color theme="0"/>
      <name val="Calibri"/>
      <family val="2"/>
      <scheme val="minor"/>
    </font>
    <font>
      <sz val="14"/>
      <color rgb="FF000000"/>
      <name val="Calibri"/>
      <family val="2"/>
      <scheme val="minor"/>
    </font>
    <font>
      <b/>
      <u/>
      <sz val="14"/>
      <color indexed="8"/>
      <name val="Calibri"/>
      <family val="2"/>
      <scheme val="minor"/>
    </font>
    <font>
      <sz val="10"/>
      <color indexed="8"/>
      <name val="Calibri"/>
      <family val="2"/>
      <scheme val="minor"/>
    </font>
    <font>
      <sz val="14"/>
      <color indexed="8"/>
      <name val="Calibri"/>
      <family val="2"/>
      <scheme val="minor"/>
    </font>
    <font>
      <b/>
      <u/>
      <sz val="10"/>
      <color indexed="8"/>
      <name val="Calibri"/>
      <family val="2"/>
      <scheme val="minor"/>
    </font>
    <font>
      <b/>
      <sz val="14"/>
      <color indexed="8"/>
      <name val="Calibri"/>
      <family val="2"/>
      <scheme val="minor"/>
    </font>
    <font>
      <b/>
      <sz val="11"/>
      <color indexed="8"/>
      <name val="Calibri"/>
      <family val="2"/>
      <scheme val="minor"/>
    </font>
    <font>
      <b/>
      <sz val="12"/>
      <color indexed="9"/>
      <name val="Calibri"/>
      <family val="2"/>
      <scheme val="minor"/>
    </font>
    <font>
      <sz val="12"/>
      <color indexed="8"/>
      <name val="Calibri"/>
      <family val="2"/>
      <scheme val="minor"/>
    </font>
    <font>
      <b/>
      <sz val="12"/>
      <color indexed="8"/>
      <name val="Calibri"/>
      <family val="2"/>
      <scheme val="minor"/>
    </font>
    <font>
      <i/>
      <sz val="10"/>
      <color indexed="8"/>
      <name val="Calibri"/>
      <family val="2"/>
      <scheme val="minor"/>
    </font>
    <font>
      <b/>
      <i/>
      <u/>
      <sz val="11"/>
      <color rgb="FF0000FF"/>
      <name val="Calibri"/>
      <family val="2"/>
      <scheme val="minor"/>
    </font>
    <font>
      <b/>
      <u/>
      <sz val="11"/>
      <name val="Calibri"/>
      <family val="2"/>
      <scheme val="minor"/>
    </font>
    <font>
      <b/>
      <sz val="11"/>
      <color rgb="FFFFFFFF"/>
      <name val="Calibri"/>
      <family val="2"/>
      <scheme val="minor"/>
    </font>
    <font>
      <b/>
      <sz val="11"/>
      <color rgb="FF0000FF"/>
      <name val="Calibri"/>
      <family val="2"/>
      <scheme val="minor"/>
    </font>
    <font>
      <b/>
      <i/>
      <sz val="11"/>
      <color rgb="FF0000FF"/>
      <name val="Calibri"/>
      <family val="2"/>
      <scheme val="minor"/>
    </font>
  </fonts>
  <fills count="11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C000"/>
        <bgColor indexed="64"/>
      </patternFill>
    </fill>
    <fill>
      <patternFill patternType="solid">
        <fgColor rgb="FFCCFF99"/>
        <bgColor indexed="64"/>
      </patternFill>
    </fill>
    <fill>
      <patternFill patternType="solid">
        <fgColor rgb="FF92D050"/>
        <bgColor indexed="64"/>
      </patternFill>
    </fill>
    <fill>
      <patternFill patternType="solid">
        <fgColor rgb="FFCCCCFF"/>
        <bgColor indexed="64"/>
      </patternFill>
    </fill>
    <fill>
      <patternFill patternType="solid">
        <fgColor rgb="FFFFFF0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D8D8D8"/>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CCFF"/>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EBF1DE"/>
        <bgColor indexed="64"/>
      </patternFill>
    </fill>
    <fill>
      <patternFill patternType="solid">
        <fgColor indexed="18"/>
        <bgColor indexed="18"/>
      </patternFill>
    </fill>
    <fill>
      <patternFill patternType="solid">
        <fgColor indexed="9"/>
        <bgColor indexed="8"/>
      </patternFill>
    </fill>
    <fill>
      <patternFill patternType="solid">
        <fgColor rgb="FFFFFFCC"/>
        <bgColor indexed="9"/>
      </patternFill>
    </fill>
    <fill>
      <patternFill patternType="solid">
        <fgColor rgb="FF92D050"/>
        <bgColor indexed="9"/>
      </patternFill>
    </fill>
    <fill>
      <patternFill patternType="solid">
        <fgColor rgb="FF333399"/>
        <bgColor indexed="64"/>
      </patternFill>
    </fill>
    <fill>
      <patternFill patternType="solid">
        <fgColor theme="7" tint="0.59999389629810485"/>
        <bgColor indexed="64"/>
      </patternFill>
    </fill>
  </fills>
  <borders count="20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style="hair">
        <color indexed="64"/>
      </left>
      <right style="thin">
        <color indexed="64"/>
      </right>
      <top/>
      <bottom style="hair">
        <color indexed="64"/>
      </bottom>
      <diagonal/>
    </border>
    <border>
      <left style="thin">
        <color auto="1"/>
      </left>
      <right/>
      <top style="thin">
        <color auto="1"/>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right style="medium">
        <color indexed="8"/>
      </right>
      <top style="thin">
        <color indexed="8"/>
      </top>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thin">
        <color indexed="8"/>
      </bottom>
      <diagonal/>
    </border>
    <border>
      <left style="thin">
        <color indexed="8"/>
      </left>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s>
  <cellStyleXfs count="9772">
    <xf numFmtId="0" fontId="0" fillId="0" borderId="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4" fillId="0" borderId="0"/>
    <xf numFmtId="0" fontId="13" fillId="0" borderId="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4" borderId="0" applyNumberFormat="0" applyBorder="0" applyAlignment="0" applyProtection="0"/>
    <xf numFmtId="0" fontId="18" fillId="21" borderId="15" applyNumberFormat="0" applyAlignment="0" applyProtection="0"/>
    <xf numFmtId="0" fontId="19" fillId="22" borderId="16" applyNumberFormat="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6" fillId="8" borderId="15" applyNumberFormat="0" applyAlignment="0" applyProtection="0"/>
    <xf numFmtId="0" fontId="27" fillId="0" borderId="20" applyNumberFormat="0" applyFill="0" applyAlignment="0" applyProtection="0"/>
    <xf numFmtId="0" fontId="28" fillId="23" borderId="0" applyNumberFormat="0" applyBorder="0" applyAlignment="0" applyProtection="0"/>
    <xf numFmtId="0" fontId="20" fillId="0" borderId="0"/>
    <xf numFmtId="0" fontId="20" fillId="0" borderId="0"/>
    <xf numFmtId="0" fontId="7" fillId="0" borderId="0"/>
    <xf numFmtId="0" fontId="13" fillId="0" borderId="0"/>
    <xf numFmtId="0" fontId="7" fillId="0" borderId="0"/>
    <xf numFmtId="0" fontId="13" fillId="24" borderId="21" applyNumberFormat="0" applyFont="0" applyAlignment="0" applyProtection="0"/>
    <xf numFmtId="0" fontId="13" fillId="24" borderId="21" applyNumberFormat="0" applyFont="0" applyAlignment="0" applyProtection="0"/>
    <xf numFmtId="0" fontId="29" fillId="21" borderId="22" applyNumberFormat="0" applyAlignment="0" applyProtection="0"/>
    <xf numFmtId="9" fontId="7" fillId="0" borderId="0" applyFont="0" applyFill="0" applyBorder="0" applyAlignment="0" applyProtection="0"/>
    <xf numFmtId="0" fontId="13" fillId="25" borderId="1" applyNumberFormat="0" applyProtection="0">
      <alignment horizontal="left" vertical="center"/>
    </xf>
    <xf numFmtId="0" fontId="13" fillId="25" borderId="1" applyNumberFormat="0" applyProtection="0">
      <alignment horizontal="left" vertical="center"/>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xf numFmtId="0" fontId="18" fillId="21" borderId="24" applyNumberFormat="0" applyAlignment="0" applyProtection="0"/>
    <xf numFmtId="0" fontId="26" fillId="8" borderId="24" applyNumberFormat="0" applyAlignment="0" applyProtection="0"/>
    <xf numFmtId="0" fontId="13" fillId="24" borderId="25" applyNumberFormat="0" applyFont="0" applyAlignment="0" applyProtection="0"/>
    <xf numFmtId="0" fontId="13" fillId="24" borderId="25" applyNumberFormat="0" applyFont="0" applyAlignment="0" applyProtection="0"/>
    <xf numFmtId="0" fontId="29" fillId="21" borderId="26" applyNumberFormat="0" applyAlignment="0" applyProtection="0"/>
    <xf numFmtId="0" fontId="31" fillId="0" borderId="27" applyNumberFormat="0" applyFill="0" applyAlignment="0" applyProtection="0"/>
    <xf numFmtId="16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39" fillId="0" borderId="0" applyNumberFormat="0" applyFill="0" applyBorder="0" applyAlignment="0" applyProtection="0"/>
    <xf numFmtId="0" fontId="7" fillId="0" borderId="0"/>
    <xf numFmtId="9" fontId="7" fillId="0" borderId="0" applyFont="0" applyFill="0" applyBorder="0" applyAlignment="0" applyProtection="0"/>
    <xf numFmtId="0" fontId="13" fillId="25" borderId="34" applyNumberFormat="0" applyProtection="0">
      <alignment horizontal="left" vertical="center"/>
    </xf>
    <xf numFmtId="0" fontId="13" fillId="25" borderId="34" applyNumberFormat="0" applyProtection="0">
      <alignment horizontal="left" vertical="center"/>
    </xf>
    <xf numFmtId="0" fontId="18" fillId="21" borderId="29" applyNumberFormat="0" applyAlignment="0" applyProtection="0"/>
    <xf numFmtId="0" fontId="26" fillId="8" borderId="29" applyNumberFormat="0" applyAlignment="0" applyProtection="0"/>
    <xf numFmtId="0" fontId="13" fillId="24" borderId="30" applyNumberFormat="0" applyFont="0" applyAlignment="0" applyProtection="0"/>
    <xf numFmtId="0" fontId="13" fillId="24" borderId="30" applyNumberFormat="0" applyFont="0" applyAlignment="0" applyProtection="0"/>
    <xf numFmtId="0" fontId="29" fillId="21" borderId="31" applyNumberFormat="0" applyAlignment="0" applyProtection="0"/>
    <xf numFmtId="0" fontId="31" fillId="0" borderId="32" applyNumberFormat="0" applyFill="0" applyAlignment="0" applyProtection="0"/>
    <xf numFmtId="0" fontId="18" fillId="21" borderId="29" applyNumberFormat="0" applyAlignment="0" applyProtection="0"/>
    <xf numFmtId="0" fontId="26" fillId="8" borderId="29" applyNumberFormat="0" applyAlignment="0" applyProtection="0"/>
    <xf numFmtId="0" fontId="13" fillId="24" borderId="30" applyNumberFormat="0" applyFont="0" applyAlignment="0" applyProtection="0"/>
    <xf numFmtId="0" fontId="13" fillId="24" borderId="30" applyNumberFormat="0" applyFont="0" applyAlignment="0" applyProtection="0"/>
    <xf numFmtId="0" fontId="29" fillId="21" borderId="31" applyNumberFormat="0" applyAlignment="0" applyProtection="0"/>
    <xf numFmtId="0" fontId="31" fillId="0" borderId="32" applyNumberFormat="0" applyFill="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3" fillId="25" borderId="34" applyNumberFormat="0" applyProtection="0">
      <alignment horizontal="left" vertical="center"/>
    </xf>
    <xf numFmtId="0" fontId="13" fillId="25" borderId="34" applyNumberFormat="0" applyProtection="0">
      <alignment horizontal="left" vertical="center"/>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8" fillId="0" borderId="0" applyFont="0" applyFill="0" applyBorder="0" applyAlignment="0" applyProtection="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 fillId="0" borderId="0"/>
    <xf numFmtId="0" fontId="13" fillId="0" borderId="0"/>
    <xf numFmtId="0" fontId="13" fillId="0" borderId="0" applyFont="0" applyFill="0" applyBorder="0" applyAlignment="0" applyProtection="0"/>
    <xf numFmtId="182" fontId="13" fillId="0" borderId="0" applyFont="0" applyFill="0" applyBorder="0" applyAlignment="0" applyProtection="0"/>
    <xf numFmtId="0" fontId="79" fillId="0" borderId="0"/>
    <xf numFmtId="0" fontId="80" fillId="0" borderId="0" applyFont="0" applyFill="0" applyBorder="0" applyAlignment="0" applyProtection="0"/>
    <xf numFmtId="183" fontId="13" fillId="0" borderId="0" applyFont="0" applyFill="0" applyBorder="0" applyAlignment="0" applyProtection="0"/>
    <xf numFmtId="179" fontId="13" fillId="0" borderId="0" applyFont="0" applyFill="0" applyBorder="0" applyAlignment="0" applyProtection="0"/>
    <xf numFmtId="184" fontId="81" fillId="0" borderId="0" applyFont="0" applyFill="0" applyBorder="0" applyAlignment="0" applyProtection="0"/>
    <xf numFmtId="185" fontId="81" fillId="0" borderId="0" applyFont="0" applyFill="0" applyBorder="0" applyAlignment="0" applyProtection="0"/>
    <xf numFmtId="39" fontId="13" fillId="0" borderId="0" applyFont="0" applyFill="0" applyBorder="0" applyAlignment="0" applyProtection="0"/>
    <xf numFmtId="0" fontId="79" fillId="0" borderId="0"/>
    <xf numFmtId="0" fontId="13" fillId="0" borderId="0">
      <alignment vertical="top"/>
    </xf>
    <xf numFmtId="0" fontId="80" fillId="0" borderId="0" applyNumberFormat="0" applyFill="0">
      <alignment horizontal="left" vertical="center" wrapText="1"/>
    </xf>
    <xf numFmtId="186" fontId="13" fillId="0" borderId="0" applyFont="0" applyFill="0" applyBorder="0" applyAlignment="0" applyProtection="0"/>
    <xf numFmtId="187" fontId="81" fillId="0" borderId="0" applyFont="0" applyFill="0" applyBorder="0" applyAlignment="0" applyProtection="0"/>
    <xf numFmtId="188" fontId="81" fillId="0" borderId="0" applyFont="0" applyFill="0" applyBorder="0" applyAlignment="0" applyProtection="0"/>
    <xf numFmtId="189" fontId="81" fillId="0" borderId="0" applyFont="0" applyFill="0" applyBorder="0" applyAlignment="0" applyProtection="0"/>
    <xf numFmtId="190" fontId="81"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Protection="0">
      <alignment horizontal="right"/>
    </xf>
    <xf numFmtId="194" fontId="81" fillId="0" borderId="0" applyFont="0" applyFill="0" applyBorder="0" applyAlignment="0" applyProtection="0"/>
    <xf numFmtId="168" fontId="81" fillId="0" borderId="0" applyFont="0" applyFill="0" applyBorder="0" applyAlignment="0" applyProtection="0"/>
    <xf numFmtId="195" fontId="13" fillId="0" borderId="0" applyFont="0" applyFill="0" applyBorder="0" applyAlignment="0" applyProtection="0"/>
    <xf numFmtId="176" fontId="13" fillId="0" borderId="0" applyFont="0" applyFill="0" applyBorder="0" applyAlignment="0" applyProtection="0"/>
    <xf numFmtId="196" fontId="81"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98" fontId="13" fillId="0" borderId="0" applyFont="0" applyFill="0" applyBorder="0" applyAlignment="0" applyProtection="0"/>
    <xf numFmtId="199" fontId="13" fillId="0" borderId="0" applyFont="0" applyFill="0" applyBorder="0" applyAlignment="0" applyProtection="0"/>
    <xf numFmtId="0" fontId="13" fillId="0" borderId="0"/>
    <xf numFmtId="0" fontId="13" fillId="0" borderId="0"/>
    <xf numFmtId="9" fontId="82" fillId="0" borderId="0">
      <alignment horizontal="right"/>
    </xf>
    <xf numFmtId="9" fontId="80" fillId="0" borderId="0">
      <alignment horizontal="right"/>
    </xf>
    <xf numFmtId="0" fontId="13" fillId="60" borderId="29" applyNumberFormat="0">
      <alignment horizontal="centerContinuous" vertical="center" wrapText="1"/>
    </xf>
    <xf numFmtId="0" fontId="13" fillId="61" borderId="29" applyNumberFormat="0">
      <alignment horizontal="left" vertical="center"/>
    </xf>
    <xf numFmtId="170" fontId="83" fillId="0" borderId="0" applyFont="0" applyFill="0" applyBorder="0" applyAlignment="0" applyProtection="0"/>
    <xf numFmtId="0" fontId="13" fillId="0" borderId="0"/>
    <xf numFmtId="9" fontId="84" fillId="0" borderId="0" applyFont="0" applyFill="0" applyBorder="0" applyAlignment="0" applyProtection="0"/>
    <xf numFmtId="10" fontId="84" fillId="0" borderId="0" applyFont="0" applyFill="0" applyBorder="0" applyAlignment="0" applyProtection="0"/>
    <xf numFmtId="0" fontId="81" fillId="0" borderId="0" applyNumberFormat="0" applyFill="0" applyBorder="0" applyAlignment="0" applyProtection="0"/>
    <xf numFmtId="0" fontId="20" fillId="0" borderId="0"/>
    <xf numFmtId="200" fontId="80" fillId="0" borderId="0" applyNumberFormat="0" applyFill="0">
      <alignment horizontal="left" vertical="center" wrapText="1"/>
    </xf>
    <xf numFmtId="164" fontId="84" fillId="0" borderId="0" applyFont="0" applyFill="0" applyBorder="0" applyAlignment="0" applyProtection="0"/>
    <xf numFmtId="166" fontId="84" fillId="0" borderId="0" applyFont="0" applyFill="0" applyBorder="0" applyAlignment="0" applyProtection="0"/>
    <xf numFmtId="0" fontId="85" fillId="0" borderId="0" applyFont="0" applyFill="0" applyBorder="0" applyAlignment="0" applyProtection="0"/>
    <xf numFmtId="201" fontId="85" fillId="0" borderId="0" applyFont="0" applyFill="0" applyBorder="0" applyAlignment="0" applyProtection="0"/>
    <xf numFmtId="0" fontId="80" fillId="25" borderId="0" applyFont="0" applyFill="0" applyProtection="0"/>
    <xf numFmtId="182" fontId="13" fillId="0" borderId="0"/>
    <xf numFmtId="202" fontId="86" fillId="0" borderId="0" applyFill="0" applyBorder="0" applyAlignment="0" applyProtection="0">
      <alignment horizontal="right"/>
    </xf>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8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8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8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8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8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8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8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8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8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8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8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8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203" fontId="13" fillId="0" borderId="10">
      <alignment horizontal="right"/>
    </xf>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167" fontId="88" fillId="0" borderId="0" applyFont="0"/>
    <xf numFmtId="167" fontId="88" fillId="0" borderId="65" applyFont="0"/>
    <xf numFmtId="168" fontId="88" fillId="0" borderId="0" applyFont="0"/>
    <xf numFmtId="204" fontId="89" fillId="0" borderId="10">
      <alignment horizontal="right"/>
    </xf>
    <xf numFmtId="204" fontId="89" fillId="0" borderId="10" applyFill="0">
      <alignment horizontal="right"/>
    </xf>
    <xf numFmtId="3" fontId="13" fillId="0" borderId="10" applyFill="0">
      <alignment horizontal="right"/>
    </xf>
    <xf numFmtId="205" fontId="89" fillId="0" borderId="10" applyFill="0">
      <alignment horizontal="right"/>
    </xf>
    <xf numFmtId="206" fontId="12" fillId="62" borderId="66">
      <alignment horizontal="center" vertical="center"/>
    </xf>
    <xf numFmtId="0" fontId="13" fillId="0" borderId="0"/>
    <xf numFmtId="182" fontId="90" fillId="0" borderId="0"/>
    <xf numFmtId="0" fontId="13" fillId="0" borderId="0"/>
    <xf numFmtId="207" fontId="13" fillId="0" borderId="10">
      <alignment horizontal="right"/>
      <protection locked="0"/>
    </xf>
    <xf numFmtId="165" fontId="89" fillId="0" borderId="10" applyNumberFormat="0" applyFont="0" applyBorder="0" applyProtection="0">
      <alignment horizontal="right"/>
    </xf>
    <xf numFmtId="208" fontId="91" fillId="63" borderId="67"/>
    <xf numFmtId="0" fontId="13" fillId="0" borderId="0" applyNumberFormat="0" applyFill="0" applyBorder="0" applyAlignment="0" applyProtection="0"/>
    <xf numFmtId="0" fontId="92" fillId="0" borderId="0" applyNumberFormat="0" applyFill="0" applyBorder="0" applyAlignment="0" applyProtection="0"/>
    <xf numFmtId="0" fontId="93" fillId="0" borderId="0"/>
    <xf numFmtId="0" fontId="32" fillId="0" borderId="0" applyNumberFormat="0" applyFill="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1" fontId="95" fillId="64" borderId="11" applyNumberFormat="0" applyBorder="0" applyAlignment="0">
      <alignment horizontal="center" vertical="top" wrapText="1"/>
      <protection hidden="1"/>
    </xf>
    <xf numFmtId="0" fontId="96" fillId="65" borderId="0"/>
    <xf numFmtId="0" fontId="97" fillId="0" borderId="0" applyAlignment="0"/>
    <xf numFmtId="0" fontId="98" fillId="0" borderId="5" applyNumberFormat="0" applyFill="0" applyAlignment="0" applyProtection="0"/>
    <xf numFmtId="0" fontId="99" fillId="0" borderId="68" applyNumberFormat="0" applyFont="0" applyFill="0" applyAlignment="0" applyProtection="0"/>
    <xf numFmtId="0" fontId="100" fillId="0" borderId="69" applyNumberFormat="0" applyFont="0" applyFill="0" applyAlignment="0" applyProtection="0">
      <alignment horizontal="centerContinuous"/>
    </xf>
    <xf numFmtId="0" fontId="84" fillId="0" borderId="5" applyNumberFormat="0" applyFont="0" applyFill="0" applyAlignment="0" applyProtection="0"/>
    <xf numFmtId="0" fontId="84" fillId="0" borderId="11" applyNumberFormat="0" applyFont="0" applyFill="0" applyAlignment="0" applyProtection="0"/>
    <xf numFmtId="0" fontId="84" fillId="0" borderId="12" applyNumberFormat="0" applyFont="0" applyFill="0" applyAlignment="0" applyProtection="0"/>
    <xf numFmtId="0" fontId="84" fillId="0" borderId="44" applyNumberFormat="0" applyFont="0" applyFill="0" applyAlignment="0" applyProtection="0"/>
    <xf numFmtId="209" fontId="13" fillId="0" borderId="0" applyFont="0" applyFill="0" applyBorder="0" applyAlignment="0" applyProtection="0"/>
    <xf numFmtId="0" fontId="81" fillId="0" borderId="0">
      <alignment horizontal="right"/>
    </xf>
    <xf numFmtId="0" fontId="85" fillId="0" borderId="0" applyFont="0" applyFill="0" applyBorder="0" applyAlignment="0" applyProtection="0"/>
    <xf numFmtId="210" fontId="81" fillId="0" borderId="0" applyFill="0" applyBorder="0" applyAlignment="0"/>
    <xf numFmtId="211" fontId="81" fillId="0" borderId="0" applyFill="0" applyBorder="0" applyAlignment="0"/>
    <xf numFmtId="173" fontId="81" fillId="0" borderId="0" applyFill="0" applyBorder="0" applyAlignment="0"/>
    <xf numFmtId="212" fontId="81" fillId="0" borderId="0" applyFill="0" applyBorder="0" applyAlignment="0"/>
    <xf numFmtId="173" fontId="13"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18" fillId="21" borderId="2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71" fillId="33" borderId="59" applyNumberFormat="0" applyAlignment="0" applyProtection="0"/>
    <xf numFmtId="0" fontId="71" fillId="33" borderId="59" applyNumberFormat="0" applyAlignment="0" applyProtection="0"/>
    <xf numFmtId="182" fontId="99" fillId="66" borderId="0" applyNumberFormat="0" applyFont="0" applyBorder="0" applyAlignment="0">
      <alignment horizontal="left"/>
    </xf>
    <xf numFmtId="0" fontId="27" fillId="0" borderId="20" applyNumberFormat="0" applyFill="0" applyAlignment="0" applyProtection="0"/>
    <xf numFmtId="213" fontId="13" fillId="0" borderId="0" applyFont="0" applyFill="0" applyBorder="0" applyProtection="0">
      <alignment horizontal="center" vertical="center"/>
    </xf>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73" fillId="34" borderId="62" applyNumberFormat="0" applyAlignment="0" applyProtection="0"/>
    <xf numFmtId="0" fontId="73" fillId="34" borderId="62" applyNumberFormat="0" applyAlignment="0" applyProtection="0"/>
    <xf numFmtId="214" fontId="13" fillId="0" borderId="0" applyNumberFormat="0" applyFont="0" applyFill="0" applyAlignment="0" applyProtection="0"/>
    <xf numFmtId="0" fontId="98" fillId="0" borderId="5" applyNumberFormat="0" applyFill="0" applyProtection="0">
      <alignment horizontal="left" vertical="center"/>
    </xf>
    <xf numFmtId="0" fontId="102" fillId="0" borderId="0">
      <alignment horizontal="center" wrapText="1"/>
      <protection hidden="1"/>
    </xf>
    <xf numFmtId="0" fontId="103" fillId="0" borderId="0">
      <alignment horizontal="right"/>
    </xf>
    <xf numFmtId="171" fontId="86" fillId="0" borderId="0" applyBorder="0">
      <alignment horizontal="right"/>
    </xf>
    <xf numFmtId="171" fontId="86" fillId="0" borderId="68" applyAlignment="0">
      <alignment horizontal="right"/>
    </xf>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168" fontId="104" fillId="0" borderId="0" applyFont="0" applyBorder="0">
      <alignment horizontal="right"/>
    </xf>
    <xf numFmtId="210" fontId="81" fillId="0" borderId="0" applyFont="0" applyFill="0" applyBorder="0" applyAlignment="0" applyProtection="0"/>
    <xf numFmtId="216" fontId="13" fillId="0" borderId="0" applyFont="0"/>
    <xf numFmtId="0" fontId="105" fillId="0" borderId="0" applyFont="0" applyFill="0" applyBorder="0" applyProtection="0">
      <alignment horizontal="right"/>
    </xf>
    <xf numFmtId="0" fontId="105" fillId="0" borderId="0" applyFont="0" applyFill="0" applyBorder="0" applyProtection="0">
      <alignment horizontal="right"/>
    </xf>
    <xf numFmtId="176" fontId="13" fillId="0" borderId="0" applyFont="0" applyFill="0" applyBorder="0" applyAlignment="0" applyProtection="0">
      <alignment horizontal="right"/>
    </xf>
    <xf numFmtId="217" fontId="13"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5" fillId="0" borderId="0" applyFont="0" applyFill="0" applyBorder="0" applyAlignment="0" applyProtection="0"/>
    <xf numFmtId="170" fontId="7" fillId="0" borderId="0" applyFont="0" applyFill="0" applyBorder="0" applyAlignment="0" applyProtection="0"/>
    <xf numFmtId="170" fontId="15" fillId="0" borderId="0" applyFont="0" applyFill="0" applyBorder="0" applyAlignment="0" applyProtection="0"/>
    <xf numFmtId="170" fontId="13" fillId="0" borderId="0" applyFont="0" applyFill="0" applyBorder="0" applyAlignment="0" applyProtection="0"/>
    <xf numFmtId="170" fontId="106" fillId="0" borderId="0" applyFont="0" applyFill="0" applyBorder="0" applyAlignment="0" applyProtection="0"/>
    <xf numFmtId="43" fontId="13" fillId="0" borderId="0" applyFont="0" applyFill="0" applyBorder="0" applyAlignment="0" applyProtection="0"/>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70" fontId="13" fillId="0" borderId="0" applyFont="0" applyFill="0" applyBorder="0" applyAlignment="0" applyProtection="0"/>
    <xf numFmtId="170" fontId="106" fillId="0" borderId="0" applyFont="0" applyFill="0" applyBorder="0" applyAlignment="0" applyProtection="0"/>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70" fontId="102" fillId="0" borderId="0" applyFont="0" applyFill="0" applyBorder="0" applyAlignment="0" applyProtection="0"/>
    <xf numFmtId="170" fontId="106"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18" fontId="107" fillId="0" borderId="0" applyFont="0" applyFill="0" applyBorder="0" applyAlignment="0" applyProtection="0"/>
    <xf numFmtId="170" fontId="1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9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43" fontId="10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0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0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8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3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8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 fontId="110" fillId="0" borderId="0" applyFont="0" applyFill="0" applyBorder="0" applyAlignment="0" applyProtection="0"/>
    <xf numFmtId="182" fontId="111" fillId="0" borderId="0"/>
    <xf numFmtId="0" fontId="112" fillId="0" borderId="0"/>
    <xf numFmtId="0" fontId="13" fillId="24" borderId="30" applyNumberFormat="0" applyFont="0" applyAlignment="0" applyProtection="0"/>
    <xf numFmtId="0" fontId="113" fillId="67" borderId="0">
      <alignment horizontal="center" vertical="center" wrapText="1"/>
    </xf>
    <xf numFmtId="219" fontId="13" fillId="0" borderId="0" applyFill="0" applyBorder="0">
      <alignment horizontal="right"/>
      <protection locked="0"/>
    </xf>
    <xf numFmtId="211" fontId="81" fillId="0" borderId="0" applyFont="0" applyFill="0" applyBorder="0" applyAlignment="0" applyProtection="0"/>
    <xf numFmtId="220" fontId="38" fillId="0" borderId="0">
      <alignment horizontal="right"/>
    </xf>
    <xf numFmtId="166" fontId="114" fillId="0" borderId="70">
      <protection locked="0"/>
    </xf>
    <xf numFmtId="0" fontId="105" fillId="0" borderId="0" applyFont="0" applyFill="0" applyBorder="0" applyProtection="0">
      <alignment horizontal="right"/>
    </xf>
    <xf numFmtId="191" fontId="13" fillId="0" borderId="0" applyFont="0" applyFill="0" applyBorder="0" applyAlignment="0" applyProtection="0">
      <alignment horizontal="right"/>
    </xf>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5" fillId="0" borderId="0" applyFont="0" applyFill="0" applyBorder="0" applyAlignment="0" applyProtection="0"/>
    <xf numFmtId="169" fontId="9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0" fillId="0" borderId="0" applyFont="0" applyFill="0" applyBorder="0" applyAlignment="0" applyProtection="0"/>
    <xf numFmtId="169" fontId="78" fillId="0" borderId="0" applyFont="0" applyFill="0" applyBorder="0" applyAlignment="0" applyProtection="0"/>
    <xf numFmtId="169" fontId="92" fillId="0" borderId="0" applyFont="0" applyFill="0" applyBorder="0" applyAlignment="0" applyProtection="0"/>
    <xf numFmtId="14" fontId="13"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44" fontId="108" fillId="0" borderId="0" applyFont="0" applyFill="0" applyBorder="0" applyAlignment="0" applyProtection="0"/>
    <xf numFmtId="44" fontId="13" fillId="0" borderId="0" applyFont="0" applyFill="0" applyBorder="0" applyAlignment="0" applyProtection="0"/>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169" fontId="13" fillId="0" borderId="0" applyFont="0" applyFill="0" applyBorder="0" applyAlignment="0" applyProtection="0"/>
    <xf numFmtId="169" fontId="20" fillId="0" borderId="0" applyFont="0" applyFill="0" applyBorder="0" applyAlignment="0" applyProtection="0"/>
    <xf numFmtId="44" fontId="7" fillId="0" borderId="0" applyFont="0" applyFill="0" applyBorder="0" applyAlignment="0" applyProtection="0"/>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222" fontId="11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8"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44" fontId="109" fillId="0" borderId="0" applyFont="0" applyFill="0" applyBorder="0" applyAlignment="0" applyProtection="0"/>
    <xf numFmtId="169" fontId="78"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23" fontId="81" fillId="0" borderId="0" applyFont="0" applyFill="0" applyBorder="0" applyProtection="0">
      <alignment horizontal="right"/>
    </xf>
    <xf numFmtId="224" fontId="109" fillId="0" borderId="71" applyFont="0" applyFill="0" applyBorder="0" applyAlignment="0" applyProtection="0"/>
    <xf numFmtId="225" fontId="89" fillId="0" borderId="0" applyFont="0" applyFill="0" applyBorder="0" applyAlignment="0" applyProtection="0">
      <alignment vertical="center"/>
    </xf>
    <xf numFmtId="226" fontId="89" fillId="0" borderId="0" applyFont="0" applyFill="0" applyBorder="0" applyAlignment="0" applyProtection="0">
      <alignment vertical="center"/>
    </xf>
    <xf numFmtId="0" fontId="102" fillId="0" borderId="0" applyFont="0" applyFill="0" applyBorder="0" applyAlignment="0">
      <protection locked="0"/>
    </xf>
    <xf numFmtId="0" fontId="85" fillId="0" borderId="0" applyFont="0" applyFill="0" applyBorder="0" applyAlignment="0" applyProtection="0"/>
    <xf numFmtId="227" fontId="79" fillId="0" borderId="72" applyNumberFormat="0" applyFill="0">
      <alignment horizontal="right"/>
    </xf>
    <xf numFmtId="227" fontId="79" fillId="0" borderId="72" applyNumberFormat="0" applyFill="0">
      <alignment horizontal="right"/>
    </xf>
    <xf numFmtId="1" fontId="116" fillId="0" borderId="0"/>
    <xf numFmtId="228" fontId="99" fillId="0" borderId="0" applyFont="0" applyFill="0" applyBorder="0" applyProtection="0">
      <alignment horizontal="right"/>
    </xf>
    <xf numFmtId="229" fontId="82" fillId="65" borderId="9" applyFont="0" applyFill="0" applyBorder="0" applyAlignment="0" applyProtection="0"/>
    <xf numFmtId="230" fontId="109" fillId="0" borderId="0" applyFont="0" applyFill="0" applyBorder="0" applyAlignment="0" applyProtection="0"/>
    <xf numFmtId="230" fontId="109" fillId="0" borderId="0" applyFont="0" applyFill="0" applyBorder="0" applyAlignment="0" applyProtection="0"/>
    <xf numFmtId="231" fontId="86" fillId="0" borderId="5" applyFont="0" applyFill="0" applyBorder="0" applyAlignment="0" applyProtection="0"/>
    <xf numFmtId="183" fontId="13" fillId="0" borderId="0" applyFont="0" applyFill="0" applyBorder="0" applyAlignment="0" applyProtection="0"/>
    <xf numFmtId="232" fontId="107" fillId="0" borderId="0" applyFont="0" applyFill="0" applyBorder="0" applyAlignment="0" applyProtection="0"/>
    <xf numFmtId="14" fontId="20" fillId="0" borderId="0" applyFill="0" applyBorder="0" applyAlignment="0"/>
    <xf numFmtId="0" fontId="13" fillId="0" borderId="0">
      <alignment horizontal="left" vertical="top"/>
    </xf>
    <xf numFmtId="167" fontId="117" fillId="0" borderId="0"/>
    <xf numFmtId="0" fontId="109" fillId="0" borderId="0"/>
    <xf numFmtId="168" fontId="13" fillId="0" borderId="0" applyFont="0" applyFill="0" applyBorder="0" applyAlignment="0" applyProtection="0"/>
    <xf numFmtId="170" fontId="13" fillId="0" borderId="0" applyFont="0" applyFill="0" applyBorder="0" applyAlignment="0" applyProtection="0"/>
    <xf numFmtId="0" fontId="118" fillId="0" borderId="0">
      <protection locked="0"/>
    </xf>
    <xf numFmtId="0" fontId="13" fillId="0" borderId="0"/>
    <xf numFmtId="167" fontId="81" fillId="0" borderId="0"/>
    <xf numFmtId="171" fontId="13" fillId="0" borderId="73" applyNumberFormat="0" applyFont="0" applyFill="0" applyAlignment="0" applyProtection="0"/>
    <xf numFmtId="171" fontId="13" fillId="0" borderId="73" applyNumberFormat="0" applyFont="0" applyFill="0" applyAlignment="0" applyProtection="0"/>
    <xf numFmtId="171" fontId="13" fillId="0" borderId="73" applyNumberFormat="0" applyFont="0" applyFill="0" applyAlignment="0" applyProtection="0"/>
    <xf numFmtId="167" fontId="119" fillId="0" borderId="0" applyFill="0" applyBorder="0" applyAlignment="0" applyProtection="0"/>
    <xf numFmtId="1" fontId="99" fillId="0" borderId="0"/>
    <xf numFmtId="233" fontId="120" fillId="0" borderId="0">
      <protection locked="0"/>
    </xf>
    <xf numFmtId="233" fontId="120" fillId="0" borderId="0">
      <protection locked="0"/>
    </xf>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26" fillId="8" borderId="29" applyNumberFormat="0" applyAlignment="0" applyProtection="0"/>
    <xf numFmtId="234" fontId="80" fillId="0" borderId="0" applyFon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35" fontId="102" fillId="68" borderId="11">
      <alignment horizontal="left"/>
    </xf>
    <xf numFmtId="1" fontId="122" fillId="69" borderId="43" applyNumberFormat="0" applyBorder="0" applyAlignment="0">
      <alignment horizontal="centerContinuous" vertical="center"/>
      <protection locked="0"/>
    </xf>
    <xf numFmtId="236" fontId="13" fillId="0" borderId="0">
      <protection locked="0"/>
    </xf>
    <xf numFmtId="214" fontId="13" fillId="0" borderId="0">
      <protection locked="0"/>
    </xf>
    <xf numFmtId="2" fontId="110" fillId="0" borderId="0" applyFont="0" applyFill="0" applyBorder="0" applyAlignment="0" applyProtection="0"/>
    <xf numFmtId="0" fontId="123" fillId="0" borderId="0" applyNumberFormat="0" applyFill="0" applyBorder="0" applyAlignment="0" applyProtection="0"/>
    <xf numFmtId="0" fontId="124" fillId="0" borderId="0" applyFill="0" applyBorder="0" applyProtection="0">
      <alignment horizontal="left"/>
    </xf>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38" fontId="109" fillId="70" borderId="0" applyNumberFormat="0" applyBorder="0" applyAlignment="0" applyProtection="0"/>
    <xf numFmtId="0" fontId="126" fillId="0" borderId="0" applyNumberFormat="0">
      <alignment horizontal="right"/>
    </xf>
    <xf numFmtId="0" fontId="13" fillId="0" borderId="0"/>
    <xf numFmtId="0" fontId="13" fillId="0" borderId="0"/>
    <xf numFmtId="0" fontId="13" fillId="0" borderId="0"/>
    <xf numFmtId="0" fontId="13" fillId="0" borderId="0"/>
    <xf numFmtId="237" fontId="13" fillId="71" borderId="34" applyNumberFormat="0" applyFont="0" applyBorder="0" applyAlignment="0" applyProtection="0"/>
    <xf numFmtId="186" fontId="13" fillId="0" borderId="0" applyFont="0" applyFill="0" applyBorder="0" applyAlignment="0" applyProtection="0">
      <alignment horizontal="right"/>
    </xf>
    <xf numFmtId="182" fontId="127" fillId="71" borderId="0" applyNumberFormat="0" applyFont="0" applyAlignment="0"/>
    <xf numFmtId="0" fontId="128" fillId="0" borderId="0" applyProtection="0">
      <alignment horizontal="right"/>
    </xf>
    <xf numFmtId="0" fontId="48" fillId="0" borderId="74" applyNumberFormat="0" applyAlignment="0" applyProtection="0">
      <alignment horizontal="left" vertical="center"/>
    </xf>
    <xf numFmtId="0" fontId="48" fillId="0" borderId="33">
      <alignment horizontal="left" vertical="center"/>
    </xf>
    <xf numFmtId="49" fontId="129" fillId="0" borderId="0">
      <alignment horizontal="centerContinuous"/>
    </xf>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3" fillId="0" borderId="56" applyNumberFormat="0" applyFill="0" applyAlignment="0" applyProtection="0"/>
    <xf numFmtId="0" fontId="130" fillId="0" borderId="0" applyNumberFormat="0" applyFill="0" applyBorder="0" applyAlignment="0" applyProtection="0"/>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64" fillId="0" borderId="57" applyNumberFormat="0" applyFill="0" applyAlignment="0" applyProtection="0"/>
    <xf numFmtId="0" fontId="131" fillId="0" borderId="0" applyProtection="0">
      <alignment horizontal="left"/>
    </xf>
    <xf numFmtId="0" fontId="132" fillId="0" borderId="0" applyProtection="0">
      <alignment horizontal="left"/>
    </xf>
    <xf numFmtId="0" fontId="132" fillId="0" borderId="0" applyProtection="0">
      <alignment horizontal="left"/>
    </xf>
    <xf numFmtId="0" fontId="132" fillId="0" borderId="0" applyProtection="0">
      <alignment horizontal="left"/>
    </xf>
    <xf numFmtId="0" fontId="132" fillId="0" borderId="0" applyProtection="0">
      <alignment horizontal="left"/>
    </xf>
    <xf numFmtId="0" fontId="133" fillId="0" borderId="58" applyNumberFormat="0" applyFill="0" applyAlignment="0" applyProtection="0"/>
    <xf numFmtId="0" fontId="65" fillId="0" borderId="58" applyNumberFormat="0" applyFill="0" applyAlignment="0" applyProtection="0"/>
    <xf numFmtId="0" fontId="132" fillId="0" borderId="0" applyProtection="0">
      <alignment horizontal="left"/>
    </xf>
    <xf numFmtId="0" fontId="65" fillId="0" borderId="0" applyNumberFormat="0" applyFill="0" applyBorder="0" applyAlignment="0" applyProtection="0"/>
    <xf numFmtId="0" fontId="65" fillId="0" borderId="0" applyNumberFormat="0" applyFill="0" applyBorder="0" applyAlignment="0" applyProtection="0"/>
    <xf numFmtId="0" fontId="134" fillId="0" borderId="0"/>
    <xf numFmtId="0" fontId="93" fillId="0" borderId="0"/>
    <xf numFmtId="238" fontId="88" fillId="0" borderId="0">
      <alignment horizontal="centerContinuous"/>
    </xf>
    <xf numFmtId="0" fontId="135" fillId="0" borderId="75" applyNumberFormat="0" applyFill="0" applyBorder="0" applyAlignment="0" applyProtection="0">
      <alignment horizontal="left"/>
    </xf>
    <xf numFmtId="238" fontId="88" fillId="0" borderId="76">
      <alignment horizontal="center"/>
    </xf>
    <xf numFmtId="0" fontId="13" fillId="0" borderId="0" applyNumberFormat="0" applyFill="0" applyBorder="0" applyProtection="0">
      <alignment wrapText="1"/>
    </xf>
    <xf numFmtId="0" fontId="13" fillId="0" borderId="0" applyNumberFormat="0" applyFill="0" applyBorder="0" applyProtection="0">
      <alignment horizontal="justify" vertical="top" wrapText="1"/>
    </xf>
    <xf numFmtId="0" fontId="136" fillId="0" borderId="38">
      <alignment horizontal="left" vertical="center"/>
    </xf>
    <xf numFmtId="0" fontId="136" fillId="72" borderId="0">
      <alignment horizontal="centerContinuous" wrapText="1"/>
    </xf>
    <xf numFmtId="0" fontId="137" fillId="0" borderId="0" applyNumberFormat="0" applyFill="0" applyBorder="0" applyAlignment="0" applyProtection="0"/>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39" fillId="0" borderId="0" applyNumberFormat="0" applyFill="0" applyBorder="0" applyAlignment="0" applyProtection="0"/>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239" fontId="138"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lignment horizontal="right"/>
    </xf>
    <xf numFmtId="10" fontId="109" fillId="65" borderId="34" applyNumberFormat="0" applyBorder="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69" fillId="32" borderId="59" applyNumberFormat="0" applyAlignment="0" applyProtection="0"/>
    <xf numFmtId="240" fontId="102" fillId="0" borderId="0" applyNumberFormat="0" applyFill="0" applyBorder="0" applyAlignment="0" applyProtection="0"/>
    <xf numFmtId="0" fontId="13" fillId="0" borderId="0" applyNumberFormat="0" applyFill="0" applyBorder="0" applyAlignment="0">
      <protection locked="0"/>
    </xf>
    <xf numFmtId="0" fontId="144" fillId="65" borderId="0" applyNumberFormat="0" applyFont="0" applyBorder="0" applyAlignment="0">
      <alignment horizontal="right"/>
      <protection locked="0"/>
    </xf>
    <xf numFmtId="0" fontId="145" fillId="23" borderId="0" applyNumberFormat="0" applyFont="0" applyBorder="0" applyAlignment="0">
      <alignment horizontal="right" vertical="top"/>
      <protection locked="0"/>
    </xf>
    <xf numFmtId="241" fontId="13" fillId="65" borderId="77" applyNumberFormat="0" applyFont="0" applyBorder="0" applyAlignment="0">
      <alignment horizontal="right" vertical="center"/>
      <protection locked="0"/>
    </xf>
    <xf numFmtId="0" fontId="145" fillId="23" borderId="0" applyNumberFormat="0" applyFont="0" applyBorder="0" applyAlignment="0">
      <alignment horizontal="right" vertical="top"/>
      <protection locked="0"/>
    </xf>
    <xf numFmtId="0" fontId="102" fillId="0" borderId="0" applyFill="0" applyBorder="0">
      <alignment horizontal="right"/>
      <protection locked="0"/>
    </xf>
    <xf numFmtId="242" fontId="146" fillId="0" borderId="78" applyFont="0" applyFill="0" applyBorder="0" applyAlignment="0" applyProtection="0"/>
    <xf numFmtId="243" fontId="13" fillId="0" borderId="0" applyFill="0" applyBorder="0">
      <alignment horizontal="right"/>
      <protection locked="0"/>
    </xf>
    <xf numFmtId="0" fontId="147" fillId="0" borderId="0" applyFill="0" applyBorder="0"/>
    <xf numFmtId="0" fontId="148" fillId="73" borderId="79">
      <alignment horizontal="left" vertical="center" wrapText="1"/>
    </xf>
    <xf numFmtId="0" fontId="85" fillId="0" borderId="0" applyNumberFormat="0" applyFill="0" applyBorder="0" applyProtection="0">
      <alignment horizontal="left" vertical="center"/>
    </xf>
    <xf numFmtId="0" fontId="14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81" fillId="74" borderId="0" applyNumberFormat="0" applyFont="0" applyBorder="0" applyProtection="0"/>
    <xf numFmtId="2" fontId="150" fillId="0" borderId="5"/>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72" fillId="0" borderId="61" applyNumberFormat="0" applyFill="0" applyAlignment="0" applyProtection="0"/>
    <xf numFmtId="0" fontId="72" fillId="0" borderId="61" applyNumberFormat="0" applyFill="0" applyAlignment="0" applyProtection="0"/>
    <xf numFmtId="14" fontId="86" fillId="0" borderId="5" applyFont="0" applyFill="0" applyBorder="0" applyAlignment="0" applyProtection="0"/>
    <xf numFmtId="3" fontId="13" fillId="0" borderId="0"/>
    <xf numFmtId="1" fontId="152" fillId="0" borderId="0"/>
    <xf numFmtId="244" fontId="153" fillId="75" borderId="0" applyBorder="0" applyAlignment="0">
      <alignment horizontal="right"/>
    </xf>
    <xf numFmtId="168" fontId="13" fillId="0" borderId="0" applyFont="0" applyFill="0" applyBorder="0" applyAlignment="0" applyProtection="0"/>
    <xf numFmtId="17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6" fontId="7" fillId="0" borderId="0" applyFont="0" applyFill="0" applyBorder="0" applyAlignment="0" applyProtection="0"/>
    <xf numFmtId="247" fontId="13" fillId="0" borderId="0" applyFont="0" applyFill="0" applyBorder="0" applyAlignment="0" applyProtection="0"/>
    <xf numFmtId="14" fontId="84" fillId="0" borderId="0" applyFont="0" applyFill="0" applyBorder="0" applyAlignment="0" applyProtection="0"/>
    <xf numFmtId="3" fontId="85" fillId="0" borderId="0"/>
    <xf numFmtId="3" fontId="85" fillId="0" borderId="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9" fontId="7" fillId="0" borderId="0" applyFont="0" applyFill="0" applyBorder="0" applyAlignment="0" applyProtection="0"/>
    <xf numFmtId="250" fontId="13" fillId="0" borderId="0" applyFont="0" applyFill="0" applyBorder="0" applyAlignment="0" applyProtection="0"/>
    <xf numFmtId="251" fontId="13" fillId="0" borderId="0">
      <protection locked="0"/>
    </xf>
    <xf numFmtId="231" fontId="109" fillId="65" borderId="0">
      <alignment horizontal="center"/>
    </xf>
    <xf numFmtId="252" fontId="107" fillId="0" borderId="0" applyFont="0" applyFill="0" applyBorder="0" applyProtection="0">
      <alignment horizontal="right"/>
    </xf>
    <xf numFmtId="253" fontId="13" fillId="0" borderId="0" applyFont="0" applyFill="0" applyBorder="0" applyAlignment="0" applyProtection="0"/>
    <xf numFmtId="179" fontId="13" fillId="0" borderId="0" applyFont="0" applyFill="0" applyBorder="0" applyAlignment="0" applyProtection="0"/>
    <xf numFmtId="0" fontId="105" fillId="0" borderId="0" applyFont="0" applyFill="0" applyBorder="0" applyProtection="0">
      <alignment horizontal="right"/>
    </xf>
    <xf numFmtId="0" fontId="105" fillId="0" borderId="0" applyFont="0" applyFill="0" applyBorder="0" applyProtection="0">
      <alignment horizontal="right"/>
    </xf>
    <xf numFmtId="0" fontId="105" fillId="0" borderId="0" applyFont="0" applyFill="0" applyBorder="0" applyProtection="0">
      <alignment horizontal="right"/>
    </xf>
    <xf numFmtId="0" fontId="13" fillId="0" borderId="0" applyFont="0" applyFill="0" applyBorder="0" applyProtection="0">
      <alignment horizontal="right"/>
    </xf>
    <xf numFmtId="171" fontId="13" fillId="0" borderId="0" applyFont="0" applyFill="0" applyBorder="0" applyProtection="0">
      <alignment horizontal="right"/>
    </xf>
    <xf numFmtId="0" fontId="13" fillId="0" borderId="80" applyBorder="0" applyAlignment="0" applyProtection="0">
      <alignment horizontal="center"/>
    </xf>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97" fillId="0" borderId="0"/>
    <xf numFmtId="241" fontId="89" fillId="0" borderId="0" applyNumberFormat="0" applyFont="0" applyFill="0" applyBorder="0" applyAlignment="0" applyProtection="0">
      <alignment vertical="center"/>
    </xf>
    <xf numFmtId="37" fontId="155" fillId="0" borderId="0"/>
    <xf numFmtId="0" fontId="156" fillId="0" borderId="0"/>
    <xf numFmtId="0" fontId="38" fillId="76" borderId="0" applyNumberFormat="0" applyBorder="0" applyAlignment="0">
      <alignment horizontal="right"/>
      <protection hidden="1"/>
    </xf>
    <xf numFmtId="241" fontId="157" fillId="0" borderId="0" applyNumberFormat="0" applyFill="0" applyBorder="0" applyAlignment="0" applyProtection="0">
      <alignment vertical="center"/>
    </xf>
    <xf numFmtId="1" fontId="85" fillId="0" borderId="0"/>
    <xf numFmtId="254" fontId="158" fillId="0" borderId="0"/>
    <xf numFmtId="37" fontId="82" fillId="77" borderId="0" applyFont="0" applyFill="0" applyBorder="0" applyAlignment="0" applyProtection="0"/>
    <xf numFmtId="233" fontId="13" fillId="0" borderId="0" applyFont="0" applyFill="0" applyBorder="0" applyAlignment="0"/>
    <xf numFmtId="255" fontId="109" fillId="0" borderId="0" applyFont="0" applyFill="0" applyBorder="0" applyAlignment="0"/>
    <xf numFmtId="256" fontId="109" fillId="0" borderId="0" applyFont="0" applyFill="0" applyBorder="0" applyAlignment="0"/>
    <xf numFmtId="255" fontId="109" fillId="0" borderId="0" applyFont="0" applyFill="0" applyBorder="0" applyAlignment="0"/>
    <xf numFmtId="257" fontId="7" fillId="0" borderId="0"/>
    <xf numFmtId="0" fontId="13" fillId="0" borderId="0"/>
    <xf numFmtId="0" fontId="13" fillId="0" borderId="0"/>
    <xf numFmtId="0" fontId="13" fillId="0" borderId="0"/>
    <xf numFmtId="0" fontId="13" fillId="0" borderId="0"/>
    <xf numFmtId="0" fontId="102" fillId="0" borderId="0"/>
    <xf numFmtId="0" fontId="13" fillId="0" borderId="0"/>
    <xf numFmtId="0" fontId="7" fillId="0" borderId="0"/>
    <xf numFmtId="0" fontId="13" fillId="0" borderId="0"/>
    <xf numFmtId="0" fontId="7" fillId="0" borderId="0"/>
    <xf numFmtId="0" fontId="7" fillId="0" borderId="0"/>
    <xf numFmtId="0" fontId="7" fillId="0" borderId="0"/>
    <xf numFmtId="0" fontId="102" fillId="0" borderId="0"/>
    <xf numFmtId="0" fontId="13" fillId="0" borderId="0"/>
    <xf numFmtId="0" fontId="20" fillId="0" borderId="0"/>
    <xf numFmtId="0" fontId="7" fillId="0" borderId="0"/>
    <xf numFmtId="0" fontId="7" fillId="0" borderId="0"/>
    <xf numFmtId="0" fontId="7" fillId="0" borderId="0"/>
    <xf numFmtId="0" fontId="7" fillId="0" borderId="0"/>
    <xf numFmtId="0" fontId="13" fillId="0" borderId="34"/>
    <xf numFmtId="0" fontId="20" fillId="0" borderId="0">
      <alignment vertical="top"/>
    </xf>
    <xf numFmtId="0" fontId="20" fillId="0" borderId="0">
      <alignment vertical="top"/>
    </xf>
    <xf numFmtId="0" fontId="13"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02" fillId="0" borderId="0"/>
    <xf numFmtId="0" fontId="7"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35" fillId="0" borderId="0"/>
    <xf numFmtId="0" fontId="13" fillId="0" borderId="0"/>
    <xf numFmtId="0" fontId="13" fillId="0" borderId="0"/>
    <xf numFmtId="0" fontId="35" fillId="0" borderId="0"/>
    <xf numFmtId="0" fontId="102" fillId="0" borderId="0"/>
    <xf numFmtId="0" fontId="13" fillId="0" borderId="0"/>
    <xf numFmtId="239" fontId="13" fillId="0" borderId="0"/>
    <xf numFmtId="0" fontId="102" fillId="0" borderId="0"/>
    <xf numFmtId="0" fontId="102" fillId="0" borderId="0"/>
    <xf numFmtId="239" fontId="13" fillId="0" borderId="0"/>
    <xf numFmtId="0" fontId="35"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5" fillId="0" borderId="0"/>
    <xf numFmtId="0" fontId="126" fillId="0" borderId="0"/>
    <xf numFmtId="0" fontId="13" fillId="0" borderId="0"/>
    <xf numFmtId="239" fontId="13" fillId="0" borderId="0"/>
    <xf numFmtId="239" fontId="13" fillId="0" borderId="0"/>
    <xf numFmtId="0" fontId="13"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239"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02" fillId="0" borderId="0"/>
    <xf numFmtId="0" fontId="78" fillId="0" borderId="0"/>
    <xf numFmtId="0" fontId="102" fillId="0" borderId="0"/>
    <xf numFmtId="0" fontId="102"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02" fillId="0" borderId="0"/>
    <xf numFmtId="0" fontId="78" fillId="0" borderId="0"/>
    <xf numFmtId="0" fontId="78"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xf numFmtId="0" fontId="7" fillId="0" borderId="0"/>
    <xf numFmtId="0" fontId="102" fillId="0" borderId="0"/>
    <xf numFmtId="0" fontId="13" fillId="0" borderId="0"/>
    <xf numFmtId="0" fontId="78" fillId="0" borderId="0"/>
    <xf numFmtId="0" fontId="13" fillId="0" borderId="0"/>
    <xf numFmtId="0" fontId="13" fillId="0" borderId="0"/>
    <xf numFmtId="0" fontId="78" fillId="0" borderId="0"/>
    <xf numFmtId="0" fontId="13" fillId="0" borderId="0"/>
    <xf numFmtId="0" fontId="13" fillId="0" borderId="0"/>
    <xf numFmtId="0" fontId="13" fillId="0" borderId="0"/>
    <xf numFmtId="0" fontId="13" fillId="0" borderId="0"/>
    <xf numFmtId="0" fontId="13" fillId="0" borderId="0"/>
    <xf numFmtId="0" fontId="78" fillId="0" borderId="0"/>
    <xf numFmtId="0" fontId="13" fillId="0" borderId="0"/>
    <xf numFmtId="0" fontId="102" fillId="0" borderId="0"/>
    <xf numFmtId="0" fontId="78" fillId="0" borderId="0"/>
    <xf numFmtId="0" fontId="13" fillId="0" borderId="0"/>
    <xf numFmtId="0" fontId="13" fillId="0" borderId="0"/>
    <xf numFmtId="0" fontId="92" fillId="0" borderId="0"/>
    <xf numFmtId="0" fontId="102"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239" fontId="13" fillId="0" borderId="0"/>
    <xf numFmtId="239" fontId="13" fillId="0" borderId="0"/>
    <xf numFmtId="0"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59" fillId="0" borderId="0"/>
    <xf numFmtId="0" fontId="159" fillId="0" borderId="0"/>
    <xf numFmtId="239" fontId="13" fillId="0" borderId="0"/>
    <xf numFmtId="239" fontId="13" fillId="0" borderId="0"/>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57" fontId="7" fillId="0" borderId="0"/>
    <xf numFmtId="0" fontId="7" fillId="0" borderId="0"/>
    <xf numFmtId="0" fontId="108" fillId="0" borderId="0"/>
    <xf numFmtId="239" fontId="13" fillId="0" borderId="0"/>
    <xf numFmtId="0" fontId="13" fillId="0" borderId="0"/>
    <xf numFmtId="239" fontId="13" fillId="0" borderId="0"/>
    <xf numFmtId="0" fontId="78" fillId="0" borderId="0"/>
    <xf numFmtId="0" fontId="7" fillId="0" borderId="0"/>
    <xf numFmtId="0" fontId="78" fillId="0" borderId="0"/>
    <xf numFmtId="239" fontId="13"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0" fontId="7" fillId="0" borderId="0"/>
    <xf numFmtId="239" fontId="13" fillId="0" borderId="0"/>
    <xf numFmtId="239" fontId="13" fillId="0" borderId="0"/>
    <xf numFmtId="239" fontId="13" fillId="0" borderId="0"/>
    <xf numFmtId="0" fontId="7" fillId="0" borderId="0"/>
    <xf numFmtId="0" fontId="13" fillId="0" borderId="0"/>
    <xf numFmtId="0" fontId="13" fillId="0" borderId="0"/>
    <xf numFmtId="0" fontId="13" fillId="0" borderId="0"/>
    <xf numFmtId="0" fontId="13" fillId="0" borderId="0"/>
    <xf numFmtId="239" fontId="13" fillId="0" borderId="0"/>
    <xf numFmtId="0"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8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239" fontId="13" fillId="0" borderId="0"/>
    <xf numFmtId="239" fontId="13" fillId="0" borderId="0"/>
    <xf numFmtId="0" fontId="13" fillId="0" borderId="0">
      <alignment wrapText="1"/>
    </xf>
    <xf numFmtId="0" fontId="13" fillId="0" borderId="0">
      <alignment wrapText="1"/>
    </xf>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0" fontId="13" fillId="0" borderId="0"/>
    <xf numFmtId="0" fontId="7"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239" fontId="13" fillId="0" borderId="0"/>
    <xf numFmtId="239" fontId="13" fillId="0" borderId="0"/>
    <xf numFmtId="0" fontId="42" fillId="0" borderId="0"/>
    <xf numFmtId="0" fontId="42" fillId="0" borderId="0"/>
    <xf numFmtId="0" fontId="13" fillId="0" borderId="0">
      <alignment wrapText="1"/>
    </xf>
    <xf numFmtId="0" fontId="13" fillId="0" borderId="0">
      <alignment wrapText="1"/>
    </xf>
    <xf numFmtId="0" fontId="13" fillId="0" borderId="0">
      <alignment wrapText="1"/>
    </xf>
    <xf numFmtId="0" fontId="42" fillId="0" borderId="0"/>
    <xf numFmtId="0" fontId="4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239" fontId="13" fillId="0" borderId="0"/>
    <xf numFmtId="0" fontId="102" fillId="0" borderId="0"/>
    <xf numFmtId="0" fontId="13" fillId="0" borderId="0">
      <alignment wrapText="1"/>
    </xf>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alignment wrapText="1"/>
    </xf>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7"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35" fillId="0" borderId="0"/>
    <xf numFmtId="0" fontId="2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239" fontId="13"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8" fillId="0" borderId="0"/>
    <xf numFmtId="257"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7" fillId="0" borderId="0"/>
    <xf numFmtId="0" fontId="13"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257" fontId="7" fillId="0" borderId="0"/>
    <xf numFmtId="0" fontId="20" fillId="0" borderId="0"/>
    <xf numFmtId="0" fontId="13" fillId="0" borderId="0"/>
    <xf numFmtId="0" fontId="13" fillId="0" borderId="0"/>
    <xf numFmtId="0" fontId="109" fillId="0" borderId="0"/>
    <xf numFmtId="0" fontId="7" fillId="0" borderId="0"/>
    <xf numFmtId="0" fontId="102" fillId="0" borderId="0"/>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0" fontId="160" fillId="0" borderId="0"/>
    <xf numFmtId="0" fontId="13" fillId="0" borderId="0"/>
    <xf numFmtId="0" fontId="161" fillId="0" borderId="0"/>
    <xf numFmtId="259" fontId="109" fillId="0" borderId="0" applyFont="0" applyFill="0" applyBorder="0" applyAlignment="0" applyProtection="0"/>
    <xf numFmtId="0" fontId="87" fillId="35" borderId="63" applyNumberFormat="0" applyFont="0" applyAlignment="0" applyProtection="0"/>
    <xf numFmtId="0" fontId="7" fillId="35" borderId="63" applyNumberFormat="0" applyFont="0" applyAlignment="0" applyProtection="0"/>
    <xf numFmtId="0" fontId="42" fillId="35" borderId="63" applyNumberFormat="0" applyFont="0" applyAlignment="0" applyProtection="0"/>
    <xf numFmtId="0" fontId="7" fillId="35" borderId="63" applyNumberFormat="0" applyFont="0" applyAlignment="0" applyProtection="0"/>
    <xf numFmtId="0" fontId="42"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260" fontId="163" fillId="0" borderId="0" applyBorder="0" applyProtection="0">
      <alignment horizontal="right"/>
    </xf>
    <xf numFmtId="260" fontId="164" fillId="78" borderId="0" applyBorder="0" applyProtection="0">
      <alignment horizontal="right"/>
    </xf>
    <xf numFmtId="260" fontId="165" fillId="0" borderId="33" applyBorder="0"/>
    <xf numFmtId="260" fontId="163" fillId="0" borderId="0" applyBorder="0" applyProtection="0">
      <alignment horizontal="right"/>
    </xf>
    <xf numFmtId="261" fontId="163" fillId="0" borderId="0" applyBorder="0" applyProtection="0">
      <alignment horizontal="right"/>
    </xf>
    <xf numFmtId="261" fontId="166" fillId="78" borderId="0" applyProtection="0">
      <alignment horizontal="right"/>
    </xf>
    <xf numFmtId="37" fontId="80" fillId="0" borderId="0" applyFill="0" applyBorder="0" applyProtection="0">
      <alignment horizontal="right"/>
    </xf>
    <xf numFmtId="192" fontId="82" fillId="0" borderId="0" applyFont="0" applyFill="0" applyBorder="0" applyProtection="0">
      <alignment horizontal="right"/>
    </xf>
    <xf numFmtId="262" fontId="163" fillId="0" borderId="0" applyFill="0" applyBorder="0" applyProtection="0"/>
    <xf numFmtId="0" fontId="96" fillId="65" borderId="0">
      <alignment horizontal="right"/>
    </xf>
    <xf numFmtId="0" fontId="13" fillId="0" borderId="0">
      <alignment horizontal="right"/>
    </xf>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70" fillId="33" borderId="60" applyNumberFormat="0" applyAlignment="0" applyProtection="0"/>
    <xf numFmtId="0" fontId="70" fillId="33" borderId="60" applyNumberFormat="0" applyAlignment="0" applyProtection="0"/>
    <xf numFmtId="0" fontId="168" fillId="0" borderId="0" applyProtection="0">
      <alignment horizontal="left"/>
    </xf>
    <xf numFmtId="0" fontId="168" fillId="0" borderId="0" applyFill="0" applyBorder="0" applyProtection="0">
      <alignment horizontal="left"/>
    </xf>
    <xf numFmtId="0" fontId="169" fillId="0" borderId="0" applyFill="0" applyBorder="0" applyProtection="0">
      <alignment horizontal="left"/>
    </xf>
    <xf numFmtId="1" fontId="170" fillId="0" borderId="0" applyProtection="0">
      <alignment horizontal="right" vertical="center"/>
    </xf>
    <xf numFmtId="241" fontId="171" fillId="0" borderId="5">
      <alignment vertical="center"/>
    </xf>
    <xf numFmtId="2" fontId="99" fillId="0" borderId="0"/>
    <xf numFmtId="237" fontId="172" fillId="0" borderId="0" applyFill="0" applyBorder="0" applyAlignment="0" applyProtection="0"/>
    <xf numFmtId="173" fontId="13" fillId="0" borderId="0" applyFont="0" applyFill="0" applyBorder="0" applyAlignment="0" applyProtection="0"/>
    <xf numFmtId="263" fontId="81" fillId="0" borderId="0" applyFont="0" applyFill="0" applyBorder="0" applyAlignment="0" applyProtection="0"/>
    <xf numFmtId="264" fontId="173" fillId="65" borderId="34" applyFill="0" applyBorder="0" applyAlignment="0" applyProtection="0">
      <alignment horizontal="right"/>
      <protection locked="0"/>
    </xf>
    <xf numFmtId="265" fontId="173" fillId="70" borderId="0" applyFill="0" applyBorder="0" applyAlignment="0" applyProtection="0">
      <protection hidden="1"/>
    </xf>
    <xf numFmtId="10" fontId="13" fillId="0" borderId="0" applyFont="0" applyFill="0" applyBorder="0" applyAlignment="0" applyProtection="0"/>
    <xf numFmtId="10" fontId="13" fillId="0" borderId="0" applyFont="0" applyFill="0" applyBorder="0" applyAlignment="0" applyProtection="0"/>
    <xf numFmtId="266" fontId="163" fillId="0" borderId="0" applyBorder="0" applyProtection="0">
      <alignment horizontal="right"/>
    </xf>
    <xf numFmtId="266" fontId="164" fillId="78" borderId="0" applyProtection="0">
      <alignment horizontal="right"/>
    </xf>
    <xf numFmtId="266" fontId="163" fillId="0" borderId="0" applyFont="0" applyBorder="0" applyProtection="0">
      <alignment horizontal="right"/>
    </xf>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7"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67" fontId="99" fillId="0" borderId="0" applyFont="0" applyFill="0" applyBorder="0" applyProtection="0">
      <alignment horizontal="right"/>
    </xf>
    <xf numFmtId="9" fontId="13" fillId="0" borderId="0"/>
    <xf numFmtId="268" fontId="13" fillId="0" borderId="0" applyFill="0" applyBorder="0">
      <alignment horizontal="right"/>
      <protection locked="0"/>
    </xf>
    <xf numFmtId="1" fontId="85" fillId="0" borderId="0"/>
    <xf numFmtId="251" fontId="13" fillId="0" borderId="0">
      <protection locked="0"/>
    </xf>
    <xf numFmtId="237" fontId="13" fillId="0" borderId="0" applyFont="0" applyFill="0" applyBorder="0" applyAlignment="0" applyProtection="0"/>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10" fontId="99" fillId="0" borderId="0"/>
    <xf numFmtId="10" fontId="99" fillId="73" borderId="0"/>
    <xf numFmtId="9" fontId="99" fillId="0" borderId="0" applyFont="0" applyFill="0" applyBorder="0" applyAlignment="0" applyProtection="0"/>
    <xf numFmtId="171" fontId="20" fillId="0" borderId="0"/>
    <xf numFmtId="269" fontId="174" fillId="70" borderId="0" applyBorder="0" applyAlignment="0">
      <protection hidden="1"/>
    </xf>
    <xf numFmtId="1" fontId="174" fillId="70" borderId="0">
      <alignment horizontal="center"/>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4" fontId="102" fillId="0" borderId="0" applyFont="0" applyFill="0" applyBorder="0" applyAlignment="0" applyProtection="0"/>
    <xf numFmtId="0" fontId="148" fillId="0" borderId="68">
      <alignment horizontal="center"/>
    </xf>
    <xf numFmtId="3" fontId="102" fillId="0" borderId="0" applyFont="0" applyFill="0" applyBorder="0" applyAlignment="0" applyProtection="0"/>
    <xf numFmtId="0" fontId="102" fillId="79" borderId="0" applyNumberFormat="0" applyFont="0" applyBorder="0" applyAlignment="0" applyProtection="0"/>
    <xf numFmtId="0" fontId="102" fillId="0" borderId="0">
      <alignment horizontal="right"/>
      <protection locked="0"/>
    </xf>
    <xf numFmtId="233" fontId="175" fillId="0" borderId="0" applyNumberFormat="0" applyFill="0" applyBorder="0" applyAlignment="0" applyProtection="0">
      <alignment horizontal="left"/>
    </xf>
    <xf numFmtId="0" fontId="176" fillId="68" borderId="0"/>
    <xf numFmtId="0" fontId="85" fillId="0" borderId="0" applyNumberFormat="0" applyFill="0" applyBorder="0" applyProtection="0">
      <alignment horizontal="right" vertical="center"/>
    </xf>
    <xf numFmtId="0" fontId="177" fillId="0" borderId="81">
      <alignment vertical="center"/>
    </xf>
    <xf numFmtId="270" fontId="13" fillId="0" borderId="0" applyFill="0" applyBorder="0">
      <alignment horizontal="right"/>
      <protection hidden="1"/>
    </xf>
    <xf numFmtId="0" fontId="178" fillId="67" borderId="34">
      <alignment horizontal="center" vertical="center" wrapText="1"/>
      <protection hidden="1"/>
    </xf>
    <xf numFmtId="0" fontId="102" fillId="80" borderId="82"/>
    <xf numFmtId="0" fontId="81" fillId="81" borderId="0" applyNumberFormat="0" applyFont="0" applyBorder="0" applyAlignment="0" applyProtection="0"/>
    <xf numFmtId="167" fontId="179" fillId="0" borderId="0" applyFill="0" applyBorder="0" applyAlignment="0" applyProtection="0"/>
    <xf numFmtId="168" fontId="180" fillId="0" borderId="0"/>
    <xf numFmtId="0" fontId="109" fillId="0" borderId="0"/>
    <xf numFmtId="0" fontId="181" fillId="0" borderId="0">
      <alignment horizontal="right"/>
    </xf>
    <xf numFmtId="0" fontId="116" fillId="0" borderId="0">
      <alignment horizontal="left"/>
    </xf>
    <xf numFmtId="237" fontId="182" fillId="0" borderId="76"/>
    <xf numFmtId="271" fontId="89" fillId="75" borderId="0" applyFont="0" applyBorder="0"/>
    <xf numFmtId="0" fontId="183" fillId="0" borderId="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13" fillId="0" borderId="0">
      <alignment vertical="top"/>
    </xf>
    <xf numFmtId="168" fontId="13" fillId="0" borderId="0" applyFont="0" applyFill="0" applyBorder="0" applyAlignment="0" applyProtection="0"/>
    <xf numFmtId="0" fontId="38" fillId="0" borderId="0">
      <alignment vertical="top"/>
    </xf>
    <xf numFmtId="0" fontId="81" fillId="0" borderId="0">
      <alignment vertical="top"/>
    </xf>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9" fontId="13" fillId="0" borderId="0" applyFon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84" fillId="81" borderId="34" applyNumberFormat="0" applyProtection="0">
      <alignment horizontal="center" vertical="center"/>
    </xf>
    <xf numFmtId="0" fontId="81" fillId="0" borderId="0">
      <alignment vertical="top"/>
    </xf>
    <xf numFmtId="0" fontId="12" fillId="81" borderId="34" applyNumberFormat="0" applyProtection="0">
      <alignment horizontal="center" vertical="center" wrapText="1"/>
    </xf>
    <xf numFmtId="0" fontId="12" fillId="81" borderId="34" applyNumberFormat="0" applyProtection="0">
      <alignment horizontal="center" vertical="center"/>
    </xf>
    <xf numFmtId="0" fontId="12" fillId="81" borderId="34" applyNumberFormat="0" applyProtection="0">
      <alignment horizontal="center" vertical="center" wrapText="1"/>
    </xf>
    <xf numFmtId="0" fontId="185" fillId="0" borderId="0" applyNumberFormat="0" applyFill="0" applyBorder="0" applyAlignment="0" applyProtection="0"/>
    <xf numFmtId="0" fontId="12" fillId="60" borderId="34" applyNumberFormat="0" applyProtection="0">
      <alignment horizontal="left" vertical="center" wrapText="1"/>
    </xf>
    <xf numFmtId="0" fontId="81" fillId="0" borderId="0">
      <alignment vertical="top"/>
    </xf>
    <xf numFmtId="0" fontId="81" fillId="0" borderId="0">
      <alignment vertical="top"/>
    </xf>
    <xf numFmtId="0" fontId="48" fillId="0" borderId="0" applyNumberFormat="0" applyFill="0" applyBorder="0" applyAlignment="0" applyProtection="0"/>
    <xf numFmtId="257" fontId="12" fillId="82" borderId="34" applyNumberFormat="0" applyProtection="0">
      <alignment horizontal="center" vertical="center" wrapText="1"/>
    </xf>
    <xf numFmtId="0" fontId="13" fillId="25" borderId="34" applyNumberFormat="0" applyProtection="0">
      <alignment horizontal="left" vertical="center" wrapText="1"/>
    </xf>
    <xf numFmtId="0" fontId="81" fillId="0" borderId="0">
      <alignment vertical="top"/>
    </xf>
    <xf numFmtId="0" fontId="12" fillId="60" borderId="34" applyNumberFormat="0" applyProtection="0">
      <alignment horizontal="left" vertical="center" wrapText="1"/>
    </xf>
    <xf numFmtId="0" fontId="81" fillId="0" borderId="0">
      <alignment vertical="top"/>
    </xf>
    <xf numFmtId="0" fontId="81" fillId="0" borderId="0">
      <alignment vertical="top"/>
    </xf>
    <xf numFmtId="0" fontId="186" fillId="83" borderId="0" applyNumberFormat="0" applyBorder="0" applyAlignment="0" applyProtection="0"/>
    <xf numFmtId="0" fontId="81" fillId="0" borderId="0">
      <alignment vertical="top"/>
    </xf>
    <xf numFmtId="0" fontId="81" fillId="0" borderId="0">
      <alignment vertical="top"/>
    </xf>
    <xf numFmtId="0" fontId="81" fillId="0" borderId="0">
      <alignment vertical="top"/>
    </xf>
    <xf numFmtId="170" fontId="80"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185" fontId="13"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169" fontId="13"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272" fontId="99"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272" fontId="99"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20" fillId="0" borderId="0" applyNumberFormat="0" applyBorder="0" applyAlignment="0"/>
    <xf numFmtId="0" fontId="187" fillId="0" borderId="0" applyNumberFormat="0" applyBorder="0" applyAlignment="0"/>
    <xf numFmtId="0" fontId="188" fillId="0" borderId="0" applyNumberFormat="0" applyBorder="0" applyAlignment="0"/>
    <xf numFmtId="0" fontId="98" fillId="0" borderId="0" applyNumberFormat="0" applyFill="0" applyBorder="0" applyProtection="0">
      <alignment horizontal="left" vertical="center"/>
    </xf>
    <xf numFmtId="0" fontId="98" fillId="0" borderId="33" applyNumberFormat="0" applyFill="0" applyProtection="0">
      <alignment horizontal="left" vertical="center"/>
    </xf>
    <xf numFmtId="273" fontId="89" fillId="84" borderId="0" applyNumberFormat="0" applyFont="0" applyBorder="0">
      <alignment horizontal="center" vertical="center"/>
      <protection locked="0"/>
    </xf>
    <xf numFmtId="9" fontId="13" fillId="0" borderId="0"/>
    <xf numFmtId="0" fontId="100" fillId="0" borderId="0" applyFill="0" applyBorder="0" applyProtection="0">
      <alignment horizontal="center" vertical="center"/>
    </xf>
    <xf numFmtId="0" fontId="189" fillId="0" borderId="0" applyBorder="0" applyProtection="0">
      <alignment vertical="center"/>
    </xf>
    <xf numFmtId="171" fontId="13" fillId="0" borderId="5" applyBorder="0" applyProtection="0">
      <alignment horizontal="right" vertical="center"/>
    </xf>
    <xf numFmtId="0" fontId="190" fillId="85" borderId="0" applyBorder="0" applyProtection="0">
      <alignment horizontal="centerContinuous" vertical="center"/>
    </xf>
    <xf numFmtId="0" fontId="190" fillId="83" borderId="5" applyBorder="0" applyProtection="0">
      <alignment horizontal="centerContinuous" vertical="center"/>
    </xf>
    <xf numFmtId="0" fontId="191" fillId="0" borderId="0"/>
    <xf numFmtId="0" fontId="100" fillId="0" borderId="0" applyFill="0" applyBorder="0" applyProtection="0"/>
    <xf numFmtId="0" fontId="161" fillId="0" borderId="0"/>
    <xf numFmtId="0" fontId="192" fillId="0" borderId="0" applyFill="0" applyBorder="0" applyProtection="0">
      <alignment horizontal="left"/>
    </xf>
    <xf numFmtId="0" fontId="193" fillId="0" borderId="0" applyFill="0" applyBorder="0" applyProtection="0">
      <alignment horizontal="left" vertical="top"/>
    </xf>
    <xf numFmtId="0" fontId="194" fillId="0" borderId="0">
      <alignment horizontal="centerContinuous"/>
    </xf>
    <xf numFmtId="241" fontId="13" fillId="25" borderId="83" applyNumberFormat="0" applyAlignment="0">
      <alignment vertical="center"/>
    </xf>
    <xf numFmtId="241" fontId="195" fillId="86" borderId="84" applyNumberFormat="0" applyBorder="0" applyAlignment="0" applyProtection="0">
      <alignment vertical="center"/>
    </xf>
    <xf numFmtId="241" fontId="13" fillId="25" borderId="83" applyNumberFormat="0" applyProtection="0">
      <alignment horizontal="centerContinuous" vertical="center"/>
    </xf>
    <xf numFmtId="241" fontId="196" fillId="87" borderId="0" applyNumberFormat="0" applyBorder="0" applyAlignment="0" applyProtection="0">
      <alignment vertical="center"/>
    </xf>
    <xf numFmtId="241" fontId="13" fillId="86" borderId="0" applyBorder="0" applyAlignment="0" applyProtection="0">
      <alignment vertical="center"/>
    </xf>
    <xf numFmtId="49" fontId="80" fillId="0" borderId="5">
      <alignment vertical="center"/>
    </xf>
    <xf numFmtId="0" fontId="197" fillId="0" borderId="0"/>
    <xf numFmtId="0" fontId="198" fillId="0" borderId="0"/>
    <xf numFmtId="49" fontId="20" fillId="0" borderId="0" applyFill="0" applyBorder="0" applyAlignment="0"/>
    <xf numFmtId="274" fontId="81" fillId="0" borderId="0" applyFill="0" applyBorder="0" applyAlignment="0"/>
    <xf numFmtId="275" fontId="81" fillId="0" borderId="0" applyFill="0" applyBorder="0" applyAlignment="0"/>
    <xf numFmtId="0" fontId="84" fillId="0" borderId="0" applyNumberFormat="0" applyFont="0" applyFill="0" applyBorder="0" applyProtection="0">
      <alignment horizontal="left" vertical="top" wrapText="1"/>
    </xf>
    <xf numFmtId="18" fontId="109" fillId="0" borderId="0" applyFill="0" applyBorder="0" applyAlignment="0" applyProtection="0"/>
    <xf numFmtId="0" fontId="81" fillId="0" borderId="0" applyNumberFormat="0" applyFill="0" applyBorder="0" applyAlignment="0" applyProtection="0"/>
    <xf numFmtId="0" fontId="85" fillId="0" borderId="0" applyNumberFormat="0" applyFill="0" applyBorder="0" applyAlignment="0" applyProtection="0"/>
    <xf numFmtId="40" fontId="199" fillId="0" borderId="0"/>
    <xf numFmtId="0" fontId="200" fillId="0" borderId="0" applyNumberFormat="0" applyBorder="0" applyAlignment="0" applyProtection="0"/>
    <xf numFmtId="0" fontId="200" fillId="0" borderId="0" applyNumberFormat="0" applyBorder="0" applyAlignment="0" applyProtection="0"/>
    <xf numFmtId="0" fontId="201" fillId="0" borderId="0">
      <alignment horizontal="left"/>
    </xf>
    <xf numFmtId="276" fontId="202" fillId="83" borderId="0" applyNumberFormat="0" applyProtection="0">
      <alignment horizontal="left" vertical="center"/>
    </xf>
    <xf numFmtId="0" fontId="203" fillId="0" borderId="0" applyNumberFormat="0" applyProtection="0">
      <alignment horizontal="left" vertical="center"/>
    </xf>
    <xf numFmtId="0" fontId="102" fillId="0" borderId="0" applyBorder="0"/>
    <xf numFmtId="1" fontId="81" fillId="72" borderId="0" applyNumberFormat="0" applyFont="0" applyBorder="0" applyProtection="0">
      <alignment horizontal="left"/>
    </xf>
    <xf numFmtId="277" fontId="13" fillId="0" borderId="0" applyNumberFormat="0" applyFill="0" applyBorder="0" applyProtection="0">
      <alignment vertical="top"/>
    </xf>
    <xf numFmtId="0" fontId="4"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204" fillId="0" borderId="64" applyNumberFormat="0" applyFill="0" applyAlignment="0" applyProtection="0"/>
    <xf numFmtId="39" fontId="13" fillId="0" borderId="65">
      <protection locked="0"/>
    </xf>
    <xf numFmtId="165" fontId="194" fillId="0" borderId="65" applyFill="0" applyAlignment="0" applyProtection="0"/>
    <xf numFmtId="171" fontId="86" fillId="0" borderId="85"/>
    <xf numFmtId="0" fontId="205" fillId="0" borderId="0">
      <alignment horizontal="fill"/>
    </xf>
    <xf numFmtId="278" fontId="174" fillId="70" borderId="11" applyBorder="0">
      <alignment horizontal="right" vertical="center"/>
      <protection locked="0"/>
    </xf>
    <xf numFmtId="167" fontId="13" fillId="0" borderId="0" applyFont="0" applyFill="0" applyBorder="0" applyAlignment="0" applyProtection="0"/>
    <xf numFmtId="279" fontId="13" fillId="0" borderId="0" applyFont="0" applyFill="0" applyBorder="0" applyAlignment="0" applyProtection="0"/>
    <xf numFmtId="167" fontId="13" fillId="0" borderId="0" applyFont="0" applyFill="0" applyBorder="0" applyAlignment="0" applyProtection="0"/>
    <xf numFmtId="169" fontId="13" fillId="0" borderId="0" applyFont="0" applyFill="0" applyBorder="0" applyAlignment="0" applyProtection="0"/>
    <xf numFmtId="277" fontId="206" fillId="86" borderId="0" applyNumberFormat="0" applyBorder="0" applyProtection="0">
      <alignment horizontal="centerContinuous" vertical="center"/>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7" fillId="0" borderId="0"/>
    <xf numFmtId="1" fontId="207" fillId="0" borderId="0"/>
    <xf numFmtId="280" fontId="99" fillId="0" borderId="0" applyFont="0" applyFill="0" applyBorder="0" applyProtection="0">
      <alignment horizontal="right"/>
    </xf>
    <xf numFmtId="281" fontId="13" fillId="0" borderId="0"/>
    <xf numFmtId="282" fontId="163" fillId="0" borderId="0" applyFill="0" applyBorder="0" applyProtection="0"/>
    <xf numFmtId="0" fontId="13" fillId="0" borderId="0">
      <alignment horizontal="center"/>
    </xf>
    <xf numFmtId="283" fontId="80" fillId="0" borderId="5">
      <alignment horizontal="right"/>
    </xf>
    <xf numFmtId="284" fontId="13" fillId="0" borderId="0" applyFont="0" applyFill="0" applyBorder="0" applyAlignment="0" applyProtection="0"/>
    <xf numFmtId="285" fontId="91" fillId="0" borderId="0" applyFont="0" applyFill="0" applyBorder="0" applyProtection="0">
      <alignment horizontal="right"/>
    </xf>
    <xf numFmtId="0" fontId="13" fillId="0" borderId="0"/>
    <xf numFmtId="43" fontId="13" fillId="0" borderId="0" applyFont="0" applyFill="0" applyBorder="0" applyAlignment="0" applyProtection="0"/>
    <xf numFmtId="257" fontId="13" fillId="0" borderId="0"/>
    <xf numFmtId="0" fontId="46"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03" fontId="13" fillId="0" borderId="88">
      <alignment horizontal="right"/>
    </xf>
    <xf numFmtId="204" fontId="89" fillId="0" borderId="88">
      <alignment horizontal="right"/>
    </xf>
    <xf numFmtId="204" fontId="89" fillId="0" borderId="88" applyFill="0">
      <alignment horizontal="right"/>
    </xf>
    <xf numFmtId="3" fontId="13" fillId="0" borderId="88" applyFill="0">
      <alignment horizontal="right"/>
    </xf>
    <xf numFmtId="205" fontId="89" fillId="0" borderId="88" applyFill="0">
      <alignment horizontal="right"/>
    </xf>
    <xf numFmtId="207" fontId="13" fillId="0" borderId="88">
      <alignment horizontal="right"/>
      <protection locked="0"/>
    </xf>
    <xf numFmtId="165" fontId="89" fillId="0" borderId="88" applyNumberFormat="0" applyFont="0" applyBorder="0" applyProtection="0">
      <alignment horizontal="right"/>
    </xf>
    <xf numFmtId="1" fontId="95" fillId="64" borderId="89" applyNumberFormat="0" applyBorder="0" applyAlignment="0">
      <alignment horizontal="center" vertical="top" wrapText="1"/>
      <protection hidden="1"/>
    </xf>
    <xf numFmtId="0" fontId="98" fillId="0" borderId="86" applyNumberFormat="0" applyFill="0" applyAlignment="0" applyProtection="0"/>
    <xf numFmtId="0" fontId="84" fillId="0" borderId="86" applyNumberFormat="0" applyFont="0" applyFill="0" applyAlignment="0" applyProtection="0"/>
    <xf numFmtId="0" fontId="84" fillId="0" borderId="89" applyNumberFormat="0" applyFont="0" applyFill="0" applyAlignment="0" applyProtection="0"/>
    <xf numFmtId="229" fontId="82" fillId="65" borderId="87" applyFont="0" applyFill="0" applyBorder="0" applyAlignment="0" applyProtection="0"/>
    <xf numFmtId="231" fontId="86" fillId="0" borderId="86" applyFont="0" applyFill="0" applyBorder="0" applyAlignment="0" applyProtection="0"/>
    <xf numFmtId="235" fontId="102" fillId="68" borderId="89">
      <alignment horizontal="left"/>
    </xf>
    <xf numFmtId="2" fontId="150" fillId="0" borderId="86"/>
    <xf numFmtId="14" fontId="86" fillId="0" borderId="86"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1" fontId="13" fillId="0" borderId="86" applyBorder="0" applyProtection="0">
      <alignment horizontal="right" vertical="center"/>
    </xf>
    <xf numFmtId="43" fontId="7" fillId="0" borderId="0" applyFont="0" applyFill="0" applyBorder="0" applyAlignment="0" applyProtection="0"/>
    <xf numFmtId="0" fontId="190" fillId="83" borderId="86" applyBorder="0" applyProtection="0">
      <alignment horizontal="centerContinuous" vertical="center"/>
    </xf>
    <xf numFmtId="49" fontId="80" fillId="0" borderId="86">
      <alignment vertical="center"/>
    </xf>
    <xf numFmtId="278" fontId="174" fillId="70" borderId="89" applyBorder="0">
      <alignment horizontal="right" vertical="center"/>
      <protection locked="0"/>
    </xf>
    <xf numFmtId="283" fontId="80" fillId="0" borderId="86">
      <alignment horizontal="right"/>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48" fillId="73" borderId="92">
      <alignment horizontal="left" vertical="center" wrapText="1"/>
    </xf>
    <xf numFmtId="166" fontId="114" fillId="0" borderId="91">
      <protection locked="0"/>
    </xf>
    <xf numFmtId="208" fontId="91" fillId="63" borderId="9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41" fontId="195" fillId="86" borderId="93" applyNumberFormat="0" applyBorder="0" applyAlignment="0" applyProtection="0">
      <alignment vertical="center"/>
    </xf>
    <xf numFmtId="171" fontId="86" fillId="0" borderId="94"/>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21" borderId="125" applyNumberFormat="0" applyAlignment="0" applyProtection="0"/>
    <xf numFmtId="0" fontId="25" fillId="0" borderId="126" applyNumberFormat="0" applyFill="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3" fillId="25" borderId="110" applyNumberFormat="0" applyProtection="0">
      <alignment horizontal="left" vertical="center"/>
    </xf>
    <xf numFmtId="0" fontId="13" fillId="25" borderId="110" applyNumberFormat="0" applyProtection="0">
      <alignment horizontal="left" vertical="center"/>
    </xf>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cellStyleXfs>
  <cellXfs count="1305">
    <xf numFmtId="0" fontId="0" fillId="0" borderId="0" xfId="0"/>
    <xf numFmtId="0" fontId="0" fillId="2" borderId="0" xfId="0" applyFill="1"/>
    <xf numFmtId="0" fontId="3" fillId="2" borderId="0" xfId="0" applyFont="1" applyFill="1"/>
    <xf numFmtId="0" fontId="6" fillId="2" borderId="0" xfId="0" applyFont="1" applyFill="1"/>
    <xf numFmtId="0" fontId="36" fillId="2" borderId="0" xfId="0" applyFont="1" applyFill="1" applyAlignment="1"/>
    <xf numFmtId="0" fontId="8" fillId="2" borderId="0" xfId="0" applyFont="1" applyFill="1"/>
    <xf numFmtId="0" fontId="6" fillId="2" borderId="0" xfId="0" applyFont="1" applyFill="1" applyAlignment="1">
      <alignment wrapText="1"/>
    </xf>
    <xf numFmtId="0" fontId="38" fillId="2" borderId="0" xfId="0" applyFont="1" applyFill="1"/>
    <xf numFmtId="0" fontId="4"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8" fillId="2" borderId="0" xfId="0" applyFont="1" applyFill="1" applyBorder="1"/>
    <xf numFmtId="0" fontId="36" fillId="2" borderId="0" xfId="0" applyFont="1" applyFill="1" applyAlignment="1">
      <alignment vertical="center"/>
    </xf>
    <xf numFmtId="0" fontId="0" fillId="2" borderId="0" xfId="0" applyFill="1" applyBorder="1"/>
    <xf numFmtId="0" fontId="14" fillId="2" borderId="0" xfId="0" applyFont="1" applyFill="1"/>
    <xf numFmtId="0" fontId="8" fillId="2" borderId="0" xfId="0" applyFont="1" applyFill="1"/>
    <xf numFmtId="8" fontId="5" fillId="2" borderId="0" xfId="0" applyNumberFormat="1" applyFont="1" applyFill="1" applyBorder="1" applyAlignment="1">
      <alignment horizontal="center"/>
    </xf>
    <xf numFmtId="0" fontId="3" fillId="2" borderId="0" xfId="0" applyFont="1" applyFill="1" applyBorder="1"/>
    <xf numFmtId="0" fontId="3" fillId="2" borderId="0" xfId="0" applyFont="1" applyFill="1" applyAlignment="1">
      <alignment horizontal="center"/>
    </xf>
    <xf numFmtId="0" fontId="4" fillId="2" borderId="0" xfId="0" applyFont="1" applyFill="1" applyBorder="1" applyAlignment="1">
      <alignment horizontal="center" vertical="center"/>
    </xf>
    <xf numFmtId="0" fontId="34" fillId="2" borderId="0" xfId="0" applyFont="1" applyFill="1" applyAlignment="1">
      <alignment horizontal="center"/>
    </xf>
    <xf numFmtId="0" fontId="34" fillId="2" borderId="0" xfId="0" applyFont="1" applyFill="1" applyAlignment="1">
      <alignment horizontal="center" vertical="center"/>
    </xf>
    <xf numFmtId="0" fontId="14" fillId="2" borderId="0" xfId="0" applyFont="1" applyFill="1" applyAlignment="1">
      <alignment horizontal="center"/>
    </xf>
    <xf numFmtId="0" fontId="0" fillId="2" borderId="0" xfId="0" applyFont="1" applyFill="1" applyAlignment="1">
      <alignment horizontal="left"/>
    </xf>
    <xf numFmtId="0" fontId="42" fillId="2" borderId="0" xfId="0" applyFont="1" applyFill="1"/>
    <xf numFmtId="0" fontId="0" fillId="2" borderId="0" xfId="0" applyFont="1" applyFill="1" applyBorder="1"/>
    <xf numFmtId="0" fontId="46" fillId="2" borderId="0" xfId="0" applyFont="1" applyFill="1"/>
    <xf numFmtId="0" fontId="44" fillId="2" borderId="0" xfId="0" applyFont="1" applyFill="1" applyAlignment="1">
      <alignment horizontal="left"/>
    </xf>
    <xf numFmtId="0" fontId="41" fillId="2" borderId="0" xfId="0" applyFont="1" applyFill="1" applyBorder="1" applyAlignment="1">
      <alignment horizontal="left" vertical="center"/>
    </xf>
    <xf numFmtId="0" fontId="0" fillId="2" borderId="0" xfId="0" applyFont="1" applyFill="1" applyAlignment="1">
      <alignment vertical="center"/>
    </xf>
    <xf numFmtId="0" fontId="42" fillId="2" borderId="0" xfId="0" applyFont="1" applyFill="1" applyAlignment="1">
      <alignment horizontal="left"/>
    </xf>
    <xf numFmtId="0" fontId="45" fillId="2" borderId="0" xfId="0" applyFont="1" applyFill="1" applyBorder="1" applyAlignment="1">
      <alignment horizontal="center" vertical="center"/>
    </xf>
    <xf numFmtId="0" fontId="51" fillId="2" borderId="0" xfId="0" applyFont="1" applyFill="1" applyBorder="1" applyAlignment="1">
      <alignment vertical="center"/>
    </xf>
    <xf numFmtId="0" fontId="41" fillId="2" borderId="0" xfId="0" applyFont="1" applyFill="1" applyBorder="1" applyAlignment="1">
      <alignment vertical="center"/>
    </xf>
    <xf numFmtId="0" fontId="4" fillId="2" borderId="0" xfId="0" applyFont="1" applyFill="1" applyBorder="1"/>
    <xf numFmtId="177" fontId="0" fillId="2" borderId="0" xfId="0" applyNumberFormat="1" applyFont="1" applyFill="1" applyBorder="1"/>
    <xf numFmtId="0" fontId="49" fillId="2" borderId="0" xfId="0" applyFont="1" applyFill="1" applyBorder="1" applyAlignment="1">
      <alignment horizontal="left"/>
    </xf>
    <xf numFmtId="0" fontId="49" fillId="2" borderId="0" xfId="0" applyFont="1" applyFill="1" applyBorder="1"/>
    <xf numFmtId="0" fontId="6" fillId="2" borderId="0" xfId="0" applyFont="1" applyFill="1" applyBorder="1" applyAlignment="1">
      <alignment wrapText="1"/>
    </xf>
    <xf numFmtId="0" fontId="42" fillId="2" borderId="0" xfId="0" applyFont="1" applyFill="1" applyAlignment="1">
      <alignment horizontal="center" vertical="center"/>
    </xf>
    <xf numFmtId="0" fontId="37" fillId="2" borderId="0" xfId="0" applyFont="1" applyFill="1" applyAlignment="1">
      <alignment vertical="top"/>
    </xf>
    <xf numFmtId="0" fontId="58" fillId="2" borderId="0" xfId="0" applyFont="1" applyFill="1" applyAlignment="1">
      <alignment vertical="top"/>
    </xf>
    <xf numFmtId="0" fontId="51" fillId="2" borderId="0" xfId="0" applyFont="1" applyFill="1" applyAlignment="1">
      <alignment horizontal="left"/>
    </xf>
    <xf numFmtId="180" fontId="46" fillId="28" borderId="35" xfId="70" applyNumberFormat="1" applyFont="1" applyFill="1" applyBorder="1" applyAlignment="1" applyProtection="1">
      <alignment horizontal="center"/>
      <protection locked="0"/>
    </xf>
    <xf numFmtId="0" fontId="54" fillId="2" borderId="0" xfId="0" applyFont="1" applyFill="1" applyAlignment="1">
      <alignment horizontal="center"/>
    </xf>
    <xf numFmtId="0" fontId="34" fillId="2" borderId="0" xfId="0" applyFont="1" applyFill="1" applyAlignment="1">
      <alignment horizontal="center" wrapText="1"/>
    </xf>
    <xf numFmtId="0" fontId="8" fillId="2" borderId="0" xfId="0" applyFont="1" applyFill="1" applyAlignment="1">
      <alignment horizontal="left"/>
    </xf>
    <xf numFmtId="0" fontId="0" fillId="2" borderId="0" xfId="0" applyFill="1" applyAlignment="1">
      <alignment vertical="top"/>
    </xf>
    <xf numFmtId="0" fontId="51" fillId="2" borderId="0" xfId="0" applyFont="1" applyFill="1" applyAlignment="1">
      <alignment vertical="top"/>
    </xf>
    <xf numFmtId="0" fontId="34" fillId="2" borderId="0" xfId="0" applyFont="1" applyFill="1" applyAlignment="1">
      <alignment horizontal="center" vertical="top"/>
    </xf>
    <xf numFmtId="0" fontId="60" fillId="2" borderId="0" xfId="0" applyFont="1" applyFill="1" applyAlignment="1">
      <alignment vertical="center"/>
    </xf>
    <xf numFmtId="0" fontId="12" fillId="2" borderId="0" xfId="0" applyFont="1" applyFill="1" applyAlignment="1">
      <alignment vertical="center"/>
    </xf>
    <xf numFmtId="0" fontId="61" fillId="2" borderId="0" xfId="0" applyFont="1" applyFill="1" applyAlignment="1">
      <alignment horizontal="center" wrapText="1"/>
    </xf>
    <xf numFmtId="0" fontId="61" fillId="2" borderId="0" xfId="0" applyFont="1" applyFill="1" applyAlignment="1">
      <alignment horizontal="center"/>
    </xf>
    <xf numFmtId="0" fontId="61" fillId="2" borderId="0" xfId="0" applyFont="1" applyFill="1" applyAlignment="1">
      <alignment horizontal="center" vertical="center"/>
    </xf>
    <xf numFmtId="0" fontId="62" fillId="2" borderId="0" xfId="0" applyFont="1" applyFill="1"/>
    <xf numFmtId="0" fontId="62" fillId="2" borderId="0" xfId="0" applyFont="1" applyFill="1" applyAlignment="1">
      <alignment horizontal="center"/>
    </xf>
    <xf numFmtId="0" fontId="53" fillId="26" borderId="49" xfId="0" applyFont="1" applyFill="1" applyBorder="1" applyAlignment="1">
      <alignment horizontal="center" vertical="center"/>
    </xf>
    <xf numFmtId="0" fontId="9" fillId="2" borderId="0" xfId="0" applyFont="1" applyFill="1" applyAlignment="1">
      <alignment horizontal="left" vertical="center" wrapText="1"/>
    </xf>
    <xf numFmtId="0" fontId="60" fillId="2" borderId="0" xfId="0" applyFont="1" applyFill="1" applyAlignment="1"/>
    <xf numFmtId="0" fontId="5" fillId="2" borderId="0" xfId="0" applyFont="1" applyFill="1"/>
    <xf numFmtId="0" fontId="210" fillId="2" borderId="0" xfId="0" applyFont="1" applyFill="1"/>
    <xf numFmtId="180" fontId="46"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9" fillId="2" borderId="0" xfId="0" applyFont="1" applyFill="1" applyAlignment="1">
      <alignment horizontal="center" vertical="center"/>
    </xf>
    <xf numFmtId="0" fontId="42" fillId="2" borderId="0" xfId="0" applyFont="1" applyFill="1" applyAlignment="1">
      <alignment horizontal="center"/>
    </xf>
    <xf numFmtId="180" fontId="46" fillId="28" borderId="45" xfId="70" applyNumberFormat="1" applyFont="1" applyFill="1" applyBorder="1" applyAlignment="1" applyProtection="1">
      <alignment horizontal="center"/>
      <protection locked="0"/>
    </xf>
    <xf numFmtId="0" fontId="6" fillId="2" borderId="0" xfId="0" applyFont="1" applyFill="1" applyBorder="1"/>
    <xf numFmtId="180" fontId="46" fillId="2" borderId="0" xfId="70" applyNumberFormat="1" applyFont="1" applyFill="1" applyBorder="1" applyAlignment="1" applyProtection="1">
      <alignment horizontal="center"/>
      <protection locked="0"/>
    </xf>
    <xf numFmtId="0" fontId="36" fillId="2" borderId="0" xfId="0" applyFont="1" applyFill="1" applyBorder="1" applyAlignment="1"/>
    <xf numFmtId="180" fontId="46" fillId="2" borderId="89" xfId="70" applyNumberFormat="1" applyFont="1" applyFill="1" applyBorder="1" applyAlignment="1" applyProtection="1">
      <alignment horizontal="center"/>
      <protection locked="0"/>
    </xf>
    <xf numFmtId="180" fontId="46" fillId="2" borderId="4" xfId="70" applyNumberFormat="1" applyFont="1" applyFill="1" applyBorder="1" applyAlignment="1" applyProtection="1">
      <alignment horizontal="center"/>
      <protection locked="0"/>
    </xf>
    <xf numFmtId="180" fontId="46" fillId="2" borderId="5" xfId="70" applyNumberFormat="1" applyFont="1" applyFill="1" applyBorder="1" applyAlignment="1" applyProtection="1">
      <alignment horizontal="center"/>
      <protection locked="0"/>
    </xf>
    <xf numFmtId="180" fontId="46" fillId="2" borderId="45" xfId="70" applyNumberFormat="1" applyFont="1" applyFill="1" applyBorder="1" applyAlignment="1" applyProtection="1">
      <alignment horizontal="center"/>
      <protection locked="0"/>
    </xf>
    <xf numFmtId="180" fontId="46" fillId="2" borderId="45" xfId="70" applyNumberFormat="1" applyFont="1" applyFill="1" applyBorder="1" applyAlignment="1" applyProtection="1">
      <alignment horizontal="left"/>
      <protection locked="0"/>
    </xf>
    <xf numFmtId="0" fontId="8" fillId="2" borderId="0" xfId="0" applyFont="1" applyFill="1" applyAlignment="1">
      <alignment vertical="center"/>
    </xf>
    <xf numFmtId="0" fontId="54" fillId="2" borderId="0" xfId="0" applyFont="1" applyFill="1" applyAlignment="1">
      <alignment horizontal="center" vertical="center"/>
    </xf>
    <xf numFmtId="180" fontId="46" fillId="2" borderId="0" xfId="70" applyNumberFormat="1" applyFont="1" applyFill="1" applyBorder="1" applyAlignment="1" applyProtection="1">
      <alignment horizontal="center" vertical="center"/>
      <protection locked="0"/>
    </xf>
    <xf numFmtId="180" fontId="46" fillId="2" borderId="5" xfId="70" applyNumberFormat="1" applyFont="1" applyFill="1" applyBorder="1" applyAlignment="1" applyProtection="1">
      <alignment horizontal="center" vertical="center"/>
      <protection locked="0"/>
    </xf>
    <xf numFmtId="0" fontId="2" fillId="2" borderId="0" xfId="0" applyFont="1" applyFill="1" applyAlignment="1">
      <alignment wrapText="1"/>
    </xf>
    <xf numFmtId="0" fontId="45" fillId="2" borderId="0" xfId="0" applyFont="1" applyFill="1" applyBorder="1" applyAlignment="1">
      <alignment horizontal="left" vertical="center"/>
    </xf>
    <xf numFmtId="0" fontId="54" fillId="2" borderId="0" xfId="0" applyFont="1" applyFill="1" applyAlignment="1">
      <alignment horizontal="center"/>
    </xf>
    <xf numFmtId="178" fontId="52" fillId="28" borderId="28" xfId="40" applyNumberFormat="1" applyFont="1" applyFill="1" applyBorder="1" applyAlignment="1">
      <alignment horizontal="left" vertical="center"/>
    </xf>
    <xf numFmtId="178" fontId="52" fillId="2" borderId="28" xfId="40" applyNumberFormat="1" applyFont="1" applyFill="1" applyBorder="1" applyAlignment="1">
      <alignment horizontal="left" vertical="center"/>
    </xf>
    <xf numFmtId="178" fontId="52" fillId="2" borderId="0" xfId="40" applyNumberFormat="1" applyFont="1" applyFill="1" applyBorder="1" applyAlignment="1">
      <alignment horizontal="left" vertical="top"/>
    </xf>
    <xf numFmtId="0" fontId="34" fillId="2" borderId="0" xfId="0" applyFont="1" applyFill="1" applyAlignment="1">
      <alignment horizontal="center" wrapText="1"/>
    </xf>
    <xf numFmtId="0" fontId="43" fillId="2" borderId="0" xfId="0" applyFont="1" applyFill="1"/>
    <xf numFmtId="0" fontId="49" fillId="2" borderId="0" xfId="0" applyFont="1" applyFill="1"/>
    <xf numFmtId="0" fontId="13" fillId="2" borderId="0" xfId="0" applyFont="1" applyFill="1" applyAlignment="1"/>
    <xf numFmtId="0" fontId="47" fillId="2" borderId="0" xfId="0" applyFont="1" applyFill="1" applyAlignment="1">
      <alignment horizontal="center"/>
    </xf>
    <xf numFmtId="0" fontId="42" fillId="2" borderId="0" xfId="0" applyNumberFormat="1" applyFont="1" applyFill="1" applyBorder="1" applyAlignment="1">
      <alignment horizontal="center"/>
    </xf>
    <xf numFmtId="175" fontId="46" fillId="2" borderId="0" xfId="0" applyNumberFormat="1" applyFont="1" applyFill="1" applyBorder="1" applyAlignment="1"/>
    <xf numFmtId="0" fontId="46" fillId="2" borderId="0" xfId="0" applyNumberFormat="1" applyFont="1" applyFill="1" applyBorder="1" applyAlignment="1">
      <alignment horizontal="center"/>
    </xf>
    <xf numFmtId="0" fontId="49" fillId="2" borderId="0" xfId="0" applyFont="1" applyFill="1" applyAlignment="1">
      <alignment wrapText="1"/>
    </xf>
    <xf numFmtId="0" fontId="33" fillId="2" borderId="0" xfId="0" applyFont="1" applyFill="1" applyBorder="1"/>
    <xf numFmtId="176" fontId="40" fillId="28" borderId="0" xfId="0" applyNumberFormat="1" applyFont="1" applyFill="1" applyBorder="1" applyAlignment="1" applyProtection="1">
      <alignment horizontal="center" vertical="center"/>
      <protection locked="0"/>
    </xf>
    <xf numFmtId="0" fontId="49" fillId="2" borderId="0" xfId="0" applyFont="1" applyFill="1" applyAlignment="1">
      <alignment horizontal="left" wrapText="1"/>
    </xf>
    <xf numFmtId="0" fontId="47" fillId="2" borderId="0" xfId="0" applyFont="1" applyFill="1" applyAlignment="1">
      <alignment horizontal="center"/>
    </xf>
    <xf numFmtId="0" fontId="43" fillId="2" borderId="0" xfId="0" applyFont="1" applyFill="1" applyBorder="1" applyAlignment="1">
      <alignment horizontal="left" vertical="top"/>
    </xf>
    <xf numFmtId="178" fontId="52" fillId="90" borderId="28" xfId="40" applyNumberFormat="1" applyFont="1" applyFill="1" applyBorder="1" applyAlignment="1">
      <alignment horizontal="left" vertical="center"/>
    </xf>
    <xf numFmtId="0" fontId="14" fillId="2" borderId="0" xfId="0" applyFont="1" applyFill="1" applyAlignment="1">
      <alignment vertical="center"/>
    </xf>
    <xf numFmtId="0" fontId="3" fillId="2" borderId="0" xfId="0" applyFont="1" applyFill="1" applyAlignment="1">
      <alignment vertical="top"/>
    </xf>
    <xf numFmtId="0" fontId="92" fillId="2" borderId="0" xfId="0" applyFont="1" applyFill="1" applyBorder="1" applyAlignment="1">
      <alignment wrapText="1"/>
    </xf>
    <xf numFmtId="0" fontId="14" fillId="2" borderId="0" xfId="0" applyFont="1" applyFill="1" applyAlignment="1"/>
    <xf numFmtId="0" fontId="216" fillId="2" borderId="0" xfId="0" applyFont="1" applyFill="1" applyBorder="1" applyAlignment="1">
      <alignment vertical="center"/>
    </xf>
    <xf numFmtId="0" fontId="49" fillId="2" borderId="0" xfId="0" applyFont="1" applyFill="1" applyAlignment="1">
      <alignment horizontal="left" wrapText="1"/>
    </xf>
    <xf numFmtId="0" fontId="42" fillId="2" borderId="0" xfId="0" applyFont="1" applyFill="1" applyBorder="1" applyAlignment="1">
      <alignment vertical="center"/>
    </xf>
    <xf numFmtId="0" fontId="49" fillId="2" borderId="0" xfId="0" applyFont="1" applyFill="1" applyAlignment="1">
      <alignment horizontal="left"/>
    </xf>
    <xf numFmtId="0" fontId="38" fillId="2" borderId="0" xfId="0" applyFont="1" applyFill="1" applyAlignment="1">
      <alignment vertical="center"/>
    </xf>
    <xf numFmtId="0" fontId="55" fillId="2" borderId="116" xfId="70" applyNumberFormat="1" applyFont="1" applyFill="1" applyBorder="1" applyAlignment="1" applyProtection="1">
      <alignment horizontal="center" vertical="center"/>
      <protection locked="0"/>
    </xf>
    <xf numFmtId="0" fontId="55" fillId="2" borderId="117" xfId="70" applyNumberFormat="1" applyFont="1" applyFill="1" applyBorder="1" applyAlignment="1" applyProtection="1">
      <alignment horizontal="center" vertical="center"/>
      <protection locked="0"/>
    </xf>
    <xf numFmtId="0" fontId="45" fillId="2" borderId="0" xfId="0" applyFont="1" applyFill="1" applyAlignment="1">
      <alignment horizontal="left"/>
    </xf>
    <xf numFmtId="0" fontId="49" fillId="2" borderId="0" xfId="0" applyFont="1" applyFill="1" applyAlignment="1">
      <alignment horizontal="left" wrapText="1"/>
    </xf>
    <xf numFmtId="0" fontId="48" fillId="2" borderId="0" xfId="0" applyFont="1" applyFill="1" applyBorder="1" applyAlignment="1">
      <alignment horizontal="left" vertical="center"/>
    </xf>
    <xf numFmtId="0" fontId="45" fillId="2" borderId="0" xfId="0" applyFont="1" applyFill="1" applyBorder="1" applyAlignment="1">
      <alignment horizontal="left" vertical="top"/>
    </xf>
    <xf numFmtId="0" fontId="45" fillId="2" borderId="0" xfId="0" applyFont="1" applyFill="1" applyBorder="1" applyAlignment="1">
      <alignment vertical="center"/>
    </xf>
    <xf numFmtId="0" fontId="45" fillId="2" borderId="0" xfId="0" applyFont="1" applyFill="1" applyBorder="1" applyAlignment="1">
      <alignment horizontal="left"/>
    </xf>
    <xf numFmtId="0" fontId="4" fillId="2" borderId="0" xfId="0" applyFont="1" applyFill="1" applyAlignment="1">
      <alignment horizontal="left"/>
    </xf>
    <xf numFmtId="0" fontId="49" fillId="2" borderId="0" xfId="0" applyFont="1" applyFill="1" applyAlignment="1">
      <alignment horizontal="center"/>
    </xf>
    <xf numFmtId="0" fontId="46" fillId="2" borderId="0" xfId="0" applyFont="1" applyFill="1" applyBorder="1" applyAlignment="1">
      <alignment wrapText="1"/>
    </xf>
    <xf numFmtId="0" fontId="0" fillId="2" borderId="0" xfId="0" applyFont="1" applyFill="1" applyBorder="1" applyAlignment="1"/>
    <xf numFmtId="0" fontId="49" fillId="2" borderId="0" xfId="0" applyFont="1" applyFill="1" applyBorder="1" applyAlignment="1">
      <alignment horizontal="left" vertical="center"/>
    </xf>
    <xf numFmtId="0" fontId="49" fillId="2" borderId="0" xfId="0" applyFont="1" applyFill="1" applyBorder="1" applyAlignment="1">
      <alignment horizontal="left" vertical="center" wrapText="1"/>
    </xf>
    <xf numFmtId="178" fontId="213" fillId="28" borderId="28" xfId="40" applyNumberFormat="1" applyFont="1" applyFill="1" applyBorder="1" applyAlignment="1">
      <alignment horizontal="left" vertical="center"/>
    </xf>
    <xf numFmtId="0" fontId="49" fillId="2" borderId="12" xfId="0" applyFont="1" applyFill="1" applyBorder="1" applyAlignment="1">
      <alignment horizontal="left" vertical="center" wrapText="1"/>
    </xf>
    <xf numFmtId="178" fontId="213" fillId="90" borderId="28" xfId="40" applyNumberFormat="1" applyFont="1" applyFill="1" applyBorder="1" applyAlignment="1">
      <alignment horizontal="left" vertical="center"/>
    </xf>
    <xf numFmtId="178" fontId="213" fillId="2" borderId="28" xfId="40" applyNumberFormat="1" applyFont="1" applyFill="1" applyBorder="1" applyAlignment="1">
      <alignment horizontal="left" vertical="center"/>
    </xf>
    <xf numFmtId="0" fontId="51" fillId="2" borderId="0" xfId="0" applyFont="1" applyFill="1" applyAlignment="1">
      <alignment horizontal="center"/>
    </xf>
    <xf numFmtId="287" fontId="217" fillId="2" borderId="28" xfId="70" applyNumberFormat="1" applyFont="1" applyFill="1" applyBorder="1" applyAlignment="1">
      <alignment horizontal="left" vertical="center"/>
    </xf>
    <xf numFmtId="169" fontId="213" fillId="28" borderId="28" xfId="70" applyFont="1" applyFill="1" applyBorder="1" applyAlignment="1">
      <alignment horizontal="left" vertical="center"/>
    </xf>
    <xf numFmtId="174" fontId="214" fillId="26" borderId="118" xfId="6" applyNumberFormat="1" applyFont="1" applyFill="1" applyBorder="1" applyAlignment="1">
      <alignment horizontal="center" vertical="center" wrapText="1"/>
    </xf>
    <xf numFmtId="174" fontId="214" fillId="26" borderId="103" xfId="6" applyNumberFormat="1" applyFont="1" applyFill="1" applyBorder="1" applyAlignment="1">
      <alignment horizontal="center" vertical="center" wrapText="1"/>
    </xf>
    <xf numFmtId="174" fontId="214" fillId="26" borderId="110" xfId="6" applyNumberFormat="1" applyFont="1" applyFill="1" applyBorder="1" applyAlignment="1">
      <alignment horizontal="center" vertical="center" wrapText="1"/>
    </xf>
    <xf numFmtId="0" fontId="218" fillId="2" borderId="0" xfId="0" applyFont="1" applyFill="1"/>
    <xf numFmtId="0" fontId="218" fillId="2" borderId="9" xfId="0" applyFont="1" applyFill="1" applyBorder="1"/>
    <xf numFmtId="175" fontId="92" fillId="2" borderId="13" xfId="0" applyNumberFormat="1" applyFont="1" applyFill="1" applyBorder="1" applyAlignment="1">
      <alignment horizontal="center"/>
    </xf>
    <xf numFmtId="175" fontId="92" fillId="2" borderId="8" xfId="0" applyNumberFormat="1" applyFont="1" applyFill="1" applyBorder="1" applyAlignment="1">
      <alignment horizontal="center"/>
    </xf>
    <xf numFmtId="175" fontId="92" fillId="2" borderId="9" xfId="0" applyNumberFormat="1" applyFont="1" applyFill="1" applyBorder="1" applyAlignment="1">
      <alignment horizontal="center"/>
    </xf>
    <xf numFmtId="175" fontId="45" fillId="2" borderId="9" xfId="0" applyNumberFormat="1" applyFont="1" applyFill="1" applyBorder="1" applyAlignment="1">
      <alignment horizontal="center"/>
    </xf>
    <xf numFmtId="8" fontId="219" fillId="2" borderId="0" xfId="0" applyNumberFormat="1" applyFont="1" applyFill="1" applyBorder="1" applyAlignment="1">
      <alignment horizontal="center"/>
    </xf>
    <xf numFmtId="0" fontId="220" fillId="2" borderId="0" xfId="0" applyFont="1" applyFill="1" applyBorder="1"/>
    <xf numFmtId="8" fontId="220" fillId="2" borderId="0" xfId="0" applyNumberFormat="1" applyFont="1" applyFill="1" applyBorder="1" applyAlignment="1">
      <alignment horizontal="center"/>
    </xf>
    <xf numFmtId="175" fontId="92" fillId="2" borderId="95" xfId="0" applyNumberFormat="1" applyFont="1" applyFill="1" applyBorder="1" applyAlignment="1">
      <alignment horizontal="center"/>
    </xf>
    <xf numFmtId="175" fontId="92" fillId="2" borderId="103" xfId="0" applyNumberFormat="1" applyFont="1" applyFill="1" applyBorder="1" applyAlignment="1">
      <alignment horizontal="center"/>
    </xf>
    <xf numFmtId="8" fontId="92" fillId="2" borderId="96" xfId="0" applyNumberFormat="1" applyFont="1" applyFill="1" applyBorder="1" applyAlignment="1">
      <alignment horizontal="center"/>
    </xf>
    <xf numFmtId="8" fontId="92" fillId="2" borderId="97" xfId="0" applyNumberFormat="1" applyFont="1" applyFill="1" applyBorder="1" applyAlignment="1">
      <alignment horizontal="center"/>
    </xf>
    <xf numFmtId="8" fontId="14" fillId="2" borderId="0" xfId="0" applyNumberFormat="1" applyFont="1" applyFill="1" applyBorder="1" applyAlignment="1">
      <alignment horizontal="center"/>
    </xf>
    <xf numFmtId="177" fontId="14" fillId="2" borderId="0" xfId="0" applyNumberFormat="1" applyFont="1" applyFill="1"/>
    <xf numFmtId="175" fontId="92" fillId="2" borderId="89" xfId="0" applyNumberFormat="1" applyFont="1" applyFill="1" applyBorder="1" applyAlignment="1">
      <alignment horizontal="center"/>
    </xf>
    <xf numFmtId="175" fontId="92" fillId="2" borderId="0" xfId="0" applyNumberFormat="1" applyFont="1" applyFill="1" applyBorder="1" applyAlignment="1">
      <alignment horizontal="center"/>
    </xf>
    <xf numFmtId="8" fontId="92" fillId="2" borderId="0" xfId="0" applyNumberFormat="1" applyFont="1" applyFill="1" applyBorder="1" applyAlignment="1">
      <alignment horizontal="center"/>
    </xf>
    <xf numFmtId="8" fontId="92" fillId="2" borderId="12" xfId="0" applyNumberFormat="1" applyFont="1" applyFill="1" applyBorder="1" applyAlignment="1">
      <alignment horizontal="center"/>
    </xf>
    <xf numFmtId="8" fontId="14" fillId="2" borderId="0" xfId="0" applyNumberFormat="1" applyFont="1" applyFill="1"/>
    <xf numFmtId="8" fontId="218" fillId="2" borderId="0" xfId="0" applyNumberFormat="1" applyFont="1" applyFill="1" applyBorder="1" applyAlignment="1">
      <alignment horizontal="center"/>
    </xf>
    <xf numFmtId="8" fontId="92" fillId="28" borderId="35" xfId="0" applyNumberFormat="1" applyFont="1" applyFill="1" applyBorder="1" applyAlignment="1">
      <alignment horizontal="center"/>
    </xf>
    <xf numFmtId="8" fontId="92" fillId="28" borderId="120" xfId="0" applyNumberFormat="1" applyFont="1" applyFill="1" applyBorder="1" applyAlignment="1">
      <alignment horizontal="center"/>
    </xf>
    <xf numFmtId="8" fontId="92" fillId="28" borderId="45" xfId="0" applyNumberFormat="1" applyFont="1" applyFill="1" applyBorder="1" applyAlignment="1">
      <alignment horizontal="center"/>
    </xf>
    <xf numFmtId="0" fontId="14" fillId="2" borderId="0" xfId="0" applyFont="1" applyFill="1" applyBorder="1"/>
    <xf numFmtId="8" fontId="49" fillId="2" borderId="0" xfId="0" applyNumberFormat="1" applyFont="1" applyFill="1" applyBorder="1" applyAlignment="1">
      <alignment horizontal="center"/>
    </xf>
    <xf numFmtId="0" fontId="220" fillId="2" borderId="0" xfId="0" applyFont="1" applyFill="1"/>
    <xf numFmtId="0" fontId="221" fillId="2" borderId="0" xfId="0" applyFont="1" applyFill="1" applyAlignment="1">
      <alignment wrapText="1"/>
    </xf>
    <xf numFmtId="0" fontId="221" fillId="2" borderId="0" xfId="0" applyFont="1" applyFill="1" applyAlignment="1"/>
    <xf numFmtId="0" fontId="14" fillId="2" borderId="0" xfId="0" applyFont="1" applyFill="1" applyAlignment="1">
      <alignment wrapText="1"/>
    </xf>
    <xf numFmtId="174" fontId="92" fillId="88" borderId="0" xfId="0" applyNumberFormat="1" applyFont="1" applyFill="1" applyBorder="1" applyAlignment="1">
      <alignment horizontal="center" vertical="center" wrapText="1"/>
    </xf>
    <xf numFmtId="0" fontId="49" fillId="0" borderId="34" xfId="0" applyNumberFormat="1" applyFont="1" applyBorder="1" applyAlignment="1">
      <alignment horizontal="center"/>
    </xf>
    <xf numFmtId="0" fontId="49" fillId="0" borderId="1" xfId="0" applyNumberFormat="1" applyFont="1" applyBorder="1" applyAlignment="1">
      <alignment horizontal="center"/>
    </xf>
    <xf numFmtId="0" fontId="49" fillId="2" borderId="133" xfId="0" applyFont="1" applyFill="1" applyBorder="1" applyAlignment="1">
      <alignment vertical="center"/>
    </xf>
    <xf numFmtId="0" fontId="14" fillId="2" borderId="0" xfId="0" applyFont="1" applyFill="1" applyAlignment="1">
      <alignment horizontal="left"/>
    </xf>
    <xf numFmtId="0" fontId="49" fillId="2" borderId="0" xfId="0" applyFont="1" applyFill="1" applyBorder="1" applyAlignment="1">
      <alignment vertical="center" wrapText="1"/>
    </xf>
    <xf numFmtId="0" fontId="14" fillId="2" borderId="0" xfId="0" applyFont="1" applyFill="1" applyAlignment="1">
      <alignment horizontal="left" vertical="center"/>
    </xf>
    <xf numFmtId="0" fontId="49" fillId="2" borderId="0" xfId="0" applyFont="1" applyFill="1" applyAlignment="1">
      <alignment vertical="center"/>
    </xf>
    <xf numFmtId="0" fontId="224" fillId="2" borderId="0" xfId="0" applyFont="1" applyFill="1" applyAlignment="1">
      <alignment horizontal="center" wrapText="1"/>
    </xf>
    <xf numFmtId="0" fontId="225" fillId="2" borderId="0" xfId="0" applyFont="1" applyFill="1" applyAlignment="1">
      <alignment horizontal="center" wrapText="1"/>
    </xf>
    <xf numFmtId="0" fontId="223" fillId="2" borderId="0" xfId="0" applyFont="1" applyFill="1" applyBorder="1" applyAlignment="1">
      <alignment vertical="top"/>
    </xf>
    <xf numFmtId="0" fontId="45" fillId="2" borderId="0" xfId="0" applyFont="1" applyFill="1" applyBorder="1" applyAlignment="1"/>
    <xf numFmtId="0" fontId="45" fillId="2" borderId="0" xfId="0" applyFont="1" applyFill="1" applyAlignment="1">
      <alignment horizontal="left" vertical="top"/>
    </xf>
    <xf numFmtId="0" fontId="45" fillId="2" borderId="0" xfId="0" applyFont="1" applyFill="1" applyAlignment="1">
      <alignment vertical="top"/>
    </xf>
    <xf numFmtId="0" fontId="226" fillId="2" borderId="0" xfId="73" applyFont="1" applyFill="1"/>
    <xf numFmtId="0" fontId="227" fillId="2" borderId="0" xfId="0" applyFont="1" applyFill="1" applyBorder="1" applyAlignment="1">
      <alignment horizontal="left"/>
    </xf>
    <xf numFmtId="0" fontId="227" fillId="2" borderId="0" xfId="0" applyFont="1" applyFill="1" applyBorder="1" applyAlignment="1">
      <alignment horizontal="left" vertical="center"/>
    </xf>
    <xf numFmtId="0" fontId="4" fillId="2" borderId="0" xfId="0" applyFont="1" applyFill="1" applyAlignment="1">
      <alignment vertical="center"/>
    </xf>
    <xf numFmtId="0" fontId="42" fillId="2" borderId="0" xfId="0" applyFont="1" applyFill="1" applyAlignment="1">
      <alignment horizontal="left" vertical="center"/>
    </xf>
    <xf numFmtId="287" fontId="217" fillId="2" borderId="123" xfId="70" applyNumberFormat="1" applyFont="1" applyFill="1" applyBorder="1" applyAlignment="1">
      <alignment horizontal="left" vertical="center"/>
    </xf>
    <xf numFmtId="178" fontId="213" fillId="28" borderId="89" xfId="40" applyNumberFormat="1" applyFont="1" applyFill="1" applyBorder="1" applyAlignment="1">
      <alignment vertical="center"/>
    </xf>
    <xf numFmtId="3" fontId="49" fillId="2" borderId="34" xfId="0" applyNumberFormat="1" applyFont="1" applyFill="1" applyBorder="1" applyAlignment="1">
      <alignment horizontal="center"/>
    </xf>
    <xf numFmtId="0" fontId="42" fillId="0" borderId="110" xfId="0" applyNumberFormat="1" applyFont="1" applyBorder="1" applyAlignment="1">
      <alignment horizontal="center"/>
    </xf>
    <xf numFmtId="0" fontId="14" fillId="2" borderId="110" xfId="0" applyFont="1" applyFill="1" applyBorder="1" applyAlignment="1">
      <alignment horizontal="center"/>
    </xf>
    <xf numFmtId="174" fontId="214" fillId="88" borderId="0" xfId="0" applyNumberFormat="1" applyFont="1" applyFill="1" applyBorder="1" applyAlignment="1">
      <alignment horizontal="center" vertical="center" wrapText="1"/>
    </xf>
    <xf numFmtId="3" fontId="49" fillId="2" borderId="0" xfId="0" applyNumberFormat="1" applyFont="1" applyFill="1" applyBorder="1" applyAlignment="1">
      <alignment horizontal="center"/>
    </xf>
    <xf numFmtId="0" fontId="49" fillId="2" borderId="0" xfId="0" applyFont="1" applyFill="1" applyAlignment="1">
      <alignment horizontal="left" wrapText="1"/>
    </xf>
    <xf numFmtId="169" fontId="49" fillId="2" borderId="0" xfId="70" applyFont="1" applyFill="1"/>
    <xf numFmtId="0" fontId="45" fillId="2" borderId="0" xfId="0" applyFont="1" applyFill="1"/>
    <xf numFmtId="0" fontId="49" fillId="2" borderId="110" xfId="0" applyFont="1" applyFill="1" applyBorder="1" applyAlignment="1">
      <alignment horizontal="center"/>
    </xf>
    <xf numFmtId="169" fontId="45" fillId="2" borderId="0" xfId="70" applyFont="1" applyFill="1"/>
    <xf numFmtId="175" fontId="4" fillId="2" borderId="0" xfId="0" applyNumberFormat="1" applyFont="1" applyFill="1"/>
    <xf numFmtId="174" fontId="53" fillId="26" borderId="49" xfId="6" applyNumberFormat="1" applyFont="1" applyFill="1" applyBorder="1" applyAlignment="1">
      <alignment horizontal="center" vertical="center" wrapText="1"/>
    </xf>
    <xf numFmtId="174" fontId="53" fillId="26" borderId="34" xfId="6" applyNumberFormat="1" applyFont="1" applyFill="1" applyBorder="1" applyAlignment="1">
      <alignment horizontal="center" vertical="center" wrapText="1"/>
    </xf>
    <xf numFmtId="174" fontId="53" fillId="2" borderId="0" xfId="6" applyNumberFormat="1" applyFont="1" applyFill="1" applyBorder="1" applyAlignment="1">
      <alignment horizontal="center" vertical="center" wrapText="1"/>
    </xf>
    <xf numFmtId="174" fontId="53" fillId="26" borderId="13" xfId="6" applyNumberFormat="1" applyFont="1" applyFill="1" applyBorder="1" applyAlignment="1">
      <alignment horizontal="center" vertical="center" wrapText="1"/>
    </xf>
    <xf numFmtId="10" fontId="42" fillId="2" borderId="13" xfId="0" applyNumberFormat="1" applyFont="1" applyFill="1" applyBorder="1" applyAlignment="1" applyProtection="1">
      <alignment horizontal="center"/>
      <protection locked="0"/>
    </xf>
    <xf numFmtId="10" fontId="42" fillId="2" borderId="0" xfId="0" applyNumberFormat="1" applyFont="1" applyFill="1" applyBorder="1" applyAlignment="1">
      <alignment horizontal="center"/>
    </xf>
    <xf numFmtId="17" fontId="42" fillId="0" borderId="8" xfId="0" applyNumberFormat="1" applyFont="1" applyFill="1" applyBorder="1" applyAlignment="1">
      <alignment horizontal="center"/>
    </xf>
    <xf numFmtId="1" fontId="42" fillId="0" borderId="8" xfId="0" applyNumberFormat="1" applyFont="1" applyFill="1" applyBorder="1" applyAlignment="1">
      <alignment horizontal="center"/>
    </xf>
    <xf numFmtId="0" fontId="42" fillId="0" borderId="8" xfId="0" applyFont="1" applyFill="1" applyBorder="1" applyAlignment="1">
      <alignment horizontal="center"/>
    </xf>
    <xf numFmtId="10" fontId="46" fillId="0" borderId="8" xfId="0" applyNumberFormat="1" applyFont="1" applyFill="1" applyBorder="1" applyAlignment="1">
      <alignment horizontal="center"/>
    </xf>
    <xf numFmtId="173" fontId="46" fillId="0" borderId="7" xfId="70" applyNumberFormat="1" applyFont="1" applyFill="1" applyBorder="1"/>
    <xf numFmtId="173" fontId="46" fillId="0" borderId="8" xfId="70" applyNumberFormat="1" applyFont="1" applyFill="1" applyBorder="1"/>
    <xf numFmtId="10" fontId="42" fillId="2" borderId="7" xfId="0" applyNumberFormat="1" applyFont="1" applyFill="1" applyBorder="1" applyAlignment="1" applyProtection="1">
      <alignment horizontal="center"/>
      <protection locked="0"/>
    </xf>
    <xf numFmtId="17" fontId="42" fillId="2" borderId="8" xfId="0" applyNumberFormat="1" applyFont="1" applyFill="1" applyBorder="1" applyAlignment="1">
      <alignment horizontal="center"/>
    </xf>
    <xf numFmtId="0" fontId="42" fillId="2" borderId="8" xfId="0" applyFont="1" applyFill="1" applyBorder="1" applyAlignment="1">
      <alignment horizontal="center"/>
    </xf>
    <xf numFmtId="17" fontId="43" fillId="2" borderId="14" xfId="0" applyNumberFormat="1" applyFont="1" applyFill="1" applyBorder="1"/>
    <xf numFmtId="0" fontId="43" fillId="2" borderId="14" xfId="0" applyFont="1" applyFill="1" applyBorder="1"/>
    <xf numFmtId="10" fontId="9" fillId="2" borderId="14" xfId="0" applyNumberFormat="1" applyFont="1" applyFill="1" applyBorder="1"/>
    <xf numFmtId="173" fontId="43" fillId="2" borderId="14" xfId="0" applyNumberFormat="1" applyFont="1" applyFill="1" applyBorder="1"/>
    <xf numFmtId="17" fontId="42" fillId="28" borderId="7" xfId="0" applyNumberFormat="1" applyFont="1" applyFill="1" applyBorder="1"/>
    <xf numFmtId="0" fontId="42" fillId="28" borderId="7" xfId="0" applyFont="1" applyFill="1" applyBorder="1"/>
    <xf numFmtId="10" fontId="46" fillId="28" borderId="7" xfId="0" applyNumberFormat="1" applyFont="1" applyFill="1" applyBorder="1"/>
    <xf numFmtId="173" fontId="42" fillId="28" borderId="7" xfId="0" applyNumberFormat="1" applyFont="1" applyFill="1" applyBorder="1" applyProtection="1">
      <protection locked="0"/>
    </xf>
    <xf numFmtId="173" fontId="46" fillId="28" borderId="7" xfId="70" applyNumberFormat="1" applyFont="1" applyFill="1" applyBorder="1" applyProtection="1"/>
    <xf numFmtId="17" fontId="50" fillId="2" borderId="7" xfId="0" applyNumberFormat="1" applyFont="1" applyFill="1" applyBorder="1"/>
    <xf numFmtId="0" fontId="50" fillId="2" borderId="7" xfId="0" applyFont="1" applyFill="1" applyBorder="1"/>
    <xf numFmtId="10" fontId="9" fillId="2" borderId="7" xfId="0" applyNumberFormat="1" applyFont="1" applyFill="1" applyBorder="1"/>
    <xf numFmtId="173" fontId="50" fillId="2" borderId="7" xfId="0" applyNumberFormat="1" applyFont="1" applyFill="1" applyBorder="1"/>
    <xf numFmtId="10" fontId="46" fillId="2" borderId="8" xfId="0" applyNumberFormat="1" applyFont="1" applyFill="1" applyBorder="1" applyAlignment="1">
      <alignment horizontal="center"/>
    </xf>
    <xf numFmtId="173" fontId="46" fillId="2" borderId="7" xfId="70" applyNumberFormat="1" applyFont="1" applyFill="1" applyBorder="1"/>
    <xf numFmtId="173" fontId="46" fillId="2" borderId="8" xfId="70" applyNumberFormat="1" applyFont="1" applyFill="1" applyBorder="1"/>
    <xf numFmtId="10" fontId="46" fillId="2" borderId="8" xfId="0" quotePrefix="1" applyNumberFormat="1" applyFont="1" applyFill="1" applyBorder="1" applyAlignment="1">
      <alignment horizontal="center"/>
    </xf>
    <xf numFmtId="10" fontId="42" fillId="28" borderId="7" xfId="0" applyNumberFormat="1" applyFont="1" applyFill="1" applyBorder="1" applyAlignment="1" applyProtection="1">
      <alignment horizontal="center"/>
      <protection locked="0"/>
    </xf>
    <xf numFmtId="17" fontId="9" fillId="2" borderId="14" xfId="0" applyNumberFormat="1" applyFont="1" applyFill="1" applyBorder="1"/>
    <xf numFmtId="10" fontId="42" fillId="2" borderId="48" xfId="0" applyNumberFormat="1" applyFont="1" applyFill="1" applyBorder="1" applyAlignment="1" applyProtection="1">
      <alignment horizontal="center"/>
      <protection locked="0"/>
    </xf>
    <xf numFmtId="10" fontId="42" fillId="28" borderId="48" xfId="0" applyNumberFormat="1" applyFont="1" applyFill="1" applyBorder="1" applyAlignment="1" applyProtection="1">
      <alignment horizontal="center"/>
      <protection locked="0"/>
    </xf>
    <xf numFmtId="0" fontId="229" fillId="2" borderId="0" xfId="0" applyFont="1" applyFill="1" applyAlignment="1">
      <alignment horizontal="center"/>
    </xf>
    <xf numFmtId="0" fontId="229" fillId="2" borderId="0" xfId="0" applyFont="1" applyFill="1"/>
    <xf numFmtId="0" fontId="4" fillId="2" borderId="0" xfId="0" applyFont="1" applyFill="1" applyAlignment="1">
      <alignment horizontal="center"/>
    </xf>
    <xf numFmtId="10" fontId="46" fillId="28" borderId="8" xfId="0" applyNumberFormat="1" applyFont="1" applyFill="1" applyBorder="1" applyAlignment="1">
      <alignment horizontal="center"/>
    </xf>
    <xf numFmtId="0" fontId="223" fillId="2" borderId="0" xfId="0" applyFont="1" applyFill="1" applyAlignment="1">
      <alignment vertical="center"/>
    </xf>
    <xf numFmtId="287" fontId="217" fillId="2" borderId="124" xfId="70" applyNumberFormat="1" applyFont="1" applyFill="1" applyBorder="1" applyAlignment="1">
      <alignment horizontal="left" vertical="center"/>
    </xf>
    <xf numFmtId="174" fontId="214" fillId="27" borderId="110" xfId="0" applyNumberFormat="1" applyFont="1" applyFill="1" applyBorder="1" applyAlignment="1">
      <alignment horizontal="center" vertical="center" wrapText="1"/>
    </xf>
    <xf numFmtId="174" fontId="53" fillId="27" borderId="110" xfId="0" applyNumberFormat="1" applyFont="1" applyFill="1" applyBorder="1" applyAlignment="1">
      <alignment horizontal="center" vertical="center" wrapText="1"/>
    </xf>
    <xf numFmtId="0" fontId="218" fillId="2" borderId="110" xfId="0" applyFont="1" applyFill="1" applyBorder="1" applyAlignment="1">
      <alignment horizontal="left" vertical="top" wrapText="1"/>
    </xf>
    <xf numFmtId="0" fontId="14" fillId="2" borderId="0" xfId="0" applyFont="1" applyFill="1" applyBorder="1" applyAlignment="1">
      <alignment vertical="top"/>
    </xf>
    <xf numFmtId="0" fontId="14" fillId="2" borderId="0" xfId="0" applyFont="1" applyFill="1" applyAlignment="1">
      <alignment vertical="top"/>
    </xf>
    <xf numFmtId="0" fontId="14" fillId="2" borderId="110" xfId="0" applyFont="1" applyFill="1" applyBorder="1" applyAlignment="1">
      <alignment horizontal="left" vertical="top" wrapText="1"/>
    </xf>
    <xf numFmtId="0" fontId="42" fillId="2" borderId="0" xfId="0" applyFont="1" applyFill="1" applyProtection="1">
      <protection locked="0"/>
    </xf>
    <xf numFmtId="0" fontId="42" fillId="2" borderId="0" xfId="0" applyFont="1" applyFill="1" applyAlignment="1" applyProtection="1">
      <alignment wrapText="1"/>
      <protection locked="0"/>
    </xf>
    <xf numFmtId="0" fontId="42" fillId="2" borderId="0" xfId="0" applyFont="1" applyFill="1" applyAlignment="1" applyProtection="1">
      <alignment horizontal="center" vertical="center"/>
      <protection locked="0"/>
    </xf>
    <xf numFmtId="0" fontId="42" fillId="2" borderId="0" xfId="0" applyFont="1" applyFill="1" applyBorder="1" applyAlignment="1" applyProtection="1">
      <alignment horizontal="center" vertical="center"/>
      <protection locked="0"/>
    </xf>
    <xf numFmtId="178" fontId="213" fillId="28" borderId="28" xfId="40" applyNumberFormat="1" applyFont="1" applyFill="1" applyBorder="1" applyAlignment="1" applyProtection="1">
      <alignment horizontal="left" vertical="center"/>
      <protection locked="0"/>
    </xf>
    <xf numFmtId="0" fontId="8" fillId="2" borderId="0" xfId="0" applyFont="1" applyFill="1" applyAlignment="1" applyProtection="1">
      <alignment horizontal="left"/>
      <protection locked="0"/>
    </xf>
    <xf numFmtId="0" fontId="47" fillId="2" borderId="0" xfId="0" applyFont="1" applyFill="1" applyAlignment="1" applyProtection="1">
      <alignment horizontal="center"/>
      <protection locked="0"/>
    </xf>
    <xf numFmtId="0" fontId="47" fillId="2" borderId="0" xfId="0" applyFont="1" applyFill="1" applyBorder="1" applyAlignment="1" applyProtection="1">
      <alignment horizontal="center"/>
      <protection locked="0"/>
    </xf>
    <xf numFmtId="178" fontId="213" fillId="2" borderId="28" xfId="40" applyNumberFormat="1" applyFont="1" applyFill="1" applyBorder="1" applyAlignment="1" applyProtection="1">
      <alignment horizontal="left" vertical="center"/>
      <protection locked="0"/>
    </xf>
    <xf numFmtId="178" fontId="52" fillId="2" borderId="28" xfId="40" applyNumberFormat="1" applyFont="1" applyFill="1" applyBorder="1" applyAlignment="1" applyProtection="1">
      <alignment horizontal="left" vertical="center"/>
      <protection locked="0"/>
    </xf>
    <xf numFmtId="0" fontId="8" fillId="2" borderId="0" xfId="0" applyFont="1" applyFill="1" applyProtection="1">
      <protection locked="0"/>
    </xf>
    <xf numFmtId="0" fontId="54" fillId="2" borderId="0" xfId="0" applyFont="1" applyFill="1" applyAlignment="1" applyProtection="1">
      <alignment horizontal="center"/>
      <protection locked="0"/>
    </xf>
    <xf numFmtId="0" fontId="49" fillId="2" borderId="0" xfId="0" applyFont="1" applyFill="1" applyProtection="1">
      <protection locked="0"/>
    </xf>
    <xf numFmtId="0" fontId="51" fillId="2" borderId="0" xfId="0" applyFont="1" applyFill="1" applyAlignment="1" applyProtection="1">
      <alignment horizontal="center"/>
      <protection locked="0"/>
    </xf>
    <xf numFmtId="0" fontId="51" fillId="2" borderId="0" xfId="0" applyFont="1" applyFill="1" applyAlignment="1" applyProtection="1">
      <alignment horizontal="center" vertical="center"/>
      <protection locked="0"/>
    </xf>
    <xf numFmtId="0" fontId="47" fillId="2" borderId="0" xfId="0" applyFont="1" applyFill="1" applyAlignment="1" applyProtection="1">
      <alignment horizontal="center" vertical="center"/>
      <protection locked="0"/>
    </xf>
    <xf numFmtId="0" fontId="47" fillId="2" borderId="0" xfId="0" applyFont="1" applyFill="1" applyBorder="1" applyAlignment="1" applyProtection="1">
      <alignment horizontal="center" vertical="center"/>
      <protection locked="0"/>
    </xf>
    <xf numFmtId="0" fontId="49" fillId="2" borderId="0" xfId="0" applyFont="1" applyFill="1" applyAlignment="1" applyProtection="1">
      <alignment horizontal="center" vertical="center"/>
      <protection locked="0"/>
    </xf>
    <xf numFmtId="0" fontId="42" fillId="2" borderId="0" xfId="0" applyFont="1" applyFill="1" applyAlignment="1" applyProtection="1">
      <alignment vertical="center"/>
      <protection locked="0"/>
    </xf>
    <xf numFmtId="0" fontId="92" fillId="2" borderId="0" xfId="0" applyFont="1" applyFill="1" applyBorder="1" applyAlignment="1" applyProtection="1">
      <alignment vertical="center"/>
      <protection locked="0"/>
    </xf>
    <xf numFmtId="0" fontId="45" fillId="2" borderId="0" xfId="0" applyFont="1" applyFill="1" applyBorder="1" applyAlignment="1" applyProtection="1">
      <alignment horizontal="left" vertical="top"/>
      <protection locked="0"/>
    </xf>
    <xf numFmtId="0" fontId="92" fillId="2" borderId="0" xfId="0" applyFont="1" applyFill="1" applyBorder="1" applyAlignment="1" applyProtection="1">
      <alignment horizontal="left" vertical="center" wrapText="1"/>
      <protection locked="0"/>
    </xf>
    <xf numFmtId="0" fontId="46" fillId="2" borderId="0" xfId="0" applyFont="1" applyFill="1" applyProtection="1">
      <protection locked="0"/>
    </xf>
    <xf numFmtId="0" fontId="92" fillId="2" borderId="0" xfId="0" applyFont="1" applyFill="1" applyBorder="1" applyAlignment="1" applyProtection="1">
      <alignment horizontal="left" vertical="top" wrapText="1"/>
      <protection locked="0"/>
    </xf>
    <xf numFmtId="0" fontId="43" fillId="2" borderId="0" xfId="0" applyFont="1" applyFill="1" applyBorder="1" applyAlignment="1" applyProtection="1">
      <alignment horizontal="left"/>
      <protection locked="0"/>
    </xf>
    <xf numFmtId="0" fontId="92" fillId="2" borderId="0" xfId="0" applyFont="1" applyFill="1" applyBorder="1" applyAlignment="1" applyProtection="1">
      <alignment vertical="top"/>
      <protection locked="0"/>
    </xf>
    <xf numFmtId="3" fontId="59" fillId="2" borderId="0" xfId="0" applyNumberFormat="1" applyFont="1" applyFill="1" applyBorder="1" applyAlignment="1" applyProtection="1">
      <alignment horizontal="left" vertical="center"/>
      <protection locked="0"/>
    </xf>
    <xf numFmtId="0" fontId="45" fillId="2" borderId="0" xfId="0" applyFont="1" applyFill="1" applyAlignment="1" applyProtection="1">
      <protection locked="0"/>
    </xf>
    <xf numFmtId="0" fontId="51" fillId="2" borderId="0" xfId="0" applyFont="1" applyFill="1" applyAlignment="1" applyProtection="1">
      <protection locked="0"/>
    </xf>
    <xf numFmtId="0" fontId="51" fillId="2" borderId="0" xfId="0" applyFont="1" applyFill="1" applyBorder="1" applyAlignment="1" applyProtection="1">
      <alignment horizontal="center" vertical="center"/>
      <protection locked="0"/>
    </xf>
    <xf numFmtId="0" fontId="35" fillId="2" borderId="0" xfId="0" applyFont="1" applyFill="1" applyProtection="1">
      <protection locked="0"/>
    </xf>
    <xf numFmtId="0" fontId="53" fillId="26" borderId="104" xfId="0" applyNumberFormat="1" applyFont="1" applyFill="1" applyBorder="1" applyAlignment="1" applyProtection="1">
      <alignment horizontal="center" vertical="center" wrapText="1"/>
      <protection locked="0"/>
    </xf>
    <xf numFmtId="0" fontId="53" fillId="26" borderId="98" xfId="0" applyNumberFormat="1" applyFont="1" applyFill="1" applyBorder="1" applyAlignment="1" applyProtection="1">
      <alignment horizontal="center" vertical="center" wrapText="1"/>
      <protection locked="0"/>
    </xf>
    <xf numFmtId="0" fontId="53" fillId="26" borderId="46" xfId="0" applyNumberFormat="1" applyFont="1" applyFill="1" applyBorder="1" applyAlignment="1" applyProtection="1">
      <alignment horizontal="center" vertical="center" wrapText="1"/>
      <protection locked="0"/>
    </xf>
    <xf numFmtId="0" fontId="53" fillId="26" borderId="135" xfId="0" applyNumberFormat="1" applyFont="1" applyFill="1" applyBorder="1" applyAlignment="1" applyProtection="1">
      <alignment horizontal="center" vertical="center" wrapText="1"/>
      <protection locked="0"/>
    </xf>
    <xf numFmtId="3" fontId="228" fillId="2" borderId="89" xfId="0" applyNumberFormat="1" applyFont="1" applyFill="1" applyBorder="1" applyAlignment="1" applyProtection="1">
      <alignment vertical="center"/>
      <protection locked="0"/>
    </xf>
    <xf numFmtId="3" fontId="50" fillId="2" borderId="0" xfId="0" applyNumberFormat="1" applyFont="1" applyFill="1" applyBorder="1" applyAlignment="1" applyProtection="1">
      <alignment vertical="center"/>
      <protection locked="0"/>
    </xf>
    <xf numFmtId="3" fontId="50" fillId="2" borderId="0" xfId="0" applyNumberFormat="1" applyFont="1" applyFill="1" applyBorder="1" applyAlignment="1" applyProtection="1">
      <alignment horizontal="center" vertical="center"/>
      <protection locked="0"/>
    </xf>
    <xf numFmtId="3" fontId="46" fillId="2" borderId="0" xfId="0" applyNumberFormat="1" applyFont="1" applyFill="1" applyBorder="1" applyAlignment="1" applyProtection="1">
      <alignment horizontal="center" vertical="center"/>
      <protection locked="0"/>
    </xf>
    <xf numFmtId="3" fontId="50" fillId="2" borderId="12" xfId="0" applyNumberFormat="1" applyFont="1" applyFill="1" applyBorder="1" applyAlignment="1" applyProtection="1">
      <alignment horizontal="center" vertical="center"/>
      <protection locked="0"/>
    </xf>
    <xf numFmtId="0" fontId="50" fillId="2" borderId="0" xfId="0" applyFont="1" applyFill="1" applyBorder="1" applyProtection="1">
      <protection locked="0"/>
    </xf>
    <xf numFmtId="3" fontId="92" fillId="2" borderId="89" xfId="0" applyNumberFormat="1" applyFont="1" applyFill="1" applyBorder="1" applyAlignment="1" applyProtection="1">
      <alignment vertical="center"/>
      <protection locked="0"/>
    </xf>
    <xf numFmtId="3" fontId="46" fillId="28" borderId="35" xfId="0" applyNumberFormat="1" applyFont="1" applyFill="1" applyBorder="1" applyAlignment="1" applyProtection="1">
      <alignment horizontal="center" vertical="center"/>
      <protection locked="0"/>
    </xf>
    <xf numFmtId="9" fontId="42" fillId="28" borderId="12" xfId="72" applyFont="1" applyFill="1" applyBorder="1" applyAlignment="1" applyProtection="1">
      <alignment horizontal="center" vertical="center"/>
      <protection locked="0"/>
    </xf>
    <xf numFmtId="0" fontId="35" fillId="2" borderId="12" xfId="0" applyFont="1" applyFill="1" applyBorder="1" applyAlignment="1" applyProtection="1">
      <alignment horizontal="center" vertical="center"/>
      <protection locked="0"/>
    </xf>
    <xf numFmtId="3" fontId="48" fillId="2" borderId="89" xfId="0" applyNumberFormat="1" applyFont="1" applyFill="1" applyBorder="1" applyAlignment="1" applyProtection="1">
      <alignment vertical="center"/>
      <protection locked="0"/>
    </xf>
    <xf numFmtId="3" fontId="9" fillId="2" borderId="0" xfId="0" applyNumberFormat="1" applyFont="1" applyFill="1" applyBorder="1" applyAlignment="1" applyProtection="1">
      <alignment vertical="center" wrapText="1"/>
      <protection locked="0"/>
    </xf>
    <xf numFmtId="3" fontId="9" fillId="2" borderId="0" xfId="0" applyNumberFormat="1" applyFont="1" applyFill="1" applyBorder="1" applyAlignment="1" applyProtection="1">
      <alignment horizontal="center" vertical="center"/>
      <protection locked="0"/>
    </xf>
    <xf numFmtId="9" fontId="42" fillId="2" borderId="0" xfId="0" applyNumberFormat="1" applyFont="1" applyFill="1" applyBorder="1" applyAlignment="1" applyProtection="1">
      <alignment horizontal="center" vertical="center"/>
      <protection locked="0"/>
    </xf>
    <xf numFmtId="9" fontId="43" fillId="2" borderId="12" xfId="0" applyNumberFormat="1" applyFont="1" applyFill="1" applyBorder="1" applyAlignment="1" applyProtection="1">
      <alignment horizontal="center" vertical="center"/>
      <protection locked="0"/>
    </xf>
    <xf numFmtId="0" fontId="44" fillId="2" borderId="0" xfId="0" applyFont="1" applyFill="1" applyProtection="1">
      <protection locked="0"/>
    </xf>
    <xf numFmtId="3" fontId="46" fillId="2" borderId="0" xfId="0" applyNumberFormat="1" applyFont="1" applyFill="1" applyBorder="1" applyAlignment="1" applyProtection="1">
      <alignment vertical="center"/>
      <protection locked="0"/>
    </xf>
    <xf numFmtId="3" fontId="46" fillId="2" borderId="0" xfId="0" applyNumberFormat="1" applyFont="1" applyFill="1" applyBorder="1" applyAlignment="1" applyProtection="1">
      <alignment vertical="center" wrapText="1"/>
      <protection locked="0"/>
    </xf>
    <xf numFmtId="9" fontId="42" fillId="2" borderId="12" xfId="0" applyNumberFormat="1" applyFont="1" applyFill="1" applyBorder="1" applyAlignment="1" applyProtection="1">
      <alignment horizontal="center" vertical="center"/>
      <protection locked="0"/>
    </xf>
    <xf numFmtId="3" fontId="222" fillId="2" borderId="89" xfId="0" applyNumberFormat="1" applyFont="1" applyFill="1" applyBorder="1" applyAlignment="1" applyProtection="1">
      <alignment vertical="center"/>
      <protection locked="0"/>
    </xf>
    <xf numFmtId="3" fontId="209" fillId="2" borderId="0" xfId="0" applyNumberFormat="1" applyFont="1" applyFill="1" applyBorder="1" applyAlignment="1" applyProtection="1">
      <alignment vertical="center" wrapText="1"/>
      <protection locked="0"/>
    </xf>
    <xf numFmtId="0" fontId="35" fillId="2" borderId="0" xfId="0" applyFont="1" applyFill="1" applyBorder="1" applyProtection="1">
      <protection locked="0"/>
    </xf>
    <xf numFmtId="0" fontId="92" fillId="2" borderId="89" xfId="0" applyNumberFormat="1" applyFont="1" applyFill="1" applyBorder="1" applyAlignment="1" applyProtection="1">
      <alignment vertical="top"/>
      <protection locked="0"/>
    </xf>
    <xf numFmtId="9" fontId="35" fillId="2" borderId="12" xfId="72" applyFont="1" applyFill="1" applyBorder="1" applyAlignment="1" applyProtection="1">
      <alignment horizontal="center" vertical="center"/>
      <protection locked="0"/>
    </xf>
    <xf numFmtId="0" fontId="46" fillId="2" borderId="0" xfId="0" applyNumberFormat="1" applyFont="1" applyFill="1" applyBorder="1" applyAlignment="1" applyProtection="1">
      <alignment vertical="top" wrapText="1"/>
      <protection locked="0"/>
    </xf>
    <xf numFmtId="9" fontId="42" fillId="2" borderId="12" xfId="72" applyFont="1" applyFill="1" applyBorder="1" applyAlignment="1" applyProtection="1">
      <alignment horizontal="center" vertical="center"/>
      <protection locked="0"/>
    </xf>
    <xf numFmtId="0" fontId="92" fillId="2" borderId="89" xfId="0" applyNumberFormat="1" applyFont="1" applyFill="1" applyBorder="1" applyAlignment="1" applyProtection="1">
      <alignment vertical="top" wrapText="1"/>
      <protection locked="0"/>
    </xf>
    <xf numFmtId="3" fontId="92" fillId="2" borderId="89" xfId="0" applyNumberFormat="1" applyFont="1" applyFill="1" applyBorder="1" applyAlignment="1" applyProtection="1">
      <alignment vertical="center" wrapText="1"/>
      <protection locked="0"/>
    </xf>
    <xf numFmtId="3" fontId="46" fillId="2" borderId="0" xfId="0" applyNumberFormat="1" applyFont="1" applyFill="1" applyBorder="1" applyAlignment="1" applyProtection="1">
      <alignment horizontal="left" vertical="center"/>
      <protection locked="0"/>
    </xf>
    <xf numFmtId="3" fontId="46" fillId="2" borderId="12" xfId="0" applyNumberFormat="1" applyFont="1" applyFill="1" applyBorder="1" applyAlignment="1" applyProtection="1">
      <alignment horizontal="center" vertical="center" wrapText="1"/>
      <protection locked="0"/>
    </xf>
    <xf numFmtId="3" fontId="211" fillId="2" borderId="0" xfId="0" applyNumberFormat="1" applyFont="1" applyFill="1" applyBorder="1" applyAlignment="1" applyProtection="1">
      <alignment horizontal="center" vertical="center"/>
      <protection locked="0"/>
    </xf>
    <xf numFmtId="3" fontId="228" fillId="2" borderId="89" xfId="0" applyNumberFormat="1" applyFont="1" applyFill="1" applyBorder="1" applyAlignment="1" applyProtection="1">
      <alignment vertical="center" wrapText="1"/>
      <protection locked="0"/>
    </xf>
    <xf numFmtId="3" fontId="50" fillId="2" borderId="0" xfId="0" applyNumberFormat="1" applyFont="1" applyFill="1" applyBorder="1" applyAlignment="1" applyProtection="1">
      <alignment vertical="center" wrapText="1"/>
      <protection locked="0"/>
    </xf>
    <xf numFmtId="3" fontId="92" fillId="2" borderId="89" xfId="0" applyNumberFormat="1" applyFont="1" applyFill="1" applyBorder="1" applyAlignment="1" applyProtection="1">
      <alignment horizontal="left" vertical="center" wrapText="1"/>
      <protection locked="0"/>
    </xf>
    <xf numFmtId="3" fontId="92" fillId="2" borderId="89" xfId="0" applyNumberFormat="1" applyFont="1" applyFill="1" applyBorder="1" applyAlignment="1" applyProtection="1">
      <alignment horizontal="center" vertical="center"/>
      <protection locked="0"/>
    </xf>
    <xf numFmtId="3" fontId="48" fillId="2" borderId="89" xfId="0" applyNumberFormat="1" applyFont="1" applyFill="1" applyBorder="1" applyAlignment="1" applyProtection="1">
      <alignment horizontal="center" vertical="center"/>
      <protection locked="0"/>
    </xf>
    <xf numFmtId="3" fontId="92" fillId="2" borderId="89" xfId="0" applyNumberFormat="1" applyFont="1" applyFill="1" applyBorder="1" applyAlignment="1" applyProtection="1">
      <alignment horizontal="left" vertical="center"/>
      <protection locked="0"/>
    </xf>
    <xf numFmtId="3" fontId="46" fillId="2" borderId="5" xfId="0" applyNumberFormat="1" applyFont="1" applyFill="1" applyBorder="1" applyAlignment="1" applyProtection="1">
      <alignment vertical="center" wrapText="1"/>
      <protection locked="0"/>
    </xf>
    <xf numFmtId="3" fontId="46" fillId="2" borderId="5" xfId="0" applyNumberFormat="1" applyFont="1" applyFill="1" applyBorder="1" applyAlignment="1" applyProtection="1">
      <alignment horizontal="center" vertical="center"/>
      <protection locked="0"/>
    </xf>
    <xf numFmtId="3" fontId="45" fillId="2" borderId="41" xfId="0" applyNumberFormat="1" applyFont="1" applyFill="1" applyBorder="1" applyAlignment="1" applyProtection="1">
      <alignment horizontal="left" vertical="center"/>
      <protection locked="0"/>
    </xf>
    <xf numFmtId="3" fontId="43" fillId="2" borderId="35" xfId="0" applyNumberFormat="1" applyFont="1" applyFill="1" applyBorder="1" applyAlignment="1" applyProtection="1">
      <alignment horizontal="center" vertical="center"/>
      <protection locked="0"/>
    </xf>
    <xf numFmtId="3" fontId="43" fillId="2" borderId="40" xfId="0" applyNumberFormat="1" applyFont="1" applyFill="1" applyBorder="1" applyAlignment="1" applyProtection="1">
      <alignment horizontal="center" vertical="center"/>
      <protection locked="0"/>
    </xf>
    <xf numFmtId="3" fontId="43" fillId="2" borderId="42" xfId="0" applyNumberFormat="1" applyFont="1" applyFill="1" applyBorder="1" applyAlignment="1" applyProtection="1">
      <alignment horizontal="center" vertical="center"/>
      <protection locked="0"/>
    </xf>
    <xf numFmtId="3" fontId="45" fillId="2" borderId="3" xfId="0" applyNumberFormat="1" applyFont="1" applyFill="1" applyBorder="1" applyAlignment="1" applyProtection="1">
      <alignment horizontal="left" vertical="center"/>
      <protection locked="0"/>
    </xf>
    <xf numFmtId="3" fontId="43" fillId="2" borderId="45" xfId="0" applyNumberFormat="1"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left" vertical="center"/>
      <protection locked="0"/>
    </xf>
    <xf numFmtId="3" fontId="208" fillId="2" borderId="0" xfId="0" applyNumberFormat="1" applyFont="1" applyFill="1" applyBorder="1" applyAlignment="1" applyProtection="1">
      <alignment horizontal="left" vertical="center"/>
      <protection locked="0"/>
    </xf>
    <xf numFmtId="3" fontId="43" fillId="2" borderId="0" xfId="0" applyNumberFormat="1" applyFont="1" applyFill="1" applyBorder="1" applyAlignment="1" applyProtection="1">
      <alignment horizontal="center" vertical="center"/>
      <protection locked="0"/>
    </xf>
    <xf numFmtId="0" fontId="44" fillId="2" borderId="0" xfId="0" applyFont="1" applyFill="1" applyBorder="1" applyProtection="1">
      <protection locked="0"/>
    </xf>
    <xf numFmtId="3" fontId="9" fillId="2" borderId="12" xfId="0" applyNumberFormat="1" applyFont="1" applyFill="1" applyBorder="1" applyAlignment="1" applyProtection="1">
      <alignment horizontal="center" vertical="center"/>
      <protection locked="0"/>
    </xf>
    <xf numFmtId="0" fontId="60" fillId="2" borderId="0" xfId="0" applyFont="1" applyFill="1" applyBorder="1" applyAlignment="1" applyProtection="1">
      <alignment horizontal="center"/>
      <protection locked="0"/>
    </xf>
    <xf numFmtId="0" fontId="36" fillId="2" borderId="0" xfId="0" applyFont="1" applyFill="1" applyBorder="1" applyAlignment="1" applyProtection="1">
      <alignment horizontal="center"/>
      <protection locked="0"/>
    </xf>
    <xf numFmtId="3" fontId="59" fillId="2" borderId="0" xfId="0" applyNumberFormat="1" applyFont="1" applyFill="1" applyBorder="1" applyAlignment="1" applyProtection="1">
      <alignment horizontal="center" vertical="center"/>
      <protection locked="0"/>
    </xf>
    <xf numFmtId="286" fontId="46" fillId="2" borderId="0" xfId="0" applyNumberFormat="1" applyFont="1" applyFill="1" applyBorder="1" applyAlignment="1" applyProtection="1">
      <alignment horizontal="center" vertical="center"/>
      <protection locked="0"/>
    </xf>
    <xf numFmtId="175" fontId="46" fillId="2" borderId="12" xfId="0" applyNumberFormat="1" applyFont="1" applyFill="1" applyBorder="1" applyAlignment="1" applyProtection="1">
      <alignment horizontal="center" vertical="center"/>
      <protection locked="0"/>
    </xf>
    <xf numFmtId="0" fontId="36" fillId="2" borderId="0" xfId="0" applyFont="1" applyFill="1" applyAlignment="1" applyProtection="1">
      <alignment horizontal="center"/>
      <protection locked="0"/>
    </xf>
    <xf numFmtId="0" fontId="60" fillId="2" borderId="0" xfId="0" applyFont="1" applyFill="1" applyAlignment="1" applyProtection="1">
      <alignment horizontal="center"/>
      <protection locked="0"/>
    </xf>
    <xf numFmtId="3" fontId="9" fillId="2" borderId="0" xfId="0" applyNumberFormat="1" applyFont="1" applyFill="1" applyBorder="1" applyAlignment="1" applyProtection="1">
      <alignment vertical="center"/>
      <protection locked="0"/>
    </xf>
    <xf numFmtId="173" fontId="9" fillId="2" borderId="0" xfId="71" applyNumberFormat="1" applyFont="1" applyFill="1" applyBorder="1" applyAlignment="1" applyProtection="1">
      <alignment horizontal="center" vertical="center"/>
      <protection locked="0"/>
    </xf>
    <xf numFmtId="173" fontId="9" fillId="2" borderId="0" xfId="0" applyNumberFormat="1" applyFont="1" applyFill="1" applyBorder="1" applyAlignment="1" applyProtection="1">
      <alignment horizontal="center" vertical="center"/>
      <protection locked="0"/>
    </xf>
    <xf numFmtId="169" fontId="9" fillId="2" borderId="12" xfId="70" applyFont="1" applyFill="1" applyBorder="1" applyAlignment="1" applyProtection="1">
      <alignment horizontal="center" vertical="center"/>
      <protection locked="0"/>
    </xf>
    <xf numFmtId="3" fontId="48" fillId="2" borderId="89" xfId="0" applyNumberFormat="1" applyFont="1" applyFill="1" applyBorder="1" applyAlignment="1" applyProtection="1">
      <alignment horizontal="left" vertical="center"/>
      <protection locked="0"/>
    </xf>
    <xf numFmtId="0" fontId="60" fillId="2" borderId="0" xfId="0" applyFont="1" applyFill="1" applyBorder="1" applyProtection="1">
      <protection locked="0"/>
    </xf>
    <xf numFmtId="287" fontId="9" fillId="2" borderId="0" xfId="70" applyNumberFormat="1" applyFont="1" applyFill="1" applyBorder="1" applyAlignment="1" applyProtection="1">
      <alignment horizontal="center" vertical="center"/>
      <protection locked="0"/>
    </xf>
    <xf numFmtId="172" fontId="9" fillId="2" borderId="0" xfId="0" applyNumberFormat="1" applyFont="1" applyFill="1" applyBorder="1" applyAlignment="1" applyProtection="1">
      <alignment horizontal="center" vertical="center"/>
      <protection locked="0"/>
    </xf>
    <xf numFmtId="175" fontId="9" fillId="2" borderId="12" xfId="0" applyNumberFormat="1" applyFont="1" applyFill="1" applyBorder="1" applyAlignment="1" applyProtection="1">
      <alignment horizontal="center" vertical="center"/>
      <protection locked="0"/>
    </xf>
    <xf numFmtId="0" fontId="60" fillId="2" borderId="0" xfId="0" applyFont="1" applyFill="1" applyProtection="1">
      <protection locked="0"/>
    </xf>
    <xf numFmtId="0" fontId="92" fillId="2" borderId="89" xfId="0" applyNumberFormat="1" applyFont="1" applyFill="1" applyBorder="1" applyAlignment="1" applyProtection="1">
      <alignment horizontal="left" vertical="center"/>
      <protection locked="0"/>
    </xf>
    <xf numFmtId="0" fontId="46"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92" fillId="2" borderId="4" xfId="0" applyNumberFormat="1" applyFont="1" applyFill="1" applyBorder="1" applyAlignment="1" applyProtection="1">
      <alignment horizontal="left" vertical="center"/>
      <protection locked="0"/>
    </xf>
    <xf numFmtId="0" fontId="46" fillId="2" borderId="5" xfId="0" applyNumberFormat="1" applyFont="1" applyFill="1" applyBorder="1" applyAlignment="1" applyProtection="1">
      <alignment horizontal="left" vertical="center"/>
      <protection locked="0"/>
    </xf>
    <xf numFmtId="39" fontId="43" fillId="2" borderId="5" xfId="0" applyNumberFormat="1" applyFont="1" applyFill="1" applyBorder="1" applyAlignment="1" applyProtection="1">
      <alignment horizontal="center"/>
      <protection locked="0"/>
    </xf>
    <xf numFmtId="39" fontId="42" fillId="2" borderId="5" xfId="0" applyNumberFormat="1" applyFont="1" applyFill="1" applyBorder="1" applyAlignment="1" applyProtection="1">
      <alignment horizontal="center"/>
      <protection locked="0"/>
    </xf>
    <xf numFmtId="39" fontId="59" fillId="2" borderId="5" xfId="0" applyNumberFormat="1" applyFont="1" applyFill="1" applyBorder="1" applyAlignment="1" applyProtection="1">
      <alignment horizontal="left"/>
      <protection locked="0"/>
    </xf>
    <xf numFmtId="39" fontId="59" fillId="2" borderId="5" xfId="0" applyNumberFormat="1" applyFont="1" applyFill="1" applyBorder="1" applyAlignment="1" applyProtection="1">
      <alignment horizontal="center"/>
      <protection locked="0"/>
    </xf>
    <xf numFmtId="3" fontId="46" fillId="2" borderId="5" xfId="0" applyNumberFormat="1" applyFont="1" applyFill="1" applyBorder="1" applyAlignment="1" applyProtection="1">
      <alignment vertical="center"/>
      <protection locked="0"/>
    </xf>
    <xf numFmtId="0" fontId="42" fillId="2" borderId="5" xfId="0" applyFont="1" applyFill="1" applyBorder="1" applyProtection="1">
      <protection locked="0"/>
    </xf>
    <xf numFmtId="0" fontId="42" fillId="2" borderId="6" xfId="0" applyFont="1" applyFill="1" applyBorder="1" applyAlignment="1" applyProtection="1">
      <alignment horizontal="center" vertical="center"/>
      <protection locked="0"/>
    </xf>
    <xf numFmtId="0" fontId="57" fillId="2" borderId="0" xfId="0" applyFont="1" applyFill="1" applyBorder="1" applyAlignment="1" applyProtection="1">
      <alignment horizontal="center" wrapText="1"/>
      <protection locked="0"/>
    </xf>
    <xf numFmtId="0" fontId="220" fillId="28" borderId="0" xfId="0" applyFont="1" applyFill="1" applyProtection="1">
      <protection locked="0"/>
    </xf>
    <xf numFmtId="0" fontId="46" fillId="28" borderId="0" xfId="0" applyFont="1" applyFill="1" applyAlignment="1" applyProtection="1">
      <protection locked="0"/>
    </xf>
    <xf numFmtId="39" fontId="9" fillId="28" borderId="0" xfId="0" applyNumberFormat="1" applyFont="1" applyFill="1" applyBorder="1" applyAlignment="1" applyProtection="1">
      <alignment horizontal="center"/>
      <protection locked="0"/>
    </xf>
    <xf numFmtId="3" fontId="46" fillId="28" borderId="0" xfId="0" applyNumberFormat="1" applyFont="1" applyFill="1" applyBorder="1" applyAlignment="1" applyProtection="1">
      <alignment vertical="center"/>
      <protection locked="0"/>
    </xf>
    <xf numFmtId="0" fontId="46" fillId="28" borderId="0" xfId="0" applyNumberFormat="1" applyFont="1" applyFill="1" applyBorder="1" applyAlignment="1" applyProtection="1">
      <alignment vertical="center"/>
      <protection locked="0"/>
    </xf>
    <xf numFmtId="0" fontId="46" fillId="28" borderId="0" xfId="0" applyFont="1" applyFill="1" applyAlignment="1" applyProtection="1">
      <alignment horizontal="center" vertical="center"/>
      <protection locked="0"/>
    </xf>
    <xf numFmtId="0" fontId="46" fillId="28" borderId="0" xfId="0" applyFont="1" applyFill="1" applyBorder="1" applyAlignment="1" applyProtection="1">
      <alignment horizontal="center" vertical="center"/>
      <protection locked="0"/>
    </xf>
    <xf numFmtId="3" fontId="46" fillId="2" borderId="12" xfId="0" applyNumberFormat="1" applyFont="1" applyFill="1" applyBorder="1" applyAlignment="1" applyProtection="1">
      <alignment horizontal="center" vertical="center"/>
      <protection locked="0"/>
    </xf>
    <xf numFmtId="3" fontId="208" fillId="2" borderId="0" xfId="0" applyNumberFormat="1" applyFont="1" applyFill="1" applyBorder="1" applyAlignment="1" applyProtection="1">
      <alignment horizontal="center" vertical="center"/>
      <protection locked="0"/>
    </xf>
    <xf numFmtId="169" fontId="46" fillId="2" borderId="12" xfId="70" applyFont="1" applyFill="1" applyBorder="1" applyAlignment="1" applyProtection="1">
      <alignment horizontal="center" vertical="center"/>
      <protection locked="0"/>
    </xf>
    <xf numFmtId="173" fontId="46" fillId="2" borderId="0" xfId="71" applyNumberFormat="1" applyFont="1" applyFill="1" applyBorder="1" applyAlignment="1" applyProtection="1">
      <alignment horizontal="center" vertical="center"/>
      <protection locked="0"/>
    </xf>
    <xf numFmtId="173" fontId="46" fillId="2" borderId="0"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92" fillId="2" borderId="109"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horizontal="center" vertical="center"/>
      <protection locked="0"/>
    </xf>
    <xf numFmtId="3" fontId="42" fillId="2" borderId="5" xfId="0" applyNumberFormat="1" applyFont="1" applyFill="1" applyBorder="1" applyAlignment="1" applyProtection="1">
      <alignment horizontal="center" vertical="center"/>
      <protection locked="0"/>
    </xf>
    <xf numFmtId="3" fontId="59" fillId="2" borderId="5" xfId="0" applyNumberFormat="1" applyFont="1" applyFill="1" applyBorder="1" applyAlignment="1" applyProtection="1">
      <alignment horizontal="left" vertical="center"/>
      <protection locked="0"/>
    </xf>
    <xf numFmtId="0" fontId="35" fillId="2" borderId="5" xfId="0" applyFont="1" applyFill="1" applyBorder="1" applyProtection="1">
      <protection locked="0"/>
    </xf>
    <xf numFmtId="3" fontId="9" fillId="2" borderId="112" xfId="0" applyNumberFormat="1" applyFont="1" applyFill="1" applyBorder="1" applyAlignment="1" applyProtection="1">
      <alignment horizontal="center" vertical="center"/>
      <protection locked="0"/>
    </xf>
    <xf numFmtId="0" fontId="59" fillId="28" borderId="0" xfId="0" applyFont="1" applyFill="1" applyAlignment="1" applyProtection="1">
      <protection locked="0"/>
    </xf>
    <xf numFmtId="39" fontId="43" fillId="28" borderId="0" xfId="0" applyNumberFormat="1" applyFont="1" applyFill="1" applyBorder="1" applyAlignment="1" applyProtection="1">
      <alignment horizontal="center"/>
      <protection locked="0"/>
    </xf>
    <xf numFmtId="0" fontId="42" fillId="28" borderId="0" xfId="0" applyFont="1" applyFill="1" applyBorder="1" applyAlignment="1" applyProtection="1">
      <alignment horizontal="center" vertical="center"/>
      <protection locked="0"/>
    </xf>
    <xf numFmtId="0" fontId="42" fillId="2" borderId="0" xfId="0" applyFont="1" applyFill="1" applyBorder="1" applyProtection="1">
      <protection locked="0"/>
    </xf>
    <xf numFmtId="3" fontId="45" fillId="2" borderId="113" xfId="0" applyNumberFormat="1" applyFont="1" applyFill="1" applyBorder="1" applyAlignment="1" applyProtection="1">
      <alignment horizontal="left" vertical="center"/>
      <protection locked="0"/>
    </xf>
    <xf numFmtId="3" fontId="43" fillId="2" borderId="53" xfId="0" applyNumberFormat="1" applyFont="1" applyFill="1" applyBorder="1" applyAlignment="1" applyProtection="1">
      <alignment horizontal="center" vertical="center"/>
      <protection locked="0"/>
    </xf>
    <xf numFmtId="3" fontId="43" fillId="2" borderId="114" xfId="0" applyNumberFormat="1" applyFont="1" applyFill="1" applyBorder="1" applyAlignment="1" applyProtection="1">
      <alignment horizontal="center" vertical="center"/>
      <protection locked="0"/>
    </xf>
    <xf numFmtId="3" fontId="92" fillId="2" borderId="95" xfId="0" applyNumberFormat="1" applyFont="1" applyFill="1" applyBorder="1" applyAlignment="1" applyProtection="1">
      <alignment horizontal="left" vertical="center"/>
      <protection locked="0"/>
    </xf>
    <xf numFmtId="3" fontId="9" fillId="2" borderId="103" xfId="0" applyNumberFormat="1" applyFont="1" applyFill="1" applyBorder="1" applyAlignment="1" applyProtection="1">
      <alignment horizontal="left" vertical="center"/>
      <protection locked="0"/>
    </xf>
    <xf numFmtId="3" fontId="208" fillId="2" borderId="103" xfId="0" applyNumberFormat="1" applyFont="1" applyFill="1" applyBorder="1" applyAlignment="1" applyProtection="1">
      <alignment horizontal="left" vertical="center"/>
      <protection locked="0"/>
    </xf>
    <xf numFmtId="3" fontId="43" fillId="2" borderId="103" xfId="0" applyNumberFormat="1" applyFont="1" applyFill="1" applyBorder="1" applyAlignment="1" applyProtection="1">
      <alignment horizontal="center" vertical="center"/>
      <protection locked="0"/>
    </xf>
    <xf numFmtId="0" fontId="44" fillId="2" borderId="103" xfId="0" applyFont="1" applyFill="1" applyBorder="1" applyProtection="1">
      <protection locked="0"/>
    </xf>
    <xf numFmtId="3" fontId="9" fillId="2" borderId="103" xfId="0" applyNumberFormat="1" applyFont="1" applyFill="1" applyBorder="1" applyAlignment="1" applyProtection="1">
      <alignment horizontal="center" vertical="center"/>
      <protection locked="0"/>
    </xf>
    <xf numFmtId="3" fontId="9" fillId="2" borderId="97" xfId="0" applyNumberFormat="1" applyFont="1" applyFill="1" applyBorder="1" applyAlignment="1" applyProtection="1">
      <alignment horizontal="center" vertical="center"/>
      <protection locked="0"/>
    </xf>
    <xf numFmtId="173" fontId="46" fillId="2" borderId="12" xfId="0" applyNumberFormat="1" applyFont="1" applyFill="1" applyBorder="1" applyAlignment="1" applyProtection="1">
      <alignment horizontal="center" vertical="center"/>
      <protection locked="0"/>
    </xf>
    <xf numFmtId="0" fontId="46" fillId="2" borderId="86" xfId="0" applyNumberFormat="1" applyFont="1" applyFill="1" applyBorder="1" applyAlignment="1" applyProtection="1">
      <alignment horizontal="left" vertical="center"/>
      <protection locked="0"/>
    </xf>
    <xf numFmtId="3" fontId="43" fillId="2" borderId="86" xfId="0" applyNumberFormat="1" applyFont="1" applyFill="1" applyBorder="1" applyAlignment="1" applyProtection="1">
      <alignment horizontal="center" vertical="center"/>
      <protection locked="0"/>
    </xf>
    <xf numFmtId="0" fontId="35" fillId="2" borderId="86" xfId="0" applyFont="1" applyFill="1" applyBorder="1" applyProtection="1">
      <protection locked="0"/>
    </xf>
    <xf numFmtId="3" fontId="59" fillId="2" borderId="86" xfId="0" applyNumberFormat="1" applyFont="1" applyFill="1" applyBorder="1" applyAlignment="1" applyProtection="1">
      <alignment horizontal="left" vertical="center"/>
      <protection locked="0"/>
    </xf>
    <xf numFmtId="3" fontId="46" fillId="2" borderId="86" xfId="0" applyNumberFormat="1" applyFont="1" applyFill="1" applyBorder="1" applyAlignment="1" applyProtection="1">
      <alignment vertical="center"/>
      <protection locked="0"/>
    </xf>
    <xf numFmtId="173" fontId="9" fillId="2" borderId="12" xfId="70" applyNumberFormat="1" applyFont="1" applyFill="1" applyBorder="1" applyAlignment="1" applyProtection="1">
      <alignment horizontal="center" vertical="center"/>
      <protection locked="0"/>
    </xf>
    <xf numFmtId="175" fontId="9" fillId="2" borderId="12" xfId="70" applyNumberFormat="1" applyFont="1" applyFill="1" applyBorder="1" applyAlignment="1" applyProtection="1">
      <alignment horizontal="center" vertical="center"/>
      <protection locked="0"/>
    </xf>
    <xf numFmtId="0" fontId="42" fillId="28" borderId="0" xfId="0" applyFont="1" applyFill="1" applyAlignment="1" applyProtection="1">
      <alignment horizontal="center" vertical="center"/>
      <protection locked="0"/>
    </xf>
    <xf numFmtId="10" fontId="42" fillId="28"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xf>
    <xf numFmtId="10" fontId="42" fillId="2" borderId="0" xfId="0"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protection locked="0"/>
    </xf>
    <xf numFmtId="10" fontId="50" fillId="2" borderId="0" xfId="0" applyNumberFormat="1" applyFont="1" applyFill="1" applyBorder="1" applyAlignment="1" applyProtection="1">
      <alignment horizontal="center" vertical="center"/>
      <protection locked="0"/>
    </xf>
    <xf numFmtId="10" fontId="42" fillId="28" borderId="0" xfId="72" applyNumberFormat="1" applyFont="1" applyFill="1" applyBorder="1" applyAlignment="1" applyProtection="1">
      <alignment horizontal="center" vertical="center"/>
      <protection locked="0"/>
    </xf>
    <xf numFmtId="10" fontId="42" fillId="2" borderId="0" xfId="72" applyNumberFormat="1" applyFont="1" applyFill="1" applyBorder="1" applyAlignment="1" applyProtection="1">
      <alignment horizontal="center" vertical="center"/>
      <protection locked="0"/>
    </xf>
    <xf numFmtId="10" fontId="35" fillId="2" borderId="0" xfId="72" applyNumberFormat="1" applyFont="1" applyFill="1" applyBorder="1" applyAlignment="1" applyProtection="1">
      <alignment horizontal="center" vertical="center"/>
      <protection locked="0"/>
    </xf>
    <xf numFmtId="10" fontId="46" fillId="2" borderId="0" xfId="72" applyNumberFormat="1" applyFont="1" applyFill="1" applyBorder="1" applyAlignment="1" applyProtection="1">
      <alignment horizontal="center" vertical="center"/>
      <protection locked="0"/>
    </xf>
    <xf numFmtId="10" fontId="46" fillId="2" borderId="0" xfId="0" applyNumberFormat="1" applyFont="1" applyFill="1" applyBorder="1" applyAlignment="1" applyProtection="1">
      <alignment horizontal="center" vertical="center" wrapText="1"/>
      <protection locked="0"/>
    </xf>
    <xf numFmtId="10" fontId="211" fillId="2" borderId="0" xfId="0" applyNumberFormat="1" applyFont="1" applyFill="1" applyBorder="1" applyAlignment="1" applyProtection="1">
      <alignment horizontal="center" vertical="center" wrapText="1"/>
      <protection locked="0"/>
    </xf>
    <xf numFmtId="10" fontId="35" fillId="2" borderId="0" xfId="0" applyNumberFormat="1" applyFont="1" applyFill="1" applyBorder="1" applyAlignment="1" applyProtection="1">
      <alignment vertical="center"/>
      <protection locked="0"/>
    </xf>
    <xf numFmtId="10" fontId="46" fillId="2" borderId="0" xfId="0" applyNumberFormat="1" applyFont="1" applyFill="1" applyBorder="1" applyAlignment="1" applyProtection="1">
      <alignment horizontal="center" vertical="center"/>
      <protection locked="0"/>
    </xf>
    <xf numFmtId="10" fontId="35" fillId="2" borderId="0" xfId="0" applyNumberFormat="1" applyFont="1" applyFill="1" applyBorder="1" applyAlignment="1" applyProtection="1">
      <alignment horizontal="center" vertical="center"/>
      <protection locked="0"/>
    </xf>
    <xf numFmtId="10" fontId="212"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35"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2" fillId="2" borderId="0" xfId="0" applyFont="1" applyFill="1" applyBorder="1" applyAlignment="1" applyProtection="1">
      <alignment vertical="top" wrapText="1"/>
      <protection locked="0"/>
    </xf>
    <xf numFmtId="0" fontId="53" fillId="26" borderId="115" xfId="0" applyNumberFormat="1" applyFont="1" applyFill="1" applyBorder="1" applyAlignment="1" applyProtection="1">
      <alignment horizontal="center" vertical="center" wrapText="1"/>
      <protection locked="0"/>
    </xf>
    <xf numFmtId="3" fontId="92" fillId="2" borderId="0" xfId="0" applyNumberFormat="1" applyFont="1" applyFill="1" applyBorder="1" applyAlignment="1" applyProtection="1">
      <alignment horizontal="center" vertical="center"/>
      <protection locked="0"/>
    </xf>
    <xf numFmtId="3" fontId="92" fillId="2" borderId="0" xfId="0" applyNumberFormat="1" applyFont="1" applyFill="1" applyBorder="1" applyAlignment="1" applyProtection="1">
      <alignment vertical="center"/>
      <protection locked="0"/>
    </xf>
    <xf numFmtId="3" fontId="9" fillId="2" borderId="96" xfId="0" applyNumberFormat="1" applyFont="1" applyFill="1" applyBorder="1" applyAlignment="1" applyProtection="1">
      <alignment horizontal="left" vertical="center"/>
      <protection locked="0"/>
    </xf>
    <xf numFmtId="3" fontId="208" fillId="2" borderId="96" xfId="0" applyNumberFormat="1" applyFont="1" applyFill="1" applyBorder="1" applyAlignment="1" applyProtection="1">
      <alignment horizontal="left" vertical="center"/>
      <protection locked="0"/>
    </xf>
    <xf numFmtId="3" fontId="43" fillId="2" borderId="96" xfId="0" applyNumberFormat="1" applyFont="1" applyFill="1" applyBorder="1" applyAlignment="1" applyProtection="1">
      <alignment horizontal="center" vertical="center"/>
      <protection locked="0"/>
    </xf>
    <xf numFmtId="0" fontId="44" fillId="2" borderId="96" xfId="0" applyFont="1" applyFill="1" applyBorder="1" applyProtection="1">
      <protection locked="0"/>
    </xf>
    <xf numFmtId="3" fontId="9" fillId="2" borderId="96" xfId="0" applyNumberFormat="1" applyFont="1" applyFill="1" applyBorder="1" applyAlignment="1" applyProtection="1">
      <alignment horizontal="center" vertical="center"/>
      <protection locked="0"/>
    </xf>
    <xf numFmtId="3" fontId="92" fillId="2" borderId="109" xfId="0" applyNumberFormat="1" applyFont="1" applyFill="1" applyBorder="1" applyAlignment="1" applyProtection="1">
      <alignment vertical="center"/>
      <protection locked="0"/>
    </xf>
    <xf numFmtId="0" fontId="14" fillId="2" borderId="0" xfId="0" applyFont="1" applyFill="1" applyProtection="1">
      <protection locked="0"/>
    </xf>
    <xf numFmtId="0" fontId="49" fillId="89" borderId="89" xfId="0" applyFont="1" applyFill="1" applyBorder="1" applyAlignment="1" applyProtection="1">
      <alignment horizontal="left" vertical="center"/>
      <protection locked="0"/>
    </xf>
    <xf numFmtId="0" fontId="49" fillId="89" borderId="109" xfId="0" applyFont="1" applyFill="1" applyBorder="1" applyAlignment="1" applyProtection="1">
      <alignment horizontal="left" vertical="center"/>
      <protection locked="0"/>
    </xf>
    <xf numFmtId="173" fontId="46" fillId="2" borderId="12" xfId="71" applyNumberFormat="1" applyFont="1" applyFill="1" applyBorder="1" applyAlignment="1" applyProtection="1">
      <alignment horizontal="center" vertical="center"/>
      <protection locked="0"/>
    </xf>
    <xf numFmtId="3" fontId="43"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6" fillId="2" borderId="12" xfId="0" applyNumberFormat="1" applyFont="1" applyFill="1" applyBorder="1" applyAlignment="1" applyProtection="1">
      <alignment horizontal="center" vertical="center"/>
      <protection locked="0"/>
    </xf>
    <xf numFmtId="0" fontId="60" fillId="2" borderId="5" xfId="0" applyFont="1" applyFill="1" applyBorder="1" applyProtection="1">
      <protection locked="0"/>
    </xf>
    <xf numFmtId="3" fontId="208" fillId="2" borderId="5" xfId="0" applyNumberFormat="1" applyFont="1" applyFill="1" applyBorder="1" applyAlignment="1" applyProtection="1">
      <alignment horizontal="left" vertical="center"/>
      <protection locked="0"/>
    </xf>
    <xf numFmtId="3" fontId="9" fillId="2" borderId="5" xfId="0" applyNumberFormat="1" applyFont="1" applyFill="1" applyBorder="1" applyAlignment="1" applyProtection="1">
      <alignment horizontal="center" vertical="center"/>
      <protection locked="0"/>
    </xf>
    <xf numFmtId="3" fontId="9" fillId="2" borderId="5" xfId="0" applyNumberFormat="1" applyFont="1" applyFill="1" applyBorder="1" applyAlignment="1" applyProtection="1">
      <alignment vertical="center"/>
      <protection locked="0"/>
    </xf>
    <xf numFmtId="172" fontId="9" fillId="2" borderId="5" xfId="0" applyNumberFormat="1" applyFont="1" applyFill="1" applyBorder="1" applyAlignment="1" applyProtection="1">
      <alignment horizontal="center" vertical="center"/>
      <protection locked="0"/>
    </xf>
    <xf numFmtId="0" fontId="42" fillId="28" borderId="34" xfId="0" applyNumberFormat="1" applyFont="1" applyFill="1" applyBorder="1" applyAlignment="1" applyProtection="1">
      <alignment horizontal="center"/>
      <protection locked="0"/>
    </xf>
    <xf numFmtId="3" fontId="49" fillId="28" borderId="34" xfId="0" applyNumberFormat="1" applyFont="1" applyFill="1" applyBorder="1" applyAlignment="1" applyProtection="1">
      <alignment horizontal="center"/>
      <protection locked="0"/>
    </xf>
    <xf numFmtId="0" fontId="42" fillId="28" borderId="110" xfId="0" applyNumberFormat="1" applyFont="1" applyFill="1" applyBorder="1" applyAlignment="1" applyProtection="1">
      <alignment horizontal="center"/>
      <protection locked="0"/>
    </xf>
    <xf numFmtId="0" fontId="220" fillId="28" borderId="0" xfId="0" applyFont="1" applyFill="1" applyAlignment="1" applyProtection="1">
      <protection locked="0"/>
    </xf>
    <xf numFmtId="0" fontId="220" fillId="28" borderId="0" xfId="0" applyFont="1" applyFill="1" applyBorder="1" applyProtection="1">
      <protection locked="0"/>
    </xf>
    <xf numFmtId="0" fontId="45" fillId="90" borderId="0" xfId="0" applyFont="1" applyFill="1" applyBorder="1" applyAlignment="1" applyProtection="1">
      <alignment horizontal="center"/>
      <protection locked="0"/>
    </xf>
    <xf numFmtId="0" fontId="3" fillId="2" borderId="0" xfId="0" applyFont="1" applyFill="1" applyProtection="1">
      <protection locked="0"/>
    </xf>
    <xf numFmtId="0" fontId="14" fillId="2" borderId="0" xfId="0" applyFont="1" applyFill="1" applyBorder="1" applyProtection="1">
      <protection locked="0"/>
    </xf>
    <xf numFmtId="0" fontId="43" fillId="2" borderId="0" xfId="0" applyFont="1" applyFill="1" applyBorder="1" applyAlignment="1" applyProtection="1">
      <alignment horizontal="left" vertical="top"/>
      <protection locked="0"/>
    </xf>
    <xf numFmtId="178" fontId="213" fillId="90" borderId="28" xfId="40" applyNumberFormat="1" applyFont="1" applyFill="1" applyBorder="1" applyAlignment="1" applyProtection="1">
      <alignment horizontal="left" vertical="center"/>
      <protection locked="0"/>
    </xf>
    <xf numFmtId="0" fontId="220" fillId="2" borderId="0" xfId="0" applyFont="1" applyFill="1" applyAlignment="1" applyProtection="1">
      <alignment wrapText="1"/>
      <protection locked="0"/>
    </xf>
    <xf numFmtId="0" fontId="42" fillId="0" borderId="34" xfId="0" applyNumberFormat="1" applyFont="1" applyBorder="1" applyAlignment="1" applyProtection="1">
      <alignment horizontal="center"/>
      <protection locked="0"/>
    </xf>
    <xf numFmtId="38" fontId="49" fillId="28" borderId="34" xfId="0" applyNumberFormat="1" applyFont="1" applyFill="1" applyBorder="1" applyAlignment="1" applyProtection="1">
      <alignment horizontal="center"/>
      <protection locked="0"/>
    </xf>
    <xf numFmtId="0" fontId="3" fillId="2" borderId="0" xfId="0" applyFont="1" applyFill="1" applyBorder="1" applyProtection="1">
      <protection locked="0"/>
    </xf>
    <xf numFmtId="0" fontId="14" fillId="28" borderId="0" xfId="0" applyFont="1" applyFill="1" applyAlignment="1" applyProtection="1">
      <alignment wrapText="1"/>
      <protection locked="0"/>
    </xf>
    <xf numFmtId="0" fontId="14" fillId="28" borderId="0" xfId="0" applyFont="1" applyFill="1" applyBorder="1" applyProtection="1">
      <protection locked="0"/>
    </xf>
    <xf numFmtId="0" fontId="14" fillId="28" borderId="0" xfId="0" applyFont="1" applyFill="1" applyProtection="1">
      <protection locked="0"/>
    </xf>
    <xf numFmtId="9" fontId="42" fillId="28" borderId="0" xfId="0" applyNumberFormat="1" applyFont="1" applyFill="1" applyBorder="1" applyAlignment="1" applyProtection="1">
      <alignment horizontal="center" vertical="center"/>
      <protection locked="0"/>
    </xf>
    <xf numFmtId="3" fontId="215" fillId="2" borderId="0" xfId="0" applyNumberFormat="1" applyFont="1" applyFill="1" applyBorder="1" applyAlignment="1" applyProtection="1">
      <alignment horizontal="center" vertical="center"/>
      <protection locked="0"/>
    </xf>
    <xf numFmtId="9" fontId="42" fillId="28" borderId="0" xfId="0" applyNumberFormat="1" applyFont="1" applyFill="1" applyBorder="1" applyAlignment="1">
      <alignment horizontal="center" vertical="center"/>
    </xf>
    <xf numFmtId="9" fontId="42" fillId="28" borderId="0" xfId="0" applyNumberFormat="1" applyFont="1" applyFill="1" applyBorder="1" applyAlignment="1">
      <alignment horizontal="center"/>
    </xf>
    <xf numFmtId="0" fontId="9" fillId="2" borderId="110" xfId="0" applyFont="1" applyFill="1" applyBorder="1" applyAlignment="1" applyProtection="1">
      <alignment horizontal="center" vertical="center" wrapText="1"/>
      <protection locked="0"/>
    </xf>
    <xf numFmtId="0" fontId="9" fillId="28" borderId="110" xfId="0" applyFont="1" applyFill="1" applyBorder="1" applyAlignment="1" applyProtection="1">
      <alignment horizontal="center" vertical="center" wrapText="1"/>
      <protection locked="0"/>
    </xf>
    <xf numFmtId="0" fontId="46" fillId="2" borderId="41" xfId="0" applyFont="1" applyFill="1" applyBorder="1" applyAlignment="1" applyProtection="1">
      <alignment horizontal="left" vertical="center" wrapText="1"/>
      <protection locked="0"/>
    </xf>
    <xf numFmtId="0" fontId="46" fillId="2" borderId="40" xfId="0" applyFont="1" applyFill="1" applyBorder="1" applyAlignment="1" applyProtection="1">
      <alignment horizontal="center" vertical="center" wrapText="1"/>
      <protection locked="0"/>
    </xf>
    <xf numFmtId="0" fontId="46" fillId="2" borderId="42" xfId="0" applyFont="1" applyFill="1" applyBorder="1" applyAlignment="1" applyProtection="1">
      <alignment horizontal="center" vertical="center" wrapText="1"/>
      <protection locked="0"/>
    </xf>
    <xf numFmtId="0" fontId="55" fillId="2" borderId="3" xfId="0" applyFont="1" applyFill="1" applyBorder="1" applyAlignment="1" applyProtection="1">
      <alignment horizontal="left" vertical="center" wrapText="1"/>
      <protection locked="0"/>
    </xf>
    <xf numFmtId="0" fontId="55" fillId="28" borderId="35" xfId="0" applyFont="1" applyFill="1" applyBorder="1" applyAlignment="1" applyProtection="1">
      <alignment horizontal="center" vertical="center" wrapText="1"/>
      <protection locked="0"/>
    </xf>
    <xf numFmtId="0" fontId="55" fillId="28" borderId="45" xfId="0" applyFont="1" applyFill="1" applyBorder="1" applyAlignment="1" applyProtection="1">
      <alignment horizontal="center" vertical="center" wrapText="1"/>
      <protection locked="0"/>
    </xf>
    <xf numFmtId="0" fontId="55" fillId="2" borderId="136"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wrapText="1"/>
      <protection locked="0"/>
    </xf>
    <xf numFmtId="0" fontId="55" fillId="2" borderId="89" xfId="0" applyFont="1" applyFill="1" applyBorder="1" applyAlignment="1" applyProtection="1">
      <alignment horizontal="left" vertical="center" wrapText="1"/>
      <protection locked="0"/>
    </xf>
    <xf numFmtId="43" fontId="9" fillId="2" borderId="0" xfId="71" applyFont="1" applyFill="1" applyBorder="1" applyAlignment="1" applyProtection="1">
      <alignment vertical="center"/>
      <protection locked="0"/>
    </xf>
    <xf numFmtId="43" fontId="9" fillId="2" borderId="0" xfId="71" applyFont="1" applyFill="1" applyBorder="1" applyAlignment="1" applyProtection="1">
      <protection locked="0"/>
    </xf>
    <xf numFmtId="180" fontId="9" fillId="2" borderId="0" xfId="70" applyNumberFormat="1" applyFont="1" applyFill="1" applyBorder="1" applyAlignment="1" applyProtection="1">
      <alignment horizontal="center"/>
      <protection locked="0"/>
    </xf>
    <xf numFmtId="0" fontId="5" fillId="2" borderId="12" xfId="0" applyFont="1" applyFill="1" applyBorder="1" applyProtection="1">
      <protection locked="0"/>
    </xf>
    <xf numFmtId="43" fontId="9" fillId="2" borderId="0" xfId="71" applyFont="1" applyFill="1" applyBorder="1" applyAlignment="1" applyProtection="1">
      <alignment horizontal="center" vertical="center"/>
      <protection locked="0"/>
    </xf>
    <xf numFmtId="0" fontId="210" fillId="2" borderId="0" xfId="0" applyFont="1" applyFill="1" applyBorder="1" applyProtection="1">
      <protection locked="0"/>
    </xf>
    <xf numFmtId="0" fontId="46" fillId="2" borderId="0" xfId="0" applyFont="1" applyFill="1" applyBorder="1" applyAlignment="1" applyProtection="1">
      <alignment horizontal="center" vertical="center"/>
      <protection locked="0"/>
    </xf>
    <xf numFmtId="0" fontId="8" fillId="2" borderId="12" xfId="0" applyFont="1" applyFill="1" applyBorder="1" applyProtection="1">
      <protection locked="0"/>
    </xf>
    <xf numFmtId="0" fontId="46" fillId="2" borderId="0" xfId="0" applyFont="1" applyFill="1" applyBorder="1" applyAlignment="1" applyProtection="1">
      <alignment horizontal="center" vertical="center" wrapText="1"/>
      <protection locked="0"/>
    </xf>
    <xf numFmtId="0" fontId="55" fillId="2" borderId="0" xfId="0" applyFont="1" applyFill="1" applyBorder="1" applyAlignment="1" applyProtection="1">
      <alignment horizontal="left" vertical="center" wrapText="1"/>
      <protection locked="0"/>
    </xf>
    <xf numFmtId="0" fontId="46" fillId="2" borderId="89" xfId="0" applyFont="1" applyFill="1" applyBorder="1" applyAlignment="1" applyProtection="1">
      <alignment horizontal="left" vertical="center" wrapText="1"/>
      <protection locked="0"/>
    </xf>
    <xf numFmtId="0" fontId="6" fillId="2" borderId="12" xfId="0" applyFont="1" applyFill="1" applyBorder="1" applyProtection="1">
      <protection locked="0"/>
    </xf>
    <xf numFmtId="0" fontId="6" fillId="2" borderId="0" xfId="0" applyFont="1" applyFill="1" applyBorder="1" applyProtection="1">
      <protection locked="0"/>
    </xf>
    <xf numFmtId="180" fontId="46" fillId="2" borderId="5" xfId="70" applyNumberFormat="1" applyFont="1" applyFill="1" applyBorder="1" applyProtection="1">
      <protection locked="0"/>
    </xf>
    <xf numFmtId="0" fontId="6" fillId="2" borderId="5" xfId="0" applyFont="1" applyFill="1" applyBorder="1" applyProtection="1">
      <protection locked="0"/>
    </xf>
    <xf numFmtId="0" fontId="6" fillId="2" borderId="6" xfId="0" applyFont="1" applyFill="1" applyBorder="1" applyProtection="1">
      <protection locked="0"/>
    </xf>
    <xf numFmtId="0" fontId="220" fillId="28" borderId="0" xfId="0" applyFont="1" applyFill="1" applyAlignment="1" applyProtection="1">
      <alignment horizontal="left"/>
      <protection locked="0"/>
    </xf>
    <xf numFmtId="0" fontId="6" fillId="28" borderId="0" xfId="0" applyFont="1" applyFill="1" applyProtection="1">
      <protection locked="0"/>
    </xf>
    <xf numFmtId="1" fontId="46" fillId="2" borderId="118" xfId="0" applyNumberFormat="1" applyFont="1" applyFill="1" applyBorder="1" applyAlignment="1" applyProtection="1">
      <alignment horizontal="center"/>
      <protection locked="0"/>
    </xf>
    <xf numFmtId="1" fontId="46" fillId="2" borderId="39" xfId="0" applyNumberFormat="1" applyFont="1" applyFill="1" applyBorder="1" applyAlignment="1" applyProtection="1">
      <alignment horizontal="center"/>
      <protection locked="0"/>
    </xf>
    <xf numFmtId="1" fontId="46" fillId="2" borderId="54" xfId="0" applyNumberFormat="1" applyFont="1" applyFill="1" applyBorder="1" applyAlignment="1" applyProtection="1">
      <alignment horizontal="center"/>
      <protection locked="0"/>
    </xf>
    <xf numFmtId="9" fontId="52" fillId="91" borderId="0" xfId="0" applyNumberFormat="1" applyFont="1" applyFill="1" applyAlignment="1">
      <alignment horizontal="center"/>
    </xf>
    <xf numFmtId="3" fontId="228" fillId="2" borderId="0" xfId="0" applyNumberFormat="1" applyFont="1" applyFill="1" applyBorder="1" applyAlignment="1" applyProtection="1">
      <alignment vertical="center"/>
      <protection locked="0"/>
    </xf>
    <xf numFmtId="0" fontId="35" fillId="2" borderId="12" xfId="0" applyFont="1" applyFill="1" applyBorder="1" applyProtection="1">
      <protection locked="0"/>
    </xf>
    <xf numFmtId="0" fontId="49" fillId="28" borderId="0" xfId="0" applyFont="1" applyFill="1" applyProtection="1">
      <protection locked="0"/>
    </xf>
    <xf numFmtId="0" fontId="8" fillId="28" borderId="0" xfId="0" applyFont="1" applyFill="1" applyAlignment="1" applyProtection="1">
      <alignment horizontal="left"/>
      <protection locked="0"/>
    </xf>
    <xf numFmtId="0" fontId="236"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Border="1" applyAlignment="1" applyProtection="1">
      <alignment horizontal="center"/>
      <protection locked="0"/>
    </xf>
    <xf numFmtId="0" fontId="235"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6" fillId="2" borderId="0" xfId="0" applyFont="1" applyFill="1" applyBorder="1" applyAlignment="1" applyProtection="1">
      <alignment horizontal="center"/>
      <protection locked="0"/>
    </xf>
    <xf numFmtId="3" fontId="228"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5" fillId="2" borderId="0" xfId="0" applyFont="1" applyFill="1" applyBorder="1" applyAlignment="1" applyProtection="1">
      <alignment horizontal="center" vertical="center"/>
      <protection locked="0"/>
    </xf>
    <xf numFmtId="9" fontId="42" fillId="2" borderId="0" xfId="72" applyFont="1" applyFill="1" applyBorder="1" applyAlignment="1" applyProtection="1">
      <alignment horizontal="center" vertical="center"/>
      <protection locked="0"/>
    </xf>
    <xf numFmtId="3" fontId="232" fillId="2" borderId="89" xfId="0" applyNumberFormat="1" applyFont="1" applyFill="1" applyBorder="1" applyAlignment="1" applyProtection="1">
      <alignment vertical="center"/>
      <protection locked="0"/>
    </xf>
    <xf numFmtId="3" fontId="232" fillId="0" borderId="89" xfId="0" applyNumberFormat="1" applyFont="1" applyFill="1" applyBorder="1" applyAlignment="1" applyProtection="1">
      <alignment vertical="center" wrapText="1"/>
      <protection locked="0"/>
    </xf>
    <xf numFmtId="0" fontId="92" fillId="2" borderId="89" xfId="0" applyFont="1" applyFill="1" applyBorder="1" applyAlignment="1" applyProtection="1">
      <alignment vertical="top" wrapText="1"/>
      <protection locked="0"/>
    </xf>
    <xf numFmtId="3" fontId="92" fillId="2" borderId="118" xfId="0" applyNumberFormat="1" applyFont="1" applyFill="1" applyBorder="1" applyAlignment="1" applyProtection="1">
      <alignment horizontal="left" vertical="center"/>
      <protection locked="0"/>
    </xf>
    <xf numFmtId="0" fontId="233" fillId="2" borderId="0" xfId="0" applyFont="1" applyFill="1" applyAlignment="1" applyProtection="1">
      <alignment horizontal="center" vertical="center"/>
      <protection locked="0"/>
    </xf>
    <xf numFmtId="0" fontId="233" fillId="2" borderId="0" xfId="0" applyFont="1" applyFill="1" applyBorder="1" applyAlignment="1" applyProtection="1">
      <alignment horizontal="center" vertical="center"/>
      <protection locked="0"/>
    </xf>
    <xf numFmtId="3" fontId="232" fillId="2" borderId="0" xfId="0" applyNumberFormat="1" applyFont="1" applyFill="1" applyBorder="1" applyAlignment="1" applyProtection="1">
      <alignment vertical="center"/>
      <protection locked="0"/>
    </xf>
    <xf numFmtId="3" fontId="48" fillId="2" borderId="0" xfId="0" applyNumberFormat="1" applyFont="1" applyFill="1" applyBorder="1" applyAlignment="1" applyProtection="1">
      <alignment vertical="center"/>
      <protection locked="0"/>
    </xf>
    <xf numFmtId="0" fontId="92" fillId="2" borderId="0" xfId="0" applyNumberFormat="1" applyFont="1" applyFill="1" applyBorder="1" applyAlignment="1" applyProtection="1">
      <alignment vertical="top"/>
      <protection locked="0"/>
    </xf>
    <xf numFmtId="0" fontId="92" fillId="2" borderId="0" xfId="0" applyNumberFormat="1" applyFont="1" applyFill="1" applyBorder="1" applyAlignment="1" applyProtection="1">
      <alignment vertical="top" wrapText="1"/>
      <protection locked="0"/>
    </xf>
    <xf numFmtId="3" fontId="92" fillId="2" borderId="0" xfId="0" applyNumberFormat="1" applyFont="1" applyFill="1" applyBorder="1" applyAlignment="1" applyProtection="1">
      <alignment vertical="center" wrapText="1"/>
      <protection locked="0"/>
    </xf>
    <xf numFmtId="3" fontId="92" fillId="2" borderId="0" xfId="0" applyNumberFormat="1" applyFont="1" applyFill="1" applyBorder="1" applyAlignment="1" applyProtection="1">
      <alignment horizontal="left" vertical="center"/>
      <protection locked="0"/>
    </xf>
    <xf numFmtId="3" fontId="48" fillId="2" borderId="0" xfId="0" applyNumberFormat="1" applyFont="1" applyFill="1" applyBorder="1" applyAlignment="1" applyProtection="1">
      <alignment horizontal="center" vertical="center"/>
      <protection locked="0"/>
    </xf>
    <xf numFmtId="0" fontId="233" fillId="2" borderId="12" xfId="0" applyFont="1" applyFill="1" applyBorder="1" applyAlignment="1" applyProtection="1">
      <alignment horizontal="center" vertical="center"/>
      <protection locked="0"/>
    </xf>
    <xf numFmtId="9" fontId="46" fillId="28" borderId="0" xfId="72" applyFont="1" applyFill="1" applyBorder="1" applyAlignment="1">
      <alignment vertical="top"/>
    </xf>
    <xf numFmtId="0" fontId="14" fillId="90" borderId="110" xfId="0" applyFont="1" applyFill="1" applyBorder="1" applyAlignment="1" applyProtection="1">
      <alignment horizontal="center"/>
      <protection locked="0"/>
    </xf>
    <xf numFmtId="175" fontId="92" fillId="2" borderId="37" xfId="0" applyNumberFormat="1" applyFont="1" applyFill="1" applyBorder="1" applyAlignment="1">
      <alignment horizontal="center"/>
    </xf>
    <xf numFmtId="0" fontId="46" fillId="2" borderId="3" xfId="0" applyFont="1" applyFill="1" applyBorder="1" applyAlignment="1" applyProtection="1">
      <alignment horizontal="left" vertical="center" wrapText="1"/>
      <protection locked="0"/>
    </xf>
    <xf numFmtId="0" fontId="45" fillId="2" borderId="0" xfId="0" applyFont="1" applyFill="1" applyBorder="1" applyAlignment="1">
      <alignment horizontal="left" vertical="center"/>
    </xf>
    <xf numFmtId="0" fontId="92" fillId="2" borderId="0" xfId="0" applyFont="1" applyFill="1" applyBorder="1" applyAlignment="1">
      <alignment horizontal="left" wrapText="1"/>
    </xf>
    <xf numFmtId="0" fontId="45" fillId="2" borderId="0" xfId="0" applyFont="1" applyFill="1" applyBorder="1" applyAlignment="1" applyProtection="1">
      <alignment horizontal="left" vertical="top"/>
      <protection locked="0"/>
    </xf>
    <xf numFmtId="0" fontId="45" fillId="2" borderId="0" xfId="0" applyFont="1" applyFill="1" applyBorder="1" applyAlignment="1">
      <alignment horizontal="left" vertical="top"/>
    </xf>
    <xf numFmtId="0" fontId="92" fillId="2" borderId="0" xfId="0" applyFont="1" applyFill="1" applyBorder="1" applyAlignment="1" applyProtection="1">
      <alignment horizontal="left" vertical="center" wrapText="1"/>
      <protection locked="0"/>
    </xf>
    <xf numFmtId="0" fontId="92" fillId="28" borderId="139" xfId="0" applyFont="1" applyFill="1" applyBorder="1" applyAlignment="1">
      <alignment horizontal="left" vertical="center"/>
    </xf>
    <xf numFmtId="0" fontId="213" fillId="28" borderId="123" xfId="40" applyNumberFormat="1" applyFont="1" applyFill="1" applyBorder="1" applyAlignment="1">
      <alignment horizontal="left" vertical="center"/>
    </xf>
    <xf numFmtId="0" fontId="92" fillId="2" borderId="0" xfId="0" applyFont="1" applyFill="1" applyAlignment="1"/>
    <xf numFmtId="0" fontId="92" fillId="2" borderId="0" xfId="0" applyFont="1" applyFill="1" applyAlignment="1">
      <alignment wrapText="1"/>
    </xf>
    <xf numFmtId="0" fontId="92" fillId="2" borderId="0" xfId="0" applyFont="1" applyFill="1" applyAlignment="1">
      <alignment horizontal="left" wrapText="1"/>
    </xf>
    <xf numFmtId="0" fontId="92" fillId="2" borderId="0" xfId="0" applyFont="1" applyFill="1" applyAlignment="1">
      <alignment horizontal="left"/>
    </xf>
    <xf numFmtId="0" fontId="92" fillId="2" borderId="5" xfId="0" applyFont="1" applyFill="1" applyBorder="1" applyAlignment="1">
      <alignment horizontal="left" wrapText="1"/>
    </xf>
    <xf numFmtId="0" fontId="0" fillId="2" borderId="0" xfId="0" applyFont="1" applyFill="1" applyBorder="1" applyAlignment="1">
      <alignment vertical="center"/>
    </xf>
    <xf numFmtId="0" fontId="4" fillId="2" borderId="0" xfId="0" applyFont="1" applyFill="1" applyBorder="1" applyAlignment="1">
      <alignment vertical="center"/>
    </xf>
    <xf numFmtId="0" fontId="45" fillId="2" borderId="0" xfId="0" applyFont="1" applyFill="1" applyBorder="1" applyAlignment="1">
      <alignment horizontal="left"/>
    </xf>
    <xf numFmtId="0" fontId="92" fillId="2" borderId="0" xfId="40" applyNumberFormat="1" applyFont="1" applyFill="1" applyBorder="1" applyAlignment="1">
      <alignment vertical="center" wrapText="1"/>
    </xf>
    <xf numFmtId="0" fontId="9" fillId="2" borderId="110" xfId="0" applyFont="1" applyFill="1" applyBorder="1" applyAlignment="1" applyProtection="1">
      <alignment horizontal="left" vertical="center"/>
      <protection locked="0"/>
    </xf>
    <xf numFmtId="169" fontId="42" fillId="2" borderId="110" xfId="0" applyNumberFormat="1" applyFont="1" applyFill="1" applyBorder="1"/>
    <xf numFmtId="169" fontId="42" fillId="2" borderId="134" xfId="70" applyFont="1" applyFill="1" applyBorder="1"/>
    <xf numFmtId="169" fontId="42" fillId="2" borderId="110" xfId="70" applyFont="1" applyFill="1" applyBorder="1"/>
    <xf numFmtId="169" fontId="42" fillId="2" borderId="122" xfId="70" applyFont="1" applyFill="1" applyBorder="1"/>
    <xf numFmtId="169" fontId="42" fillId="2" borderId="137" xfId="70" applyFont="1" applyFill="1" applyBorder="1"/>
    <xf numFmtId="169" fontId="42" fillId="2" borderId="0" xfId="70" applyFont="1" applyFill="1"/>
    <xf numFmtId="0" fontId="48" fillId="88" borderId="95" xfId="0" applyNumberFormat="1" applyFont="1" applyFill="1" applyBorder="1" applyAlignment="1">
      <alignment horizontal="center" vertical="center" wrapText="1"/>
    </xf>
    <xf numFmtId="174" fontId="48" fillId="88" borderId="110" xfId="0" applyNumberFormat="1" applyFont="1" applyFill="1" applyBorder="1" applyAlignment="1">
      <alignment horizontal="center" vertical="center" wrapText="1"/>
    </xf>
    <xf numFmtId="0" fontId="92" fillId="2" borderId="0" xfId="0" applyFont="1" applyFill="1"/>
    <xf numFmtId="0" fontId="48" fillId="2" borderId="0" xfId="0" applyFont="1" applyFill="1"/>
    <xf numFmtId="174" fontId="48" fillId="88" borderId="95" xfId="0" applyNumberFormat="1" applyFont="1" applyFill="1" applyBorder="1" applyAlignment="1">
      <alignment horizontal="center" vertical="center" wrapText="1"/>
    </xf>
    <xf numFmtId="0" fontId="45"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2" fillId="92" borderId="0" xfId="0" applyFont="1" applyFill="1" applyBorder="1" applyAlignment="1">
      <alignment horizontal="left" vertical="center"/>
    </xf>
    <xf numFmtId="178" fontId="213" fillId="92" borderId="28" xfId="40" applyNumberFormat="1" applyFont="1" applyFill="1" applyBorder="1" applyAlignment="1">
      <alignment horizontal="left" vertical="center"/>
    </xf>
    <xf numFmtId="0" fontId="49" fillId="92" borderId="0" xfId="0" applyFont="1" applyFill="1" applyBorder="1" applyAlignment="1">
      <alignment horizontal="left" vertical="center"/>
    </xf>
    <xf numFmtId="174" fontId="48" fillId="88" borderId="110" xfId="0" applyNumberFormat="1" applyFont="1" applyFill="1" applyBorder="1" applyAlignment="1">
      <alignment horizontal="left" vertical="center" wrapText="1"/>
    </xf>
    <xf numFmtId="174" fontId="48" fillId="88" borderId="95" xfId="0" applyNumberFormat="1" applyFont="1" applyFill="1" applyBorder="1" applyAlignment="1">
      <alignment horizontal="left" vertical="center" wrapText="1"/>
    </xf>
    <xf numFmtId="0" fontId="14" fillId="92" borderId="0" xfId="0" applyFont="1" applyFill="1" applyBorder="1" applyAlignment="1">
      <alignment vertical="center"/>
    </xf>
    <xf numFmtId="178" fontId="213" fillId="2" borderId="0" xfId="40" applyNumberFormat="1" applyFont="1" applyFill="1" applyBorder="1" applyAlignment="1" applyProtection="1">
      <alignment horizontal="left" vertical="center"/>
      <protection locked="0"/>
    </xf>
    <xf numFmtId="3" fontId="92" fillId="2" borderId="122" xfId="0" applyNumberFormat="1" applyFont="1" applyFill="1" applyBorder="1" applyAlignment="1">
      <alignment horizontal="center" vertical="center"/>
    </xf>
    <xf numFmtId="3" fontId="92" fillId="2" borderId="138" xfId="0" applyNumberFormat="1" applyFont="1" applyFill="1" applyBorder="1" applyAlignment="1">
      <alignment horizontal="center" vertical="center"/>
    </xf>
    <xf numFmtId="3" fontId="92" fillId="2" borderId="134" xfId="0" applyNumberFormat="1" applyFont="1" applyFill="1" applyBorder="1" applyAlignment="1">
      <alignment horizontal="center" vertical="center"/>
    </xf>
    <xf numFmtId="174" fontId="46" fillId="88" borderId="122" xfId="0" applyNumberFormat="1" applyFont="1" applyFill="1" applyBorder="1" applyAlignment="1">
      <alignment horizontal="center" vertical="center" wrapText="1"/>
    </xf>
    <xf numFmtId="174" fontId="46" fillId="88" borderId="138" xfId="0" applyNumberFormat="1" applyFont="1" applyFill="1" applyBorder="1" applyAlignment="1">
      <alignment horizontal="center" vertical="center" wrapText="1"/>
    </xf>
    <xf numFmtId="174" fontId="46" fillId="88" borderId="134" xfId="0" applyNumberFormat="1" applyFont="1" applyFill="1" applyBorder="1" applyAlignment="1">
      <alignment horizontal="center" vertical="center" wrapText="1"/>
    </xf>
    <xf numFmtId="174" fontId="92" fillId="88" borderId="122" xfId="0" applyNumberFormat="1" applyFont="1" applyFill="1" applyBorder="1" applyAlignment="1">
      <alignment horizontal="center" vertical="center" wrapText="1"/>
    </xf>
    <xf numFmtId="0" fontId="220" fillId="2" borderId="138" xfId="0" applyFont="1" applyFill="1" applyBorder="1"/>
    <xf numFmtId="174" fontId="92" fillId="88" borderId="138" xfId="0" applyNumberFormat="1" applyFont="1" applyFill="1" applyBorder="1" applyAlignment="1">
      <alignment horizontal="center" vertical="center" wrapText="1"/>
    </xf>
    <xf numFmtId="174" fontId="92" fillId="88" borderId="134" xfId="0" applyNumberFormat="1" applyFont="1" applyFill="1" applyBorder="1" applyAlignment="1">
      <alignment horizontal="center" vertical="center" wrapText="1"/>
    </xf>
    <xf numFmtId="3" fontId="46" fillId="2" borderId="122" xfId="0" applyNumberFormat="1" applyFont="1" applyFill="1" applyBorder="1" applyAlignment="1">
      <alignment horizontal="center" vertical="center"/>
    </xf>
    <xf numFmtId="3" fontId="46" fillId="2" borderId="138" xfId="0" applyNumberFormat="1" applyFont="1" applyFill="1" applyBorder="1" applyAlignment="1">
      <alignment horizontal="center" vertical="center"/>
    </xf>
    <xf numFmtId="3" fontId="46" fillId="2" borderId="134" xfId="0" applyNumberFormat="1" applyFont="1" applyFill="1" applyBorder="1" applyAlignment="1">
      <alignment horizontal="center" vertical="center"/>
    </xf>
    <xf numFmtId="0" fontId="45" fillId="2" borderId="0" xfId="0" applyFont="1" applyFill="1" applyBorder="1" applyAlignment="1" applyProtection="1">
      <alignment vertical="top"/>
      <protection locked="0"/>
    </xf>
    <xf numFmtId="0" fontId="39" fillId="2" borderId="0" xfId="73" applyFill="1"/>
    <xf numFmtId="0" fontId="39" fillId="2" borderId="0" xfId="73" applyFill="1" applyProtection="1">
      <protection locked="0"/>
    </xf>
    <xf numFmtId="0" fontId="39" fillId="2" borderId="0" xfId="73" applyFill="1" applyBorder="1" applyAlignment="1" applyProtection="1">
      <alignment horizontal="left" vertical="center"/>
      <protection locked="0"/>
    </xf>
    <xf numFmtId="0" fontId="39" fillId="0" borderId="0" xfId="73"/>
    <xf numFmtId="178" fontId="52" fillId="2" borderId="0" xfId="40" applyNumberFormat="1" applyFont="1" applyFill="1" applyBorder="1" applyAlignment="1">
      <alignment horizontal="left" vertical="center"/>
    </xf>
    <xf numFmtId="178" fontId="39" fillId="2" borderId="0" xfId="73" applyNumberFormat="1" applyFill="1" applyBorder="1" applyAlignment="1">
      <alignment horizontal="left" vertical="center"/>
    </xf>
    <xf numFmtId="0" fontId="39" fillId="2" borderId="0" xfId="73" applyFill="1" applyAlignment="1" applyProtection="1">
      <alignment wrapText="1"/>
      <protection locked="0"/>
    </xf>
    <xf numFmtId="0" fontId="39" fillId="2" borderId="0" xfId="73" applyFill="1" applyBorder="1" applyAlignment="1" applyProtection="1">
      <alignment horizontal="left" vertical="top"/>
      <protection locked="0"/>
    </xf>
    <xf numFmtId="0" fontId="39" fillId="2" borderId="0" xfId="73" applyFill="1" applyBorder="1" applyAlignment="1">
      <alignment horizontal="left" vertical="center"/>
    </xf>
    <xf numFmtId="1" fontId="8" fillId="28" borderId="0" xfId="0" applyNumberFormat="1" applyFont="1" applyFill="1" applyAlignment="1">
      <alignment vertical="center"/>
    </xf>
    <xf numFmtId="0" fontId="8" fillId="28" borderId="0" xfId="0" applyFont="1" applyFill="1"/>
    <xf numFmtId="180" fontId="8" fillId="28" borderId="0" xfId="0" applyNumberFormat="1" applyFont="1" applyFill="1"/>
    <xf numFmtId="0" fontId="0" fillId="28" borderId="0" xfId="0" applyFont="1" applyFill="1"/>
    <xf numFmtId="0" fontId="0" fillId="28" borderId="0" xfId="0" applyFont="1" applyFill="1" applyAlignment="1">
      <alignment horizontal="center"/>
    </xf>
    <xf numFmtId="0" fontId="42" fillId="2" borderId="0" xfId="0" applyFont="1" applyFill="1" applyBorder="1" applyAlignment="1">
      <alignment horizontal="center" vertical="center"/>
    </xf>
    <xf numFmtId="0" fontId="9" fillId="2" borderId="3" xfId="0" applyFont="1" applyFill="1" applyBorder="1" applyAlignment="1" applyProtection="1">
      <alignment horizontal="left" vertical="center" wrapText="1"/>
      <protection locked="0"/>
    </xf>
    <xf numFmtId="0" fontId="0" fillId="92" borderId="0" xfId="0" applyFill="1"/>
    <xf numFmtId="0" fontId="92"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5" fillId="2" borderId="0" xfId="0" applyFont="1" applyFill="1" applyAlignment="1">
      <alignment horizontal="center"/>
    </xf>
    <xf numFmtId="178" fontId="213" fillId="92" borderId="140" xfId="40" applyNumberFormat="1" applyFont="1" applyFill="1" applyBorder="1" applyAlignment="1">
      <alignment vertical="center"/>
    </xf>
    <xf numFmtId="0" fontId="49" fillId="92" borderId="0" xfId="0" applyFont="1" applyFill="1"/>
    <xf numFmtId="0" fontId="237" fillId="2" borderId="88" xfId="73" applyFont="1" applyFill="1" applyBorder="1" applyAlignment="1">
      <alignment vertical="center"/>
    </xf>
    <xf numFmtId="0" fontId="49" fillId="2" borderId="0" xfId="0" applyFont="1" applyFill="1" applyAlignment="1">
      <alignment horizontal="left" vertical="center"/>
    </xf>
    <xf numFmtId="0" fontId="213" fillId="2" borderId="0" xfId="40" applyNumberFormat="1" applyFont="1" applyFill="1" applyBorder="1" applyAlignment="1" applyProtection="1">
      <alignment vertical="center" wrapText="1"/>
      <protection locked="0"/>
    </xf>
    <xf numFmtId="0" fontId="49" fillId="92" borderId="0" xfId="0" applyFont="1" applyFill="1" applyAlignment="1"/>
    <xf numFmtId="0" fontId="39" fillId="92" borderId="0" xfId="73" applyFill="1"/>
    <xf numFmtId="0" fontId="92" fillId="2" borderId="0" xfId="0" applyFont="1" applyFill="1" applyBorder="1" applyAlignment="1">
      <alignment vertical="center" wrapText="1"/>
    </xf>
    <xf numFmtId="0" fontId="237" fillId="2" borderId="49" xfId="73" applyFont="1" applyFill="1" applyBorder="1" applyAlignment="1">
      <alignment vertical="center"/>
    </xf>
    <xf numFmtId="0" fontId="214" fillId="26" borderId="110" xfId="0" applyFont="1" applyFill="1" applyBorder="1" applyAlignment="1">
      <alignment horizontal="center"/>
    </xf>
    <xf numFmtId="0" fontId="220" fillId="2" borderId="0" xfId="0" applyFont="1" applyFill="1" applyAlignment="1" applyProtection="1">
      <protection locked="0"/>
    </xf>
    <xf numFmtId="8" fontId="92" fillId="2" borderId="35" xfId="0" applyNumberFormat="1" applyFont="1" applyFill="1" applyBorder="1" applyAlignment="1">
      <alignment horizontal="center"/>
    </xf>
    <xf numFmtId="175" fontId="48" fillId="2" borderId="110" xfId="0" applyNumberFormat="1" applyFont="1" applyFill="1" applyBorder="1" applyAlignment="1">
      <alignment horizontal="center"/>
    </xf>
    <xf numFmtId="175" fontId="48" fillId="2" borderId="34" xfId="0" applyNumberFormat="1" applyFont="1" applyFill="1" applyBorder="1" applyAlignment="1">
      <alignment horizontal="center"/>
    </xf>
    <xf numFmtId="8" fontId="92" fillId="2" borderId="108" xfId="0" applyNumberFormat="1" applyFont="1" applyFill="1" applyBorder="1" applyAlignment="1">
      <alignment horizontal="center"/>
    </xf>
    <xf numFmtId="3" fontId="42" fillId="2" borderId="34" xfId="0" applyNumberFormat="1" applyFont="1" applyFill="1" applyBorder="1" applyAlignment="1" applyProtection="1">
      <alignment horizontal="center"/>
      <protection locked="0"/>
    </xf>
    <xf numFmtId="0" fontId="237" fillId="0" borderId="88" xfId="73" applyFont="1" applyBorder="1" applyAlignment="1">
      <alignment vertical="center"/>
    </xf>
    <xf numFmtId="0" fontId="218" fillId="2" borderId="110" xfId="0" applyFont="1" applyFill="1" applyBorder="1" applyAlignment="1">
      <alignment horizontal="left" vertical="top" wrapText="1"/>
    </xf>
    <xf numFmtId="173" fontId="46"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5" fillId="2" borderId="89" xfId="0" applyFont="1" applyFill="1" applyBorder="1" applyProtection="1">
      <protection locked="0"/>
    </xf>
    <xf numFmtId="9" fontId="42"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4" fillId="2" borderId="110" xfId="0" applyFont="1" applyFill="1" applyBorder="1" applyAlignment="1">
      <alignment vertical="top"/>
    </xf>
    <xf numFmtId="0" fontId="0" fillId="90" borderId="0" xfId="0" applyFill="1"/>
    <xf numFmtId="0" fontId="218" fillId="2" borderId="110" xfId="0" applyFont="1" applyFill="1" applyBorder="1" applyAlignment="1">
      <alignment vertical="top" wrapText="1"/>
    </xf>
    <xf numFmtId="178" fontId="213" fillId="90" borderId="140" xfId="40" applyNumberFormat="1" applyFont="1" applyFill="1" applyBorder="1" applyAlignment="1">
      <alignment horizontal="left" vertical="center"/>
    </xf>
    <xf numFmtId="173" fontId="92" fillId="28" borderId="13" xfId="0" applyNumberFormat="1" applyFont="1" applyFill="1" applyBorder="1" applyAlignment="1">
      <alignment horizontal="center"/>
    </xf>
    <xf numFmtId="173" fontId="92" fillId="28" borderId="34" xfId="0" applyNumberFormat="1" applyFont="1" applyFill="1" applyBorder="1" applyAlignment="1">
      <alignment horizontal="center"/>
    </xf>
    <xf numFmtId="0" fontId="0" fillId="92" borderId="0" xfId="0" applyFill="1" applyBorder="1"/>
    <xf numFmtId="0" fontId="218"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218" fillId="2" borderId="97" xfId="0" applyFont="1" applyFill="1" applyBorder="1" applyAlignment="1">
      <alignment vertical="top" wrapText="1"/>
    </xf>
    <xf numFmtId="0" fontId="0" fillId="90" borderId="110" xfId="0" applyFill="1" applyBorder="1"/>
    <xf numFmtId="0" fontId="14" fillId="2" borderId="0" xfId="0" applyFont="1" applyFill="1" applyAlignment="1">
      <alignment horizontal="center" vertical="center"/>
    </xf>
    <xf numFmtId="0" fontId="14" fillId="2" borderId="0" xfId="0" applyFont="1" applyFill="1" applyBorder="1" applyAlignment="1">
      <alignment vertical="center"/>
    </xf>
    <xf numFmtId="175" fontId="48" fillId="2" borderId="13" xfId="0" applyNumberFormat="1" applyFont="1" applyFill="1" applyBorder="1" applyAlignment="1">
      <alignment horizontal="left" vertical="center"/>
    </xf>
    <xf numFmtId="175" fontId="92" fillId="2" borderId="7" xfId="0" quotePrefix="1" applyNumberFormat="1" applyFont="1" applyFill="1" applyBorder="1" applyAlignment="1">
      <alignment horizontal="left" vertical="center"/>
    </xf>
    <xf numFmtId="175" fontId="222" fillId="2" borderId="7" xfId="0" applyNumberFormat="1" applyFont="1" applyFill="1" applyBorder="1" applyAlignment="1">
      <alignment horizontal="left" vertical="center"/>
    </xf>
    <xf numFmtId="175" fontId="48" fillId="2" borderId="7" xfId="0" applyNumberFormat="1" applyFont="1" applyFill="1" applyBorder="1" applyAlignment="1">
      <alignment horizontal="left" vertical="center"/>
    </xf>
    <xf numFmtId="175" fontId="48" fillId="2" borderId="7" xfId="0" quotePrefix="1" applyNumberFormat="1" applyFont="1" applyFill="1" applyBorder="1" applyAlignment="1">
      <alignment horizontal="left" vertical="center"/>
    </xf>
    <xf numFmtId="175" fontId="48" fillId="2" borderId="48" xfId="0" quotePrefix="1" applyNumberFormat="1" applyFont="1" applyFill="1" applyBorder="1" applyAlignment="1">
      <alignment horizontal="left" vertical="center"/>
    </xf>
    <xf numFmtId="0" fontId="92" fillId="2" borderId="119" xfId="0" applyNumberFormat="1" applyFont="1" applyFill="1" applyBorder="1" applyAlignment="1">
      <alignment horizontal="left" vertical="center"/>
    </xf>
    <xf numFmtId="0" fontId="92" fillId="2" borderId="142" xfId="0" applyNumberFormat="1" applyFont="1" applyFill="1" applyBorder="1" applyAlignment="1">
      <alignment horizontal="left" vertical="center"/>
    </xf>
    <xf numFmtId="0" fontId="92" fillId="2" borderId="55" xfId="0" applyNumberFormat="1" applyFont="1" applyFill="1" applyBorder="1" applyAlignment="1">
      <alignment horizontal="left" vertical="center"/>
    </xf>
    <xf numFmtId="0" fontId="49" fillId="2" borderId="13" xfId="0" applyFont="1" applyFill="1" applyBorder="1" applyAlignment="1">
      <alignment horizontal="left" vertical="center"/>
    </xf>
    <xf numFmtId="0" fontId="49" fillId="2" borderId="7" xfId="0" applyFont="1" applyFill="1" applyBorder="1" applyAlignment="1">
      <alignment horizontal="left" vertical="center"/>
    </xf>
    <xf numFmtId="0" fontId="92" fillId="2" borderId="7" xfId="0" applyNumberFormat="1" applyFont="1" applyFill="1" applyBorder="1" applyAlignment="1">
      <alignment horizontal="left" vertical="center"/>
    </xf>
    <xf numFmtId="0" fontId="14" fillId="2" borderId="48" xfId="0" applyFont="1" applyFill="1" applyBorder="1" applyAlignment="1">
      <alignment vertical="center"/>
    </xf>
    <xf numFmtId="175" fontId="92" fillId="2" borderId="119" xfId="0" applyNumberFormat="1" applyFont="1" applyFill="1" applyBorder="1" applyAlignment="1">
      <alignment horizontal="left" vertical="center" wrapText="1"/>
    </xf>
    <xf numFmtId="175" fontId="92" fillId="2" borderId="142" xfId="0" applyNumberFormat="1" applyFont="1" applyFill="1" applyBorder="1" applyAlignment="1">
      <alignment horizontal="left" vertical="center" wrapText="1"/>
    </xf>
    <xf numFmtId="175" fontId="92" fillId="2" borderId="142" xfId="0" applyNumberFormat="1" applyFont="1" applyFill="1" applyBorder="1" applyAlignment="1">
      <alignment horizontal="left" vertical="center"/>
    </xf>
    <xf numFmtId="175" fontId="92" fillId="2" borderId="142" xfId="0" applyNumberFormat="1" applyFont="1" applyFill="1" applyBorder="1" applyAlignment="1">
      <alignment horizontal="center" vertical="center"/>
    </xf>
    <xf numFmtId="175" fontId="92" fillId="2" borderId="55" xfId="0" applyNumberFormat="1" applyFont="1" applyFill="1" applyBorder="1" applyAlignment="1">
      <alignment horizontal="center" vertical="center"/>
    </xf>
    <xf numFmtId="0" fontId="14" fillId="2" borderId="7" xfId="0" applyFont="1" applyFill="1" applyBorder="1" applyAlignment="1">
      <alignment vertical="center"/>
    </xf>
    <xf numFmtId="0" fontId="49"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8" fillId="2" borderId="0" xfId="0" applyFont="1" applyFill="1" applyBorder="1"/>
    <xf numFmtId="0" fontId="238" fillId="2" borderId="0" xfId="0" applyFont="1" applyFill="1"/>
    <xf numFmtId="0" fontId="46" fillId="2" borderId="49" xfId="0" applyFont="1" applyFill="1" applyBorder="1" applyAlignment="1">
      <alignment vertical="center" wrapText="1"/>
    </xf>
    <xf numFmtId="0" fontId="46" fillId="2" borderId="88" xfId="0" applyFont="1" applyFill="1" applyBorder="1" applyAlignment="1">
      <alignment vertical="center" wrapText="1"/>
    </xf>
    <xf numFmtId="0" fontId="46" fillId="2" borderId="10" xfId="0" applyFont="1" applyFill="1" applyBorder="1" applyAlignment="1">
      <alignment vertical="center"/>
    </xf>
    <xf numFmtId="0" fontId="46" fillId="2" borderId="88" xfId="0" applyFont="1" applyFill="1" applyBorder="1" applyAlignment="1">
      <alignment vertical="center"/>
    </xf>
    <xf numFmtId="0" fontId="46" fillId="2" borderId="10" xfId="0" applyFont="1" applyFill="1" applyBorder="1" applyAlignment="1">
      <alignment vertical="center" wrapText="1"/>
    </xf>
    <xf numFmtId="0" fontId="237" fillId="2" borderId="9" xfId="73" applyFont="1" applyFill="1" applyBorder="1" applyAlignment="1">
      <alignment vertical="center"/>
    </xf>
    <xf numFmtId="0" fontId="46" fillId="2" borderId="9" xfId="0" applyFont="1" applyFill="1" applyBorder="1" applyAlignment="1">
      <alignment vertical="top" wrapText="1"/>
    </xf>
    <xf numFmtId="0" fontId="238" fillId="2" borderId="0" xfId="0" applyFont="1" applyFill="1" applyAlignment="1">
      <alignment horizontal="left"/>
    </xf>
    <xf numFmtId="172" fontId="46" fillId="2" borderId="137" xfId="0" applyNumberFormat="1" applyFont="1" applyFill="1" applyBorder="1" applyAlignment="1" applyProtection="1">
      <alignment horizontal="center"/>
    </xf>
    <xf numFmtId="288" fontId="42" fillId="2" borderId="103" xfId="0" applyNumberFormat="1" applyFont="1" applyFill="1" applyBorder="1" applyAlignment="1" applyProtection="1">
      <alignment horizontal="center"/>
    </xf>
    <xf numFmtId="288" fontId="46" fillId="2" borderId="137" xfId="0" applyNumberFormat="1" applyFont="1" applyFill="1" applyBorder="1" applyAlignment="1" applyProtection="1">
      <alignment horizontal="center"/>
    </xf>
    <xf numFmtId="172" fontId="46" fillId="2" borderId="107" xfId="0" applyNumberFormat="1" applyFont="1" applyFill="1" applyBorder="1" applyAlignment="1" applyProtection="1">
      <alignment horizontal="center"/>
    </xf>
    <xf numFmtId="288" fontId="42" fillId="2" borderId="37" xfId="0" applyNumberFormat="1" applyFont="1" applyFill="1" applyBorder="1" applyAlignment="1" applyProtection="1">
      <alignment horizontal="center"/>
    </xf>
    <xf numFmtId="288" fontId="46" fillId="2" borderId="107" xfId="0" applyNumberFormat="1" applyFont="1" applyFill="1" applyBorder="1" applyAlignment="1" applyProtection="1">
      <alignment horizontal="center"/>
    </xf>
    <xf numFmtId="172" fontId="46" fillId="2" borderId="48" xfId="0" applyNumberFormat="1" applyFont="1" applyFill="1" applyBorder="1" applyAlignment="1" applyProtection="1">
      <alignment horizontal="center"/>
    </xf>
    <xf numFmtId="288" fontId="42" fillId="2" borderId="55" xfId="0" applyNumberFormat="1" applyFont="1" applyFill="1" applyBorder="1" applyAlignment="1" applyProtection="1">
      <alignment horizontal="center"/>
    </xf>
    <xf numFmtId="288" fontId="46" fillId="2" borderId="48" xfId="0" applyNumberFormat="1" applyFont="1" applyFill="1" applyBorder="1" applyAlignment="1" applyProtection="1">
      <alignment horizontal="center"/>
    </xf>
    <xf numFmtId="0" fontId="58" fillId="2" borderId="0" xfId="0" applyFont="1" applyFill="1" applyBorder="1" applyAlignment="1">
      <alignment horizontal="left" vertical="top"/>
    </xf>
    <xf numFmtId="0" fontId="14" fillId="93" borderId="110" xfId="0" applyFont="1" applyFill="1" applyBorder="1" applyAlignment="1">
      <alignment horizontal="left" vertical="top" wrapText="1"/>
    </xf>
    <xf numFmtId="0" fontId="0" fillId="28" borderId="110" xfId="0" applyFont="1" applyFill="1" applyBorder="1" applyAlignment="1">
      <alignment vertical="top"/>
    </xf>
    <xf numFmtId="0" fontId="238" fillId="2" borderId="0" xfId="0" applyFont="1" applyFill="1" applyAlignment="1"/>
    <xf numFmtId="0" fontId="45" fillId="92" borderId="0" xfId="0" applyFont="1" applyFill="1"/>
    <xf numFmtId="0" fontId="0" fillId="2" borderId="0" xfId="0" applyFill="1" applyAlignment="1">
      <alignment wrapText="1"/>
    </xf>
    <xf numFmtId="0" fontId="53" fillId="26" borderId="49" xfId="0" applyFont="1" applyFill="1" applyBorder="1" applyAlignment="1">
      <alignment horizontal="center" vertical="center" wrapText="1"/>
    </xf>
    <xf numFmtId="0" fontId="45" fillId="2" borderId="118" xfId="0" applyFont="1" applyFill="1" applyBorder="1" applyAlignment="1">
      <alignment wrapText="1"/>
    </xf>
    <xf numFmtId="0" fontId="49" fillId="2" borderId="89" xfId="0" applyFont="1" applyFill="1" applyBorder="1" applyAlignment="1">
      <alignment wrapText="1"/>
    </xf>
    <xf numFmtId="0" fontId="92" fillId="2" borderId="0" xfId="0" applyFont="1" applyFill="1" applyBorder="1" applyAlignment="1"/>
    <xf numFmtId="0" fontId="0" fillId="2" borderId="0" xfId="0" applyFill="1" applyBorder="1" applyAlignment="1"/>
    <xf numFmtId="0" fontId="0" fillId="2" borderId="12" xfId="0" applyFill="1" applyBorder="1" applyAlignment="1"/>
    <xf numFmtId="0" fontId="49" fillId="2" borderId="109" xfId="0" applyFont="1" applyFill="1" applyBorder="1" applyAlignment="1">
      <alignment wrapText="1"/>
    </xf>
    <xf numFmtId="0" fontId="92" fillId="2" borderId="5" xfId="0" applyFont="1" applyFill="1" applyBorder="1" applyAlignment="1"/>
    <xf numFmtId="0" fontId="0" fillId="2" borderId="5" xfId="0" applyFill="1" applyBorder="1" applyAlignment="1"/>
    <xf numFmtId="0" fontId="0" fillId="2" borderId="112" xfId="0" applyFill="1" applyBorder="1" applyAlignment="1"/>
    <xf numFmtId="0" fontId="45"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5" fillId="2" borderId="89" xfId="0" applyFont="1" applyFill="1" applyBorder="1" applyAlignment="1">
      <alignment wrapText="1"/>
    </xf>
    <xf numFmtId="0" fontId="49" fillId="2" borderId="0" xfId="0" applyFont="1" applyFill="1" applyBorder="1" applyAlignment="1"/>
    <xf numFmtId="0" fontId="0" fillId="2" borderId="109" xfId="0" applyFill="1" applyBorder="1" applyAlignment="1">
      <alignment wrapText="1"/>
    </xf>
    <xf numFmtId="0" fontId="49" fillId="2" borderId="103" xfId="0" applyFont="1" applyFill="1" applyBorder="1" applyAlignment="1">
      <alignment vertical="center"/>
    </xf>
    <xf numFmtId="0" fontId="239" fillId="2" borderId="118" xfId="0" applyFont="1" applyFill="1" applyBorder="1" applyAlignment="1">
      <alignment vertical="center" wrapText="1"/>
    </xf>
    <xf numFmtId="0" fontId="0" fillId="2" borderId="89" xfId="0" applyFill="1" applyBorder="1" applyAlignment="1">
      <alignment wrapText="1"/>
    </xf>
    <xf numFmtId="0" fontId="8" fillId="2" borderId="0" xfId="0" applyFont="1" applyFill="1" applyBorder="1" applyAlignment="1"/>
    <xf numFmtId="0" fontId="239" fillId="2" borderId="109" xfId="0" applyFont="1" applyFill="1" applyBorder="1" applyAlignment="1">
      <alignment vertical="center" wrapText="1"/>
    </xf>
    <xf numFmtId="0" fontId="49" fillId="2" borderId="138" xfId="0" applyFont="1" applyFill="1" applyBorder="1" applyAlignment="1"/>
    <xf numFmtId="0" fontId="0" fillId="2" borderId="138" xfId="0" applyFill="1" applyBorder="1" applyAlignment="1"/>
    <xf numFmtId="0" fontId="0" fillId="2" borderId="134" xfId="0" applyFill="1" applyBorder="1" applyAlignment="1"/>
    <xf numFmtId="10" fontId="42" fillId="0" borderId="7" xfId="0" applyNumberFormat="1" applyFont="1" applyFill="1" applyBorder="1" applyAlignment="1" applyProtection="1">
      <alignment horizontal="center"/>
      <protection locked="0"/>
    </xf>
    <xf numFmtId="0" fontId="223" fillId="2" borderId="0" xfId="0" applyFont="1" applyFill="1" applyBorder="1" applyAlignment="1">
      <alignment horizontal="left" vertical="center"/>
    </xf>
    <xf numFmtId="169" fontId="213" fillId="2" borderId="0" xfId="70" applyFont="1" applyFill="1" applyBorder="1" applyAlignment="1">
      <alignment horizontal="left" vertical="center"/>
    </xf>
    <xf numFmtId="169" fontId="213" fillId="28" borderId="123" xfId="70" applyFont="1" applyFill="1" applyBorder="1" applyAlignment="1">
      <alignment horizontal="left" vertical="center"/>
    </xf>
    <xf numFmtId="181" fontId="213" fillId="28" borderId="123" xfId="71" applyNumberFormat="1" applyFont="1" applyFill="1" applyBorder="1" applyAlignment="1">
      <alignment horizontal="left" vertical="center"/>
    </xf>
    <xf numFmtId="0" fontId="14" fillId="2" borderId="0" xfId="0" applyFont="1" applyFill="1" applyBorder="1" applyAlignment="1"/>
    <xf numFmtId="0" fontId="49" fillId="2" borderId="0" xfId="0" applyFont="1" applyFill="1" applyBorder="1" applyAlignment="1">
      <alignment horizontal="center"/>
    </xf>
    <xf numFmtId="0" fontId="49" fillId="2" borderId="0" xfId="0" applyFont="1" applyFill="1" applyBorder="1" applyAlignment="1">
      <alignment horizontal="left" wrapText="1"/>
    </xf>
    <xf numFmtId="181" fontId="213" fillId="2" borderId="0" xfId="71" applyNumberFormat="1" applyFont="1" applyFill="1" applyBorder="1" applyAlignment="1">
      <alignment horizontal="left" vertical="center"/>
    </xf>
    <xf numFmtId="0" fontId="49" fillId="2" borderId="0" xfId="0" applyFont="1" applyFill="1" applyBorder="1" applyAlignment="1">
      <alignment wrapText="1"/>
    </xf>
    <xf numFmtId="0" fontId="92" fillId="2" borderId="0" xfId="0" applyFont="1" applyFill="1" applyBorder="1" applyAlignment="1">
      <alignment horizontal="left" vertical="center"/>
    </xf>
    <xf numFmtId="3" fontId="42" fillId="28" borderId="34" xfId="0" applyNumberFormat="1" applyFont="1" applyFill="1" applyBorder="1" applyAlignment="1" applyProtection="1">
      <alignment horizontal="center"/>
      <protection locked="0"/>
    </xf>
    <xf numFmtId="3" fontId="42" fillId="28" borderId="110" xfId="0" applyNumberFormat="1" applyFont="1" applyFill="1" applyBorder="1" applyAlignment="1" applyProtection="1">
      <alignment horizontal="center"/>
      <protection locked="0"/>
    </xf>
    <xf numFmtId="0" fontId="4" fillId="94" borderId="0" xfId="0" applyFont="1" applyFill="1" applyAlignment="1">
      <alignment horizontal="center"/>
    </xf>
    <xf numFmtId="0" fontId="0" fillId="0" borderId="0" xfId="0" applyFont="1" applyFill="1"/>
    <xf numFmtId="0" fontId="33" fillId="95" borderId="143" xfId="0" applyFont="1" applyFill="1" applyBorder="1" applyAlignment="1">
      <alignment horizontal="left"/>
    </xf>
    <xf numFmtId="0" fontId="33" fillId="95" borderId="144" xfId="0" applyFont="1" applyFill="1" applyBorder="1" applyAlignment="1">
      <alignment horizontal="center"/>
    </xf>
    <xf numFmtId="0" fontId="33" fillId="95" borderId="145" xfId="0" applyFont="1" applyFill="1" applyBorder="1" applyAlignment="1">
      <alignment horizontal="center"/>
    </xf>
    <xf numFmtId="0" fontId="4" fillId="94" borderId="146" xfId="0" applyFont="1" applyFill="1" applyBorder="1" applyAlignment="1">
      <alignment horizontal="center" vertical="center"/>
    </xf>
    <xf numFmtId="0" fontId="242" fillId="94" borderId="137" xfId="0" applyFont="1" applyFill="1" applyBorder="1" applyAlignment="1">
      <alignment horizontal="center" vertical="center" wrapText="1"/>
    </xf>
    <xf numFmtId="0" fontId="242" fillId="94" borderId="110" xfId="0" applyFont="1" applyFill="1" applyBorder="1" applyAlignment="1">
      <alignment horizontal="center" vertical="center" wrapText="1"/>
    </xf>
    <xf numFmtId="0" fontId="0" fillId="0" borderId="0" xfId="0" applyFont="1" applyFill="1" applyAlignment="1">
      <alignment vertical="center"/>
    </xf>
    <xf numFmtId="0" fontId="33" fillId="95" borderId="147" xfId="0" applyFont="1" applyFill="1" applyBorder="1" applyAlignment="1">
      <alignment horizontal="center" vertical="center"/>
    </xf>
    <xf numFmtId="0" fontId="34" fillId="95" borderId="110" xfId="0" applyFont="1" applyFill="1" applyBorder="1" applyAlignment="1">
      <alignment horizontal="center" vertical="center" wrapText="1"/>
    </xf>
    <xf numFmtId="0" fontId="34" fillId="95" borderId="148" xfId="0" applyFont="1" applyFill="1" applyBorder="1" applyAlignment="1">
      <alignment horizontal="center" vertical="center" wrapText="1"/>
    </xf>
    <xf numFmtId="0" fontId="0" fillId="0" borderId="149" xfId="0" applyBorder="1"/>
    <xf numFmtId="3" fontId="8" fillId="96" borderId="150" xfId="0" applyNumberFormat="1" applyFont="1" applyFill="1" applyBorder="1" applyAlignment="1">
      <alignment horizontal="center"/>
    </xf>
    <xf numFmtId="3" fontId="0" fillId="0" borderId="97" xfId="0" applyNumberFormat="1" applyFont="1" applyBorder="1" applyAlignment="1">
      <alignment horizontal="center"/>
    </xf>
    <xf numFmtId="3" fontId="0" fillId="0" borderId="103" xfId="0" applyNumberFormat="1" applyFont="1" applyBorder="1" applyAlignment="1">
      <alignment horizontal="center"/>
    </xf>
    <xf numFmtId="3" fontId="0" fillId="0" borderId="110" xfId="0" applyNumberFormat="1" applyFont="1" applyBorder="1" applyAlignment="1">
      <alignment horizontal="center"/>
    </xf>
    <xf numFmtId="3" fontId="74" fillId="96" borderId="150" xfId="0" applyNumberFormat="1" applyFont="1" applyFill="1" applyBorder="1" applyAlignment="1">
      <alignment horizontal="center"/>
    </xf>
    <xf numFmtId="3" fontId="0" fillId="0" borderId="134" xfId="0" applyNumberFormat="1" applyFont="1" applyBorder="1" applyAlignment="1">
      <alignment horizontal="center"/>
    </xf>
    <xf numFmtId="3" fontId="238" fillId="0" borderId="110" xfId="0" applyNumberFormat="1" applyFont="1" applyBorder="1" applyAlignment="1">
      <alignment horizontal="center"/>
    </xf>
    <xf numFmtId="237" fontId="238" fillId="97" borderId="110" xfId="0" applyNumberFormat="1" applyFont="1" applyFill="1" applyBorder="1" applyAlignment="1">
      <alignment horizontal="center"/>
    </xf>
    <xf numFmtId="3" fontId="0" fillId="0" borderId="0" xfId="0" applyNumberFormat="1" applyFont="1" applyFill="1"/>
    <xf numFmtId="3" fontId="0" fillId="96" borderId="150" xfId="0" applyNumberFormat="1" applyFont="1" applyFill="1" applyBorder="1" applyAlignment="1">
      <alignment horizontal="center"/>
    </xf>
    <xf numFmtId="3" fontId="0" fillId="0" borderId="122" xfId="0" applyNumberFormat="1" applyFont="1" applyBorder="1" applyAlignment="1">
      <alignment horizontal="center"/>
    </xf>
    <xf numFmtId="3" fontId="0" fillId="0" borderId="110" xfId="0" applyNumberFormat="1" applyFont="1" applyFill="1" applyBorder="1" applyAlignment="1">
      <alignment horizontal="center"/>
    </xf>
    <xf numFmtId="3" fontId="238" fillId="97" borderId="110" xfId="0" applyNumberFormat="1" applyFont="1" applyFill="1" applyBorder="1" applyAlignment="1">
      <alignment horizontal="center"/>
    </xf>
    <xf numFmtId="3" fontId="0" fillId="0" borderId="97" xfId="0" applyNumberFormat="1" applyFont="1" applyFill="1" applyBorder="1" applyAlignment="1">
      <alignment horizontal="center"/>
    </xf>
    <xf numFmtId="3" fontId="0" fillId="0" borderId="134" xfId="0" applyNumberFormat="1" applyFont="1" applyFill="1" applyBorder="1" applyAlignment="1">
      <alignment horizontal="center"/>
    </xf>
    <xf numFmtId="3" fontId="0" fillId="96" borderId="134" xfId="0" applyNumberFormat="1" applyFont="1" applyFill="1" applyBorder="1" applyAlignment="1">
      <alignment horizontal="center"/>
    </xf>
    <xf numFmtId="3" fontId="0" fillId="98" borderId="137" xfId="0" applyNumberFormat="1" applyFont="1" applyFill="1" applyBorder="1" applyAlignment="1">
      <alignment horizontal="center"/>
    </xf>
    <xf numFmtId="0" fontId="62" fillId="0" borderId="147" xfId="0" applyFont="1" applyBorder="1"/>
    <xf numFmtId="3" fontId="62" fillId="0" borderId="110" xfId="0" applyNumberFormat="1" applyFont="1" applyBorder="1" applyAlignment="1">
      <alignment horizontal="center"/>
    </xf>
    <xf numFmtId="237" fontId="34" fillId="99" borderId="110" xfId="0" applyNumberFormat="1" applyFont="1" applyFill="1" applyBorder="1" applyAlignment="1">
      <alignment horizontal="center"/>
    </xf>
    <xf numFmtId="237" fontId="34" fillId="0" borderId="148" xfId="0" applyNumberFormat="1" applyFont="1" applyFill="1" applyBorder="1" applyAlignment="1">
      <alignment horizontal="center"/>
    </xf>
    <xf numFmtId="0" fontId="0" fillId="0" borderId="147" xfId="0" applyBorder="1"/>
    <xf numFmtId="3" fontId="0" fillId="0" borderId="109" xfId="0" applyNumberFormat="1" applyFont="1" applyBorder="1" applyAlignment="1">
      <alignment horizontal="center"/>
    </xf>
    <xf numFmtId="3" fontId="0" fillId="0" borderId="12" xfId="0" applyNumberFormat="1" applyFont="1" applyBorder="1" applyAlignment="1">
      <alignment horizontal="center"/>
    </xf>
    <xf numFmtId="3" fontId="0" fillId="0" borderId="9" xfId="0" applyNumberFormat="1" applyFont="1" applyBorder="1" applyAlignment="1">
      <alignment horizontal="center"/>
    </xf>
    <xf numFmtId="3" fontId="0" fillId="0" borderId="137" xfId="0" applyNumberFormat="1" applyFont="1" applyBorder="1" applyAlignment="1">
      <alignment horizontal="center"/>
    </xf>
    <xf numFmtId="3" fontId="0" fillId="0" borderId="109" xfId="0" applyNumberFormat="1" applyFont="1" applyFill="1" applyBorder="1" applyAlignment="1">
      <alignment horizontal="center"/>
    </xf>
    <xf numFmtId="3" fontId="0" fillId="0" borderId="88" xfId="0" applyNumberFormat="1" applyFont="1" applyBorder="1" applyAlignment="1">
      <alignment horizontal="center"/>
    </xf>
    <xf numFmtId="3" fontId="0" fillId="0" borderId="137" xfId="0" applyNumberFormat="1" applyFont="1" applyFill="1" applyBorder="1" applyAlignment="1">
      <alignment horizontal="center"/>
    </xf>
    <xf numFmtId="3" fontId="62" fillId="0" borderId="137" xfId="0" applyNumberFormat="1" applyFont="1" applyBorder="1" applyAlignment="1">
      <alignment horizontal="center"/>
    </xf>
    <xf numFmtId="3" fontId="0" fillId="96" borderId="9" xfId="0" applyNumberFormat="1" applyFont="1" applyFill="1" applyBorder="1" applyAlignment="1">
      <alignment horizontal="center"/>
    </xf>
    <xf numFmtId="3" fontId="0" fillId="0" borderId="9" xfId="0" applyNumberFormat="1" applyFont="1" applyFill="1" applyBorder="1" applyAlignment="1">
      <alignment horizontal="center"/>
    </xf>
    <xf numFmtId="3" fontId="0" fillId="96" borderId="110" xfId="0" applyNumberFormat="1" applyFont="1" applyFill="1" applyBorder="1" applyAlignment="1">
      <alignment horizontal="center"/>
    </xf>
    <xf numFmtId="3" fontId="238" fillId="96" borderId="150" xfId="0" applyNumberFormat="1" applyFont="1" applyFill="1" applyBorder="1" applyAlignment="1">
      <alignment horizontal="center"/>
    </xf>
    <xf numFmtId="3" fontId="238" fillId="97" borderId="134" xfId="0" applyNumberFormat="1" applyFont="1" applyFill="1" applyBorder="1" applyAlignment="1">
      <alignment horizontal="center"/>
    </xf>
    <xf numFmtId="3" fontId="0" fillId="98" borderId="134" xfId="0" applyNumberFormat="1" applyFont="1" applyFill="1" applyBorder="1" applyAlignment="1">
      <alignment horizontal="center"/>
    </xf>
    <xf numFmtId="3" fontId="0" fillId="96" borderId="88" xfId="0" applyNumberFormat="1" applyFont="1" applyFill="1" applyBorder="1" applyAlignment="1">
      <alignment horizontal="center"/>
    </xf>
    <xf numFmtId="3" fontId="0" fillId="98" borderId="110" xfId="0" applyNumberFormat="1" applyFont="1" applyFill="1" applyBorder="1" applyAlignment="1">
      <alignment horizontal="center"/>
    </xf>
    <xf numFmtId="237" fontId="0" fillId="100" borderId="122" xfId="0" applyNumberFormat="1" applyFont="1" applyFill="1" applyBorder="1" applyAlignment="1">
      <alignment horizontal="center"/>
    </xf>
    <xf numFmtId="3" fontId="0" fillId="0" borderId="122" xfId="0" applyNumberFormat="1" applyFont="1" applyFill="1" applyBorder="1" applyAlignment="1">
      <alignment horizontal="center"/>
    </xf>
    <xf numFmtId="3" fontId="62" fillId="0" borderId="110" xfId="0" applyNumberFormat="1" applyFont="1" applyFill="1" applyBorder="1" applyAlignment="1">
      <alignment horizontal="center"/>
    </xf>
    <xf numFmtId="237" fontId="34" fillId="0" borderId="110" xfId="0" applyNumberFormat="1" applyFont="1" applyBorder="1" applyAlignment="1">
      <alignment horizontal="center"/>
    </xf>
    <xf numFmtId="237" fontId="34" fillId="99" borderId="148" xfId="0" applyNumberFormat="1" applyFont="1" applyFill="1" applyBorder="1" applyAlignment="1">
      <alignment horizontal="center"/>
    </xf>
    <xf numFmtId="3" fontId="0" fillId="0" borderId="0" xfId="0" applyNumberFormat="1" applyFill="1"/>
    <xf numFmtId="3" fontId="0" fillId="96" borderId="137" xfId="0" applyNumberFormat="1" applyFont="1" applyFill="1" applyBorder="1" applyAlignment="1">
      <alignment horizontal="center"/>
    </xf>
    <xf numFmtId="3" fontId="238" fillId="0" borderId="137" xfId="0" applyNumberFormat="1" applyFont="1" applyBorder="1" applyAlignment="1">
      <alignment horizontal="center"/>
    </xf>
    <xf numFmtId="3" fontId="0" fillId="98" borderId="9" xfId="0" applyNumberFormat="1" applyFont="1" applyFill="1" applyBorder="1" applyAlignment="1">
      <alignment horizontal="center"/>
    </xf>
    <xf numFmtId="3" fontId="243" fillId="96" borderId="150" xfId="0" applyNumberFormat="1" applyFont="1" applyFill="1" applyBorder="1" applyAlignment="1">
      <alignment horizontal="center"/>
    </xf>
    <xf numFmtId="237" fontId="238" fillId="97" borderId="134" xfId="0" applyNumberFormat="1" applyFont="1" applyFill="1" applyBorder="1" applyAlignment="1">
      <alignment horizontal="center"/>
    </xf>
    <xf numFmtId="0" fontId="0" fillId="96" borderId="134" xfId="0" applyFill="1" applyBorder="1"/>
    <xf numFmtId="3" fontId="62" fillId="0" borderId="9" xfId="0" applyNumberFormat="1" applyFont="1" applyBorder="1" applyAlignment="1">
      <alignment horizontal="center"/>
    </xf>
    <xf numFmtId="3" fontId="243" fillId="96" borderId="9" xfId="0" applyNumberFormat="1" applyFont="1" applyFill="1" applyBorder="1" applyAlignment="1">
      <alignment horizontal="center"/>
    </xf>
    <xf numFmtId="0" fontId="0" fillId="0" borderId="151" xfId="0" applyBorder="1"/>
    <xf numFmtId="3" fontId="0" fillId="0" borderId="152" xfId="0" applyNumberFormat="1" applyFont="1" applyBorder="1" applyAlignment="1">
      <alignment horizontal="center"/>
    </xf>
    <xf numFmtId="3" fontId="243" fillId="96" borderId="153" xfId="0" applyNumberFormat="1" applyFont="1" applyFill="1" applyBorder="1" applyAlignment="1">
      <alignment horizontal="center"/>
    </xf>
    <xf numFmtId="237" fontId="238" fillId="97" borderId="34" xfId="0" applyNumberFormat="1" applyFont="1" applyFill="1" applyBorder="1" applyAlignment="1">
      <alignment horizontal="center"/>
    </xf>
    <xf numFmtId="3" fontId="0" fillId="96" borderId="34" xfId="0" applyNumberFormat="1" applyFont="1" applyFill="1" applyBorder="1" applyAlignment="1">
      <alignment horizontal="center"/>
    </xf>
    <xf numFmtId="3" fontId="238" fillId="97" borderId="34" xfId="0" applyNumberFormat="1" applyFont="1" applyFill="1" applyBorder="1" applyAlignment="1">
      <alignment horizontal="center"/>
    </xf>
    <xf numFmtId="3" fontId="0" fillId="0" borderId="34" xfId="0" applyNumberFormat="1" applyFont="1" applyBorder="1" applyAlignment="1">
      <alignment horizontal="center"/>
    </xf>
    <xf numFmtId="3" fontId="238" fillId="0" borderId="34" xfId="0" applyNumberFormat="1" applyFont="1" applyBorder="1" applyAlignment="1">
      <alignment horizontal="center"/>
    </xf>
    <xf numFmtId="3" fontId="0" fillId="96" borderId="153" xfId="0" applyNumberFormat="1" applyFont="1" applyFill="1" applyBorder="1" applyAlignment="1">
      <alignment horizontal="center"/>
    </xf>
    <xf numFmtId="0" fontId="0" fillId="96" borderId="154" xfId="0" applyFill="1" applyBorder="1"/>
    <xf numFmtId="0" fontId="0" fillId="96" borderId="97" xfId="0" applyFill="1" applyBorder="1"/>
    <xf numFmtId="0" fontId="62" fillId="0" borderId="151" xfId="0" applyFont="1" applyBorder="1"/>
    <xf numFmtId="3" fontId="62" fillId="0" borderId="153" xfId="0" applyNumberFormat="1" applyFont="1" applyBorder="1" applyAlignment="1">
      <alignment horizontal="center"/>
    </xf>
    <xf numFmtId="237" fontId="34" fillId="0" borderId="153" xfId="0" applyNumberFormat="1" applyFont="1" applyBorder="1" applyAlignment="1">
      <alignment horizontal="center"/>
    </xf>
    <xf numFmtId="237" fontId="34" fillId="99" borderId="155" xfId="0" applyNumberFormat="1" applyFont="1" applyFill="1" applyBorder="1" applyAlignment="1">
      <alignment horizontal="center"/>
    </xf>
    <xf numFmtId="0" fontId="242" fillId="95" borderId="146" xfId="0" applyFont="1" applyFill="1" applyBorder="1" applyAlignment="1">
      <alignment horizontal="center" vertical="center" wrapText="1"/>
    </xf>
    <xf numFmtId="3" fontId="238" fillId="96" borderId="156" xfId="0" applyNumberFormat="1" applyFont="1" applyFill="1" applyBorder="1" applyAlignment="1">
      <alignment horizontal="center"/>
    </xf>
    <xf numFmtId="3" fontId="238" fillId="96" borderId="157" xfId="0" applyNumberFormat="1" applyFont="1" applyFill="1" applyBorder="1" applyAlignment="1">
      <alignment horizontal="center"/>
    </xf>
    <xf numFmtId="3" fontId="238" fillId="0" borderId="157" xfId="0" applyNumberFormat="1" applyFont="1" applyBorder="1" applyAlignment="1">
      <alignment horizontal="center"/>
    </xf>
    <xf numFmtId="3" fontId="238" fillId="0" borderId="158" xfId="0" applyNumberFormat="1" applyFont="1" applyBorder="1" applyAlignment="1">
      <alignment horizontal="center"/>
    </xf>
    <xf numFmtId="3" fontId="238" fillId="0" borderId="159" xfId="0" applyNumberFormat="1" applyFont="1" applyBorder="1" applyAlignment="1">
      <alignment horizontal="center"/>
    </xf>
    <xf numFmtId="237" fontId="238" fillId="97" borderId="160" xfId="0" applyNumberFormat="1" applyFont="1" applyFill="1" applyBorder="1" applyAlignment="1">
      <alignment horizontal="center"/>
    </xf>
    <xf numFmtId="3" fontId="238" fillId="96" borderId="146" xfId="0" applyNumberFormat="1" applyFont="1" applyFill="1" applyBorder="1" applyAlignment="1">
      <alignment horizontal="center"/>
    </xf>
    <xf numFmtId="3" fontId="238" fillId="0" borderId="146" xfId="0" applyNumberFormat="1" applyFont="1" applyBorder="1" applyAlignment="1">
      <alignment horizontal="center"/>
    </xf>
    <xf numFmtId="3" fontId="238" fillId="97" borderId="146" xfId="0" applyNumberFormat="1" applyFont="1" applyFill="1" applyBorder="1" applyAlignment="1">
      <alignment horizontal="center"/>
    </xf>
    <xf numFmtId="237" fontId="238" fillId="97" borderId="146" xfId="0" applyNumberFormat="1" applyFont="1" applyFill="1" applyBorder="1" applyAlignment="1">
      <alignment horizontal="center"/>
    </xf>
    <xf numFmtId="3" fontId="238" fillId="0" borderId="156" xfId="0" applyNumberFormat="1" applyFont="1" applyBorder="1" applyAlignment="1">
      <alignment horizontal="center"/>
    </xf>
    <xf numFmtId="3" fontId="238" fillId="96" borderId="161" xfId="0" applyNumberFormat="1" applyFont="1" applyFill="1" applyBorder="1" applyAlignment="1">
      <alignment horizontal="center"/>
    </xf>
    <xf numFmtId="3" fontId="238" fillId="0" borderId="161" xfId="0" applyNumberFormat="1" applyFont="1" applyBorder="1" applyAlignment="1">
      <alignment horizontal="center"/>
    </xf>
    <xf numFmtId="0" fontId="0" fillId="0" borderId="161" xfId="0" applyBorder="1"/>
    <xf numFmtId="3" fontId="62" fillId="0" borderId="157" xfId="0" applyNumberFormat="1" applyFont="1" applyFill="1" applyBorder="1" applyAlignment="1">
      <alignment horizontal="center"/>
    </xf>
    <xf numFmtId="237" fontId="34" fillId="0" borderId="74" xfId="0" applyNumberFormat="1" applyFont="1" applyBorder="1" applyAlignment="1">
      <alignment horizontal="center"/>
    </xf>
    <xf numFmtId="237" fontId="34" fillId="99" borderId="160" xfId="0" applyNumberFormat="1" applyFont="1" applyFill="1" applyBorder="1" applyAlignment="1">
      <alignment horizontal="center"/>
    </xf>
    <xf numFmtId="0" fontId="0" fillId="0" borderId="0" xfId="0" applyFill="1"/>
    <xf numFmtId="3" fontId="4" fillId="0" borderId="0" xfId="0" applyNumberFormat="1" applyFont="1" applyFill="1" applyAlignment="1">
      <alignment horizontal="center"/>
    </xf>
    <xf numFmtId="0" fontId="4" fillId="101" borderId="0" xfId="0" applyFont="1" applyFill="1" applyAlignment="1">
      <alignment horizontal="right"/>
    </xf>
    <xf numFmtId="270" fontId="4" fillId="101" borderId="0" xfId="0" applyNumberFormat="1" applyFont="1" applyFill="1" applyAlignment="1">
      <alignment horizontal="center"/>
    </xf>
    <xf numFmtId="3" fontId="0" fillId="0" borderId="0" xfId="0" applyNumberFormat="1"/>
    <xf numFmtId="0" fontId="4" fillId="0" borderId="0" xfId="0" applyFont="1" applyFill="1" applyAlignment="1">
      <alignment horizontal="right"/>
    </xf>
    <xf numFmtId="289" fontId="4" fillId="0" borderId="0" xfId="0" applyNumberFormat="1" applyFont="1" applyFill="1" applyAlignment="1">
      <alignment horizontal="center"/>
    </xf>
    <xf numFmtId="4" fontId="0" fillId="0" borderId="0" xfId="0" applyNumberFormat="1" applyFill="1"/>
    <xf numFmtId="0" fontId="4" fillId="98" borderId="0" xfId="0" applyFont="1" applyFill="1" applyBorder="1" applyAlignment="1">
      <alignment horizontal="center"/>
    </xf>
    <xf numFmtId="0" fontId="4" fillId="94" borderId="34" xfId="0" applyFont="1" applyFill="1" applyBorder="1" applyAlignment="1">
      <alignment horizontal="center" vertical="center"/>
    </xf>
    <xf numFmtId="0" fontId="242" fillId="94" borderId="34" xfId="0" applyFont="1" applyFill="1" applyBorder="1" applyAlignment="1">
      <alignment horizontal="center" vertical="center" wrapText="1"/>
    </xf>
    <xf numFmtId="0" fontId="0" fillId="0" borderId="162" xfId="0" applyBorder="1"/>
    <xf numFmtId="3" fontId="238" fillId="102" borderId="34" xfId="0" applyNumberFormat="1" applyFont="1" applyFill="1" applyBorder="1" applyAlignment="1">
      <alignment horizontal="center"/>
    </xf>
    <xf numFmtId="3" fontId="0" fillId="0" borderId="34" xfId="0" applyNumberFormat="1" applyFont="1" applyFill="1" applyBorder="1" applyAlignment="1">
      <alignment horizontal="center"/>
    </xf>
    <xf numFmtId="3" fontId="238" fillId="0" borderId="34" xfId="0" applyNumberFormat="1" applyFont="1" applyFill="1" applyBorder="1" applyAlignment="1">
      <alignment horizontal="center"/>
    </xf>
    <xf numFmtId="3" fontId="0" fillId="100" borderId="150" xfId="0" applyNumberFormat="1" applyFont="1" applyFill="1" applyBorder="1" applyAlignment="1">
      <alignment horizontal="center"/>
    </xf>
    <xf numFmtId="237" fontId="8" fillId="100" borderId="150" xfId="0" applyNumberFormat="1" applyFont="1" applyFill="1" applyBorder="1" applyAlignment="1">
      <alignment horizontal="center"/>
    </xf>
    <xf numFmtId="3" fontId="0" fillId="0" borderId="138" xfId="0" applyNumberFormat="1" applyFont="1" applyBorder="1" applyAlignment="1">
      <alignment horizontal="center"/>
    </xf>
    <xf numFmtId="3" fontId="238" fillId="0" borderId="134" xfId="0" applyNumberFormat="1" applyFont="1" applyBorder="1" applyAlignment="1">
      <alignment horizontal="center"/>
    </xf>
    <xf numFmtId="237" fontId="0" fillId="100" borderId="150" xfId="0" applyNumberFormat="1" applyFont="1" applyFill="1" applyBorder="1" applyAlignment="1">
      <alignment horizontal="center"/>
    </xf>
    <xf numFmtId="3" fontId="0" fillId="100" borderId="122" xfId="0" applyNumberFormat="1" applyFont="1" applyFill="1" applyBorder="1" applyAlignment="1">
      <alignment horizontal="center"/>
    </xf>
    <xf numFmtId="3" fontId="0" fillId="100" borderId="34" xfId="0" applyNumberFormat="1" applyFont="1" applyFill="1" applyBorder="1" applyAlignment="1">
      <alignment horizontal="center"/>
    </xf>
    <xf numFmtId="237" fontId="8" fillId="0" borderId="150" xfId="0" applyNumberFormat="1" applyFont="1" applyFill="1" applyBorder="1" applyAlignment="1">
      <alignment horizontal="center"/>
    </xf>
    <xf numFmtId="3" fontId="238" fillId="96" borderId="137" xfId="0" applyNumberFormat="1" applyFont="1" applyFill="1" applyBorder="1" applyAlignment="1">
      <alignment horizontal="center"/>
    </xf>
    <xf numFmtId="3" fontId="0" fillId="0" borderId="112" xfId="0" applyNumberFormat="1" applyFont="1" applyBorder="1" applyAlignment="1">
      <alignment horizontal="center"/>
    </xf>
    <xf numFmtId="3" fontId="0" fillId="0" borderId="118" xfId="0" applyNumberFormat="1" applyFont="1" applyBorder="1" applyAlignment="1">
      <alignment horizontal="center"/>
    </xf>
    <xf numFmtId="3" fontId="238" fillId="0" borderId="157" xfId="0" applyNumberFormat="1" applyFont="1" applyFill="1" applyBorder="1" applyAlignment="1">
      <alignment horizontal="center"/>
    </xf>
    <xf numFmtId="3" fontId="238" fillId="0" borderId="163" xfId="0" applyNumberFormat="1" applyFont="1" applyFill="1" applyBorder="1" applyAlignment="1">
      <alignment horizontal="center"/>
    </xf>
    <xf numFmtId="3" fontId="238" fillId="0" borderId="159" xfId="0" applyNumberFormat="1" applyFont="1" applyFill="1" applyBorder="1" applyAlignment="1">
      <alignment horizontal="center"/>
    </xf>
    <xf numFmtId="3" fontId="238" fillId="0" borderId="146" xfId="0" applyNumberFormat="1" applyFont="1" applyFill="1" applyBorder="1" applyAlignment="1">
      <alignment horizontal="center"/>
    </xf>
    <xf numFmtId="3" fontId="238" fillId="102" borderId="146" xfId="0" applyNumberFormat="1" applyFont="1" applyFill="1" applyBorder="1" applyAlignment="1">
      <alignment horizontal="center"/>
    </xf>
    <xf numFmtId="3" fontId="238" fillId="0" borderId="156" xfId="0" applyNumberFormat="1" applyFont="1" applyFill="1" applyBorder="1" applyAlignment="1">
      <alignment horizontal="center"/>
    </xf>
    <xf numFmtId="3" fontId="238" fillId="0" borderId="161" xfId="0" applyNumberFormat="1" applyFont="1" applyFill="1" applyBorder="1" applyAlignment="1">
      <alignment horizontal="center"/>
    </xf>
    <xf numFmtId="0" fontId="0" fillId="101" borderId="0" xfId="0" applyFill="1"/>
    <xf numFmtId="0" fontId="238" fillId="101" borderId="0" xfId="0" applyFont="1" applyFill="1" applyAlignment="1">
      <alignment horizontal="right"/>
    </xf>
    <xf numFmtId="3" fontId="238" fillId="101" borderId="0" xfId="0" applyNumberFormat="1" applyFont="1" applyFill="1"/>
    <xf numFmtId="3" fontId="238" fillId="97" borderId="0" xfId="0" applyNumberFormat="1" applyFont="1" applyFill="1" applyBorder="1" applyAlignment="1">
      <alignment horizontal="center"/>
    </xf>
    <xf numFmtId="3" fontId="238" fillId="0" borderId="0" xfId="0" applyNumberFormat="1" applyFont="1" applyFill="1" applyBorder="1" applyAlignment="1">
      <alignment horizontal="center"/>
    </xf>
    <xf numFmtId="0" fontId="238" fillId="102" borderId="0" xfId="0" applyFont="1" applyFill="1"/>
    <xf numFmtId="0" fontId="0" fillId="102" borderId="0" xfId="0" applyFill="1"/>
    <xf numFmtId="0" fontId="238" fillId="102" borderId="0" xfId="0" applyFont="1" applyFill="1" applyAlignment="1">
      <alignment horizontal="right"/>
    </xf>
    <xf numFmtId="3" fontId="238" fillId="102" borderId="0" xfId="0" applyNumberFormat="1" applyFont="1" applyFill="1"/>
    <xf numFmtId="290" fontId="0" fillId="0" borderId="0" xfId="0" applyNumberFormat="1"/>
    <xf numFmtId="0" fontId="4" fillId="103" borderId="164" xfId="0" applyFont="1" applyFill="1" applyBorder="1" applyAlignment="1">
      <alignment horizontal="center" vertical="center"/>
    </xf>
    <xf numFmtId="0" fontId="244" fillId="0" borderId="167" xfId="0" applyFont="1" applyFill="1" applyBorder="1" applyAlignment="1">
      <alignment horizontal="center" vertical="center"/>
    </xf>
    <xf numFmtId="0" fontId="0" fillId="0" borderId="0" xfId="0" applyBorder="1"/>
    <xf numFmtId="0" fontId="4" fillId="0" borderId="168" xfId="0" applyFont="1" applyFill="1" applyBorder="1" applyAlignment="1">
      <alignment horizontal="center" vertical="center" wrapText="1"/>
    </xf>
    <xf numFmtId="0" fontId="4" fillId="103" borderId="168" xfId="0" applyFont="1" applyFill="1" applyBorder="1" applyAlignment="1">
      <alignment horizontal="center" vertical="center" wrapText="1"/>
    </xf>
    <xf numFmtId="0" fontId="2" fillId="89" borderId="169" xfId="0" applyFont="1" applyFill="1" applyBorder="1" applyAlignment="1">
      <alignment vertical="center"/>
    </xf>
    <xf numFmtId="0" fontId="0" fillId="89" borderId="168" xfId="0" applyFill="1" applyBorder="1" applyAlignment="1">
      <alignment horizontal="center" vertical="center"/>
    </xf>
    <xf numFmtId="3" fontId="0" fillId="89" borderId="168" xfId="0" applyNumberFormat="1" applyFill="1" applyBorder="1" applyAlignment="1">
      <alignment horizontal="center" vertical="center"/>
    </xf>
    <xf numFmtId="0" fontId="0" fillId="103" borderId="168" xfId="0" applyFill="1" applyBorder="1" applyAlignment="1">
      <alignment horizontal="center" vertical="center"/>
    </xf>
    <xf numFmtId="3" fontId="0" fillId="103" borderId="168" xfId="0" applyNumberFormat="1" applyFill="1" applyBorder="1" applyAlignment="1">
      <alignment horizontal="center" vertical="center"/>
    </xf>
    <xf numFmtId="3" fontId="243" fillId="0" borderId="0" xfId="0" applyNumberFormat="1" applyFont="1" applyFill="1" applyBorder="1" applyAlignment="1">
      <alignment horizontal="center" vertical="center"/>
    </xf>
    <xf numFmtId="291" fontId="5" fillId="0" borderId="0" xfId="0" applyNumberFormat="1" applyFont="1" applyFill="1" applyBorder="1" applyAlignment="1">
      <alignment horizontal="right"/>
    </xf>
    <xf numFmtId="3" fontId="0" fillId="0" borderId="0" xfId="0" applyNumberFormat="1" applyFont="1" applyBorder="1" applyAlignment="1">
      <alignment horizontal="center"/>
    </xf>
    <xf numFmtId="10" fontId="238" fillId="0" borderId="0" xfId="0" applyNumberFormat="1" applyFont="1" applyFill="1" applyBorder="1"/>
    <xf numFmtId="0" fontId="245" fillId="89" borderId="169" xfId="0" applyFont="1" applyFill="1" applyBorder="1" applyAlignment="1">
      <alignment vertical="center"/>
    </xf>
    <xf numFmtId="3" fontId="4" fillId="89" borderId="168" xfId="0" applyNumberFormat="1" applyFont="1" applyFill="1" applyBorder="1" applyAlignment="1">
      <alignment horizontal="center" vertical="center"/>
    </xf>
    <xf numFmtId="3" fontId="4" fillId="103" borderId="168" xfId="0" applyNumberFormat="1" applyFont="1" applyFill="1" applyBorder="1" applyAlignment="1">
      <alignment horizontal="center" vertical="center"/>
    </xf>
    <xf numFmtId="0" fontId="238" fillId="104" borderId="0" xfId="0" applyFont="1" applyFill="1" applyAlignment="1"/>
    <xf numFmtId="0" fontId="0" fillId="104" borderId="0" xfId="0" applyFill="1" applyAlignment="1"/>
    <xf numFmtId="0" fontId="4" fillId="105" borderId="164" xfId="0" applyFont="1" applyFill="1" applyBorder="1" applyAlignment="1">
      <alignment horizontal="center" vertical="center"/>
    </xf>
    <xf numFmtId="0" fontId="4" fillId="104" borderId="168" xfId="0" applyFont="1" applyFill="1" applyBorder="1" applyAlignment="1">
      <alignment horizontal="center" vertical="center" wrapText="1"/>
    </xf>
    <xf numFmtId="3" fontId="0" fillId="95" borderId="168" xfId="0" applyNumberFormat="1" applyFill="1" applyBorder="1" applyAlignment="1">
      <alignment horizontal="center" vertical="center"/>
    </xf>
    <xf numFmtId="3" fontId="0" fillId="106" borderId="168" xfId="0" applyNumberFormat="1" applyFill="1" applyBorder="1" applyAlignment="1">
      <alignment horizontal="center" vertical="center"/>
    </xf>
    <xf numFmtId="3" fontId="0" fillId="107" borderId="168" xfId="0" applyNumberFormat="1" applyFill="1" applyBorder="1" applyAlignment="1">
      <alignment horizontal="center" vertical="center"/>
    </xf>
    <xf numFmtId="3" fontId="0" fillId="94" borderId="168" xfId="0" applyNumberFormat="1" applyFill="1" applyBorder="1" applyAlignment="1">
      <alignment horizontal="center" vertical="center"/>
    </xf>
    <xf numFmtId="3" fontId="0" fillId="108" borderId="168" xfId="0" applyNumberFormat="1" applyFill="1" applyBorder="1" applyAlignment="1">
      <alignment horizontal="center" vertical="center"/>
    </xf>
    <xf numFmtId="3" fontId="0" fillId="109" borderId="168" xfId="0" applyNumberFormat="1" applyFill="1" applyBorder="1" applyAlignment="1">
      <alignment horizontal="center" vertical="center"/>
    </xf>
    <xf numFmtId="3" fontId="0" fillId="100" borderId="168" xfId="0" applyNumberFormat="1" applyFill="1" applyBorder="1" applyAlignment="1">
      <alignment horizontal="center" vertical="center"/>
    </xf>
    <xf numFmtId="3" fontId="0" fillId="0" borderId="168" xfId="0" applyNumberFormat="1" applyFill="1" applyBorder="1" applyAlignment="1">
      <alignment horizontal="center" vertical="center"/>
    </xf>
    <xf numFmtId="3" fontId="0" fillId="98" borderId="168" xfId="0" applyNumberFormat="1" applyFill="1" applyBorder="1" applyAlignment="1">
      <alignment horizontal="center" vertical="center"/>
    </xf>
    <xf numFmtId="0" fontId="238" fillId="98" borderId="0" xfId="0" applyFont="1" applyFill="1"/>
    <xf numFmtId="0" fontId="0" fillId="98" borderId="0" xfId="0" applyFill="1"/>
    <xf numFmtId="3" fontId="238" fillId="0" borderId="0" xfId="0" applyNumberFormat="1" applyFont="1" applyBorder="1" applyAlignment="1">
      <alignment horizontal="center"/>
    </xf>
    <xf numFmtId="0" fontId="238" fillId="98" borderId="0" xfId="0" applyFont="1" applyFill="1" applyAlignment="1">
      <alignment vertical="center"/>
    </xf>
    <xf numFmtId="0" fontId="0" fillId="98" borderId="0" xfId="0" applyFill="1" applyAlignment="1">
      <alignment vertical="center"/>
    </xf>
    <xf numFmtId="0" fontId="0" fillId="98" borderId="0" xfId="0" applyFill="1" applyBorder="1"/>
    <xf numFmtId="3" fontId="238" fillId="98" borderId="0" xfId="0" applyNumberFormat="1" applyFont="1" applyFill="1" applyBorder="1" applyAlignment="1">
      <alignment horizontal="center"/>
    </xf>
    <xf numFmtId="0" fontId="238" fillId="0" borderId="34" xfId="0" applyFont="1" applyBorder="1"/>
    <xf numFmtId="0" fontId="238" fillId="0" borderId="0" xfId="0" applyFont="1" applyBorder="1" applyAlignment="1">
      <alignment horizontal="center"/>
    </xf>
    <xf numFmtId="0" fontId="238" fillId="0" borderId="9" xfId="0" applyFont="1" applyBorder="1"/>
    <xf numFmtId="0" fontId="238" fillId="0" borderId="0" xfId="0" applyFont="1" applyBorder="1"/>
    <xf numFmtId="0" fontId="238" fillId="103" borderId="34" xfId="0" applyFont="1" applyFill="1" applyBorder="1"/>
    <xf numFmtId="2" fontId="238" fillId="103" borderId="34" xfId="0" applyNumberFormat="1" applyFont="1" applyFill="1" applyBorder="1"/>
    <xf numFmtId="2" fontId="238" fillId="0" borderId="34" xfId="0" applyNumberFormat="1" applyFont="1" applyFill="1" applyBorder="1"/>
    <xf numFmtId="2" fontId="238" fillId="0" borderId="0" xfId="0" applyNumberFormat="1" applyFont="1" applyFill="1" applyBorder="1"/>
    <xf numFmtId="0" fontId="238" fillId="103" borderId="0" xfId="0" applyFont="1" applyFill="1"/>
    <xf numFmtId="10" fontId="238" fillId="103" borderId="34" xfId="0" applyNumberFormat="1" applyFont="1" applyFill="1" applyBorder="1"/>
    <xf numFmtId="10" fontId="238" fillId="103" borderId="0" xfId="0" applyNumberFormat="1" applyFont="1" applyFill="1" applyBorder="1"/>
    <xf numFmtId="0" fontId="238" fillId="95" borderId="0" xfId="0" applyFont="1" applyFill="1"/>
    <xf numFmtId="0" fontId="238" fillId="95" borderId="34" xfId="0" applyFont="1" applyFill="1" applyBorder="1"/>
    <xf numFmtId="2" fontId="238" fillId="95" borderId="34" xfId="0" applyNumberFormat="1" applyFont="1" applyFill="1" applyBorder="1" applyAlignment="1">
      <alignment horizontal="right"/>
    </xf>
    <xf numFmtId="2" fontId="238" fillId="95" borderId="34" xfId="0" applyNumberFormat="1" applyFont="1" applyFill="1" applyBorder="1"/>
    <xf numFmtId="2" fontId="238" fillId="0" borderId="34" xfId="0" applyNumberFormat="1" applyFont="1" applyFill="1" applyBorder="1" applyAlignment="1">
      <alignment horizontal="right"/>
    </xf>
    <xf numFmtId="0" fontId="238" fillId="108" borderId="0" xfId="0" applyFont="1" applyFill="1"/>
    <xf numFmtId="10" fontId="238" fillId="95" borderId="34" xfId="0" applyNumberFormat="1" applyFont="1" applyFill="1" applyBorder="1" applyAlignment="1">
      <alignment horizontal="center"/>
    </xf>
    <xf numFmtId="10" fontId="238" fillId="95" borderId="34" xfId="0" applyNumberFormat="1" applyFont="1" applyFill="1" applyBorder="1"/>
    <xf numFmtId="10" fontId="238" fillId="95" borderId="0" xfId="0" applyNumberFormat="1" applyFont="1" applyFill="1" applyBorder="1"/>
    <xf numFmtId="0" fontId="238" fillId="106" borderId="0" xfId="0" applyFont="1" applyFill="1"/>
    <xf numFmtId="0" fontId="238" fillId="108" borderId="34" xfId="0" applyFont="1" applyFill="1" applyBorder="1"/>
    <xf numFmtId="0" fontId="238" fillId="108" borderId="34" xfId="0" applyFont="1" applyFill="1" applyBorder="1" applyAlignment="1">
      <alignment horizontal="center"/>
    </xf>
    <xf numFmtId="2" fontId="238" fillId="108" borderId="34" xfId="0" applyNumberFormat="1" applyFont="1" applyFill="1" applyBorder="1" applyAlignment="1">
      <alignment horizontal="right"/>
    </xf>
    <xf numFmtId="2" fontId="238" fillId="108" borderId="34" xfId="0" applyNumberFormat="1" applyFont="1" applyFill="1" applyBorder="1"/>
    <xf numFmtId="0" fontId="238" fillId="0" borderId="34" xfId="0" applyFont="1" applyFill="1" applyBorder="1" applyAlignment="1">
      <alignment horizontal="center"/>
    </xf>
    <xf numFmtId="10" fontId="238" fillId="108" borderId="34" xfId="0" applyNumberFormat="1" applyFont="1" applyFill="1" applyBorder="1" applyAlignment="1">
      <alignment horizontal="center"/>
    </xf>
    <xf numFmtId="10" fontId="238" fillId="108" borderId="34" xfId="0" applyNumberFormat="1" applyFont="1" applyFill="1" applyBorder="1"/>
    <xf numFmtId="10" fontId="238" fillId="108" borderId="0" xfId="0" applyNumberFormat="1" applyFont="1" applyFill="1" applyBorder="1"/>
    <xf numFmtId="0" fontId="238" fillId="106" borderId="34" xfId="0" applyFont="1" applyFill="1" applyBorder="1"/>
    <xf numFmtId="2" fontId="238" fillId="106" borderId="34" xfId="0" applyNumberFormat="1" applyFont="1" applyFill="1" applyBorder="1" applyAlignment="1">
      <alignment horizontal="right"/>
    </xf>
    <xf numFmtId="2" fontId="238" fillId="0" borderId="0" xfId="0" applyNumberFormat="1" applyFont="1" applyFill="1" applyBorder="1" applyAlignment="1">
      <alignment horizontal="right"/>
    </xf>
    <xf numFmtId="10" fontId="238" fillId="106" borderId="34" xfId="0" applyNumberFormat="1" applyFont="1" applyFill="1" applyBorder="1" applyAlignment="1">
      <alignment horizontal="center"/>
    </xf>
    <xf numFmtId="10" fontId="238" fillId="106" borderId="34" xfId="0" applyNumberFormat="1" applyFont="1" applyFill="1" applyBorder="1"/>
    <xf numFmtId="10" fontId="238" fillId="106" borderId="0" xfId="0" applyNumberFormat="1" applyFont="1" applyFill="1" applyBorder="1" applyAlignment="1">
      <alignment horizontal="center"/>
    </xf>
    <xf numFmtId="0" fontId="238" fillId="0" borderId="34" xfId="0" applyFont="1" applyFill="1" applyBorder="1"/>
    <xf numFmtId="10" fontId="238" fillId="0" borderId="122" xfId="0" applyNumberFormat="1" applyFont="1" applyFill="1" applyBorder="1" applyAlignment="1">
      <alignment horizontal="center"/>
    </xf>
    <xf numFmtId="10" fontId="238" fillId="0" borderId="138" xfId="0" applyNumberFormat="1" applyFont="1" applyFill="1" applyBorder="1" applyAlignment="1">
      <alignment horizontal="center"/>
    </xf>
    <xf numFmtId="10" fontId="238" fillId="0" borderId="138" xfId="0" applyNumberFormat="1" applyFont="1" applyFill="1" applyBorder="1"/>
    <xf numFmtId="10" fontId="238" fillId="0" borderId="134" xfId="0" applyNumberFormat="1" applyFont="1" applyFill="1" applyBorder="1"/>
    <xf numFmtId="10" fontId="238" fillId="0" borderId="0" xfId="0" applyNumberFormat="1" applyFont="1" applyFill="1" applyBorder="1" applyAlignment="1">
      <alignment horizontal="center"/>
    </xf>
    <xf numFmtId="0" fontId="238" fillId="95" borderId="34" xfId="0" applyFont="1" applyFill="1" applyBorder="1" applyAlignment="1">
      <alignment horizontal="center"/>
    </xf>
    <xf numFmtId="0" fontId="246" fillId="0" borderId="0" xfId="0" applyFont="1" applyAlignment="1">
      <alignment horizontal="left"/>
    </xf>
    <xf numFmtId="0" fontId="247" fillId="0" borderId="0" xfId="0" applyFont="1" applyAlignment="1">
      <alignment horizontal="right"/>
    </xf>
    <xf numFmtId="292" fontId="246" fillId="110" borderId="0" xfId="0" applyNumberFormat="1" applyFont="1" applyFill="1"/>
    <xf numFmtId="176" fontId="246" fillId="110" borderId="0" xfId="0" applyNumberFormat="1" applyFont="1" applyFill="1"/>
    <xf numFmtId="176" fontId="0" fillId="110" borderId="0" xfId="0" applyNumberFormat="1" applyFill="1"/>
    <xf numFmtId="292" fontId="246" fillId="0" borderId="0" xfId="0" applyNumberFormat="1" applyFont="1"/>
    <xf numFmtId="292" fontId="248" fillId="0" borderId="0" xfId="0" applyNumberFormat="1" applyFont="1"/>
    <xf numFmtId="0" fontId="74" fillId="110" borderId="0" xfId="0" quotePrefix="1" applyFont="1" applyFill="1" applyAlignment="1">
      <alignment horizontal="center"/>
    </xf>
    <xf numFmtId="0" fontId="246" fillId="0" borderId="0" xfId="0" applyFont="1"/>
    <xf numFmtId="176" fontId="74" fillId="110" borderId="0" xfId="0" quotePrefix="1" applyNumberFormat="1" applyFont="1" applyFill="1" applyAlignment="1">
      <alignment horizontal="center"/>
    </xf>
    <xf numFmtId="0" fontId="74" fillId="0" borderId="0" xfId="0" quotePrefix="1" applyFont="1" applyAlignment="1">
      <alignment horizontal="center"/>
    </xf>
    <xf numFmtId="176" fontId="74" fillId="0" borderId="0" xfId="0" quotePrefix="1" applyNumberFormat="1" applyFont="1" applyAlignment="1">
      <alignment horizontal="center"/>
    </xf>
    <xf numFmtId="176" fontId="246" fillId="102" borderId="0" xfId="0" applyNumberFormat="1" applyFont="1" applyFill="1"/>
    <xf numFmtId="176" fontId="246" fillId="0" borderId="0" xfId="0" applyNumberFormat="1" applyFont="1" applyFill="1"/>
    <xf numFmtId="176" fontId="0" fillId="104" borderId="0" xfId="0" applyNumberFormat="1" applyFill="1"/>
    <xf numFmtId="176" fontId="0" fillId="0" borderId="0" xfId="0" applyNumberFormat="1" applyFill="1"/>
    <xf numFmtId="176" fontId="74" fillId="104" borderId="0" xfId="0" quotePrefix="1" applyNumberFormat="1" applyFont="1" applyFill="1" applyAlignment="1">
      <alignment horizontal="center"/>
    </xf>
    <xf numFmtId="176" fontId="0" fillId="0" borderId="0" xfId="0" applyNumberFormat="1"/>
    <xf numFmtId="176" fontId="238" fillId="0" borderId="34" xfId="0" applyNumberFormat="1" applyFont="1" applyBorder="1"/>
    <xf numFmtId="176" fontId="238" fillId="0" borderId="0" xfId="0" applyNumberFormat="1" applyFont="1" applyBorder="1"/>
    <xf numFmtId="176" fontId="246" fillId="98" borderId="0" xfId="0" applyNumberFormat="1" applyFont="1" applyFill="1"/>
    <xf numFmtId="292" fontId="0" fillId="0" borderId="0" xfId="0" applyNumberFormat="1"/>
    <xf numFmtId="0" fontId="246" fillId="0" borderId="0" xfId="0" applyFont="1" applyFill="1"/>
    <xf numFmtId="0" fontId="0" fillId="104" borderId="0" xfId="0" applyFill="1"/>
    <xf numFmtId="0" fontId="74" fillId="104" borderId="0" xfId="0" quotePrefix="1" applyFont="1" applyFill="1" applyAlignment="1">
      <alignment horizontal="center"/>
    </xf>
    <xf numFmtId="0" fontId="238" fillId="110" borderId="0" xfId="0" applyFont="1" applyFill="1"/>
    <xf numFmtId="0" fontId="0" fillId="110" borderId="0" xfId="0" applyFill="1"/>
    <xf numFmtId="0" fontId="243" fillId="98" borderId="0" xfId="0" applyFont="1" applyFill="1" applyAlignment="1">
      <alignment horizontal="left"/>
    </xf>
    <xf numFmtId="0" fontId="249" fillId="98" borderId="0" xfId="0" applyFont="1" applyFill="1" applyAlignment="1">
      <alignment horizontal="left"/>
    </xf>
    <xf numFmtId="0" fontId="249" fillId="98" borderId="0" xfId="0" applyFont="1" applyFill="1"/>
    <xf numFmtId="0" fontId="238" fillId="0" borderId="0" xfId="0" applyFont="1"/>
    <xf numFmtId="3" fontId="238" fillId="0" borderId="110" xfId="0" applyNumberFormat="1" applyFont="1" applyFill="1" applyBorder="1" applyAlignment="1">
      <alignment horizontal="center"/>
    </xf>
    <xf numFmtId="270" fontId="4" fillId="0" borderId="0" xfId="0" applyNumberFormat="1" applyFont="1" applyFill="1" applyAlignment="1">
      <alignment horizontal="center"/>
    </xf>
    <xf numFmtId="3" fontId="92" fillId="0" borderId="89" xfId="0" applyNumberFormat="1" applyFont="1" applyFill="1" applyBorder="1" applyAlignment="1" applyProtection="1">
      <alignment vertical="center"/>
      <protection locked="0"/>
    </xf>
    <xf numFmtId="3" fontId="46" fillId="102" borderId="35" xfId="0" applyNumberFormat="1" applyFont="1" applyFill="1" applyBorder="1" applyAlignment="1" applyProtection="1">
      <alignment horizontal="center" vertical="center"/>
      <protection locked="0"/>
    </xf>
    <xf numFmtId="10" fontId="211" fillId="102" borderId="0" xfId="0" applyNumberFormat="1" applyFont="1" applyFill="1" applyBorder="1" applyAlignment="1" applyProtection="1">
      <alignment horizontal="center" vertical="center"/>
    </xf>
    <xf numFmtId="3" fontId="92" fillId="102" borderId="89" xfId="0" applyNumberFormat="1" applyFont="1" applyFill="1" applyBorder="1" applyAlignment="1" applyProtection="1">
      <alignment vertical="center" wrapText="1"/>
      <protection locked="0"/>
    </xf>
    <xf numFmtId="0" fontId="0" fillId="2" borderId="110" xfId="0" applyFill="1" applyBorder="1" applyAlignment="1">
      <alignment horizontal="center" vertical="center"/>
    </xf>
    <xf numFmtId="0" fontId="0" fillId="90" borderId="110" xfId="0" applyFill="1" applyBorder="1" applyAlignment="1">
      <alignment vertical="center"/>
    </xf>
    <xf numFmtId="0" fontId="0" fillId="28" borderId="110" xfId="0" applyFill="1" applyBorder="1" applyAlignment="1">
      <alignment vertical="center"/>
    </xf>
    <xf numFmtId="0" fontId="8" fillId="2" borderId="0" xfId="0" applyFont="1" applyFill="1" applyBorder="1" applyAlignment="1">
      <alignment vertical="top"/>
    </xf>
    <xf numFmtId="0" fontId="48" fillId="2" borderId="0" xfId="0" applyFont="1" applyFill="1" applyBorder="1" applyAlignment="1"/>
    <xf numFmtId="0" fontId="8" fillId="92" borderId="0" xfId="0" applyFont="1" applyFill="1"/>
    <xf numFmtId="0" fontId="243" fillId="2" borderId="0" xfId="0" applyFont="1" applyFill="1"/>
    <xf numFmtId="0" fontId="219" fillId="2" borderId="122" xfId="0" applyFont="1" applyFill="1" applyBorder="1" applyAlignment="1">
      <alignment vertical="top"/>
    </xf>
    <xf numFmtId="0" fontId="220" fillId="2" borderId="138" xfId="0" applyFont="1" applyFill="1" applyBorder="1" applyAlignment="1">
      <alignment vertical="top"/>
    </xf>
    <xf numFmtId="0" fontId="220" fillId="2" borderId="134" xfId="0" applyFont="1" applyFill="1" applyBorder="1" applyAlignment="1">
      <alignment vertical="top"/>
    </xf>
    <xf numFmtId="0" fontId="220" fillId="2" borderId="0" xfId="0" applyFont="1" applyFill="1" applyBorder="1" applyAlignment="1">
      <alignment vertical="top"/>
    </xf>
    <xf numFmtId="0" fontId="219" fillId="2" borderId="110" xfId="0" applyFont="1" applyFill="1" applyBorder="1" applyAlignment="1">
      <alignment horizontal="center" vertical="center" textRotation="180"/>
    </xf>
    <xf numFmtId="3" fontId="8" fillId="28" borderId="3" xfId="0" applyNumberFormat="1" applyFont="1" applyFill="1" applyBorder="1" applyAlignment="1">
      <alignment vertical="top"/>
    </xf>
    <xf numFmtId="3" fontId="8" fillId="28" borderId="35" xfId="0" applyNumberFormat="1" applyFont="1" applyFill="1" applyBorder="1" applyAlignment="1">
      <alignment vertical="top"/>
    </xf>
    <xf numFmtId="3" fontId="8" fillId="28" borderId="45" xfId="0" applyNumberFormat="1" applyFont="1" applyFill="1" applyBorder="1" applyAlignment="1">
      <alignment vertical="top"/>
    </xf>
    <xf numFmtId="3" fontId="8" fillId="28" borderId="136" xfId="0" applyNumberFormat="1" applyFont="1" applyFill="1" applyBorder="1" applyAlignment="1">
      <alignment vertical="top"/>
    </xf>
    <xf numFmtId="3" fontId="8" fillId="28" borderId="116" xfId="0" applyNumberFormat="1" applyFont="1" applyFill="1" applyBorder="1" applyAlignment="1">
      <alignment vertical="top"/>
    </xf>
    <xf numFmtId="3" fontId="8" fillId="28" borderId="117" xfId="0" applyNumberFormat="1" applyFont="1" applyFill="1" applyBorder="1" applyAlignment="1">
      <alignment vertical="top"/>
    </xf>
    <xf numFmtId="3" fontId="8" fillId="28" borderId="41" xfId="0" applyNumberFormat="1" applyFont="1" applyFill="1" applyBorder="1" applyAlignment="1">
      <alignment vertical="top"/>
    </xf>
    <xf numFmtId="3" fontId="8" fillId="28" borderId="40" xfId="0" applyNumberFormat="1" applyFont="1" applyFill="1" applyBorder="1" applyAlignment="1">
      <alignment vertical="top"/>
    </xf>
    <xf numFmtId="3" fontId="8" fillId="28" borderId="42" xfId="0" applyNumberFormat="1" applyFont="1" applyFill="1" applyBorder="1" applyAlignment="1">
      <alignment vertical="top"/>
    </xf>
    <xf numFmtId="0" fontId="0" fillId="111" borderId="110" xfId="0" applyFont="1" applyFill="1" applyBorder="1" applyAlignment="1">
      <alignment vertical="top"/>
    </xf>
    <xf numFmtId="0" fontId="0" fillId="111" borderId="110" xfId="0" applyFill="1" applyBorder="1"/>
    <xf numFmtId="0" fontId="0" fillId="111" borderId="0" xfId="0" applyFont="1" applyFill="1" applyBorder="1" applyAlignment="1">
      <alignment vertical="top"/>
    </xf>
    <xf numFmtId="3" fontId="8" fillId="111" borderId="3" xfId="0" applyNumberFormat="1" applyFont="1" applyFill="1" applyBorder="1" applyAlignment="1">
      <alignment vertical="top"/>
    </xf>
    <xf numFmtId="3" fontId="8" fillId="111" borderId="35" xfId="0" applyNumberFormat="1" applyFont="1" applyFill="1" applyBorder="1" applyAlignment="1">
      <alignment vertical="top"/>
    </xf>
    <xf numFmtId="3" fontId="8" fillId="111" borderId="45" xfId="0" applyNumberFormat="1" applyFont="1" applyFill="1" applyBorder="1" applyAlignment="1">
      <alignment vertical="top"/>
    </xf>
    <xf numFmtId="0" fontId="8" fillId="111" borderId="0" xfId="0" applyFont="1" applyFill="1" applyBorder="1" applyAlignment="1">
      <alignment vertical="top"/>
    </xf>
    <xf numFmtId="0" fontId="14" fillId="111" borderId="110" xfId="0" applyFont="1" applyFill="1" applyBorder="1" applyAlignment="1">
      <alignment horizontal="left" vertical="top" wrapText="1"/>
    </xf>
    <xf numFmtId="0" fontId="14" fillId="111" borderId="110" xfId="0" applyFont="1" applyFill="1" applyBorder="1" applyAlignment="1">
      <alignment vertical="top"/>
    </xf>
    <xf numFmtId="0" fontId="14" fillId="111" borderId="0" xfId="0" applyFont="1" applyFill="1" applyBorder="1" applyAlignment="1">
      <alignment horizontal="left" vertical="top" wrapText="1"/>
    </xf>
    <xf numFmtId="0" fontId="219" fillId="111" borderId="89" xfId="0" applyFont="1" applyFill="1" applyBorder="1" applyAlignment="1">
      <alignment horizontal="center" vertical="center" textRotation="180"/>
    </xf>
    <xf numFmtId="0" fontId="219" fillId="111" borderId="0" xfId="0" applyFont="1" applyFill="1" applyBorder="1" applyAlignment="1">
      <alignment horizontal="center" vertical="center" textRotation="180"/>
    </xf>
    <xf numFmtId="0" fontId="219" fillId="111" borderId="12" xfId="0" applyFont="1" applyFill="1" applyBorder="1" applyAlignment="1">
      <alignment horizontal="center" vertical="center" textRotation="180"/>
    </xf>
    <xf numFmtId="0" fontId="220" fillId="111" borderId="0" xfId="0" applyFont="1" applyFill="1" applyBorder="1" applyAlignment="1">
      <alignment vertical="top"/>
    </xf>
    <xf numFmtId="3" fontId="8" fillId="111" borderId="2" xfId="0" applyNumberFormat="1" applyFont="1" applyFill="1" applyBorder="1" applyAlignment="1">
      <alignment vertical="top"/>
    </xf>
    <xf numFmtId="3" fontId="8" fillId="111" borderId="36" xfId="0" applyNumberFormat="1" applyFont="1" applyFill="1" applyBorder="1" applyAlignment="1">
      <alignment vertical="top"/>
    </xf>
    <xf numFmtId="3" fontId="8" fillId="111" borderId="170" xfId="0" applyNumberFormat="1" applyFont="1" applyFill="1" applyBorder="1" applyAlignment="1">
      <alignment vertical="top"/>
    </xf>
    <xf numFmtId="3" fontId="8" fillId="111" borderId="113" xfId="0" applyNumberFormat="1" applyFont="1" applyFill="1" applyBorder="1" applyAlignment="1">
      <alignment vertical="top"/>
    </xf>
    <xf numFmtId="3" fontId="8" fillId="111" borderId="53" xfId="0" applyNumberFormat="1" applyFont="1" applyFill="1" applyBorder="1" applyAlignment="1">
      <alignment vertical="top"/>
    </xf>
    <xf numFmtId="3" fontId="8" fillId="111" borderId="114" xfId="0" applyNumberFormat="1" applyFont="1" applyFill="1" applyBorder="1" applyAlignment="1">
      <alignment vertical="top"/>
    </xf>
    <xf numFmtId="0" fontId="0" fillId="111" borderId="0" xfId="0" applyFill="1"/>
    <xf numFmtId="0" fontId="0" fillId="111" borderId="0" xfId="0" applyFill="1" applyBorder="1"/>
    <xf numFmtId="0" fontId="8" fillId="111" borderId="0" xfId="0" applyFont="1" applyFill="1"/>
    <xf numFmtId="0" fontId="92" fillId="102" borderId="89" xfId="0" applyNumberFormat="1" applyFont="1" applyFill="1" applyBorder="1" applyAlignment="1" applyProtection="1">
      <alignment vertical="top"/>
      <protection locked="0"/>
    </xf>
    <xf numFmtId="0" fontId="92" fillId="102" borderId="89" xfId="0" applyNumberFormat="1" applyFont="1" applyFill="1" applyBorder="1" applyAlignment="1" applyProtection="1">
      <alignment vertical="top" wrapText="1"/>
      <protection locked="0"/>
    </xf>
    <xf numFmtId="10" fontId="52" fillId="91" borderId="0" xfId="72" applyNumberFormat="1" applyFont="1" applyFill="1" applyAlignment="1">
      <alignment horizontal="center"/>
    </xf>
    <xf numFmtId="10" fontId="211" fillId="102" borderId="0" xfId="72" applyNumberFormat="1" applyFont="1" applyFill="1" applyBorder="1" applyAlignment="1" applyProtection="1">
      <alignment horizontal="center" vertical="center"/>
    </xf>
    <xf numFmtId="10" fontId="42" fillId="28" borderId="0" xfId="0" applyNumberFormat="1" applyFont="1" applyFill="1" applyBorder="1" applyAlignment="1">
      <alignment horizontal="center" vertical="center"/>
    </xf>
    <xf numFmtId="0" fontId="0" fillId="28" borderId="110" xfId="0" applyFill="1" applyBorder="1" applyAlignment="1">
      <alignment wrapText="1"/>
    </xf>
    <xf numFmtId="10" fontId="46" fillId="28" borderId="0" xfId="72" applyNumberFormat="1" applyFont="1" applyFill="1" applyBorder="1" applyAlignment="1">
      <alignment horizontal="center" vertical="center"/>
    </xf>
    <xf numFmtId="10" fontId="46" fillId="28" borderId="0" xfId="72" applyNumberFormat="1" applyFont="1" applyFill="1" applyBorder="1" applyAlignment="1">
      <alignment horizontal="center" vertical="top"/>
    </xf>
    <xf numFmtId="10" fontId="211" fillId="2" borderId="0" xfId="72" applyNumberFormat="1" applyFont="1" applyFill="1" applyBorder="1" applyAlignment="1" applyProtection="1">
      <alignment horizontal="center" vertical="center"/>
    </xf>
    <xf numFmtId="0" fontId="250" fillId="111" borderId="0" xfId="0" quotePrefix="1" applyFont="1" applyFill="1" applyBorder="1" applyAlignment="1">
      <alignment vertical="top"/>
    </xf>
    <xf numFmtId="0" fontId="8" fillId="111" borderId="0" xfId="0" applyFont="1" applyFill="1" applyBorder="1"/>
    <xf numFmtId="293" fontId="239" fillId="2" borderId="0" xfId="0" applyNumberFormat="1" applyFont="1" applyFill="1" applyBorder="1" applyAlignment="1">
      <alignment vertical="top"/>
    </xf>
    <xf numFmtId="3" fontId="46" fillId="112" borderId="35" xfId="0" applyNumberFormat="1" applyFont="1" applyFill="1" applyBorder="1" applyAlignment="1" applyProtection="1">
      <alignment horizontal="center" vertical="center"/>
      <protection locked="0"/>
    </xf>
    <xf numFmtId="10" fontId="42" fillId="102" borderId="7" xfId="0" applyNumberFormat="1" applyFont="1" applyFill="1" applyBorder="1" applyAlignment="1" applyProtection="1">
      <alignment horizontal="center"/>
      <protection locked="0"/>
    </xf>
    <xf numFmtId="10" fontId="46" fillId="102" borderId="8" xfId="0" applyNumberFormat="1" applyFont="1" applyFill="1" applyBorder="1" applyAlignment="1">
      <alignment horizontal="center"/>
    </xf>
    <xf numFmtId="173" fontId="43" fillId="102" borderId="14" xfId="0" applyNumberFormat="1" applyFont="1" applyFill="1" applyBorder="1"/>
    <xf numFmtId="8" fontId="92" fillId="102" borderId="39" xfId="0" applyNumberFormat="1" applyFont="1" applyFill="1" applyBorder="1" applyAlignment="1">
      <alignment horizontal="center"/>
    </xf>
    <xf numFmtId="8" fontId="92" fillId="102" borderId="35" xfId="0" applyNumberFormat="1" applyFont="1" applyFill="1" applyBorder="1" applyAlignment="1">
      <alignment horizontal="center"/>
    </xf>
    <xf numFmtId="8" fontId="92" fillId="102" borderId="78" xfId="0" applyNumberFormat="1" applyFont="1" applyFill="1" applyBorder="1" applyAlignment="1">
      <alignment horizontal="center"/>
    </xf>
    <xf numFmtId="8" fontId="237" fillId="102" borderId="54" xfId="73" applyNumberFormat="1" applyFont="1" applyFill="1" applyBorder="1" applyAlignment="1">
      <alignment horizontal="center" vertical="center"/>
    </xf>
    <xf numFmtId="8" fontId="92" fillId="102" borderId="116" xfId="0" applyNumberFormat="1" applyFont="1" applyFill="1" applyBorder="1" applyAlignment="1">
      <alignment horizontal="center"/>
    </xf>
    <xf numFmtId="8" fontId="92" fillId="102" borderId="117" xfId="0" applyNumberFormat="1" applyFont="1" applyFill="1" applyBorder="1" applyAlignment="1">
      <alignment horizontal="center"/>
    </xf>
    <xf numFmtId="175" fontId="48" fillId="102" borderId="110" xfId="0" applyNumberFormat="1" applyFont="1" applyFill="1" applyBorder="1" applyAlignment="1">
      <alignment horizontal="center"/>
    </xf>
    <xf numFmtId="177" fontId="14" fillId="2" borderId="0" xfId="0" applyNumberFormat="1" applyFont="1" applyFill="1" applyBorder="1"/>
    <xf numFmtId="0" fontId="218" fillId="2" borderId="0" xfId="0" applyFont="1" applyFill="1" applyBorder="1"/>
    <xf numFmtId="0" fontId="14" fillId="2" borderId="0" xfId="0" applyFont="1" applyFill="1" applyBorder="1" applyAlignment="1">
      <alignment wrapText="1"/>
    </xf>
    <xf numFmtId="8" fontId="14" fillId="102" borderId="174" xfId="0" applyNumberFormat="1" applyFont="1" applyFill="1" applyBorder="1" applyAlignment="1">
      <alignment horizontal="center"/>
    </xf>
    <xf numFmtId="177" fontId="14" fillId="102" borderId="174" xfId="0" applyNumberFormat="1" applyFont="1" applyFill="1" applyBorder="1"/>
    <xf numFmtId="8" fontId="14" fillId="102" borderId="172" xfId="0" applyNumberFormat="1" applyFont="1" applyFill="1" applyBorder="1"/>
    <xf numFmtId="8" fontId="14" fillId="102" borderId="171" xfId="0" applyNumberFormat="1" applyFont="1" applyFill="1" applyBorder="1"/>
    <xf numFmtId="0" fontId="14" fillId="102" borderId="112" xfId="0" applyFont="1" applyFill="1" applyBorder="1" applyAlignment="1">
      <alignment horizontal="center" vertical="center" wrapText="1"/>
    </xf>
    <xf numFmtId="8" fontId="14" fillId="102" borderId="9" xfId="0" applyNumberFormat="1" applyFont="1" applyFill="1" applyBorder="1" applyAlignment="1">
      <alignment horizontal="center" vertical="center" wrapText="1"/>
    </xf>
    <xf numFmtId="177" fontId="14" fillId="102" borderId="9" xfId="0" applyNumberFormat="1" applyFont="1" applyFill="1" applyBorder="1" applyAlignment="1">
      <alignment horizontal="center" vertical="center" wrapText="1"/>
    </xf>
    <xf numFmtId="0" fontId="14" fillId="102" borderId="109" xfId="0" applyFont="1" applyFill="1" applyBorder="1" applyAlignment="1">
      <alignment horizontal="center" vertical="center" wrapText="1"/>
    </xf>
    <xf numFmtId="0" fontId="0" fillId="100" borderId="0" xfId="0" applyFill="1"/>
    <xf numFmtId="0" fontId="233" fillId="0" borderId="12" xfId="0" applyFont="1" applyFill="1" applyBorder="1" applyAlignment="1" applyProtection="1">
      <alignment horizontal="center" vertical="center"/>
      <protection locked="0"/>
    </xf>
    <xf numFmtId="3" fontId="232" fillId="0" borderId="0" xfId="0" applyNumberFormat="1" applyFont="1" applyFill="1" applyBorder="1" applyAlignment="1" applyProtection="1">
      <alignment vertical="center"/>
      <protection locked="0"/>
    </xf>
    <xf numFmtId="3" fontId="46" fillId="0" borderId="0" xfId="0" applyNumberFormat="1" applyFont="1" applyFill="1" applyBorder="1" applyAlignment="1" applyProtection="1">
      <alignment horizontal="center" vertical="center"/>
      <protection locked="0"/>
    </xf>
    <xf numFmtId="10" fontId="211" fillId="0" borderId="0" xfId="0" applyNumberFormat="1" applyFont="1" applyFill="1" applyBorder="1" applyAlignment="1" applyProtection="1">
      <alignment horizontal="center" vertical="center"/>
    </xf>
    <xf numFmtId="9" fontId="42" fillId="0" borderId="12" xfId="0" applyNumberFormat="1" applyFont="1" applyFill="1" applyBorder="1" applyAlignment="1" applyProtection="1">
      <alignment horizontal="center" vertical="center"/>
      <protection locked="0"/>
    </xf>
    <xf numFmtId="0" fontId="0" fillId="0" borderId="0" xfId="0" applyFill="1" applyProtection="1">
      <protection locked="0"/>
    </xf>
    <xf numFmtId="0" fontId="233" fillId="0" borderId="0" xfId="0" applyFont="1" applyFill="1" applyAlignment="1" applyProtection="1">
      <alignment horizontal="center" vertical="center"/>
      <protection locked="0"/>
    </xf>
    <xf numFmtId="0" fontId="0" fillId="0" borderId="89" xfId="0" applyFill="1" applyBorder="1" applyProtection="1">
      <protection locked="0"/>
    </xf>
    <xf numFmtId="0" fontId="252" fillId="0" borderId="0" xfId="0" applyFont="1" applyProtection="1"/>
    <xf numFmtId="0" fontId="253" fillId="0" borderId="0" xfId="0" applyFont="1" applyProtection="1"/>
    <xf numFmtId="0" fontId="6" fillId="0" borderId="0" xfId="0" applyFont="1" applyAlignment="1">
      <alignment horizontal="center"/>
    </xf>
    <xf numFmtId="0" fontId="6" fillId="0" borderId="0" xfId="0" applyFont="1"/>
    <xf numFmtId="0" fontId="254" fillId="0" borderId="0" xfId="0" applyFont="1" applyProtection="1"/>
    <xf numFmtId="0" fontId="255" fillId="0" borderId="0" xfId="0" applyFont="1" applyAlignment="1" applyProtection="1">
      <alignment horizontal="center"/>
    </xf>
    <xf numFmtId="0" fontId="253" fillId="0" borderId="0" xfId="0" applyFont="1" applyAlignment="1" applyProtection="1">
      <alignment horizontal="center"/>
    </xf>
    <xf numFmtId="0" fontId="256" fillId="0" borderId="0" xfId="0" applyFont="1" applyProtection="1"/>
    <xf numFmtId="0" fontId="8" fillId="0" borderId="0" xfId="0" applyFont="1"/>
    <xf numFmtId="0" fontId="257" fillId="0" borderId="0" xfId="0" applyFont="1" applyProtection="1"/>
    <xf numFmtId="0" fontId="258" fillId="113" borderId="175" xfId="0" applyFont="1" applyFill="1" applyBorder="1" applyAlignment="1" applyProtection="1">
      <alignment horizontal="center"/>
    </xf>
    <xf numFmtId="0" fontId="258" fillId="113" borderId="178" xfId="0" applyFont="1" applyFill="1" applyBorder="1" applyAlignment="1" applyProtection="1">
      <alignment horizontal="right"/>
    </xf>
    <xf numFmtId="0" fontId="259" fillId="114" borderId="179" xfId="0" applyFont="1" applyFill="1" applyBorder="1" applyAlignment="1" applyProtection="1">
      <alignment horizontal="left"/>
    </xf>
    <xf numFmtId="0" fontId="260" fillId="114" borderId="0" xfId="0" applyFont="1" applyFill="1" applyBorder="1" applyAlignment="1" applyProtection="1">
      <alignment horizontal="right"/>
    </xf>
    <xf numFmtId="0" fontId="260" fillId="114" borderId="0" xfId="0" applyFont="1" applyFill="1" applyBorder="1" applyAlignment="1" applyProtection="1">
      <alignment horizontal="center"/>
    </xf>
    <xf numFmtId="0" fontId="260" fillId="114" borderId="180" xfId="0" applyFont="1" applyFill="1" applyBorder="1" applyAlignment="1" applyProtection="1">
      <alignment horizontal="center"/>
    </xf>
    <xf numFmtId="0" fontId="260" fillId="114" borderId="181" xfId="0" applyFont="1" applyFill="1" applyBorder="1" applyAlignment="1" applyProtection="1">
      <alignment horizontal="right"/>
    </xf>
    <xf numFmtId="0" fontId="260" fillId="114" borderId="182" xfId="0" applyFont="1" applyFill="1" applyBorder="1" applyAlignment="1" applyProtection="1">
      <alignment horizontal="right"/>
    </xf>
    <xf numFmtId="0" fontId="259" fillId="114" borderId="182" xfId="0" applyFont="1" applyFill="1" applyBorder="1" applyAlignment="1" applyProtection="1">
      <alignment horizontal="left"/>
    </xf>
    <xf numFmtId="0" fontId="260" fillId="114" borderId="181" xfId="0" applyFont="1" applyFill="1" applyBorder="1" applyAlignment="1" applyProtection="1">
      <alignment horizontal="center"/>
    </xf>
    <xf numFmtId="0" fontId="260" fillId="114" borderId="182" xfId="0" applyFont="1" applyFill="1" applyBorder="1" applyAlignment="1" applyProtection="1">
      <alignment horizontal="center"/>
    </xf>
    <xf numFmtId="0" fontId="260" fillId="114" borderId="183" xfId="0" applyFont="1" applyFill="1" applyBorder="1" applyAlignment="1" applyProtection="1">
      <alignment horizontal="center"/>
    </xf>
    <xf numFmtId="0" fontId="260" fillId="114" borderId="184" xfId="0" applyFont="1" applyFill="1" applyBorder="1" applyAlignment="1" applyProtection="1">
      <alignment horizontal="center"/>
    </xf>
    <xf numFmtId="0" fontId="260" fillId="114" borderId="185" xfId="0" applyFont="1" applyFill="1" applyBorder="1" applyAlignment="1" applyProtection="1">
      <alignment horizontal="center"/>
    </xf>
    <xf numFmtId="0" fontId="259" fillId="68" borderId="186" xfId="0" applyFont="1" applyFill="1" applyBorder="1" applyAlignment="1" applyProtection="1">
      <alignment horizontal="center"/>
    </xf>
    <xf numFmtId="0" fontId="14" fillId="0" borderId="110" xfId="2477" applyFont="1" applyBorder="1" applyAlignment="1">
      <alignment horizontal="center"/>
    </xf>
    <xf numFmtId="3" fontId="259" fillId="68" borderId="187" xfId="0" applyNumberFormat="1" applyFont="1" applyFill="1" applyBorder="1" applyAlignment="1" applyProtection="1">
      <alignment horizontal="center"/>
    </xf>
    <xf numFmtId="238" fontId="259" fillId="0" borderId="188" xfId="0" applyNumberFormat="1" applyFont="1" applyFill="1" applyBorder="1" applyAlignment="1" applyProtection="1">
      <alignment horizontal="center"/>
    </xf>
    <xf numFmtId="0" fontId="220" fillId="0" borderId="189" xfId="0" applyFont="1" applyFill="1" applyBorder="1"/>
    <xf numFmtId="0" fontId="14" fillId="0" borderId="110" xfId="2477" applyFont="1" applyFill="1" applyBorder="1" applyAlignment="1">
      <alignment horizontal="center"/>
    </xf>
    <xf numFmtId="171" fontId="259" fillId="68" borderId="190" xfId="0" applyNumberFormat="1" applyFont="1" applyFill="1" applyBorder="1" applyAlignment="1" applyProtection="1">
      <alignment horizontal="center"/>
    </xf>
    <xf numFmtId="171" fontId="259" fillId="68" borderId="186" xfId="0" applyNumberFormat="1" applyFont="1" applyFill="1" applyBorder="1" applyAlignment="1" applyProtection="1">
      <alignment horizontal="center"/>
    </xf>
    <xf numFmtId="3" fontId="259" fillId="68" borderId="191" xfId="0" applyNumberFormat="1" applyFont="1" applyFill="1" applyBorder="1" applyAlignment="1" applyProtection="1">
      <alignment horizontal="center"/>
    </xf>
    <xf numFmtId="171" fontId="259" fillId="68" borderId="192" xfId="0" applyNumberFormat="1" applyFont="1" applyFill="1" applyBorder="1" applyAlignment="1" applyProtection="1">
      <alignment horizontal="center"/>
    </xf>
    <xf numFmtId="171" fontId="259" fillId="68" borderId="193" xfId="0" applyNumberFormat="1" applyFont="1" applyFill="1" applyBorder="1" applyAlignment="1" applyProtection="1">
      <alignment horizontal="center"/>
    </xf>
    <xf numFmtId="3" fontId="220" fillId="68" borderId="191" xfId="0" applyNumberFormat="1" applyFont="1" applyFill="1" applyBorder="1" applyAlignment="1" applyProtection="1">
      <alignment horizontal="center"/>
    </xf>
    <xf numFmtId="0" fontId="259" fillId="68" borderId="194" xfId="0" applyFont="1" applyFill="1" applyBorder="1" applyAlignment="1" applyProtection="1">
      <alignment horizontal="left"/>
    </xf>
    <xf numFmtId="0" fontId="259" fillId="68" borderId="195" xfId="0" applyFont="1" applyFill="1" applyBorder="1" applyAlignment="1" applyProtection="1">
      <alignment horizontal="right"/>
    </xf>
    <xf numFmtId="0" fontId="259" fillId="68" borderId="195" xfId="0" applyFont="1" applyFill="1" applyBorder="1" applyAlignment="1" applyProtection="1">
      <alignment horizontal="left" wrapText="1"/>
    </xf>
    <xf numFmtId="0" fontId="259" fillId="0" borderId="195" xfId="0" applyFont="1" applyFill="1" applyBorder="1" applyAlignment="1" applyProtection="1">
      <alignment horizontal="right"/>
    </xf>
    <xf numFmtId="3" fontId="259" fillId="0" borderId="195" xfId="0" applyNumberFormat="1" applyFont="1" applyFill="1" applyBorder="1" applyAlignment="1" applyProtection="1">
      <alignment horizontal="center"/>
    </xf>
    <xf numFmtId="238" fontId="259" fillId="0" borderId="196" xfId="0" applyNumberFormat="1" applyFont="1" applyFill="1" applyBorder="1" applyAlignment="1" applyProtection="1">
      <alignment horizontal="center"/>
    </xf>
    <xf numFmtId="0" fontId="259" fillId="0" borderId="195" xfId="0" applyFont="1" applyFill="1" applyBorder="1" applyAlignment="1" applyProtection="1">
      <alignment horizontal="left" wrapText="1"/>
    </xf>
    <xf numFmtId="171" fontId="259" fillId="0" borderId="197" xfId="0" applyNumberFormat="1" applyFont="1" applyFill="1" applyBorder="1" applyAlignment="1" applyProtection="1">
      <alignment horizontal="center"/>
    </xf>
    <xf numFmtId="171" fontId="259" fillId="0" borderId="194" xfId="0" applyNumberFormat="1" applyFont="1" applyFill="1" applyBorder="1" applyAlignment="1" applyProtection="1">
      <alignment horizontal="center"/>
    </xf>
    <xf numFmtId="0" fontId="259" fillId="68" borderId="198" xfId="0" applyFont="1" applyFill="1" applyBorder="1" applyAlignment="1" applyProtection="1">
      <alignment horizontal="center"/>
    </xf>
    <xf numFmtId="0" fontId="259" fillId="68" borderId="199" xfId="0" applyFont="1" applyFill="1" applyBorder="1" applyAlignment="1" applyProtection="1">
      <alignment horizontal="center"/>
    </xf>
    <xf numFmtId="0" fontId="259" fillId="68" borderId="184" xfId="0" applyFont="1" applyFill="1" applyBorder="1" applyAlignment="1" applyProtection="1">
      <alignment horizontal="right"/>
    </xf>
    <xf numFmtId="3" fontId="259" fillId="115" borderId="200" xfId="0" applyNumberFormat="1" applyFont="1" applyFill="1" applyBorder="1" applyAlignment="1" applyProtection="1">
      <alignment horizontal="center"/>
    </xf>
    <xf numFmtId="0" fontId="259" fillId="68" borderId="201" xfId="0" applyFont="1" applyFill="1" applyBorder="1" applyAlignment="1" applyProtection="1">
      <alignment horizontal="center"/>
    </xf>
    <xf numFmtId="238" fontId="259" fillId="68" borderId="184" xfId="0" applyNumberFormat="1" applyFont="1" applyFill="1" applyBorder="1" applyAlignment="1" applyProtection="1">
      <alignment horizontal="right"/>
    </xf>
    <xf numFmtId="208" fontId="259" fillId="68" borderId="184" xfId="0" applyNumberFormat="1" applyFont="1" applyFill="1" applyBorder="1" applyAlignment="1" applyProtection="1">
      <alignment horizontal="right"/>
    </xf>
    <xf numFmtId="171" fontId="259" fillId="115" borderId="200" xfId="0" applyNumberFormat="1" applyFont="1" applyFill="1" applyBorder="1" applyAlignment="1" applyProtection="1">
      <alignment horizontal="center"/>
    </xf>
    <xf numFmtId="171" fontId="259" fillId="116" borderId="183" xfId="0" applyNumberFormat="1" applyFont="1" applyFill="1" applyBorder="1" applyAlignment="1" applyProtection="1">
      <alignment horizontal="center"/>
    </xf>
    <xf numFmtId="0" fontId="261" fillId="0" borderId="0" xfId="0" applyFont="1" applyProtection="1"/>
    <xf numFmtId="0" fontId="220" fillId="0" borderId="0" xfId="0" applyFont="1"/>
    <xf numFmtId="0" fontId="6" fillId="0" borderId="0" xfId="0" applyFont="1" applyAlignment="1">
      <alignment horizontal="right"/>
    </xf>
    <xf numFmtId="9" fontId="220" fillId="0" borderId="0" xfId="0" applyNumberFormat="1" applyFont="1" applyAlignment="1">
      <alignment horizontal="center"/>
    </xf>
    <xf numFmtId="171" fontId="6" fillId="0" borderId="0" xfId="0" applyNumberFormat="1" applyFont="1" applyAlignment="1">
      <alignment horizontal="center"/>
    </xf>
    <xf numFmtId="0" fontId="253" fillId="0" borderId="0" xfId="0" applyFont="1" applyAlignment="1" applyProtection="1">
      <alignment horizontal="right"/>
    </xf>
    <xf numFmtId="2" fontId="253" fillId="0" borderId="0" xfId="0" applyNumberFormat="1" applyFont="1" applyProtection="1"/>
    <xf numFmtId="0" fontId="259" fillId="0" borderId="0" xfId="0" applyFont="1" applyAlignment="1" applyProtection="1">
      <alignment horizontal="right"/>
    </xf>
    <xf numFmtId="171" fontId="220" fillId="0" borderId="0" xfId="0" applyNumberFormat="1" applyFont="1" applyAlignment="1">
      <alignment horizontal="center"/>
    </xf>
    <xf numFmtId="0" fontId="62" fillId="103" borderId="0" xfId="0" applyFont="1" applyFill="1"/>
    <xf numFmtId="0" fontId="0" fillId="103" borderId="0" xfId="0" applyFill="1"/>
    <xf numFmtId="0" fontId="251" fillId="103" borderId="0" xfId="0" applyFont="1" applyFill="1"/>
    <xf numFmtId="0" fontId="5" fillId="103" borderId="202" xfId="0" applyFont="1" applyFill="1" applyBorder="1" applyAlignment="1">
      <alignment horizontal="center" vertical="center" wrapText="1"/>
    </xf>
    <xf numFmtId="3" fontId="73" fillId="117" borderId="203" xfId="0" applyNumberFormat="1" applyFont="1" applyFill="1" applyBorder="1" applyAlignment="1">
      <alignment horizontal="center" vertical="center" wrapText="1"/>
    </xf>
    <xf numFmtId="0" fontId="5" fillId="103" borderId="203" xfId="0" applyFont="1" applyFill="1" applyBorder="1" applyAlignment="1">
      <alignment horizontal="center" vertical="center" wrapText="1"/>
    </xf>
    <xf numFmtId="0" fontId="5" fillId="103" borderId="204" xfId="0" applyFont="1" applyFill="1" applyBorder="1" applyAlignment="1">
      <alignment horizontal="center" vertical="center" wrapText="1"/>
    </xf>
    <xf numFmtId="0" fontId="264" fillId="117" borderId="203" xfId="0" applyFont="1" applyFill="1" applyBorder="1" applyAlignment="1">
      <alignment horizontal="right" vertical="center" wrapText="1"/>
    </xf>
    <xf numFmtId="0" fontId="265" fillId="103" borderId="0" xfId="0" applyFont="1" applyFill="1" applyAlignment="1">
      <alignment horizontal="center" vertical="center" wrapText="1"/>
    </xf>
    <xf numFmtId="0" fontId="265" fillId="103" borderId="0" xfId="0" applyFont="1" applyFill="1" applyAlignment="1">
      <alignment horizontal="right" vertical="center"/>
    </xf>
    <xf numFmtId="3" fontId="8" fillId="0" borderId="110" xfId="0" applyNumberFormat="1" applyFont="1" applyFill="1" applyBorder="1" applyAlignment="1">
      <alignment horizontal="center"/>
    </xf>
    <xf numFmtId="0" fontId="8" fillId="0" borderId="110" xfId="0" applyFont="1" applyFill="1" applyBorder="1" applyAlignment="1">
      <alignment horizontal="center"/>
    </xf>
    <xf numFmtId="0" fontId="4" fillId="103" borderId="110" xfId="0" applyFont="1" applyFill="1" applyBorder="1" applyAlignment="1">
      <alignment horizontal="center"/>
    </xf>
    <xf numFmtId="294" fontId="8" fillId="0" borderId="110" xfId="0" applyNumberFormat="1" applyFont="1" applyFill="1" applyBorder="1" applyAlignment="1">
      <alignment horizontal="right"/>
    </xf>
    <xf numFmtId="3" fontId="8" fillId="0" borderId="110" xfId="0" applyNumberFormat="1" applyFont="1" applyFill="1" applyBorder="1" applyAlignment="1">
      <alignment horizontal="right"/>
    </xf>
    <xf numFmtId="0" fontId="265" fillId="0" borderId="0" xfId="0" applyFont="1"/>
    <xf numFmtId="0" fontId="8" fillId="0" borderId="110" xfId="0" applyFont="1" applyFill="1" applyBorder="1" applyAlignment="1">
      <alignment horizontal="center" vertical="center"/>
    </xf>
    <xf numFmtId="0" fontId="5" fillId="0" borderId="110" xfId="0" applyFont="1" applyFill="1" applyBorder="1" applyAlignment="1">
      <alignment horizontal="center"/>
    </xf>
    <xf numFmtId="0" fontId="5" fillId="0" borderId="110" xfId="0" applyFont="1" applyFill="1" applyBorder="1" applyAlignment="1">
      <alignment horizontal="center" vertical="center"/>
    </xf>
    <xf numFmtId="3" fontId="8" fillId="0" borderId="0" xfId="0" applyNumberFormat="1" applyFont="1" applyFill="1"/>
    <xf numFmtId="0" fontId="4" fillId="108" borderId="110" xfId="0" applyFont="1" applyFill="1" applyBorder="1" applyAlignment="1">
      <alignment horizontal="center" vertical="center"/>
    </xf>
    <xf numFmtId="0" fontId="5" fillId="0" borderId="0" xfId="0" applyFont="1" applyFill="1" applyAlignment="1">
      <alignment horizontal="center"/>
    </xf>
    <xf numFmtId="9" fontId="265" fillId="103" borderId="0" xfId="0" applyNumberFormat="1" applyFont="1" applyFill="1"/>
    <xf numFmtId="9" fontId="265" fillId="0" borderId="0" xfId="0" applyNumberFormat="1" applyFont="1" applyFill="1"/>
    <xf numFmtId="0" fontId="4" fillId="95" borderId="110" xfId="0" applyFont="1" applyFill="1" applyBorder="1" applyAlignment="1">
      <alignment horizontal="center"/>
    </xf>
    <xf numFmtId="0" fontId="4" fillId="0" borderId="110" xfId="0" applyFont="1" applyFill="1" applyBorder="1" applyAlignment="1">
      <alignment horizontal="center" vertical="center"/>
    </xf>
    <xf numFmtId="0" fontId="265" fillId="0" borderId="110" xfId="0" applyFont="1" applyFill="1" applyBorder="1" applyAlignment="1">
      <alignment horizontal="center"/>
    </xf>
    <xf numFmtId="0" fontId="265" fillId="0" borderId="0" xfId="0" applyFont="1" applyFill="1" applyAlignment="1">
      <alignment horizontal="center"/>
    </xf>
    <xf numFmtId="0" fontId="4" fillId="102" borderId="110" xfId="0" applyFont="1" applyFill="1" applyBorder="1" applyAlignment="1">
      <alignment horizontal="center"/>
    </xf>
    <xf numFmtId="0" fontId="266" fillId="0" borderId="0" xfId="0" applyFont="1" applyFill="1" applyAlignment="1">
      <alignment horizontal="center"/>
    </xf>
    <xf numFmtId="9" fontId="266" fillId="0" borderId="0" xfId="0" applyNumberFormat="1" applyFont="1" applyFill="1"/>
    <xf numFmtId="0" fontId="5" fillId="104" borderId="110" xfId="0" applyFont="1" applyFill="1" applyBorder="1" applyAlignment="1">
      <alignment horizontal="center" vertical="center"/>
    </xf>
    <xf numFmtId="3" fontId="5" fillId="111" borderId="110" xfId="0" applyNumberFormat="1" applyFont="1" applyFill="1" applyBorder="1" applyAlignment="1">
      <alignment horizontal="center"/>
    </xf>
    <xf numFmtId="0" fontId="5" fillId="104" borderId="110" xfId="54" applyFont="1" applyFill="1" applyBorder="1" applyAlignment="1">
      <alignment horizontal="center"/>
    </xf>
    <xf numFmtId="0" fontId="4" fillId="0" borderId="110" xfId="54" applyFont="1" applyFill="1" applyBorder="1" applyAlignment="1">
      <alignment horizontal="center" vertical="center"/>
    </xf>
    <xf numFmtId="294" fontId="5" fillId="104" borderId="110" xfId="0" applyNumberFormat="1" applyFont="1" applyFill="1" applyBorder="1" applyAlignment="1">
      <alignment horizontal="right"/>
    </xf>
    <xf numFmtId="3" fontId="5" fillId="104" borderId="110" xfId="0" applyNumberFormat="1" applyFont="1" applyFill="1" applyBorder="1" applyAlignment="1">
      <alignment horizontal="right"/>
    </xf>
    <xf numFmtId="3" fontId="8" fillId="0" borderId="110" xfId="7" applyNumberFormat="1" applyFont="1" applyFill="1" applyBorder="1" applyAlignment="1">
      <alignment horizontal="center"/>
    </xf>
    <xf numFmtId="294" fontId="8" fillId="0" borderId="110" xfId="7" applyNumberFormat="1" applyFont="1" applyFill="1" applyBorder="1"/>
    <xf numFmtId="3" fontId="8" fillId="0" borderId="110" xfId="7" applyNumberFormat="1" applyFont="1" applyFill="1" applyBorder="1"/>
    <xf numFmtId="0" fontId="4" fillId="118" borderId="110" xfId="0" applyFont="1" applyFill="1" applyBorder="1" applyAlignment="1">
      <alignment horizontal="center" vertical="center"/>
    </xf>
    <xf numFmtId="294" fontId="8" fillId="100" borderId="110" xfId="7" applyNumberFormat="1" applyFont="1" applyFill="1" applyBorder="1"/>
    <xf numFmtId="0" fontId="5" fillId="104" borderId="110" xfId="0" applyFont="1" applyFill="1" applyBorder="1" applyAlignment="1">
      <alignment horizontal="center"/>
    </xf>
    <xf numFmtId="0" fontId="0" fillId="100" borderId="0" xfId="0" applyFill="1" applyAlignment="1"/>
    <xf numFmtId="0" fontId="62" fillId="2" borderId="0" xfId="0" applyFont="1" applyFill="1" applyAlignment="1">
      <alignment vertical="center"/>
    </xf>
    <xf numFmtId="0" fontId="49" fillId="2" borderId="0" xfId="0" applyFont="1" applyFill="1" applyAlignment="1">
      <alignment horizontal="left" vertical="center" wrapText="1"/>
    </xf>
    <xf numFmtId="175" fontId="243" fillId="2" borderId="0" xfId="0" applyNumberFormat="1" applyFont="1" applyFill="1" applyAlignment="1">
      <alignment vertical="center"/>
    </xf>
    <xf numFmtId="0" fontId="265" fillId="2" borderId="0" xfId="0" applyFont="1" applyFill="1"/>
    <xf numFmtId="0" fontId="8" fillId="2" borderId="0" xfId="0" applyFont="1" applyFill="1" applyAlignment="1">
      <alignment horizontal="center" vertical="center" wrapText="1"/>
    </xf>
    <xf numFmtId="0" fontId="262" fillId="2" borderId="0" xfId="0" applyFont="1" applyFill="1"/>
    <xf numFmtId="3" fontId="262" fillId="2" borderId="0" xfId="0" applyNumberFormat="1" applyFont="1" applyFill="1" applyAlignment="1">
      <alignment horizontal="center"/>
    </xf>
    <xf numFmtId="0" fontId="263" fillId="2" borderId="0" xfId="0" applyFont="1" applyFill="1" applyAlignment="1">
      <alignment horizontal="center"/>
    </xf>
    <xf numFmtId="0" fontId="8" fillId="2" borderId="0" xfId="0" applyFont="1" applyFill="1" applyAlignment="1">
      <alignment horizontal="right"/>
    </xf>
    <xf numFmtId="3" fontId="0" fillId="2" borderId="0" xfId="0" applyNumberFormat="1" applyFont="1" applyFill="1"/>
    <xf numFmtId="3" fontId="0" fillId="2" borderId="0" xfId="0" applyNumberFormat="1" applyFill="1"/>
    <xf numFmtId="1" fontId="238" fillId="0" borderId="34" xfId="0" applyNumberFormat="1" applyFont="1" applyBorder="1"/>
    <xf numFmtId="293" fontId="8" fillId="2" borderId="0" xfId="0" applyNumberFormat="1" applyFont="1" applyFill="1"/>
    <xf numFmtId="295" fontId="8" fillId="2" borderId="0" xfId="71" applyNumberFormat="1" applyFont="1" applyFill="1"/>
    <xf numFmtId="293" fontId="239" fillId="103" borderId="110" xfId="0" applyNumberFormat="1" applyFont="1" applyFill="1" applyBorder="1" applyAlignment="1">
      <alignment vertical="top"/>
    </xf>
    <xf numFmtId="0" fontId="0" fillId="2" borderId="0" xfId="0" applyFill="1" applyAlignment="1">
      <alignment horizontal="right"/>
    </xf>
    <xf numFmtId="0" fontId="4" fillId="2" borderId="0" xfId="0" applyFont="1" applyFill="1" applyAlignment="1">
      <alignment horizontal="right"/>
    </xf>
    <xf numFmtId="171" fontId="4" fillId="99" borderId="110" xfId="0" applyNumberFormat="1" applyFont="1" applyFill="1" applyBorder="1"/>
    <xf numFmtId="43" fontId="4" fillId="99" borderId="110" xfId="0" applyNumberFormat="1" applyFont="1" applyFill="1" applyBorder="1"/>
    <xf numFmtId="3" fontId="232" fillId="2" borderId="89" xfId="0" applyNumberFormat="1" applyFont="1" applyFill="1" applyBorder="1" applyAlignment="1" applyProtection="1">
      <alignment vertical="center" wrapText="1"/>
      <protection locked="0"/>
    </xf>
    <xf numFmtId="3" fontId="232" fillId="2" borderId="0" xfId="0" applyNumberFormat="1" applyFont="1" applyFill="1" applyBorder="1" applyAlignment="1" applyProtection="1">
      <alignment vertical="center" wrapText="1"/>
      <protection locked="0"/>
    </xf>
    <xf numFmtId="175" fontId="92" fillId="102" borderId="119" xfId="0" applyNumberFormat="1" applyFont="1" applyFill="1" applyBorder="1" applyAlignment="1">
      <alignment horizontal="center"/>
    </xf>
    <xf numFmtId="175" fontId="92" fillId="102" borderId="38" xfId="0" applyNumberFormat="1" applyFont="1" applyFill="1" applyBorder="1" applyAlignment="1">
      <alignment horizontal="center"/>
    </xf>
    <xf numFmtId="175" fontId="92" fillId="102" borderId="5" xfId="0" applyNumberFormat="1" applyFont="1" applyFill="1" applyBorder="1" applyAlignment="1">
      <alignment horizontal="center"/>
    </xf>
    <xf numFmtId="175" fontId="45" fillId="102" borderId="9" xfId="0" applyNumberFormat="1" applyFont="1" applyFill="1" applyBorder="1" applyAlignment="1">
      <alignment horizontal="center"/>
    </xf>
    <xf numFmtId="287" fontId="217" fillId="102" borderId="123" xfId="70" applyNumberFormat="1" applyFont="1" applyFill="1" applyBorder="1" applyAlignment="1">
      <alignment horizontal="left" vertical="center"/>
    </xf>
    <xf numFmtId="0" fontId="0" fillId="28" borderId="122" xfId="0" applyFill="1" applyBorder="1" applyAlignment="1">
      <alignment horizontal="left" wrapText="1"/>
    </xf>
    <xf numFmtId="0" fontId="0" fillId="28" borderId="173" xfId="0" applyFill="1" applyBorder="1" applyAlignment="1">
      <alignment horizontal="left" wrapText="1"/>
    </xf>
    <xf numFmtId="0" fontId="0" fillId="28" borderId="122" xfId="0" applyFill="1" applyBorder="1" applyAlignment="1">
      <alignment horizontal="left"/>
    </xf>
    <xf numFmtId="0" fontId="0" fillId="28" borderId="173" xfId="0" applyFill="1" applyBorder="1" applyAlignment="1">
      <alignment horizontal="left"/>
    </xf>
    <xf numFmtId="173" fontId="46" fillId="102" borderId="0" xfId="71" applyNumberFormat="1" applyFont="1" applyFill="1" applyBorder="1" applyAlignment="1" applyProtection="1">
      <alignment horizontal="center" vertical="center"/>
      <protection locked="0"/>
    </xf>
    <xf numFmtId="173" fontId="46" fillId="102" borderId="12" xfId="70" applyNumberFormat="1" applyFont="1" applyFill="1" applyBorder="1" applyAlignment="1" applyProtection="1">
      <alignment horizontal="center" vertical="center"/>
      <protection locked="0"/>
    </xf>
    <xf numFmtId="3" fontId="43" fillId="102" borderId="40" xfId="0" applyNumberFormat="1" applyFont="1" applyFill="1" applyBorder="1" applyAlignment="1" applyProtection="1">
      <alignment horizontal="center" vertical="center"/>
      <protection locked="0"/>
    </xf>
    <xf numFmtId="0" fontId="47" fillId="2" borderId="0" xfId="0" applyFont="1" applyFill="1" applyBorder="1" applyAlignment="1">
      <alignment horizontal="center" vertical="center"/>
    </xf>
    <xf numFmtId="0" fontId="240" fillId="2" borderId="0" xfId="0" applyFont="1" applyFill="1" applyBorder="1" applyAlignment="1">
      <alignment wrapText="1"/>
    </xf>
    <xf numFmtId="0" fontId="240" fillId="2" borderId="12" xfId="0" applyFont="1" applyFill="1" applyBorder="1" applyAlignment="1">
      <alignment wrapText="1"/>
    </xf>
    <xf numFmtId="0" fontId="92" fillId="2" borderId="0" xfId="0" applyFont="1" applyFill="1" applyBorder="1" applyAlignment="1">
      <alignment wrapText="1"/>
    </xf>
    <xf numFmtId="0" fontId="92" fillId="2" borderId="12" xfId="0" applyFont="1" applyFill="1" applyBorder="1" applyAlignment="1">
      <alignment wrapText="1"/>
    </xf>
    <xf numFmtId="0" fontId="49" fillId="2" borderId="103" xfId="0" applyFont="1" applyFill="1" applyBorder="1" applyAlignment="1">
      <alignment wrapText="1"/>
    </xf>
    <xf numFmtId="0" fontId="49" fillId="2" borderId="97" xfId="0" applyFont="1" applyFill="1" applyBorder="1" applyAlignment="1">
      <alignment wrapText="1"/>
    </xf>
    <xf numFmtId="0" fontId="53" fillId="26" borderId="89" xfId="0" applyFont="1" applyFill="1" applyBorder="1" applyAlignment="1">
      <alignment horizontal="center" vertical="center"/>
    </xf>
    <xf numFmtId="0" fontId="53" fillId="26" borderId="0" xfId="0" applyFont="1" applyFill="1" applyBorder="1" applyAlignment="1">
      <alignment horizontal="center" vertical="center"/>
    </xf>
    <xf numFmtId="0" fontId="92" fillId="2" borderId="103" xfId="0" applyFont="1" applyFill="1" applyBorder="1" applyAlignment="1">
      <alignment wrapText="1"/>
    </xf>
    <xf numFmtId="0" fontId="92" fillId="2" borderId="97" xfId="0" applyFont="1" applyFill="1" applyBorder="1" applyAlignment="1">
      <alignment wrapText="1"/>
    </xf>
    <xf numFmtId="0" fontId="49" fillId="2" borderId="138" xfId="0" applyFont="1" applyFill="1" applyBorder="1" applyAlignment="1">
      <alignment wrapText="1"/>
    </xf>
    <xf numFmtId="0" fontId="49" fillId="2" borderId="134" xfId="0" applyFont="1" applyFill="1" applyBorder="1" applyAlignment="1">
      <alignment wrapText="1"/>
    </xf>
    <xf numFmtId="0" fontId="49" fillId="2" borderId="138" xfId="0" applyFont="1" applyFill="1" applyBorder="1" applyAlignment="1">
      <alignment vertical="center" wrapText="1"/>
    </xf>
    <xf numFmtId="0" fontId="49" fillId="2" borderId="134" xfId="0" applyFont="1" applyFill="1" applyBorder="1" applyAlignment="1">
      <alignment vertical="center" wrapText="1"/>
    </xf>
    <xf numFmtId="0" fontId="231" fillId="2" borderId="0" xfId="0" applyFont="1" applyFill="1" applyAlignment="1">
      <alignment horizontal="left"/>
    </xf>
    <xf numFmtId="0" fontId="92" fillId="2" borderId="118" xfId="0" applyFont="1" applyFill="1" applyBorder="1" applyAlignment="1">
      <alignment horizontal="center" wrapText="1"/>
    </xf>
    <xf numFmtId="0" fontId="92" fillId="2" borderId="103" xfId="0" applyFont="1" applyFill="1" applyBorder="1" applyAlignment="1">
      <alignment horizontal="center" wrapText="1"/>
    </xf>
    <xf numFmtId="0" fontId="92" fillId="2" borderId="97" xfId="0" applyFont="1" applyFill="1" applyBorder="1" applyAlignment="1">
      <alignment horizontal="center" wrapText="1"/>
    </xf>
    <xf numFmtId="0" fontId="92" fillId="2" borderId="89" xfId="0" applyFont="1" applyFill="1" applyBorder="1" applyAlignment="1">
      <alignment horizontal="center" wrapText="1"/>
    </xf>
    <xf numFmtId="0" fontId="92" fillId="2" borderId="0" xfId="0" applyFont="1" applyFill="1" applyBorder="1" applyAlignment="1">
      <alignment horizontal="center" wrapText="1"/>
    </xf>
    <xf numFmtId="0" fontId="92" fillId="2" borderId="12" xfId="0" applyFont="1" applyFill="1" applyBorder="1" applyAlignment="1">
      <alignment horizontal="center" wrapText="1"/>
    </xf>
    <xf numFmtId="0" fontId="92" fillId="2" borderId="109" xfId="0" applyFont="1" applyFill="1" applyBorder="1" applyAlignment="1">
      <alignment horizontal="center" wrapText="1"/>
    </xf>
    <xf numFmtId="0" fontId="92" fillId="2" borderId="5" xfId="0" applyFont="1" applyFill="1" applyBorder="1" applyAlignment="1">
      <alignment horizontal="center" wrapText="1"/>
    </xf>
    <xf numFmtId="0" fontId="92" fillId="2" borderId="112" xfId="0" applyFont="1" applyFill="1" applyBorder="1" applyAlignment="1">
      <alignment horizontal="center" wrapText="1"/>
    </xf>
    <xf numFmtId="175" fontId="92" fillId="28" borderId="122" xfId="0" applyNumberFormat="1" applyFont="1" applyFill="1" applyBorder="1" applyAlignment="1">
      <alignment horizontal="left"/>
    </xf>
    <xf numFmtId="175" fontId="92" fillId="28" borderId="134" xfId="0" applyNumberFormat="1" applyFont="1" applyFill="1" applyBorder="1" applyAlignment="1">
      <alignment horizontal="left"/>
    </xf>
    <xf numFmtId="0" fontId="92" fillId="92" borderId="0" xfId="0" applyFont="1" applyFill="1" applyBorder="1" applyAlignment="1">
      <alignment horizontal="left" vertical="center" wrapText="1"/>
    </xf>
    <xf numFmtId="175" fontId="48" fillId="2" borderId="122" xfId="0" applyNumberFormat="1" applyFont="1" applyFill="1" applyBorder="1" applyAlignment="1">
      <alignment horizontal="left"/>
    </xf>
    <xf numFmtId="175" fontId="48" fillId="2" borderId="134" xfId="0" applyNumberFormat="1" applyFont="1" applyFill="1" applyBorder="1" applyAlignment="1">
      <alignment horizontal="left"/>
    </xf>
    <xf numFmtId="174" fontId="214" fillId="26" borderId="122" xfId="6" applyNumberFormat="1" applyFont="1" applyFill="1" applyBorder="1" applyAlignment="1">
      <alignment horizontal="center" vertical="center" wrapText="1"/>
    </xf>
    <xf numFmtId="174" fontId="214"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4" fillId="26" borderId="122" xfId="0" applyFont="1" applyFill="1" applyBorder="1" applyAlignment="1">
      <alignment horizontal="center"/>
    </xf>
    <xf numFmtId="0" fontId="214" fillId="26" borderId="134" xfId="0" applyFont="1" applyFill="1" applyBorder="1" applyAlignment="1">
      <alignment horizontal="center"/>
    </xf>
    <xf numFmtId="0" fontId="0" fillId="28" borderId="122" xfId="0" applyFill="1" applyBorder="1" applyAlignment="1">
      <alignment horizontal="left" vertical="top"/>
    </xf>
    <xf numFmtId="0" fontId="0" fillId="28" borderId="134" xfId="0" applyFill="1" applyBorder="1" applyAlignment="1">
      <alignment horizontal="left" vertical="top"/>
    </xf>
    <xf numFmtId="0" fontId="0" fillId="28" borderId="122" xfId="0" applyFill="1" applyBorder="1" applyAlignment="1">
      <alignment horizontal="left" vertical="top" wrapText="1"/>
    </xf>
    <xf numFmtId="0" fontId="0" fillId="28" borderId="134" xfId="0" applyFill="1" applyBorder="1" applyAlignment="1">
      <alignment horizontal="left" vertical="top" wrapText="1"/>
    </xf>
    <xf numFmtId="0" fontId="0" fillId="28" borderId="173" xfId="0" applyFill="1" applyBorder="1" applyAlignment="1">
      <alignment horizontal="left"/>
    </xf>
    <xf numFmtId="0" fontId="0" fillId="28" borderId="122" xfId="0" applyFill="1" applyBorder="1" applyAlignment="1">
      <alignment horizontal="left" vertical="center" wrapText="1"/>
    </xf>
    <xf numFmtId="0" fontId="0" fillId="28" borderId="173" xfId="0" applyFill="1" applyBorder="1" applyAlignment="1">
      <alignment horizontal="left" vertical="center" wrapText="1"/>
    </xf>
    <xf numFmtId="0" fontId="0" fillId="28" borderId="173" xfId="0" applyFill="1" applyBorder="1" applyAlignment="1">
      <alignment horizontal="left" wrapText="1"/>
    </xf>
    <xf numFmtId="0" fontId="0" fillId="28" borderId="173" xfId="0" applyFill="1" applyBorder="1" applyAlignment="1">
      <alignment horizontal="left" vertical="top"/>
    </xf>
    <xf numFmtId="0" fontId="213" fillId="92" borderId="0" xfId="40" applyNumberFormat="1" applyFont="1" applyFill="1" applyBorder="1" applyAlignment="1" applyProtection="1">
      <alignment horizontal="left" vertical="center" wrapText="1"/>
      <protection locked="0"/>
    </xf>
    <xf numFmtId="0" fontId="46" fillId="2" borderId="53" xfId="0" applyFont="1" applyFill="1" applyBorder="1" applyAlignment="1" applyProtection="1">
      <alignment horizontal="center" vertical="center" wrapText="1"/>
      <protection locked="0"/>
    </xf>
    <xf numFmtId="0" fontId="46" fillId="2" borderId="102" xfId="0" applyFont="1" applyFill="1" applyBorder="1" applyAlignment="1" applyProtection="1">
      <alignment horizontal="center" vertical="center" wrapText="1"/>
      <protection locked="0"/>
    </xf>
    <xf numFmtId="0" fontId="46" fillId="2" borderId="36" xfId="0" applyFont="1" applyFill="1" applyBorder="1" applyAlignment="1" applyProtection="1">
      <alignment horizontal="center" vertical="center" wrapText="1"/>
      <protection locked="0"/>
    </xf>
    <xf numFmtId="0" fontId="92" fillId="92" borderId="0" xfId="40" applyNumberFormat="1" applyFont="1" applyFill="1" applyBorder="1" applyAlignment="1">
      <alignment horizontal="left" vertical="center" wrapText="1"/>
    </xf>
    <xf numFmtId="0" fontId="49" fillId="92" borderId="0" xfId="0" applyFont="1" applyFill="1" applyBorder="1" applyAlignment="1">
      <alignment horizontal="left" vertical="center" wrapText="1"/>
    </xf>
    <xf numFmtId="0" fontId="45" fillId="2" borderId="0" xfId="0" applyFont="1" applyFill="1" applyBorder="1" applyAlignment="1">
      <alignment horizontal="left" vertical="top"/>
    </xf>
    <xf numFmtId="0" fontId="46" fillId="2" borderId="111" xfId="0" applyFont="1" applyFill="1" applyBorder="1" applyAlignment="1" applyProtection="1">
      <alignment horizontal="center" vertical="center" wrapText="1"/>
      <protection locked="0"/>
    </xf>
    <xf numFmtId="0" fontId="46" fillId="2" borderId="121" xfId="0" applyFont="1" applyFill="1" applyBorder="1" applyAlignment="1" applyProtection="1">
      <alignment horizontal="center" vertical="center" wrapText="1"/>
      <protection locked="0"/>
    </xf>
    <xf numFmtId="178" fontId="213" fillId="92" borderId="140" xfId="40" applyNumberFormat="1" applyFont="1" applyFill="1" applyBorder="1" applyAlignment="1">
      <alignment horizontal="left" vertical="center"/>
    </xf>
    <xf numFmtId="178" fontId="213" fillId="92" borderId="141" xfId="40" applyNumberFormat="1" applyFont="1" applyFill="1" applyBorder="1" applyAlignment="1">
      <alignment horizontal="left" vertical="center"/>
    </xf>
    <xf numFmtId="0" fontId="49" fillId="92" borderId="0" xfId="0" applyFont="1" applyFill="1" applyAlignment="1">
      <alignment horizontal="left" vertical="center" wrapText="1"/>
    </xf>
    <xf numFmtId="0" fontId="4" fillId="94" borderId="0" xfId="0" applyFont="1" applyFill="1" applyAlignment="1">
      <alignment horizontal="center"/>
    </xf>
    <xf numFmtId="0" fontId="4" fillId="94" borderId="5" xfId="0" applyFont="1" applyFill="1" applyBorder="1" applyAlignment="1">
      <alignment horizontal="center"/>
    </xf>
    <xf numFmtId="0" fontId="5" fillId="94" borderId="5" xfId="0" applyFont="1" applyFill="1" applyBorder="1" applyAlignment="1">
      <alignment horizontal="center"/>
    </xf>
    <xf numFmtId="0" fontId="265" fillId="103" borderId="0" xfId="0" applyFont="1" applyFill="1" applyAlignment="1">
      <alignment horizontal="center"/>
    </xf>
    <xf numFmtId="0" fontId="4" fillId="98" borderId="5" xfId="0" applyFont="1" applyFill="1" applyBorder="1" applyAlignment="1">
      <alignment horizontal="center"/>
    </xf>
    <xf numFmtId="0" fontId="244" fillId="0" borderId="165" xfId="0" applyFont="1" applyFill="1" applyBorder="1" applyAlignment="1">
      <alignment horizontal="center" vertical="center"/>
    </xf>
    <xf numFmtId="0" fontId="244" fillId="0" borderId="166" xfId="0" applyFont="1" applyFill="1" applyBorder="1" applyAlignment="1">
      <alignment horizontal="center" vertical="center"/>
    </xf>
    <xf numFmtId="0" fontId="244" fillId="103" borderId="165" xfId="0" applyFont="1" applyFill="1" applyBorder="1" applyAlignment="1">
      <alignment horizontal="center" vertical="center"/>
    </xf>
    <xf numFmtId="0" fontId="244" fillId="103" borderId="167" xfId="0" applyFont="1" applyFill="1" applyBorder="1" applyAlignment="1">
      <alignment horizontal="center" vertical="center"/>
    </xf>
    <xf numFmtId="0" fontId="244" fillId="103" borderId="166" xfId="0" applyFont="1" applyFill="1" applyBorder="1" applyAlignment="1">
      <alignment horizontal="center" vertical="center"/>
    </xf>
    <xf numFmtId="0" fontId="244" fillId="0" borderId="167" xfId="0" applyFont="1" applyFill="1" applyBorder="1" applyAlignment="1">
      <alignment horizontal="center" vertical="center"/>
    </xf>
    <xf numFmtId="0" fontId="244" fillId="104" borderId="165" xfId="0" applyFont="1" applyFill="1" applyBorder="1" applyAlignment="1">
      <alignment horizontal="center" vertical="center"/>
    </xf>
    <xf numFmtId="0" fontId="244" fillId="104" borderId="167" xfId="0" applyFont="1" applyFill="1" applyBorder="1" applyAlignment="1">
      <alignment horizontal="center" vertical="center"/>
    </xf>
    <xf numFmtId="0" fontId="244" fillId="104" borderId="166" xfId="0" applyFont="1" applyFill="1" applyBorder="1" applyAlignment="1">
      <alignment horizontal="center" vertical="center"/>
    </xf>
    <xf numFmtId="0" fontId="238" fillId="0" borderId="122" xfId="0" applyFont="1" applyBorder="1" applyAlignment="1">
      <alignment horizontal="center"/>
    </xf>
    <xf numFmtId="0" fontId="238" fillId="0" borderId="138" xfId="0" applyFont="1" applyBorder="1" applyAlignment="1">
      <alignment horizontal="center"/>
    </xf>
    <xf numFmtId="0" fontId="238" fillId="0" borderId="134" xfId="0" applyFont="1" applyBorder="1" applyAlignment="1">
      <alignment horizontal="center"/>
    </xf>
    <xf numFmtId="0" fontId="238" fillId="0" borderId="89" xfId="0" applyFont="1" applyBorder="1" applyAlignment="1">
      <alignment horizontal="center"/>
    </xf>
    <xf numFmtId="0" fontId="238" fillId="0" borderId="0" xfId="0" applyFont="1" applyBorder="1" applyAlignment="1">
      <alignment horizontal="center"/>
    </xf>
    <xf numFmtId="0" fontId="45" fillId="2" borderId="0" xfId="0" applyFont="1" applyFill="1" applyBorder="1" applyAlignment="1" applyProtection="1">
      <alignment horizontal="left" vertical="top"/>
      <protection locked="0"/>
    </xf>
    <xf numFmtId="0" fontId="92" fillId="92" borderId="0" xfId="0" applyFont="1" applyFill="1" applyBorder="1" applyAlignment="1" applyProtection="1">
      <alignment horizontal="left" vertical="center" wrapText="1"/>
      <protection locked="0"/>
    </xf>
    <xf numFmtId="0" fontId="53" fillId="26" borderId="105" xfId="0" applyNumberFormat="1" applyFont="1" applyFill="1" applyBorder="1" applyAlignment="1" applyProtection="1">
      <alignment horizontal="center" vertical="center" wrapText="1"/>
      <protection locked="0"/>
    </xf>
    <xf numFmtId="0" fontId="53" fillId="26" borderId="52" xfId="0" applyNumberFormat="1" applyFont="1" applyFill="1" applyBorder="1" applyAlignment="1" applyProtection="1">
      <alignment horizontal="center" vertical="center" wrapText="1"/>
      <protection locked="0"/>
    </xf>
    <xf numFmtId="0" fontId="53" fillId="26" borderId="51" xfId="0" applyFont="1" applyFill="1" applyBorder="1" applyAlignment="1" applyProtection="1">
      <alignment horizontal="center" vertical="center" wrapText="1"/>
      <protection locked="0"/>
    </xf>
    <xf numFmtId="0" fontId="53" fillId="26" borderId="47" xfId="0" applyFont="1" applyFill="1" applyBorder="1" applyAlignment="1" applyProtection="1">
      <alignment horizontal="center" vertical="center" wrapText="1"/>
      <protection locked="0"/>
    </xf>
    <xf numFmtId="0" fontId="53" fillId="26" borderId="99" xfId="0" applyNumberFormat="1" applyFont="1" applyFill="1" applyBorder="1" applyAlignment="1" applyProtection="1">
      <alignment horizontal="center" vertical="center" wrapText="1"/>
      <protection locked="0"/>
    </xf>
    <xf numFmtId="0" fontId="53" fillId="26" borderId="100" xfId="0" applyNumberFormat="1" applyFont="1" applyFill="1" applyBorder="1" applyAlignment="1" applyProtection="1">
      <alignment horizontal="center" vertical="center" wrapText="1"/>
      <protection locked="0"/>
    </xf>
    <xf numFmtId="0" fontId="53" fillId="26" borderId="101" xfId="0" applyNumberFormat="1" applyFont="1" applyFill="1" applyBorder="1" applyAlignment="1" applyProtection="1">
      <alignment horizontal="center" vertical="center" wrapText="1"/>
      <protection locked="0"/>
    </xf>
    <xf numFmtId="0" fontId="53" fillId="26" borderId="130" xfId="0" applyNumberFormat="1" applyFont="1" applyFill="1" applyBorder="1" applyAlignment="1" applyProtection="1">
      <alignment horizontal="center" vertical="center" wrapText="1"/>
      <protection locked="0"/>
    </xf>
    <xf numFmtId="0" fontId="53" fillId="26" borderId="131" xfId="0" applyNumberFormat="1" applyFont="1" applyFill="1" applyBorder="1" applyAlignment="1" applyProtection="1">
      <alignment horizontal="center" vertical="center" wrapText="1"/>
      <protection locked="0"/>
    </xf>
    <xf numFmtId="0" fontId="53" fillId="26" borderId="132" xfId="0" applyNumberFormat="1" applyFont="1" applyFill="1" applyBorder="1" applyAlignment="1" applyProtection="1">
      <alignment horizontal="center" vertical="center" wrapText="1"/>
      <protection locked="0"/>
    </xf>
    <xf numFmtId="0" fontId="53" fillId="26" borderId="106" xfId="0" applyNumberFormat="1" applyFont="1" applyFill="1" applyBorder="1" applyAlignment="1" applyProtection="1">
      <alignment horizontal="center" vertical="center" wrapText="1"/>
      <protection locked="0"/>
    </xf>
    <xf numFmtId="0" fontId="53" fillId="26" borderId="50" xfId="0" applyNumberFormat="1" applyFont="1" applyFill="1" applyBorder="1" applyAlignment="1" applyProtection="1">
      <alignment horizontal="center" vertical="center" wrapText="1"/>
      <protection locked="0"/>
    </xf>
    <xf numFmtId="0" fontId="45" fillId="2" borderId="0" xfId="0" applyFont="1" applyFill="1" applyAlignment="1">
      <alignment horizontal="left" vertical="top" wrapText="1"/>
    </xf>
    <xf numFmtId="0" fontId="92" fillId="92" borderId="0" xfId="0" applyFont="1" applyFill="1" applyBorder="1" applyAlignment="1">
      <alignment horizontal="left" wrapText="1"/>
    </xf>
    <xf numFmtId="0" fontId="238" fillId="2" borderId="5" xfId="0" applyFont="1" applyFill="1" applyBorder="1" applyAlignment="1">
      <alignment horizontal="left"/>
    </xf>
    <xf numFmtId="0" fontId="258" fillId="113" borderId="175" xfId="0" applyFont="1" applyFill="1" applyBorder="1" applyAlignment="1" applyProtection="1">
      <alignment horizontal="center"/>
    </xf>
    <xf numFmtId="0" fontId="258" fillId="113" borderId="176" xfId="0" applyFont="1" applyFill="1" applyBorder="1" applyAlignment="1" applyProtection="1">
      <alignment horizontal="center"/>
    </xf>
    <xf numFmtId="0" fontId="258" fillId="113" borderId="177" xfId="0" applyFont="1" applyFill="1" applyBorder="1" applyAlignment="1" applyProtection="1">
      <alignment horizontal="center"/>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CCFF99"/>
      <color rgb="FFCCFFCC"/>
      <color rgb="FFFF66FF"/>
      <color rgb="FFEBF1DE"/>
      <color rgb="FFEAEAEA"/>
      <color rgb="FFFFFF99"/>
      <color rgb="FFFFFF66"/>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3038" cy="2366398"/>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553" y="134471"/>
          <a:ext cx="21025068" cy="2049951"/>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3188758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8</xdr:col>
      <xdr:colOff>78828</xdr:colOff>
      <xdr:row>30</xdr:row>
      <xdr:rowOff>203638</xdr:rowOff>
    </xdr:from>
    <xdr:to>
      <xdr:col>10</xdr:col>
      <xdr:colOff>573141</xdr:colOff>
      <xdr:row>32</xdr:row>
      <xdr:rowOff>157655</xdr:rowOff>
    </xdr:to>
    <xdr:pic>
      <xdr:nvPicPr>
        <xdr:cNvPr id="7" name="Picture 6" descr="GHElecSysCol">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133897" y="6700345"/>
          <a:ext cx="1716141" cy="42698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7794257"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3</xdr:col>
          <xdr:colOff>247650</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3</xdr:col>
          <xdr:colOff>247650</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3</xdr:col>
          <xdr:colOff>247650</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3</xdr:col>
          <xdr:colOff>247650</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3</xdr:col>
          <xdr:colOff>247650</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3</xdr:col>
          <xdr:colOff>247650</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56032" y="36576"/>
          <a:ext cx="17088612" cy="2121408"/>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930242" cy="218258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6176" y="281441"/>
          <a:ext cx="15798834" cy="1568222"/>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20985534" cy="225558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te%20Submissions/2019/LRAMVA/Copy%20of%20Appendix%20D%20-%20Settled%20Load%20Foreca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20Submissions/2018/Models/Generic_LRAMVA_Work_Form_v%202_%20July%2018%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20Submissions/2019/LRAMVA/2017-Final-Verified-Annual-LDC-CDM-Program-Results-Guelph-Hydro-Electric-Systems-Inc-Report-201806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te%20Submissions/2018/Models/2018%20LRAMVA/New_Guelph_2017IRM_Generic_LRAMVA_Work_Form_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te%20Submissions/LRAMVA/LRAMVA%20-%202017%20Estimate%20(for%20RRRs)/Generic_LRAMVA_Work_Form_v%202_%20July%2018%202017.WORKING%5emdw2018-Apr-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8">
          <cell r="C108">
            <v>4365765.92957245</v>
          </cell>
        </row>
        <row r="109">
          <cell r="C109">
            <v>1133690.8300986523</v>
          </cell>
        </row>
        <row r="110">
          <cell r="C110">
            <v>3401072.4902959564</v>
          </cell>
          <cell r="D110">
            <v>8871.3761118055845</v>
          </cell>
        </row>
        <row r="111">
          <cell r="C111">
            <v>728801.24792056216</v>
          </cell>
          <cell r="D111">
            <v>1545.7177676787485</v>
          </cell>
        </row>
        <row r="112">
          <cell r="C112">
            <v>22538608.051695611</v>
          </cell>
          <cell r="D112">
            <v>40431.832780544399</v>
          </cell>
        </row>
        <row r="113">
          <cell r="C113">
            <v>0</v>
          </cell>
        </row>
        <row r="114">
          <cell r="C114">
            <v>0</v>
          </cell>
          <cell r="D114">
            <v>0</v>
          </cell>
        </row>
        <row r="115">
          <cell r="C115">
            <v>845394.78375010076</v>
          </cell>
          <cell r="D115">
            <v>2343.7724587326593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RAMVA Checklist Schematic"/>
      <sheetName val="DropDownList"/>
      <sheetName val="Instructions"/>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2">
          <cell r="D22">
            <v>312750.36800000002</v>
          </cell>
          <cell r="O22">
            <v>42.57</v>
          </cell>
        </row>
        <row r="23">
          <cell r="D23">
            <v>0</v>
          </cell>
          <cell r="O23">
            <v>0</v>
          </cell>
        </row>
        <row r="25">
          <cell r="D25">
            <v>3328.3649999999998</v>
          </cell>
          <cell r="O25">
            <v>2.5510000000000002</v>
          </cell>
        </row>
        <row r="26">
          <cell r="D26">
            <v>0</v>
          </cell>
          <cell r="O26">
            <v>0</v>
          </cell>
        </row>
        <row r="28">
          <cell r="D28">
            <v>861567.40700000001</v>
          </cell>
          <cell r="O28">
            <v>449.8</v>
          </cell>
        </row>
        <row r="29">
          <cell r="D29">
            <v>-134078</v>
          </cell>
          <cell r="O29">
            <v>-71</v>
          </cell>
        </row>
        <row r="31">
          <cell r="D31">
            <v>171748.28200000001</v>
          </cell>
          <cell r="O31">
            <v>10.76</v>
          </cell>
        </row>
        <row r="32">
          <cell r="D32">
            <v>2476</v>
          </cell>
          <cell r="O32">
            <v>0</v>
          </cell>
        </row>
        <row r="34">
          <cell r="D34">
            <v>263995.34999999998</v>
          </cell>
          <cell r="O34">
            <v>15.105</v>
          </cell>
        </row>
        <row r="35">
          <cell r="D35">
            <v>19614</v>
          </cell>
          <cell r="O35">
            <v>1</v>
          </cell>
        </row>
        <row r="37">
          <cell r="D37">
            <v>0</v>
          </cell>
          <cell r="O37">
            <v>0</v>
          </cell>
        </row>
        <row r="38">
          <cell r="D38">
            <v>0</v>
          </cell>
          <cell r="O38">
            <v>0</v>
          </cell>
        </row>
        <row r="40">
          <cell r="D40">
            <v>0</v>
          </cell>
          <cell r="O40">
            <v>124.32</v>
          </cell>
        </row>
        <row r="41">
          <cell r="D41">
            <v>0</v>
          </cell>
          <cell r="O41">
            <v>0</v>
          </cell>
        </row>
        <row r="43">
          <cell r="D43">
            <v>0</v>
          </cell>
          <cell r="O43">
            <v>0</v>
          </cell>
        </row>
        <row r="44">
          <cell r="D44">
            <v>0</v>
          </cell>
          <cell r="O44">
            <v>0</v>
          </cell>
        </row>
        <row r="46">
          <cell r="D46">
            <v>0</v>
          </cell>
          <cell r="O46">
            <v>0</v>
          </cell>
        </row>
        <row r="47">
          <cell r="D47">
            <v>0</v>
          </cell>
          <cell r="O47">
            <v>0</v>
          </cell>
        </row>
        <row r="50">
          <cell r="D50">
            <v>549202.26699999999</v>
          </cell>
          <cell r="O50">
            <v>109.52200000000001</v>
          </cell>
        </row>
        <row r="51">
          <cell r="D51">
            <v>1002941</v>
          </cell>
          <cell r="O51">
            <v>135</v>
          </cell>
        </row>
        <row r="53">
          <cell r="D53">
            <v>778994.68799999997</v>
          </cell>
          <cell r="O53">
            <v>312.90899999999999</v>
          </cell>
        </row>
        <row r="54">
          <cell r="D54">
            <v>92924</v>
          </cell>
          <cell r="O54">
            <v>40</v>
          </cell>
        </row>
        <row r="56">
          <cell r="D56">
            <v>0</v>
          </cell>
          <cell r="O56">
            <v>0</v>
          </cell>
        </row>
        <row r="57">
          <cell r="D57">
            <v>0</v>
          </cell>
          <cell r="O57">
            <v>0</v>
          </cell>
        </row>
        <row r="59">
          <cell r="D59">
            <v>0</v>
          </cell>
          <cell r="O59">
            <v>0</v>
          </cell>
        </row>
        <row r="60">
          <cell r="D60">
            <v>0</v>
          </cell>
          <cell r="O60">
            <v>0</v>
          </cell>
        </row>
        <row r="62">
          <cell r="D62">
            <v>0</v>
          </cell>
          <cell r="O62">
            <v>0</v>
          </cell>
        </row>
        <row r="63">
          <cell r="D63">
            <v>0</v>
          </cell>
          <cell r="O63">
            <v>0</v>
          </cell>
        </row>
        <row r="65">
          <cell r="D65">
            <v>0</v>
          </cell>
          <cell r="O65">
            <v>1.92</v>
          </cell>
        </row>
        <row r="66">
          <cell r="D66">
            <v>0</v>
          </cell>
          <cell r="O66">
            <v>0</v>
          </cell>
        </row>
        <row r="68">
          <cell r="D68">
            <v>0</v>
          </cell>
          <cell r="O68">
            <v>0</v>
          </cell>
        </row>
        <row r="69">
          <cell r="D69">
            <v>0</v>
          </cell>
          <cell r="O69">
            <v>0</v>
          </cell>
        </row>
        <row r="71">
          <cell r="D71">
            <v>11993.24</v>
          </cell>
          <cell r="O71">
            <v>307.18</v>
          </cell>
        </row>
        <row r="72">
          <cell r="D72">
            <v>0</v>
          </cell>
          <cell r="O72">
            <v>0</v>
          </cell>
        </row>
        <row r="75">
          <cell r="D75">
            <v>0</v>
          </cell>
          <cell r="O75">
            <v>0</v>
          </cell>
        </row>
        <row r="76">
          <cell r="D76">
            <v>0</v>
          </cell>
          <cell r="O76">
            <v>0</v>
          </cell>
        </row>
        <row r="78">
          <cell r="D78">
            <v>0</v>
          </cell>
          <cell r="O78">
            <v>0</v>
          </cell>
        </row>
        <row r="79">
          <cell r="D79">
            <v>0</v>
          </cell>
          <cell r="O79">
            <v>0</v>
          </cell>
        </row>
        <row r="81">
          <cell r="D81">
            <v>0</v>
          </cell>
          <cell r="O81">
            <v>0</v>
          </cell>
        </row>
        <row r="82">
          <cell r="D82">
            <v>0</v>
          </cell>
          <cell r="O82">
            <v>0</v>
          </cell>
        </row>
        <row r="84">
          <cell r="D84">
            <v>3704026.7859999998</v>
          </cell>
          <cell r="O84">
            <v>595.52700000000004</v>
          </cell>
        </row>
        <row r="85">
          <cell r="D85">
            <v>0</v>
          </cell>
          <cell r="O85">
            <v>0</v>
          </cell>
        </row>
        <row r="87">
          <cell r="D87">
            <v>0</v>
          </cell>
          <cell r="O87">
            <v>0</v>
          </cell>
        </row>
        <row r="88">
          <cell r="D88">
            <v>0</v>
          </cell>
          <cell r="O88">
            <v>0</v>
          </cell>
        </row>
        <row r="91">
          <cell r="D91">
            <v>0</v>
          </cell>
          <cell r="O91">
            <v>0</v>
          </cell>
        </row>
        <row r="92">
          <cell r="D92">
            <v>0</v>
          </cell>
          <cell r="O92">
            <v>0</v>
          </cell>
        </row>
        <row r="95">
          <cell r="D95">
            <v>0</v>
          </cell>
          <cell r="O95">
            <v>0</v>
          </cell>
        </row>
        <row r="96">
          <cell r="D96">
            <v>0</v>
          </cell>
          <cell r="O96">
            <v>0</v>
          </cell>
        </row>
        <row r="98">
          <cell r="D98">
            <v>0</v>
          </cell>
          <cell r="O98">
            <v>0</v>
          </cell>
        </row>
        <row r="99">
          <cell r="D99">
            <v>0</v>
          </cell>
          <cell r="O99">
            <v>0</v>
          </cell>
        </row>
        <row r="102">
          <cell r="D102">
            <v>7431465.6770000001</v>
          </cell>
          <cell r="O102">
            <v>1385.38</v>
          </cell>
        </row>
        <row r="103">
          <cell r="D103">
            <v>0</v>
          </cell>
          <cell r="O103">
            <v>0</v>
          </cell>
        </row>
        <row r="105">
          <cell r="D105">
            <v>317090.63900000002</v>
          </cell>
          <cell r="O105">
            <v>61.738999999999997</v>
          </cell>
        </row>
        <row r="106">
          <cell r="D106">
            <v>-100859</v>
          </cell>
          <cell r="O106">
            <v>-1</v>
          </cell>
        </row>
        <row r="108">
          <cell r="D108">
            <v>0</v>
          </cell>
          <cell r="O108">
            <v>0</v>
          </cell>
        </row>
        <row r="109">
          <cell r="D109">
            <v>0</v>
          </cell>
          <cell r="O109">
            <v>0</v>
          </cell>
        </row>
        <row r="111">
          <cell r="D111">
            <v>0</v>
          </cell>
          <cell r="O111">
            <v>0</v>
          </cell>
        </row>
        <row r="112">
          <cell r="D112">
            <v>0</v>
          </cell>
          <cell r="O112">
            <v>0</v>
          </cell>
        </row>
        <row r="114">
          <cell r="D114">
            <v>0</v>
          </cell>
          <cell r="O114">
            <v>0</v>
          </cell>
        </row>
        <row r="115">
          <cell r="D115">
            <v>0</v>
          </cell>
          <cell r="O115">
            <v>0</v>
          </cell>
        </row>
        <row r="118">
          <cell r="D118">
            <v>0</v>
          </cell>
          <cell r="O118">
            <v>0</v>
          </cell>
        </row>
        <row r="119">
          <cell r="D119">
            <v>449226</v>
          </cell>
          <cell r="O119">
            <v>119</v>
          </cell>
        </row>
        <row r="121">
          <cell r="D121">
            <v>0</v>
          </cell>
          <cell r="O121">
            <v>0</v>
          </cell>
        </row>
        <row r="122">
          <cell r="D122">
            <v>0</v>
          </cell>
          <cell r="O122">
            <v>0</v>
          </cell>
        </row>
        <row r="124">
          <cell r="D124">
            <v>0</v>
          </cell>
          <cell r="O124">
            <v>0</v>
          </cell>
        </row>
        <row r="125">
          <cell r="D125">
            <v>0</v>
          </cell>
          <cell r="O125">
            <v>0</v>
          </cell>
        </row>
        <row r="150">
          <cell r="D150">
            <v>167643.23300000001</v>
          </cell>
          <cell r="O150">
            <v>22.817</v>
          </cell>
        </row>
        <row r="151">
          <cell r="D151">
            <v>0</v>
          </cell>
          <cell r="O151">
            <v>0</v>
          </cell>
        </row>
        <row r="153">
          <cell r="D153">
            <v>5638.5439999999999</v>
          </cell>
          <cell r="O153">
            <v>3.1720000000000002</v>
          </cell>
        </row>
        <row r="154">
          <cell r="D154">
            <v>0</v>
          </cell>
          <cell r="O154">
            <v>0</v>
          </cell>
        </row>
        <row r="156">
          <cell r="D156">
            <v>449782.71100000001</v>
          </cell>
          <cell r="O156">
            <v>253.10400000000001</v>
          </cell>
        </row>
        <row r="157">
          <cell r="D157">
            <v>14803</v>
          </cell>
          <cell r="O157">
            <v>7</v>
          </cell>
        </row>
        <row r="159">
          <cell r="D159">
            <v>12560.415000000001</v>
          </cell>
          <cell r="O159">
            <v>2.0699999999999998</v>
          </cell>
        </row>
        <row r="160">
          <cell r="D160">
            <v>0</v>
          </cell>
          <cell r="O160">
            <v>0</v>
          </cell>
        </row>
        <row r="162">
          <cell r="D162">
            <v>240586.81599999999</v>
          </cell>
          <cell r="O162">
            <v>13.295</v>
          </cell>
        </row>
        <row r="163">
          <cell r="D163">
            <v>0</v>
          </cell>
          <cell r="O163">
            <v>0</v>
          </cell>
        </row>
        <row r="165">
          <cell r="D165">
            <v>0</v>
          </cell>
          <cell r="O165">
            <v>0</v>
          </cell>
        </row>
        <row r="166">
          <cell r="D166">
            <v>0</v>
          </cell>
          <cell r="O166">
            <v>0</v>
          </cell>
        </row>
        <row r="168">
          <cell r="D168">
            <v>0</v>
          </cell>
          <cell r="O168">
            <v>0</v>
          </cell>
        </row>
        <row r="169">
          <cell r="D169">
            <v>0</v>
          </cell>
          <cell r="O169">
            <v>0</v>
          </cell>
        </row>
        <row r="171">
          <cell r="D171">
            <v>0</v>
          </cell>
          <cell r="O171">
            <v>0</v>
          </cell>
        </row>
        <row r="172">
          <cell r="D172">
            <v>0</v>
          </cell>
          <cell r="O172">
            <v>0</v>
          </cell>
        </row>
        <row r="174">
          <cell r="D174">
            <v>0</v>
          </cell>
          <cell r="O174">
            <v>0</v>
          </cell>
        </row>
        <row r="175">
          <cell r="D175">
            <v>0</v>
          </cell>
          <cell r="O175">
            <v>0</v>
          </cell>
        </row>
        <row r="178">
          <cell r="D178">
            <v>5028198.9289999995</v>
          </cell>
          <cell r="O178">
            <v>1055.06</v>
          </cell>
        </row>
        <row r="179">
          <cell r="D179">
            <v>283829</v>
          </cell>
          <cell r="O179">
            <v>38</v>
          </cell>
        </row>
        <row r="181">
          <cell r="D181">
            <v>553505.777</v>
          </cell>
          <cell r="O181">
            <v>156.24199999999999</v>
          </cell>
        </row>
        <row r="182">
          <cell r="D182">
            <v>0</v>
          </cell>
          <cell r="O182">
            <v>0</v>
          </cell>
        </row>
        <row r="184">
          <cell r="D184">
            <v>0</v>
          </cell>
          <cell r="O184">
            <v>0</v>
          </cell>
        </row>
        <row r="185">
          <cell r="D185">
            <v>0</v>
          </cell>
          <cell r="O185">
            <v>0</v>
          </cell>
        </row>
        <row r="187">
          <cell r="D187">
            <v>0</v>
          </cell>
          <cell r="O187">
            <v>0</v>
          </cell>
        </row>
        <row r="188">
          <cell r="D188">
            <v>0</v>
          </cell>
          <cell r="O188">
            <v>0</v>
          </cell>
        </row>
        <row r="190">
          <cell r="D190">
            <v>402820.071</v>
          </cell>
          <cell r="O190">
            <v>82.834999999999994</v>
          </cell>
        </row>
        <row r="191">
          <cell r="D191">
            <v>91756</v>
          </cell>
          <cell r="O191">
            <v>19</v>
          </cell>
        </row>
        <row r="193">
          <cell r="D193">
            <v>0</v>
          </cell>
          <cell r="O193">
            <v>0</v>
          </cell>
        </row>
        <row r="194">
          <cell r="D194">
            <v>0</v>
          </cell>
          <cell r="O194">
            <v>0</v>
          </cell>
        </row>
        <row r="196">
          <cell r="D196">
            <v>0</v>
          </cell>
          <cell r="O196">
            <v>0</v>
          </cell>
        </row>
        <row r="197">
          <cell r="D197">
            <v>0</v>
          </cell>
          <cell r="O197">
            <v>0</v>
          </cell>
        </row>
        <row r="199">
          <cell r="D199">
            <v>15535.22</v>
          </cell>
          <cell r="O199">
            <v>1068.7909999999999</v>
          </cell>
        </row>
        <row r="200">
          <cell r="D200">
            <v>0</v>
          </cell>
          <cell r="O200">
            <v>0</v>
          </cell>
        </row>
        <row r="203">
          <cell r="D203">
            <v>0</v>
          </cell>
          <cell r="O203">
            <v>0</v>
          </cell>
        </row>
        <row r="204">
          <cell r="D204">
            <v>0</v>
          </cell>
          <cell r="O204">
            <v>0</v>
          </cell>
        </row>
        <row r="206">
          <cell r="D206">
            <v>0</v>
          </cell>
          <cell r="O206">
            <v>0</v>
          </cell>
        </row>
        <row r="207">
          <cell r="D207">
            <v>0</v>
          </cell>
          <cell r="O207">
            <v>0</v>
          </cell>
        </row>
        <row r="209">
          <cell r="D209">
            <v>0</v>
          </cell>
          <cell r="O209">
            <v>0</v>
          </cell>
        </row>
        <row r="210">
          <cell r="D210">
            <v>0</v>
          </cell>
          <cell r="O210">
            <v>0</v>
          </cell>
        </row>
        <row r="212">
          <cell r="D212">
            <v>0</v>
          </cell>
          <cell r="O212">
            <v>0</v>
          </cell>
        </row>
        <row r="213">
          <cell r="D213">
            <v>0</v>
          </cell>
          <cell r="O213">
            <v>0</v>
          </cell>
        </row>
        <row r="215">
          <cell r="D215">
            <v>0</v>
          </cell>
          <cell r="O215">
            <v>0</v>
          </cell>
        </row>
        <row r="216">
          <cell r="D216">
            <v>0</v>
          </cell>
          <cell r="O216">
            <v>0</v>
          </cell>
        </row>
        <row r="219">
          <cell r="D219">
            <v>0</v>
          </cell>
          <cell r="O219">
            <v>0</v>
          </cell>
        </row>
        <row r="220">
          <cell r="D220">
            <v>0</v>
          </cell>
          <cell r="O220">
            <v>0</v>
          </cell>
        </row>
        <row r="223">
          <cell r="D223">
            <v>0</v>
          </cell>
          <cell r="O223">
            <v>0</v>
          </cell>
        </row>
        <row r="224">
          <cell r="D224">
            <v>0</v>
          </cell>
          <cell r="O224">
            <v>0</v>
          </cell>
        </row>
        <row r="226">
          <cell r="D226">
            <v>0</v>
          </cell>
          <cell r="O226">
            <v>0</v>
          </cell>
        </row>
        <row r="227">
          <cell r="D227">
            <v>0</v>
          </cell>
          <cell r="O227">
            <v>0</v>
          </cell>
        </row>
        <row r="230">
          <cell r="D230">
            <v>0</v>
          </cell>
          <cell r="O230">
            <v>0</v>
          </cell>
        </row>
        <row r="231">
          <cell r="D231">
            <v>0</v>
          </cell>
          <cell r="O231">
            <v>0</v>
          </cell>
        </row>
        <row r="233">
          <cell r="D233">
            <v>983.47400000000005</v>
          </cell>
          <cell r="O233">
            <v>1.0149999999999999</v>
          </cell>
        </row>
        <row r="234">
          <cell r="D234">
            <v>0</v>
          </cell>
          <cell r="O234">
            <v>0</v>
          </cell>
        </row>
        <row r="236">
          <cell r="D236">
            <v>0</v>
          </cell>
          <cell r="O236">
            <v>0</v>
          </cell>
        </row>
        <row r="237">
          <cell r="D237">
            <v>0</v>
          </cell>
          <cell r="O237">
            <v>0</v>
          </cell>
        </row>
        <row r="239">
          <cell r="D239">
            <v>0</v>
          </cell>
          <cell r="O239">
            <v>0</v>
          </cell>
        </row>
        <row r="240">
          <cell r="D240">
            <v>0</v>
          </cell>
          <cell r="O240">
            <v>0</v>
          </cell>
        </row>
        <row r="242">
          <cell r="D242">
            <v>0</v>
          </cell>
          <cell r="O242">
            <v>0</v>
          </cell>
        </row>
        <row r="243">
          <cell r="D243">
            <v>0</v>
          </cell>
          <cell r="O243">
            <v>0</v>
          </cell>
        </row>
        <row r="246">
          <cell r="D246">
            <v>1188362</v>
          </cell>
          <cell r="O246">
            <v>2304</v>
          </cell>
        </row>
        <row r="247">
          <cell r="D247">
            <v>994407</v>
          </cell>
          <cell r="O247">
            <v>2639</v>
          </cell>
        </row>
        <row r="249">
          <cell r="D249">
            <v>0</v>
          </cell>
          <cell r="O249">
            <v>0</v>
          </cell>
        </row>
        <row r="250">
          <cell r="D250">
            <v>0</v>
          </cell>
          <cell r="O250">
            <v>0</v>
          </cell>
        </row>
        <row r="252">
          <cell r="D252">
            <v>0</v>
          </cell>
          <cell r="O252">
            <v>0</v>
          </cell>
        </row>
        <row r="253">
          <cell r="D253">
            <v>0</v>
          </cell>
          <cell r="O253">
            <v>0</v>
          </cell>
        </row>
        <row r="279">
          <cell r="D279">
            <v>88261.400999999998</v>
          </cell>
          <cell r="O279">
            <v>14.04</v>
          </cell>
        </row>
        <row r="280">
          <cell r="D280">
            <v>0</v>
          </cell>
          <cell r="O280">
            <v>0</v>
          </cell>
        </row>
        <row r="282">
          <cell r="D282">
            <v>19949.753000000001</v>
          </cell>
          <cell r="O282">
            <v>11.188000000000001</v>
          </cell>
        </row>
        <row r="283">
          <cell r="D283">
            <v>0</v>
          </cell>
          <cell r="O283">
            <v>0</v>
          </cell>
        </row>
        <row r="285">
          <cell r="D285">
            <v>503633.12400000001</v>
          </cell>
          <cell r="O285">
            <v>287.23</v>
          </cell>
        </row>
        <row r="286">
          <cell r="D286">
            <v>27299</v>
          </cell>
          <cell r="O286">
            <v>15</v>
          </cell>
        </row>
        <row r="288">
          <cell r="D288">
            <v>69239.153000000006</v>
          </cell>
          <cell r="O288">
            <v>4.641</v>
          </cell>
        </row>
        <row r="289">
          <cell r="D289">
            <v>212</v>
          </cell>
          <cell r="O289">
            <v>0</v>
          </cell>
        </row>
        <row r="291">
          <cell r="D291">
            <v>154331.02499999999</v>
          </cell>
          <cell r="O291">
            <v>10.632999999999999</v>
          </cell>
        </row>
        <row r="292">
          <cell r="D292">
            <v>0</v>
          </cell>
          <cell r="O292">
            <v>0</v>
          </cell>
        </row>
        <row r="294">
          <cell r="D294">
            <v>0</v>
          </cell>
          <cell r="O294">
            <v>0</v>
          </cell>
        </row>
        <row r="295">
          <cell r="D295">
            <v>0</v>
          </cell>
          <cell r="O295">
            <v>0</v>
          </cell>
        </row>
        <row r="297">
          <cell r="D297">
            <v>0</v>
          </cell>
          <cell r="O297">
            <v>0</v>
          </cell>
        </row>
        <row r="298">
          <cell r="D298">
            <v>0</v>
          </cell>
          <cell r="O298">
            <v>0</v>
          </cell>
        </row>
        <row r="300">
          <cell r="D300">
            <v>0</v>
          </cell>
          <cell r="O300">
            <v>0</v>
          </cell>
        </row>
        <row r="301">
          <cell r="D301">
            <v>0</v>
          </cell>
          <cell r="O301">
            <v>0</v>
          </cell>
        </row>
        <row r="303">
          <cell r="D303">
            <v>0</v>
          </cell>
          <cell r="O303">
            <v>0</v>
          </cell>
        </row>
        <row r="304">
          <cell r="D304">
            <v>0</v>
          </cell>
          <cell r="O304">
            <v>0</v>
          </cell>
        </row>
        <row r="307">
          <cell r="D307">
            <v>6406518.557</v>
          </cell>
          <cell r="O307">
            <v>939.024</v>
          </cell>
        </row>
        <row r="308">
          <cell r="D308">
            <v>1402288</v>
          </cell>
          <cell r="O308">
            <v>282</v>
          </cell>
        </row>
        <row r="310">
          <cell r="D310">
            <v>361892.33500000002</v>
          </cell>
          <cell r="O310">
            <v>104.815</v>
          </cell>
        </row>
        <row r="311">
          <cell r="D311">
            <v>0</v>
          </cell>
          <cell r="O311">
            <v>0</v>
          </cell>
        </row>
        <row r="313">
          <cell r="D313">
            <v>0</v>
          </cell>
          <cell r="O313">
            <v>0</v>
          </cell>
        </row>
        <row r="314">
          <cell r="D314">
            <v>0</v>
          </cell>
          <cell r="O314">
            <v>0</v>
          </cell>
        </row>
        <row r="316">
          <cell r="D316">
            <v>0</v>
          </cell>
          <cell r="O316">
            <v>0</v>
          </cell>
        </row>
        <row r="317">
          <cell r="D317">
            <v>2845</v>
          </cell>
          <cell r="O317">
            <v>2</v>
          </cell>
        </row>
        <row r="319">
          <cell r="D319">
            <v>48450.767999999996</v>
          </cell>
          <cell r="O319">
            <v>8.8130000000000006</v>
          </cell>
        </row>
        <row r="320">
          <cell r="D320">
            <v>5721015</v>
          </cell>
          <cell r="O320">
            <v>1041</v>
          </cell>
        </row>
        <row r="322">
          <cell r="D322">
            <v>0</v>
          </cell>
          <cell r="O322">
            <v>0</v>
          </cell>
        </row>
        <row r="323">
          <cell r="D323">
            <v>0</v>
          </cell>
          <cell r="O323">
            <v>0</v>
          </cell>
        </row>
        <row r="325">
          <cell r="D325">
            <v>0</v>
          </cell>
          <cell r="O325">
            <v>0</v>
          </cell>
        </row>
        <row r="326">
          <cell r="D326">
            <v>0</v>
          </cell>
          <cell r="O326">
            <v>0</v>
          </cell>
        </row>
        <row r="328">
          <cell r="D328">
            <v>14560.09</v>
          </cell>
          <cell r="O328">
            <v>1063.95</v>
          </cell>
        </row>
        <row r="329">
          <cell r="D329">
            <v>0</v>
          </cell>
          <cell r="O329">
            <v>0</v>
          </cell>
        </row>
        <row r="332">
          <cell r="D332">
            <v>0</v>
          </cell>
          <cell r="O332">
            <v>0</v>
          </cell>
        </row>
        <row r="333">
          <cell r="D333">
            <v>0</v>
          </cell>
          <cell r="O333">
            <v>0</v>
          </cell>
        </row>
        <row r="335">
          <cell r="D335">
            <v>0</v>
          </cell>
          <cell r="O335">
            <v>0</v>
          </cell>
        </row>
        <row r="336">
          <cell r="D336">
            <v>0</v>
          </cell>
          <cell r="O336">
            <v>0</v>
          </cell>
        </row>
        <row r="338">
          <cell r="D338">
            <v>0</v>
          </cell>
          <cell r="O338">
            <v>0</v>
          </cell>
        </row>
        <row r="339">
          <cell r="D339">
            <v>10468</v>
          </cell>
          <cell r="O339">
            <v>0</v>
          </cell>
        </row>
        <row r="341">
          <cell r="D341">
            <v>0</v>
          </cell>
          <cell r="O341">
            <v>0</v>
          </cell>
        </row>
        <row r="342">
          <cell r="D342">
            <v>0</v>
          </cell>
          <cell r="O342">
            <v>0</v>
          </cell>
        </row>
        <row r="344">
          <cell r="D344">
            <v>81438.759999999995</v>
          </cell>
          <cell r="O344">
            <v>3576.4850000000001</v>
          </cell>
        </row>
        <row r="345">
          <cell r="D345">
            <v>0</v>
          </cell>
          <cell r="O345">
            <v>0</v>
          </cell>
        </row>
        <row r="348">
          <cell r="D348">
            <v>0</v>
          </cell>
          <cell r="O348">
            <v>0</v>
          </cell>
        </row>
        <row r="349">
          <cell r="D349">
            <v>0</v>
          </cell>
          <cell r="O349">
            <v>0</v>
          </cell>
        </row>
        <row r="352">
          <cell r="D352">
            <v>0</v>
          </cell>
          <cell r="O352">
            <v>0</v>
          </cell>
        </row>
        <row r="353">
          <cell r="D353">
            <v>0</v>
          </cell>
          <cell r="O353">
            <v>0</v>
          </cell>
        </row>
        <row r="355">
          <cell r="D355">
            <v>0</v>
          </cell>
          <cell r="O355">
            <v>0</v>
          </cell>
        </row>
        <row r="356">
          <cell r="D356">
            <v>0</v>
          </cell>
          <cell r="O356">
            <v>0</v>
          </cell>
        </row>
        <row r="359">
          <cell r="D359">
            <v>0</v>
          </cell>
          <cell r="O359">
            <v>0</v>
          </cell>
        </row>
        <row r="360">
          <cell r="D360">
            <v>0</v>
          </cell>
          <cell r="O360">
            <v>0</v>
          </cell>
        </row>
        <row r="362">
          <cell r="D362">
            <v>0</v>
          </cell>
          <cell r="O362">
            <v>0</v>
          </cell>
        </row>
        <row r="363">
          <cell r="D363">
            <v>0</v>
          </cell>
          <cell r="O363">
            <v>0</v>
          </cell>
        </row>
        <row r="365">
          <cell r="D365">
            <v>0</v>
          </cell>
          <cell r="O365">
            <v>0</v>
          </cell>
        </row>
        <row r="366">
          <cell r="D366">
            <v>0</v>
          </cell>
          <cell r="O366">
            <v>0</v>
          </cell>
        </row>
        <row r="368">
          <cell r="D368">
            <v>0</v>
          </cell>
          <cell r="O368">
            <v>0</v>
          </cell>
        </row>
        <row r="369">
          <cell r="D369">
            <v>0</v>
          </cell>
          <cell r="O369">
            <v>0</v>
          </cell>
        </row>
        <row r="371">
          <cell r="D371">
            <v>0</v>
          </cell>
          <cell r="O371">
            <v>0</v>
          </cell>
        </row>
        <row r="372">
          <cell r="D372">
            <v>0</v>
          </cell>
          <cell r="O372">
            <v>0</v>
          </cell>
        </row>
        <row r="375">
          <cell r="D375">
            <v>96000</v>
          </cell>
          <cell r="O375">
            <v>16</v>
          </cell>
        </row>
        <row r="376">
          <cell r="D376">
            <v>0</v>
          </cell>
          <cell r="O376">
            <v>0</v>
          </cell>
        </row>
        <row r="378">
          <cell r="D378">
            <v>0</v>
          </cell>
          <cell r="O378">
            <v>0</v>
          </cell>
        </row>
        <row r="379">
          <cell r="D379">
            <v>0</v>
          </cell>
          <cell r="O379">
            <v>0</v>
          </cell>
        </row>
        <row r="381">
          <cell r="D381">
            <v>0</v>
          </cell>
          <cell r="O381">
            <v>0</v>
          </cell>
        </row>
        <row r="382">
          <cell r="D382">
            <v>0</v>
          </cell>
          <cell r="O382">
            <v>0</v>
          </cell>
        </row>
        <row r="408">
          <cell r="D408">
            <v>86630.372000000003</v>
          </cell>
          <cell r="O408">
            <v>13.25</v>
          </cell>
        </row>
        <row r="409">
          <cell r="D409">
            <v>0</v>
          </cell>
          <cell r="O409">
            <v>0</v>
          </cell>
        </row>
        <row r="411">
          <cell r="D411">
            <v>24752.472000000002</v>
          </cell>
          <cell r="O411">
            <v>13.882</v>
          </cell>
        </row>
        <row r="412">
          <cell r="D412">
            <v>0</v>
          </cell>
          <cell r="O412">
            <v>0</v>
          </cell>
        </row>
        <row r="414">
          <cell r="D414">
            <v>650307.46</v>
          </cell>
          <cell r="O414">
            <v>350.74700000000001</v>
          </cell>
        </row>
        <row r="415">
          <cell r="D415">
            <v>0</v>
          </cell>
          <cell r="O415">
            <v>0</v>
          </cell>
        </row>
        <row r="417">
          <cell r="D417">
            <v>271895.087</v>
          </cell>
          <cell r="O417">
            <v>20.407</v>
          </cell>
        </row>
        <row r="418">
          <cell r="D418">
            <v>0</v>
          </cell>
          <cell r="O418">
            <v>0</v>
          </cell>
        </row>
        <row r="420">
          <cell r="D420">
            <v>1104067.862</v>
          </cell>
          <cell r="O420">
            <v>72.256</v>
          </cell>
        </row>
        <row r="421">
          <cell r="D421">
            <v>0</v>
          </cell>
          <cell r="O421">
            <v>0</v>
          </cell>
        </row>
        <row r="423">
          <cell r="D423">
            <v>0</v>
          </cell>
          <cell r="O423">
            <v>0</v>
          </cell>
        </row>
        <row r="424">
          <cell r="D424">
            <v>0</v>
          </cell>
          <cell r="O424">
            <v>0</v>
          </cell>
        </row>
        <row r="426">
          <cell r="D426">
            <v>0</v>
          </cell>
          <cell r="O426">
            <v>251.488</v>
          </cell>
        </row>
        <row r="427">
          <cell r="D427">
            <v>0</v>
          </cell>
          <cell r="O427">
            <v>0</v>
          </cell>
        </row>
        <row r="429">
          <cell r="D429">
            <v>0</v>
          </cell>
          <cell r="O429">
            <v>0</v>
          </cell>
        </row>
        <row r="430">
          <cell r="D430">
            <v>0</v>
          </cell>
          <cell r="O430">
            <v>0</v>
          </cell>
        </row>
        <row r="432">
          <cell r="D432">
            <v>0</v>
          </cell>
          <cell r="O432">
            <v>0</v>
          </cell>
        </row>
        <row r="433">
          <cell r="D433">
            <v>0</v>
          </cell>
          <cell r="O433">
            <v>0</v>
          </cell>
        </row>
        <row r="436">
          <cell r="D436">
            <v>7229048.0290000001</v>
          </cell>
          <cell r="O436">
            <v>1106.595</v>
          </cell>
        </row>
        <row r="437">
          <cell r="D437">
            <v>0</v>
          </cell>
          <cell r="O437">
            <v>0</v>
          </cell>
        </row>
        <row r="439">
          <cell r="D439">
            <v>384907.43900000001</v>
          </cell>
          <cell r="O439">
            <v>107.876</v>
          </cell>
        </row>
        <row r="440">
          <cell r="D440">
            <v>0</v>
          </cell>
          <cell r="O440">
            <v>0</v>
          </cell>
        </row>
        <row r="442">
          <cell r="D442">
            <v>0</v>
          </cell>
          <cell r="O442">
            <v>0</v>
          </cell>
        </row>
        <row r="443">
          <cell r="D443">
            <v>0</v>
          </cell>
          <cell r="O443">
            <v>0</v>
          </cell>
        </row>
        <row r="445">
          <cell r="D445">
            <v>20615.868999999999</v>
          </cell>
          <cell r="O445">
            <v>2.0209999999999999</v>
          </cell>
        </row>
        <row r="446">
          <cell r="D446">
            <v>0</v>
          </cell>
          <cell r="O446">
            <v>0</v>
          </cell>
        </row>
        <row r="448">
          <cell r="D448">
            <v>261094.28</v>
          </cell>
          <cell r="O448">
            <v>53.468000000000004</v>
          </cell>
        </row>
        <row r="449">
          <cell r="D449">
            <v>0</v>
          </cell>
          <cell r="O449">
            <v>0</v>
          </cell>
        </row>
        <row r="451">
          <cell r="D451">
            <v>0</v>
          </cell>
          <cell r="O451">
            <v>3.3679999999999999</v>
          </cell>
        </row>
        <row r="452">
          <cell r="D452">
            <v>0</v>
          </cell>
          <cell r="O452">
            <v>0</v>
          </cell>
        </row>
        <row r="454">
          <cell r="D454">
            <v>0</v>
          </cell>
          <cell r="O454">
            <v>0</v>
          </cell>
        </row>
        <row r="455">
          <cell r="D455">
            <v>0</v>
          </cell>
          <cell r="O455">
            <v>0</v>
          </cell>
        </row>
        <row r="457">
          <cell r="D457">
            <v>0</v>
          </cell>
          <cell r="O457">
            <v>1203.663</v>
          </cell>
        </row>
        <row r="458">
          <cell r="D458">
            <v>0</v>
          </cell>
          <cell r="O458">
            <v>0</v>
          </cell>
        </row>
        <row r="461">
          <cell r="D461">
            <v>0</v>
          </cell>
          <cell r="O461">
            <v>0</v>
          </cell>
        </row>
        <row r="462">
          <cell r="D462">
            <v>0</v>
          </cell>
          <cell r="O462">
            <v>0</v>
          </cell>
        </row>
        <row r="464">
          <cell r="D464">
            <v>0</v>
          </cell>
          <cell r="O464">
            <v>0</v>
          </cell>
        </row>
        <row r="465">
          <cell r="D465">
            <v>0</v>
          </cell>
          <cell r="O465">
            <v>0</v>
          </cell>
        </row>
        <row r="467">
          <cell r="D467">
            <v>0</v>
          </cell>
          <cell r="O467">
            <v>0</v>
          </cell>
        </row>
        <row r="468">
          <cell r="D468">
            <v>0</v>
          </cell>
          <cell r="O468">
            <v>0</v>
          </cell>
        </row>
        <row r="470">
          <cell r="D470">
            <v>0</v>
          </cell>
          <cell r="O470">
            <v>0</v>
          </cell>
        </row>
        <row r="471">
          <cell r="D471">
            <v>0</v>
          </cell>
          <cell r="O471">
            <v>0</v>
          </cell>
        </row>
        <row r="473">
          <cell r="D473">
            <v>0</v>
          </cell>
          <cell r="O473">
            <v>3686.4340000000002</v>
          </cell>
        </row>
        <row r="474">
          <cell r="D474">
            <v>0</v>
          </cell>
          <cell r="O474">
            <v>0</v>
          </cell>
        </row>
        <row r="477">
          <cell r="D477">
            <v>20414.023000000001</v>
          </cell>
          <cell r="O477">
            <v>1.4179999999999999</v>
          </cell>
        </row>
        <row r="478">
          <cell r="D478">
            <v>0</v>
          </cell>
          <cell r="O478">
            <v>0</v>
          </cell>
        </row>
        <row r="481">
          <cell r="D481">
            <v>0</v>
          </cell>
          <cell r="O481">
            <v>0</v>
          </cell>
        </row>
        <row r="482">
          <cell r="D482">
            <v>0</v>
          </cell>
          <cell r="O482">
            <v>0</v>
          </cell>
        </row>
        <row r="484">
          <cell r="D484">
            <v>0</v>
          </cell>
          <cell r="O484">
            <v>0</v>
          </cell>
        </row>
        <row r="485">
          <cell r="D485">
            <v>0</v>
          </cell>
          <cell r="O485">
            <v>0</v>
          </cell>
        </row>
        <row r="488">
          <cell r="D488">
            <v>0</v>
          </cell>
          <cell r="O488">
            <v>0</v>
          </cell>
        </row>
        <row r="489">
          <cell r="D489">
            <v>0</v>
          </cell>
          <cell r="O489">
            <v>0</v>
          </cell>
        </row>
        <row r="491">
          <cell r="D491">
            <v>0</v>
          </cell>
          <cell r="O491">
            <v>0</v>
          </cell>
        </row>
        <row r="492">
          <cell r="D492">
            <v>0</v>
          </cell>
          <cell r="O492">
            <v>0</v>
          </cell>
        </row>
        <row r="494">
          <cell r="D494">
            <v>0</v>
          </cell>
          <cell r="O494">
            <v>0</v>
          </cell>
        </row>
        <row r="495">
          <cell r="D495">
            <v>0</v>
          </cell>
          <cell r="O495">
            <v>0</v>
          </cell>
        </row>
        <row r="497">
          <cell r="D497">
            <v>0</v>
          </cell>
          <cell r="O497">
            <v>0</v>
          </cell>
        </row>
        <row r="498">
          <cell r="D498">
            <v>0</v>
          </cell>
          <cell r="O498">
            <v>0</v>
          </cell>
        </row>
        <row r="500">
          <cell r="D500">
            <v>0</v>
          </cell>
          <cell r="O500">
            <v>0</v>
          </cell>
        </row>
        <row r="501">
          <cell r="D501">
            <v>0</v>
          </cell>
          <cell r="O501">
            <v>0</v>
          </cell>
        </row>
        <row r="504">
          <cell r="D504">
            <v>0</v>
          </cell>
          <cell r="O504">
            <v>0</v>
          </cell>
        </row>
        <row r="505">
          <cell r="D505">
            <v>0</v>
          </cell>
          <cell r="O505">
            <v>0</v>
          </cell>
        </row>
        <row r="507">
          <cell r="D507">
            <v>0</v>
          </cell>
          <cell r="O507">
            <v>688.42399999999998</v>
          </cell>
        </row>
        <row r="508">
          <cell r="D508">
            <v>0</v>
          </cell>
          <cell r="O508">
            <v>0</v>
          </cell>
        </row>
        <row r="510">
          <cell r="D510">
            <v>0</v>
          </cell>
          <cell r="O510">
            <v>0</v>
          </cell>
        </row>
        <row r="511">
          <cell r="D511">
            <v>0</v>
          </cell>
          <cell r="O511">
            <v>0</v>
          </cell>
        </row>
      </sheetData>
      <sheetData sheetId="10">
        <row r="38">
          <cell r="D38">
            <v>220890</v>
          </cell>
        </row>
        <row r="39">
          <cell r="O39">
            <v>0</v>
          </cell>
        </row>
        <row r="42">
          <cell r="D42">
            <v>0</v>
          </cell>
          <cell r="O42">
            <v>0</v>
          </cell>
        </row>
        <row r="45">
          <cell r="D45">
            <v>0</v>
          </cell>
          <cell r="O45">
            <v>0</v>
          </cell>
        </row>
        <row r="50">
          <cell r="D50">
            <v>0</v>
          </cell>
          <cell r="O50">
            <v>0</v>
          </cell>
        </row>
        <row r="51">
          <cell r="D51">
            <v>0</v>
          </cell>
          <cell r="O51">
            <v>0</v>
          </cell>
        </row>
        <row r="63">
          <cell r="D63">
            <v>0</v>
          </cell>
          <cell r="O63">
            <v>0</v>
          </cell>
        </row>
        <row r="66">
          <cell r="D66">
            <v>0</v>
          </cell>
          <cell r="O66">
            <v>0</v>
          </cell>
        </row>
        <row r="67">
          <cell r="D67">
            <v>0</v>
          </cell>
          <cell r="O67">
            <v>0</v>
          </cell>
        </row>
        <row r="71">
          <cell r="D71">
            <v>0</v>
          </cell>
          <cell r="O71">
            <v>0</v>
          </cell>
        </row>
        <row r="73">
          <cell r="D73">
            <v>0</v>
          </cell>
          <cell r="O73">
            <v>0</v>
          </cell>
        </row>
        <row r="74">
          <cell r="D74">
            <v>0</v>
          </cell>
          <cell r="O74">
            <v>0</v>
          </cell>
        </row>
        <row r="77">
          <cell r="D77">
            <v>0</v>
          </cell>
          <cell r="O77">
            <v>0</v>
          </cell>
        </row>
        <row r="81">
          <cell r="D81">
            <v>0</v>
          </cell>
          <cell r="O81">
            <v>0</v>
          </cell>
        </row>
        <row r="84">
          <cell r="D84">
            <v>0</v>
          </cell>
          <cell r="O84">
            <v>0</v>
          </cell>
        </row>
        <row r="85">
          <cell r="D85">
            <v>0</v>
          </cell>
          <cell r="O85">
            <v>0</v>
          </cell>
        </row>
        <row r="87">
          <cell r="D87">
            <v>0</v>
          </cell>
          <cell r="O87">
            <v>0</v>
          </cell>
        </row>
        <row r="88">
          <cell r="D88">
            <v>0</v>
          </cell>
          <cell r="O88">
            <v>0</v>
          </cell>
        </row>
        <row r="91">
          <cell r="D91">
            <v>0</v>
          </cell>
          <cell r="O91">
            <v>0</v>
          </cell>
        </row>
        <row r="92">
          <cell r="D92">
            <v>0</v>
          </cell>
          <cell r="O92">
            <v>0</v>
          </cell>
        </row>
        <row r="94">
          <cell r="D94">
            <v>0</v>
          </cell>
          <cell r="O94">
            <v>0</v>
          </cell>
        </row>
        <row r="95">
          <cell r="D95">
            <v>0</v>
          </cell>
          <cell r="O95">
            <v>0</v>
          </cell>
        </row>
        <row r="97">
          <cell r="D97">
            <v>0</v>
          </cell>
          <cell r="O97">
            <v>0</v>
          </cell>
        </row>
        <row r="98">
          <cell r="D98">
            <v>0</v>
          </cell>
          <cell r="O98">
            <v>0</v>
          </cell>
        </row>
        <row r="100">
          <cell r="D100">
            <v>0</v>
          </cell>
          <cell r="O100">
            <v>0</v>
          </cell>
        </row>
        <row r="101">
          <cell r="D101">
            <v>0</v>
          </cell>
          <cell r="O101">
            <v>0</v>
          </cell>
        </row>
        <row r="111">
          <cell r="D111">
            <v>0</v>
          </cell>
          <cell r="O111">
            <v>0</v>
          </cell>
        </row>
        <row r="114">
          <cell r="D114">
            <v>0</v>
          </cell>
          <cell r="O114">
            <v>0</v>
          </cell>
        </row>
        <row r="115">
          <cell r="D115">
            <v>0</v>
          </cell>
          <cell r="O115">
            <v>0</v>
          </cell>
        </row>
        <row r="118">
          <cell r="D118">
            <v>0</v>
          </cell>
          <cell r="O118">
            <v>0</v>
          </cell>
        </row>
        <row r="119">
          <cell r="D119">
            <v>0</v>
          </cell>
          <cell r="O119">
            <v>0</v>
          </cell>
        </row>
        <row r="121">
          <cell r="D121">
            <v>0</v>
          </cell>
          <cell r="O121">
            <v>0</v>
          </cell>
        </row>
        <row r="124">
          <cell r="D124">
            <v>0</v>
          </cell>
          <cell r="O124">
            <v>0</v>
          </cell>
        </row>
        <row r="125">
          <cell r="D125">
            <v>0</v>
          </cell>
          <cell r="O125">
            <v>0</v>
          </cell>
        </row>
        <row r="127">
          <cell r="D127">
            <v>0</v>
          </cell>
          <cell r="O127">
            <v>0</v>
          </cell>
        </row>
        <row r="130">
          <cell r="D130">
            <v>0</v>
          </cell>
          <cell r="O130">
            <v>0</v>
          </cell>
        </row>
        <row r="131">
          <cell r="D131">
            <v>0</v>
          </cell>
          <cell r="O131">
            <v>0</v>
          </cell>
        </row>
        <row r="133">
          <cell r="D133">
            <v>0</v>
          </cell>
          <cell r="O133">
            <v>0</v>
          </cell>
        </row>
        <row r="134">
          <cell r="D134">
            <v>0</v>
          </cell>
          <cell r="O134">
            <v>0</v>
          </cell>
        </row>
        <row r="136">
          <cell r="D136">
            <v>0</v>
          </cell>
          <cell r="O136">
            <v>0</v>
          </cell>
        </row>
        <row r="137">
          <cell r="D137">
            <v>0</v>
          </cell>
          <cell r="O137">
            <v>0</v>
          </cell>
        </row>
        <row r="139">
          <cell r="D139">
            <v>0</v>
          </cell>
          <cell r="O139">
            <v>0</v>
          </cell>
        </row>
        <row r="140">
          <cell r="D140">
            <v>0</v>
          </cell>
          <cell r="O140">
            <v>0</v>
          </cell>
        </row>
        <row r="143">
          <cell r="D143">
            <v>0</v>
          </cell>
          <cell r="O143">
            <v>0</v>
          </cell>
        </row>
        <row r="144">
          <cell r="D144">
            <v>0</v>
          </cell>
          <cell r="O144">
            <v>0</v>
          </cell>
        </row>
        <row r="146">
          <cell r="D146">
            <v>0</v>
          </cell>
          <cell r="O146">
            <v>0</v>
          </cell>
        </row>
        <row r="147">
          <cell r="D147">
            <v>0</v>
          </cell>
          <cell r="O147">
            <v>0</v>
          </cell>
        </row>
        <row r="149">
          <cell r="D149">
            <v>0</v>
          </cell>
          <cell r="O149">
            <v>0</v>
          </cell>
        </row>
        <row r="150">
          <cell r="D150">
            <v>0</v>
          </cell>
          <cell r="O150">
            <v>0</v>
          </cell>
        </row>
        <row r="153">
          <cell r="D153">
            <v>0</v>
          </cell>
          <cell r="O153">
            <v>0</v>
          </cell>
        </row>
        <row r="154">
          <cell r="D154">
            <v>0</v>
          </cell>
          <cell r="O154">
            <v>0</v>
          </cell>
        </row>
        <row r="156">
          <cell r="D156">
            <v>0</v>
          </cell>
          <cell r="O156">
            <v>0</v>
          </cell>
        </row>
        <row r="157">
          <cell r="D157">
            <v>0</v>
          </cell>
          <cell r="O157">
            <v>0</v>
          </cell>
        </row>
        <row r="159">
          <cell r="D159">
            <v>0</v>
          </cell>
          <cell r="O159">
            <v>0</v>
          </cell>
        </row>
        <row r="160">
          <cell r="D160">
            <v>0</v>
          </cell>
          <cell r="O160">
            <v>0</v>
          </cell>
        </row>
        <row r="162">
          <cell r="D162">
            <v>0</v>
          </cell>
          <cell r="O162">
            <v>0</v>
          </cell>
        </row>
        <row r="163">
          <cell r="D163">
            <v>0</v>
          </cell>
          <cell r="O163">
            <v>0</v>
          </cell>
        </row>
        <row r="165">
          <cell r="D165">
            <v>0</v>
          </cell>
          <cell r="O165">
            <v>0</v>
          </cell>
        </row>
        <row r="166">
          <cell r="D166">
            <v>0</v>
          </cell>
          <cell r="O166">
            <v>0</v>
          </cell>
        </row>
        <row r="168">
          <cell r="D168">
            <v>0</v>
          </cell>
          <cell r="O168">
            <v>0</v>
          </cell>
        </row>
        <row r="169">
          <cell r="D169">
            <v>0</v>
          </cell>
          <cell r="O169">
            <v>0</v>
          </cell>
        </row>
        <row r="171">
          <cell r="D171">
            <v>0</v>
          </cell>
          <cell r="O171">
            <v>0</v>
          </cell>
        </row>
        <row r="172">
          <cell r="D172">
            <v>0</v>
          </cell>
          <cell r="O172">
            <v>0</v>
          </cell>
        </row>
        <row r="174">
          <cell r="D174">
            <v>0</v>
          </cell>
          <cell r="O174">
            <v>0</v>
          </cell>
        </row>
        <row r="175">
          <cell r="D175">
            <v>0</v>
          </cell>
          <cell r="O175">
            <v>0</v>
          </cell>
        </row>
        <row r="177">
          <cell r="D177">
            <v>0</v>
          </cell>
          <cell r="O177">
            <v>0</v>
          </cell>
        </row>
        <row r="178">
          <cell r="D178">
            <v>0</v>
          </cell>
          <cell r="O178">
            <v>0</v>
          </cell>
        </row>
        <row r="180">
          <cell r="D180">
            <v>0</v>
          </cell>
          <cell r="O180">
            <v>0</v>
          </cell>
        </row>
        <row r="181">
          <cell r="D181">
            <v>0</v>
          </cell>
          <cell r="O181">
            <v>0</v>
          </cell>
        </row>
        <row r="183">
          <cell r="D183">
            <v>0</v>
          </cell>
          <cell r="O183">
            <v>0</v>
          </cell>
        </row>
        <row r="184">
          <cell r="D184">
            <v>0</v>
          </cell>
          <cell r="O184">
            <v>0</v>
          </cell>
        </row>
        <row r="186">
          <cell r="D186">
            <v>0</v>
          </cell>
          <cell r="O186">
            <v>0</v>
          </cell>
        </row>
        <row r="187">
          <cell r="D187">
            <v>0</v>
          </cell>
          <cell r="O187">
            <v>0</v>
          </cell>
        </row>
        <row r="189">
          <cell r="D189">
            <v>0</v>
          </cell>
          <cell r="O189">
            <v>0</v>
          </cell>
        </row>
        <row r="190">
          <cell r="D190">
            <v>0</v>
          </cell>
          <cell r="O190">
            <v>0</v>
          </cell>
        </row>
        <row r="192">
          <cell r="D192">
            <v>0</v>
          </cell>
          <cell r="O192">
            <v>0</v>
          </cell>
        </row>
        <row r="193">
          <cell r="D193">
            <v>0</v>
          </cell>
          <cell r="O193">
            <v>0</v>
          </cell>
        </row>
        <row r="221">
          <cell r="D221">
            <v>0</v>
          </cell>
          <cell r="O221">
            <v>0</v>
          </cell>
        </row>
        <row r="222">
          <cell r="D222"/>
          <cell r="O222"/>
        </row>
        <row r="224">
          <cell r="D224">
            <v>0</v>
          </cell>
          <cell r="O224">
            <v>0</v>
          </cell>
        </row>
        <row r="225">
          <cell r="D225"/>
          <cell r="O225"/>
        </row>
        <row r="227">
          <cell r="D227">
            <v>0</v>
          </cell>
          <cell r="O227">
            <v>0</v>
          </cell>
        </row>
        <row r="228">
          <cell r="D228"/>
          <cell r="O228"/>
        </row>
        <row r="230">
          <cell r="D230">
            <v>0</v>
          </cell>
          <cell r="O230">
            <v>0</v>
          </cell>
        </row>
        <row r="231">
          <cell r="D231"/>
          <cell r="O231"/>
        </row>
        <row r="233">
          <cell r="D233">
            <v>0</v>
          </cell>
          <cell r="O233">
            <v>0</v>
          </cell>
        </row>
        <row r="234">
          <cell r="D234"/>
          <cell r="O234"/>
        </row>
        <row r="237">
          <cell r="D237">
            <v>0</v>
          </cell>
          <cell r="O237">
            <v>0</v>
          </cell>
        </row>
        <row r="238">
          <cell r="D238"/>
          <cell r="O238"/>
        </row>
        <row r="240">
          <cell r="D240">
            <v>0</v>
          </cell>
          <cell r="O240">
            <v>0</v>
          </cell>
        </row>
        <row r="241">
          <cell r="D241"/>
          <cell r="O241"/>
        </row>
        <row r="243">
          <cell r="D243">
            <v>0</v>
          </cell>
          <cell r="O243">
            <v>0</v>
          </cell>
        </row>
        <row r="244">
          <cell r="D244"/>
          <cell r="O244"/>
        </row>
        <row r="246">
          <cell r="D246">
            <v>0</v>
          </cell>
          <cell r="O246">
            <v>0</v>
          </cell>
        </row>
        <row r="247">
          <cell r="D247"/>
          <cell r="O247"/>
        </row>
        <row r="249">
          <cell r="D249">
            <v>0</v>
          </cell>
          <cell r="O249">
            <v>0</v>
          </cell>
        </row>
        <row r="250">
          <cell r="D250"/>
          <cell r="O250"/>
        </row>
        <row r="253">
          <cell r="D253">
            <v>0</v>
          </cell>
          <cell r="O253">
            <v>0</v>
          </cell>
        </row>
        <row r="254">
          <cell r="D254"/>
          <cell r="O254"/>
        </row>
        <row r="256">
          <cell r="D256">
            <v>0</v>
          </cell>
          <cell r="O256">
            <v>0</v>
          </cell>
        </row>
        <row r="257">
          <cell r="D257"/>
          <cell r="O257"/>
        </row>
        <row r="259">
          <cell r="D259">
            <v>0</v>
          </cell>
          <cell r="O259">
            <v>0</v>
          </cell>
        </row>
        <row r="260">
          <cell r="D260"/>
          <cell r="O260"/>
        </row>
        <row r="263">
          <cell r="D263">
            <v>0</v>
          </cell>
          <cell r="O263">
            <v>0</v>
          </cell>
        </row>
        <row r="264">
          <cell r="D264"/>
          <cell r="O264"/>
        </row>
        <row r="267">
          <cell r="D267">
            <v>0</v>
          </cell>
          <cell r="O267">
            <v>0</v>
          </cell>
        </row>
        <row r="268">
          <cell r="D268"/>
          <cell r="O268"/>
        </row>
        <row r="270">
          <cell r="D270">
            <v>0</v>
          </cell>
          <cell r="O270">
            <v>0</v>
          </cell>
        </row>
        <row r="271">
          <cell r="D271"/>
          <cell r="O271"/>
        </row>
        <row r="274">
          <cell r="D274">
            <v>0</v>
          </cell>
          <cell r="O274">
            <v>0</v>
          </cell>
        </row>
        <row r="275">
          <cell r="D275"/>
          <cell r="O275"/>
        </row>
        <row r="277">
          <cell r="A277">
            <v>52</v>
          </cell>
          <cell r="B277" t="str">
            <v>Home Depot Home Appliance Market Uplift Conservation Fund Pilot Program</v>
          </cell>
          <cell r="O277">
            <v>0</v>
          </cell>
        </row>
        <row r="278">
          <cell r="B278" t="str">
            <v>Adjustment to 2016 savings</v>
          </cell>
          <cell r="D278"/>
          <cell r="O278"/>
        </row>
        <row r="280">
          <cell r="D280">
            <v>0</v>
          </cell>
          <cell r="O280">
            <v>0</v>
          </cell>
        </row>
        <row r="281">
          <cell r="D281"/>
          <cell r="O281"/>
        </row>
        <row r="283">
          <cell r="D283">
            <v>0</v>
          </cell>
          <cell r="O283">
            <v>0</v>
          </cell>
        </row>
        <row r="284">
          <cell r="D284"/>
          <cell r="O284"/>
        </row>
        <row r="286">
          <cell r="D286">
            <v>0</v>
          </cell>
          <cell r="O286">
            <v>0</v>
          </cell>
        </row>
        <row r="287">
          <cell r="D287"/>
          <cell r="O287"/>
        </row>
        <row r="297">
          <cell r="D297">
            <v>0</v>
          </cell>
          <cell r="O297">
            <v>0</v>
          </cell>
        </row>
        <row r="298">
          <cell r="D298"/>
          <cell r="O298"/>
        </row>
        <row r="300">
          <cell r="D300">
            <v>0</v>
          </cell>
          <cell r="O300">
            <v>0</v>
          </cell>
        </row>
        <row r="301">
          <cell r="D301"/>
          <cell r="O301"/>
        </row>
        <row r="304">
          <cell r="D304">
            <v>0</v>
          </cell>
          <cell r="O304">
            <v>0</v>
          </cell>
        </row>
        <row r="305">
          <cell r="D305"/>
          <cell r="O305"/>
        </row>
        <row r="310">
          <cell r="D310">
            <v>0</v>
          </cell>
          <cell r="O310">
            <v>0</v>
          </cell>
        </row>
        <row r="311">
          <cell r="D311"/>
          <cell r="O311"/>
        </row>
        <row r="316">
          <cell r="D316">
            <v>0</v>
          </cell>
          <cell r="O316">
            <v>0</v>
          </cell>
        </row>
        <row r="317">
          <cell r="D317"/>
          <cell r="O317"/>
        </row>
        <row r="319">
          <cell r="D319">
            <v>0</v>
          </cell>
          <cell r="O319">
            <v>0</v>
          </cell>
        </row>
        <row r="320">
          <cell r="D320"/>
          <cell r="O320"/>
        </row>
        <row r="322">
          <cell r="D322">
            <v>0</v>
          </cell>
          <cell r="O322">
            <v>0</v>
          </cell>
        </row>
        <row r="323">
          <cell r="D323"/>
          <cell r="O323"/>
        </row>
        <row r="325">
          <cell r="D325">
            <v>0</v>
          </cell>
          <cell r="O325">
            <v>0</v>
          </cell>
        </row>
        <row r="326">
          <cell r="O326"/>
        </row>
        <row r="329">
          <cell r="D329">
            <v>0</v>
          </cell>
          <cell r="O329">
            <v>0</v>
          </cell>
        </row>
        <row r="330">
          <cell r="D330"/>
          <cell r="O330"/>
        </row>
        <row r="332">
          <cell r="D332">
            <v>0</v>
          </cell>
          <cell r="O332">
            <v>0</v>
          </cell>
        </row>
        <row r="333">
          <cell r="D333"/>
          <cell r="O333"/>
        </row>
        <row r="335">
          <cell r="D335">
            <v>0</v>
          </cell>
          <cell r="O335">
            <v>0</v>
          </cell>
        </row>
        <row r="336">
          <cell r="D336"/>
          <cell r="O336"/>
        </row>
        <row r="339">
          <cell r="D339">
            <v>0</v>
          </cell>
          <cell r="O339">
            <v>0</v>
          </cell>
        </row>
        <row r="340">
          <cell r="D340"/>
          <cell r="O340"/>
        </row>
        <row r="342">
          <cell r="D342">
            <v>0</v>
          </cell>
          <cell r="O342">
            <v>0</v>
          </cell>
        </row>
        <row r="343">
          <cell r="D343"/>
          <cell r="O343"/>
        </row>
        <row r="345">
          <cell r="D345">
            <v>0</v>
          </cell>
          <cell r="O345">
            <v>0</v>
          </cell>
        </row>
        <row r="346">
          <cell r="D346"/>
          <cell r="O346"/>
        </row>
        <row r="348">
          <cell r="D348">
            <v>0</v>
          </cell>
          <cell r="O348">
            <v>0</v>
          </cell>
        </row>
        <row r="349">
          <cell r="D349"/>
          <cell r="O349"/>
        </row>
        <row r="351">
          <cell r="D351">
            <v>0</v>
          </cell>
          <cell r="O351">
            <v>0</v>
          </cell>
        </row>
        <row r="352">
          <cell r="D352"/>
          <cell r="O352"/>
        </row>
        <row r="354">
          <cell r="D354">
            <v>0</v>
          </cell>
          <cell r="O354">
            <v>0</v>
          </cell>
        </row>
        <row r="355">
          <cell r="D355"/>
          <cell r="O355"/>
        </row>
        <row r="357">
          <cell r="D357">
            <v>0</v>
          </cell>
          <cell r="O357">
            <v>0</v>
          </cell>
        </row>
        <row r="358">
          <cell r="D358"/>
          <cell r="O358"/>
        </row>
        <row r="360">
          <cell r="D360">
            <v>0</v>
          </cell>
          <cell r="O360">
            <v>0</v>
          </cell>
        </row>
        <row r="361">
          <cell r="D361"/>
          <cell r="O361"/>
        </row>
        <row r="363">
          <cell r="D363">
            <v>0</v>
          </cell>
          <cell r="O363">
            <v>0</v>
          </cell>
        </row>
        <row r="364">
          <cell r="D364"/>
          <cell r="O364"/>
        </row>
        <row r="366">
          <cell r="D366">
            <v>0</v>
          </cell>
          <cell r="O366">
            <v>0</v>
          </cell>
        </row>
        <row r="367">
          <cell r="D367"/>
          <cell r="O367"/>
        </row>
        <row r="369">
          <cell r="D369">
            <v>0</v>
          </cell>
          <cell r="O369">
            <v>0</v>
          </cell>
        </row>
        <row r="370">
          <cell r="D370"/>
          <cell r="O370"/>
        </row>
        <row r="372">
          <cell r="D372">
            <v>0</v>
          </cell>
          <cell r="O372">
            <v>0</v>
          </cell>
        </row>
        <row r="373">
          <cell r="D373"/>
          <cell r="O373"/>
        </row>
        <row r="375">
          <cell r="D375">
            <v>0</v>
          </cell>
          <cell r="O375">
            <v>0</v>
          </cell>
        </row>
        <row r="376">
          <cell r="D376"/>
          <cell r="O376"/>
        </row>
        <row r="378">
          <cell r="D378">
            <v>0</v>
          </cell>
          <cell r="O378">
            <v>0</v>
          </cell>
        </row>
        <row r="379">
          <cell r="D379"/>
          <cell r="O379"/>
        </row>
      </sheetData>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from the Vice-President"/>
      <sheetName val="Table of Contents"/>
      <sheetName val="How to Use This Report"/>
      <sheetName val="Report Summary"/>
      <sheetName val="LDC Rankings"/>
      <sheetName val="LDC Progress"/>
      <sheetName val="Province Wide Progress"/>
      <sheetName val="LDC Savings Persistence"/>
      <sheetName val="Province Wide Savings Persisten"/>
      <sheetName val="Methodology"/>
      <sheetName val="Reference Table"/>
      <sheetName val="Glossary"/>
      <sheetName val="Graph Data"/>
    </sheetNames>
    <sheetDataSet>
      <sheetData sheetId="0" refreshError="1"/>
      <sheetData sheetId="1" refreshError="1"/>
      <sheetData sheetId="2" refreshError="1"/>
      <sheetData sheetId="3" refreshError="1"/>
      <sheetData sheetId="4" refreshError="1"/>
      <sheetData sheetId="5">
        <row r="7">
          <cell r="CP7">
            <v>734476</v>
          </cell>
          <cell r="CQ7">
            <v>84221</v>
          </cell>
          <cell r="CT7">
            <v>3738398</v>
          </cell>
          <cell r="CU7">
            <v>409378</v>
          </cell>
          <cell r="CW7">
            <v>4196635</v>
          </cell>
          <cell r="DO7">
            <v>47</v>
          </cell>
          <cell r="DP7">
            <v>5</v>
          </cell>
          <cell r="DS7">
            <v>243</v>
          </cell>
          <cell r="DT7">
            <v>26</v>
          </cell>
          <cell r="DV7">
            <v>299</v>
          </cell>
        </row>
        <row r="8">
          <cell r="CW8">
            <v>3777549</v>
          </cell>
          <cell r="DV8">
            <v>259</v>
          </cell>
        </row>
        <row r="9">
          <cell r="CP9">
            <v>240796</v>
          </cell>
          <cell r="CQ9">
            <v>35577</v>
          </cell>
          <cell r="CT9">
            <v>1333152</v>
          </cell>
          <cell r="CU9">
            <v>9758</v>
          </cell>
          <cell r="CW9">
            <v>956804</v>
          </cell>
          <cell r="DO9">
            <v>124</v>
          </cell>
          <cell r="DP9">
            <v>18</v>
          </cell>
          <cell r="DS9">
            <v>392</v>
          </cell>
          <cell r="DT9">
            <v>3</v>
          </cell>
          <cell r="DV9">
            <v>274</v>
          </cell>
        </row>
        <row r="10">
          <cell r="CQ10">
            <v>30500</v>
          </cell>
          <cell r="CW10">
            <v>0</v>
          </cell>
          <cell r="DP10">
            <v>6</v>
          </cell>
          <cell r="DV10">
            <v>0</v>
          </cell>
        </row>
        <row r="11">
          <cell r="CW11">
            <v>145140</v>
          </cell>
          <cell r="DV11">
            <v>24</v>
          </cell>
        </row>
        <row r="15">
          <cell r="CW15">
            <v>0</v>
          </cell>
          <cell r="DV15">
            <v>0</v>
          </cell>
        </row>
        <row r="16">
          <cell r="CQ16">
            <v>674627</v>
          </cell>
          <cell r="CR16">
            <v>1112497</v>
          </cell>
          <cell r="CT16">
            <v>3301403</v>
          </cell>
          <cell r="CU16">
            <v>3927327</v>
          </cell>
          <cell r="CW16">
            <v>18742234</v>
          </cell>
          <cell r="DP16">
            <v>133</v>
          </cell>
          <cell r="DQ16">
            <v>265</v>
          </cell>
          <cell r="DS16">
            <v>558</v>
          </cell>
          <cell r="DT16">
            <v>587</v>
          </cell>
          <cell r="DV16">
            <v>2946</v>
          </cell>
        </row>
        <row r="17">
          <cell r="CW17">
            <v>0</v>
          </cell>
          <cell r="DV17">
            <v>0</v>
          </cell>
        </row>
        <row r="18">
          <cell r="CQ18">
            <v>122249</v>
          </cell>
          <cell r="CR18">
            <v>3647</v>
          </cell>
          <cell r="CT18">
            <v>98558</v>
          </cell>
          <cell r="CU18">
            <v>244106</v>
          </cell>
          <cell r="CW18">
            <v>72721</v>
          </cell>
          <cell r="DP18">
            <v>14</v>
          </cell>
          <cell r="DS18">
            <v>20</v>
          </cell>
          <cell r="DT18">
            <v>46</v>
          </cell>
          <cell r="DV18">
            <v>16</v>
          </cell>
        </row>
        <row r="19">
          <cell r="CW19">
            <v>0</v>
          </cell>
          <cell r="DV19">
            <v>0</v>
          </cell>
        </row>
        <row r="21">
          <cell r="CW21">
            <v>0</v>
          </cell>
          <cell r="DV21">
            <v>0</v>
          </cell>
        </row>
        <row r="22">
          <cell r="CU22">
            <v>835</v>
          </cell>
          <cell r="CW22">
            <v>6141</v>
          </cell>
          <cell r="DV22">
            <v>0</v>
          </cell>
        </row>
        <row r="23">
          <cell r="CW23">
            <v>0</v>
          </cell>
          <cell r="DV23">
            <v>0</v>
          </cell>
        </row>
        <row r="30">
          <cell r="CW30">
            <v>0</v>
          </cell>
        </row>
        <row r="33">
          <cell r="CW33">
            <v>0</v>
          </cell>
        </row>
        <row r="40">
          <cell r="CW40">
            <v>0</v>
          </cell>
        </row>
        <row r="70">
          <cell r="CW70">
            <v>577329</v>
          </cell>
          <cell r="DV70">
            <v>0</v>
          </cell>
        </row>
        <row r="71">
          <cell r="CW71">
            <v>120265</v>
          </cell>
          <cell r="DV71">
            <v>17</v>
          </cell>
        </row>
        <row r="90">
          <cell r="CT90">
            <v>708</v>
          </cell>
        </row>
        <row r="101">
          <cell r="CP101">
            <v>46864</v>
          </cell>
          <cell r="DO101">
            <v>7</v>
          </cell>
        </row>
        <row r="102">
          <cell r="CP102">
            <v>223005</v>
          </cell>
          <cell r="CQ102">
            <v>5350</v>
          </cell>
          <cell r="DO102">
            <v>14</v>
          </cell>
        </row>
        <row r="103">
          <cell r="CP103">
            <v>327422</v>
          </cell>
          <cell r="DO103">
            <v>24</v>
          </cell>
        </row>
        <row r="104">
          <cell r="CP104">
            <v>515733</v>
          </cell>
          <cell r="CQ104">
            <v>12605</v>
          </cell>
          <cell r="DO104">
            <v>273</v>
          </cell>
          <cell r="DP104">
            <v>6</v>
          </cell>
        </row>
        <row r="109">
          <cell r="CP109">
            <v>142541</v>
          </cell>
          <cell r="CQ109">
            <v>9592</v>
          </cell>
          <cell r="DO109">
            <v>30</v>
          </cell>
          <cell r="DP109">
            <v>2</v>
          </cell>
        </row>
        <row r="110">
          <cell r="CP110">
            <v>14020784</v>
          </cell>
          <cell r="CQ110">
            <v>1007040</v>
          </cell>
          <cell r="CR110">
            <v>155652</v>
          </cell>
          <cell r="DO110">
            <v>6992</v>
          </cell>
          <cell r="DP110">
            <v>147</v>
          </cell>
          <cell r="DQ110">
            <v>30</v>
          </cell>
        </row>
        <row r="111">
          <cell r="CP111">
            <v>102095</v>
          </cell>
          <cell r="CR111">
            <v>-34736</v>
          </cell>
          <cell r="DO111">
            <v>23</v>
          </cell>
          <cell r="DQ111">
            <v>-8</v>
          </cell>
        </row>
        <row r="112">
          <cell r="CQ112">
            <v>92866</v>
          </cell>
          <cell r="DP112">
            <v>21</v>
          </cell>
        </row>
        <row r="117">
          <cell r="CP117">
            <v>42147864</v>
          </cell>
          <cell r="DO117">
            <v>4811</v>
          </cell>
        </row>
        <row r="118">
          <cell r="CP118">
            <v>17239</v>
          </cell>
          <cell r="DO118">
            <v>5</v>
          </cell>
        </row>
        <row r="123">
          <cell r="CP123">
            <v>526869</v>
          </cell>
          <cell r="DO123">
            <v>43</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Navigator"/>
      <sheetName val="Input Output Flow Chart"/>
      <sheetName val="1.  LRAMVA Summary"/>
      <sheetName val="2.  CDM Allocation"/>
      <sheetName val="3.  Distribution Rates"/>
      <sheetName val="4.  2011-14 LRAM"/>
      <sheetName val="5.  2015 LRAM"/>
      <sheetName val="5-b. 2016 LRAM"/>
      <sheetName val="5-c.  2017 LRAM"/>
      <sheetName val="5-d.  2018 LRAM"/>
      <sheetName val="5-e.  2019 LRAM"/>
      <sheetName val="5-f.  2020 LRAM"/>
      <sheetName val="5a 2016 Prelim LRAM"/>
      <sheetName val="6.  Persistence Rates"/>
      <sheetName val="7.  Carrying Charges"/>
      <sheetName val="8. Guelph_Approved CDM adj"/>
      <sheetName val="9. Guelph_Lost Revenue"/>
      <sheetName val="10. Guelph_CDM Prgs"/>
      <sheetName val="11. Guelph_Continuity Schedule"/>
      <sheetName val="12. Guelph_Proposed Rate Riders"/>
    </sheetNames>
    <sheetDataSet>
      <sheetData sheetId="0"/>
      <sheetData sheetId="1"/>
      <sheetData sheetId="2"/>
      <sheetData sheetId="3"/>
      <sheetData sheetId="4"/>
      <sheetData sheetId="5">
        <row r="22">
          <cell r="F22">
            <v>42.57</v>
          </cell>
        </row>
      </sheetData>
      <sheetData sheetId="6">
        <row r="19">
          <cell r="H19">
            <v>1</v>
          </cell>
        </row>
        <row r="31">
          <cell r="I31">
            <v>0.09</v>
          </cell>
          <cell r="J31">
            <v>0.11</v>
          </cell>
          <cell r="K31">
            <v>0.1</v>
          </cell>
          <cell r="O31">
            <v>0.76</v>
          </cell>
        </row>
        <row r="32">
          <cell r="I32">
            <v>1</v>
          </cell>
          <cell r="J32">
            <v>0</v>
          </cell>
          <cell r="K32">
            <v>0</v>
          </cell>
        </row>
        <row r="40">
          <cell r="O40">
            <v>1</v>
          </cell>
        </row>
        <row r="42">
          <cell r="J42">
            <v>1</v>
          </cell>
        </row>
        <row r="48">
          <cell r="H48">
            <v>1</v>
          </cell>
        </row>
      </sheetData>
      <sheetData sheetId="7"/>
      <sheetData sheetId="8"/>
      <sheetData sheetId="9"/>
      <sheetData sheetId="10"/>
      <sheetData sheetId="11"/>
      <sheetData sheetId="12">
        <row r="65">
          <cell r="J65">
            <v>1</v>
          </cell>
        </row>
        <row r="66">
          <cell r="J66">
            <v>1</v>
          </cell>
        </row>
        <row r="67">
          <cell r="J67">
            <v>1</v>
          </cell>
        </row>
        <row r="68">
          <cell r="J68">
            <v>1</v>
          </cell>
        </row>
      </sheetData>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RAMVA Checklist Schematic"/>
      <sheetName val="DropDownList"/>
      <sheetName val="Instructions"/>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row r="474">
          <cell r="Y474">
            <v>1</v>
          </cell>
        </row>
        <row r="483">
          <cell r="Y483">
            <v>1</v>
          </cell>
        </row>
        <row r="490">
          <cell r="AC490">
            <v>0.26</v>
          </cell>
          <cell r="AF490">
            <v>0.01</v>
          </cell>
        </row>
        <row r="496">
          <cell r="AA496">
            <v>1</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99" zoomScaleNormal="99" workbookViewId="0">
      <selection activeCell="E7" sqref="E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1207" t="s">
        <v>173</v>
      </c>
      <c r="C3" s="1207"/>
    </row>
    <row r="4" spans="1:3" ht="11.25" customHeight="1"/>
    <row r="5" spans="1:3" s="30" customFormat="1" ht="25.5" customHeight="1">
      <c r="B5" s="60" t="s">
        <v>419</v>
      </c>
      <c r="C5" s="60" t="s">
        <v>172</v>
      </c>
    </row>
    <row r="6" spans="1:3" s="173" customFormat="1" ht="48" customHeight="1">
      <c r="A6" s="238"/>
      <c r="B6" s="610" t="s">
        <v>169</v>
      </c>
      <c r="C6" s="662" t="s">
        <v>606</v>
      </c>
    </row>
    <row r="7" spans="1:3" s="173" customFormat="1" ht="21" customHeight="1">
      <c r="A7" s="238"/>
      <c r="B7" s="604" t="s">
        <v>551</v>
      </c>
      <c r="C7" s="663" t="s">
        <v>619</v>
      </c>
    </row>
    <row r="8" spans="1:3" s="173" customFormat="1" ht="32.25" customHeight="1">
      <c r="B8" s="604" t="s">
        <v>366</v>
      </c>
      <c r="C8" s="664" t="s">
        <v>607</v>
      </c>
    </row>
    <row r="9" spans="1:3" s="173" customFormat="1" ht="27.75" customHeight="1">
      <c r="B9" s="604" t="s">
        <v>168</v>
      </c>
      <c r="C9" s="664" t="s">
        <v>608</v>
      </c>
    </row>
    <row r="10" spans="1:3" s="173" customFormat="1" ht="33" customHeight="1">
      <c r="B10" s="604" t="s">
        <v>604</v>
      </c>
      <c r="C10" s="663" t="s">
        <v>612</v>
      </c>
    </row>
    <row r="11" spans="1:3" s="173" customFormat="1" ht="26.25" customHeight="1">
      <c r="B11" s="618" t="s">
        <v>367</v>
      </c>
      <c r="C11" s="666" t="s">
        <v>609</v>
      </c>
    </row>
    <row r="12" spans="1:3" s="173" customFormat="1" ht="39.75" customHeight="1">
      <c r="B12" s="604" t="s">
        <v>368</v>
      </c>
      <c r="C12" s="664" t="s">
        <v>610</v>
      </c>
    </row>
    <row r="13" spans="1:3" s="173" customFormat="1" ht="18" customHeight="1">
      <c r="B13" s="604" t="s">
        <v>369</v>
      </c>
      <c r="C13" s="664" t="s">
        <v>611</v>
      </c>
    </row>
    <row r="14" spans="1:3" s="173" customFormat="1" ht="13.5" customHeight="1">
      <c r="B14" s="604"/>
      <c r="C14" s="665"/>
    </row>
    <row r="15" spans="1:3" s="173" customFormat="1" ht="18" customHeight="1">
      <c r="B15" s="604" t="s">
        <v>677</v>
      </c>
      <c r="C15" s="663" t="s">
        <v>675</v>
      </c>
    </row>
    <row r="16" spans="1:3" s="173" customFormat="1" ht="8.25" customHeight="1">
      <c r="B16" s="604"/>
      <c r="C16" s="665"/>
    </row>
    <row r="17" spans="2:3" s="173" customFormat="1" ht="33" customHeight="1">
      <c r="B17" s="667" t="s">
        <v>605</v>
      </c>
      <c r="C17" s="668" t="s">
        <v>676</v>
      </c>
    </row>
    <row r="18" spans="2:3" s="103" customFormat="1" ht="15.75">
      <c r="B18" s="173"/>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16" zoomScale="63" zoomScaleNormal="63" zoomScaleSheetLayoutView="80" zoomScalePageLayoutView="85" workbookViewId="0">
      <selection activeCell="C5" sqref="C5:D5"/>
    </sheetView>
  </sheetViews>
  <sheetFormatPr defaultColWidth="9.140625" defaultRowHeight="14.25" outlineLevelRow="1" outlineLevelCol="1"/>
  <cols>
    <col min="1" max="1" width="4.7109375" style="502" customWidth="1"/>
    <col min="2" max="2" width="43.7109375" style="247" customWidth="1"/>
    <col min="3" max="3" width="14" style="247" customWidth="1"/>
    <col min="4" max="4" width="18.140625" style="246" customWidth="1"/>
    <col min="5" max="13" width="15.42578125" style="246" customWidth="1" outlineLevel="1"/>
    <col min="14" max="14" width="12.42578125" style="246" customWidth="1" outlineLevel="1"/>
    <col min="15" max="15" width="17.5703125" style="246" customWidth="1"/>
    <col min="16" max="24" width="9.42578125" style="246" customWidth="1" outlineLevel="1"/>
    <col min="25" max="25" width="14.140625" style="248" customWidth="1"/>
    <col min="26" max="26" width="14.5703125" style="248" customWidth="1"/>
    <col min="27" max="27" width="16.85546875" style="248" customWidth="1"/>
    <col min="28" max="28" width="17.5703125" style="248" customWidth="1"/>
    <col min="29" max="32" width="14.5703125" style="248" customWidth="1"/>
    <col min="33" max="35" width="14.5703125" style="248" hidden="1" customWidth="1"/>
    <col min="36" max="38" width="15" style="248" hidden="1" customWidth="1"/>
    <col min="39" max="39" width="14.28515625" style="249" customWidth="1"/>
    <col min="40" max="40" width="14.5703125" style="246" customWidth="1"/>
    <col min="41" max="41" width="14.85546875" style="246" customWidth="1"/>
    <col min="42" max="42" width="14" style="246" customWidth="1"/>
    <col min="43" max="43" width="9.7109375" style="246" customWidth="1"/>
    <col min="44" max="44" width="11.140625" style="246" customWidth="1"/>
    <col min="45" max="45" width="12.140625" style="246" customWidth="1"/>
    <col min="46" max="46" width="6.42578125" style="246" bestFit="1" customWidth="1"/>
    <col min="47" max="51" width="9.140625" style="246"/>
    <col min="52" max="52" width="6.42578125" style="246" bestFit="1" customWidth="1"/>
    <col min="53" max="16384" width="9.140625" style="246"/>
  </cols>
  <sheetData>
    <row r="1" spans="1:39" ht="164.25" customHeight="1"/>
    <row r="2" spans="1:39" ht="23.25" customHeight="1" thickBot="1"/>
    <row r="3" spans="1:39" ht="25.5" customHeight="1" thickBot="1">
      <c r="B3" s="1285" t="s">
        <v>170</v>
      </c>
      <c r="C3" s="250" t="s">
        <v>174</v>
      </c>
      <c r="D3" s="500"/>
      <c r="E3" s="251"/>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3"/>
    </row>
    <row r="4" spans="1:39" ht="24" customHeight="1" thickBot="1">
      <c r="B4" s="1285"/>
      <c r="C4" s="254" t="s">
        <v>171</v>
      </c>
      <c r="D4" s="255"/>
      <c r="E4" s="256"/>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3"/>
    </row>
    <row r="5" spans="1:39" ht="29.25" customHeight="1" thickBot="1">
      <c r="B5" s="557"/>
      <c r="C5" s="1263" t="s">
        <v>550</v>
      </c>
      <c r="D5" s="1264"/>
      <c r="E5" s="256"/>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3"/>
    </row>
    <row r="6" spans="1:39" ht="20.25" customHeight="1">
      <c r="B6" s="257"/>
      <c r="C6" s="258"/>
      <c r="D6" s="259"/>
      <c r="E6" s="259"/>
      <c r="F6" s="259"/>
      <c r="G6" s="259"/>
      <c r="H6" s="259"/>
      <c r="I6" s="259"/>
      <c r="J6" s="259"/>
      <c r="K6" s="259"/>
      <c r="L6" s="259"/>
      <c r="M6" s="259"/>
      <c r="N6" s="259"/>
      <c r="O6" s="259"/>
      <c r="P6" s="259"/>
      <c r="Q6" s="259"/>
      <c r="R6" s="259"/>
      <c r="S6" s="259"/>
      <c r="T6" s="259"/>
      <c r="U6" s="259"/>
      <c r="V6" s="259"/>
      <c r="W6" s="259"/>
      <c r="X6" s="259"/>
      <c r="Y6" s="260"/>
      <c r="Z6" s="260"/>
      <c r="AA6" s="260"/>
      <c r="AB6" s="260"/>
      <c r="AC6" s="260"/>
      <c r="AD6" s="260"/>
      <c r="AE6" s="260"/>
      <c r="AF6" s="261"/>
      <c r="AG6" s="261"/>
      <c r="AH6" s="261"/>
      <c r="AI6" s="261"/>
      <c r="AJ6" s="261"/>
      <c r="AK6" s="261"/>
      <c r="AL6" s="261"/>
      <c r="AM6" s="262"/>
    </row>
    <row r="7" spans="1:39" ht="70.5" customHeight="1">
      <c r="B7" s="1285" t="s">
        <v>504</v>
      </c>
      <c r="C7" s="1286" t="s">
        <v>638</v>
      </c>
      <c r="D7" s="1286"/>
      <c r="E7" s="1286"/>
      <c r="F7" s="1286"/>
      <c r="G7" s="1286"/>
      <c r="H7" s="1286"/>
      <c r="I7" s="1286"/>
      <c r="J7" s="1286"/>
      <c r="K7" s="1286"/>
      <c r="L7" s="1286"/>
      <c r="M7" s="1286"/>
      <c r="N7" s="1286"/>
      <c r="O7" s="1286"/>
      <c r="P7" s="1286"/>
      <c r="Q7" s="1286"/>
      <c r="R7" s="1286"/>
      <c r="S7" s="1286"/>
      <c r="T7" s="1286"/>
      <c r="U7" s="1286"/>
      <c r="V7" s="1286"/>
      <c r="W7" s="1286"/>
      <c r="X7" s="1286"/>
      <c r="Y7" s="598"/>
      <c r="Z7" s="598"/>
      <c r="AA7" s="598"/>
      <c r="AB7" s="598"/>
      <c r="AC7" s="598"/>
      <c r="AD7" s="598"/>
      <c r="AE7" s="263"/>
      <c r="AF7" s="263"/>
      <c r="AG7" s="263"/>
      <c r="AH7" s="263"/>
      <c r="AI7" s="263"/>
      <c r="AJ7" s="263"/>
      <c r="AK7" s="263"/>
      <c r="AL7" s="263"/>
    </row>
    <row r="8" spans="1:39" s="264" customFormat="1" ht="58.5" customHeight="1">
      <c r="A8" s="502"/>
      <c r="B8" s="1285"/>
      <c r="C8" s="1286" t="s">
        <v>576</v>
      </c>
      <c r="D8" s="1286"/>
      <c r="E8" s="1286"/>
      <c r="F8" s="1286"/>
      <c r="G8" s="1286"/>
      <c r="H8" s="1286"/>
      <c r="I8" s="1286"/>
      <c r="J8" s="1286"/>
      <c r="K8" s="1286"/>
      <c r="L8" s="1286"/>
      <c r="M8" s="1286"/>
      <c r="N8" s="1286"/>
      <c r="O8" s="1286"/>
      <c r="P8" s="1286"/>
      <c r="Q8" s="1286"/>
      <c r="R8" s="1286"/>
      <c r="S8" s="1286"/>
      <c r="T8" s="1286"/>
      <c r="U8" s="1286"/>
      <c r="V8" s="1286"/>
      <c r="W8" s="1286"/>
      <c r="X8" s="1286"/>
      <c r="Y8" s="598"/>
      <c r="Z8" s="598"/>
      <c r="AA8" s="598"/>
      <c r="AB8" s="598"/>
      <c r="AC8" s="598"/>
      <c r="AD8" s="598"/>
      <c r="AE8" s="265"/>
      <c r="AF8" s="248"/>
      <c r="AG8" s="248"/>
      <c r="AH8" s="248"/>
      <c r="AI8" s="248"/>
      <c r="AJ8" s="248"/>
      <c r="AK8" s="248"/>
      <c r="AL8" s="248"/>
      <c r="AM8" s="249"/>
    </row>
    <row r="9" spans="1:39" s="264" customFormat="1" ht="57.75" customHeight="1">
      <c r="A9" s="502"/>
      <c r="B9" s="266"/>
      <c r="C9" s="1286" t="s">
        <v>575</v>
      </c>
      <c r="D9" s="1286"/>
      <c r="E9" s="1286"/>
      <c r="F9" s="1286"/>
      <c r="G9" s="1286"/>
      <c r="H9" s="1286"/>
      <c r="I9" s="1286"/>
      <c r="J9" s="1286"/>
      <c r="K9" s="1286"/>
      <c r="L9" s="1286"/>
      <c r="M9" s="1286"/>
      <c r="N9" s="1286"/>
      <c r="O9" s="1286"/>
      <c r="P9" s="1286"/>
      <c r="Q9" s="1286"/>
      <c r="R9" s="1286"/>
      <c r="S9" s="1286"/>
      <c r="T9" s="1286"/>
      <c r="U9" s="1286"/>
      <c r="V9" s="1286"/>
      <c r="W9" s="1286"/>
      <c r="X9" s="1286"/>
      <c r="Y9" s="598"/>
      <c r="Z9" s="598"/>
      <c r="AA9" s="598"/>
      <c r="AB9" s="598"/>
      <c r="AC9" s="598"/>
      <c r="AD9" s="598"/>
      <c r="AE9" s="265"/>
      <c r="AF9" s="248"/>
      <c r="AG9" s="248"/>
      <c r="AH9" s="248"/>
      <c r="AI9" s="248"/>
      <c r="AJ9" s="248"/>
      <c r="AK9" s="248"/>
      <c r="AL9" s="248"/>
      <c r="AM9" s="249"/>
    </row>
    <row r="10" spans="1:39" ht="41.25" customHeight="1">
      <c r="B10" s="268"/>
      <c r="C10" s="1286" t="s">
        <v>641</v>
      </c>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598"/>
      <c r="Z10" s="598"/>
      <c r="AA10" s="598"/>
      <c r="AB10" s="598"/>
      <c r="AC10" s="598"/>
      <c r="AD10" s="598"/>
      <c r="AE10" s="265"/>
      <c r="AF10" s="269"/>
      <c r="AG10" s="269"/>
      <c r="AH10" s="269"/>
      <c r="AI10" s="269"/>
      <c r="AJ10" s="269"/>
      <c r="AK10" s="269"/>
      <c r="AL10" s="269"/>
    </row>
    <row r="11" spans="1:39" ht="53.25" customHeight="1">
      <c r="C11" s="1286" t="s">
        <v>626</v>
      </c>
      <c r="D11" s="1286"/>
      <c r="E11" s="1286"/>
      <c r="F11" s="1286"/>
      <c r="G11" s="1286"/>
      <c r="H11" s="1286"/>
      <c r="I11" s="1286"/>
      <c r="J11" s="1286"/>
      <c r="K11" s="1286"/>
      <c r="L11" s="1286"/>
      <c r="M11" s="1286"/>
      <c r="N11" s="1286"/>
      <c r="O11" s="1286"/>
      <c r="P11" s="1286"/>
      <c r="Q11" s="1286"/>
      <c r="R11" s="1286"/>
      <c r="S11" s="1286"/>
      <c r="T11" s="1286"/>
      <c r="U11" s="1286"/>
      <c r="V11" s="1286"/>
      <c r="W11" s="1286"/>
      <c r="X11" s="1286"/>
      <c r="Y11" s="598"/>
      <c r="Z11" s="598"/>
      <c r="AA11" s="598"/>
      <c r="AB11" s="598"/>
      <c r="AC11" s="598"/>
      <c r="AD11" s="598"/>
      <c r="AE11" s="265"/>
      <c r="AF11" s="269"/>
      <c r="AG11" s="269"/>
      <c r="AH11" s="269"/>
      <c r="AI11" s="269"/>
      <c r="AJ11" s="269"/>
      <c r="AK11" s="269"/>
      <c r="AL11" s="269"/>
      <c r="AM11" s="246"/>
    </row>
    <row r="12" spans="1:39" ht="20.25" customHeight="1">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5"/>
      <c r="AF12" s="269"/>
      <c r="AG12" s="269"/>
      <c r="AH12" s="269"/>
      <c r="AI12" s="269"/>
      <c r="AJ12" s="269"/>
      <c r="AK12" s="269"/>
      <c r="AL12" s="269"/>
      <c r="AM12" s="246"/>
    </row>
    <row r="13" spans="1:39" ht="20.25" customHeight="1">
      <c r="B13" s="1285" t="s">
        <v>526</v>
      </c>
      <c r="C13" s="583" t="s">
        <v>521</v>
      </c>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265"/>
      <c r="AF13" s="269"/>
      <c r="AG13" s="269"/>
      <c r="AH13" s="269"/>
      <c r="AI13" s="269"/>
      <c r="AJ13" s="269"/>
      <c r="AK13" s="269"/>
      <c r="AL13" s="269"/>
      <c r="AM13" s="246"/>
    </row>
    <row r="14" spans="1:39" ht="20.25" customHeight="1">
      <c r="B14" s="1285"/>
      <c r="C14" s="583" t="s">
        <v>522</v>
      </c>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265"/>
      <c r="AF14" s="269"/>
      <c r="AG14" s="269"/>
      <c r="AH14" s="269"/>
      <c r="AI14" s="269"/>
      <c r="AJ14" s="269"/>
      <c r="AK14" s="269"/>
      <c r="AL14" s="269"/>
      <c r="AM14" s="246"/>
    </row>
    <row r="15" spans="1:39" ht="20.25" customHeight="1">
      <c r="C15" s="583" t="s">
        <v>523</v>
      </c>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265"/>
      <c r="AF15" s="269"/>
      <c r="AG15" s="269"/>
      <c r="AH15" s="269"/>
      <c r="AI15" s="269"/>
      <c r="AJ15" s="269"/>
      <c r="AK15" s="269"/>
      <c r="AL15" s="269"/>
      <c r="AM15" s="246"/>
    </row>
    <row r="16" spans="1:39" ht="20.25" customHeight="1">
      <c r="C16" s="583" t="s">
        <v>524</v>
      </c>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265"/>
      <c r="AF16" s="269"/>
      <c r="AG16" s="269"/>
      <c r="AH16" s="269"/>
      <c r="AI16" s="269"/>
      <c r="AJ16" s="269"/>
      <c r="AK16" s="269"/>
      <c r="AL16" s="269"/>
      <c r="AM16" s="246"/>
    </row>
    <row r="17" spans="1:39" ht="23.25" customHeight="1">
      <c r="B17" s="270"/>
      <c r="C17" s="271"/>
      <c r="D17" s="272"/>
      <c r="E17" s="272"/>
      <c r="F17" s="272"/>
      <c r="G17" s="272"/>
      <c r="H17" s="272"/>
      <c r="I17" s="272"/>
      <c r="J17" s="272"/>
      <c r="K17" s="272"/>
      <c r="L17" s="272"/>
      <c r="M17" s="272"/>
      <c r="N17" s="272"/>
      <c r="P17" s="272"/>
      <c r="Q17" s="272"/>
      <c r="R17" s="272"/>
      <c r="S17" s="272"/>
      <c r="T17" s="272"/>
      <c r="U17" s="272"/>
      <c r="V17" s="272"/>
      <c r="W17" s="272"/>
      <c r="X17" s="272"/>
      <c r="Y17" s="263"/>
    </row>
    <row r="18" spans="1:39" ht="15.75">
      <c r="B18" s="273" t="s">
        <v>240</v>
      </c>
      <c r="C18" s="274"/>
      <c r="E18" s="582"/>
      <c r="O18" s="274"/>
      <c r="Y18" s="263"/>
      <c r="Z18" s="260"/>
      <c r="AA18" s="260"/>
      <c r="AB18" s="260"/>
      <c r="AC18" s="260"/>
      <c r="AD18" s="260"/>
      <c r="AE18" s="260"/>
      <c r="AF18" s="260"/>
      <c r="AG18" s="260"/>
      <c r="AH18" s="260"/>
      <c r="AI18" s="260"/>
      <c r="AJ18" s="260"/>
      <c r="AK18" s="260"/>
      <c r="AL18" s="260"/>
      <c r="AM18" s="275"/>
    </row>
    <row r="19" spans="1:39" s="276" customFormat="1" ht="36" customHeight="1">
      <c r="A19" s="502"/>
      <c r="B19" s="1287" t="s">
        <v>210</v>
      </c>
      <c r="C19" s="1289" t="s">
        <v>32</v>
      </c>
      <c r="D19" s="277" t="s">
        <v>421</v>
      </c>
      <c r="E19" s="1291" t="s">
        <v>208</v>
      </c>
      <c r="F19" s="1292"/>
      <c r="G19" s="1292"/>
      <c r="H19" s="1292"/>
      <c r="I19" s="1292"/>
      <c r="J19" s="1292"/>
      <c r="K19" s="1292"/>
      <c r="L19" s="1292"/>
      <c r="M19" s="1293"/>
      <c r="N19" s="1297" t="s">
        <v>212</v>
      </c>
      <c r="O19" s="277" t="s">
        <v>422</v>
      </c>
      <c r="P19" s="1291" t="s">
        <v>211</v>
      </c>
      <c r="Q19" s="1292"/>
      <c r="R19" s="1292"/>
      <c r="S19" s="1292"/>
      <c r="T19" s="1292"/>
      <c r="U19" s="1292"/>
      <c r="V19" s="1292"/>
      <c r="W19" s="1292"/>
      <c r="X19" s="1293"/>
      <c r="Y19" s="1294" t="s">
        <v>242</v>
      </c>
      <c r="Z19" s="1295"/>
      <c r="AA19" s="1295"/>
      <c r="AB19" s="1295"/>
      <c r="AC19" s="1295"/>
      <c r="AD19" s="1295"/>
      <c r="AE19" s="1295"/>
      <c r="AF19" s="1295"/>
      <c r="AG19" s="1295"/>
      <c r="AH19" s="1295"/>
      <c r="AI19" s="1295"/>
      <c r="AJ19" s="1295"/>
      <c r="AK19" s="1295"/>
      <c r="AL19" s="1295"/>
      <c r="AM19" s="1296"/>
    </row>
    <row r="20" spans="1:39" s="276" customFormat="1" ht="59.25" customHeight="1">
      <c r="A20" s="502"/>
      <c r="B20" s="1288"/>
      <c r="C20" s="1290"/>
      <c r="D20" s="278">
        <v>2011</v>
      </c>
      <c r="E20" s="278">
        <v>2012</v>
      </c>
      <c r="F20" s="278">
        <v>2013</v>
      </c>
      <c r="G20" s="278">
        <v>2014</v>
      </c>
      <c r="H20" s="278">
        <v>2015</v>
      </c>
      <c r="I20" s="278">
        <v>2016</v>
      </c>
      <c r="J20" s="278">
        <v>2017</v>
      </c>
      <c r="K20" s="278">
        <v>2018</v>
      </c>
      <c r="L20" s="278">
        <v>2019</v>
      </c>
      <c r="M20" s="278">
        <v>2020</v>
      </c>
      <c r="N20" s="1298"/>
      <c r="O20" s="278">
        <v>2011</v>
      </c>
      <c r="P20" s="278">
        <v>2012</v>
      </c>
      <c r="Q20" s="278">
        <v>2013</v>
      </c>
      <c r="R20" s="278">
        <v>2014</v>
      </c>
      <c r="S20" s="278">
        <v>2015</v>
      </c>
      <c r="T20" s="278">
        <v>2016</v>
      </c>
      <c r="U20" s="278">
        <v>2017</v>
      </c>
      <c r="V20" s="278">
        <v>2018</v>
      </c>
      <c r="W20" s="278">
        <v>2019</v>
      </c>
      <c r="X20" s="278">
        <v>2020</v>
      </c>
      <c r="Y20" s="278" t="str">
        <f>'1.  LRAMVA Summary'!D52</f>
        <v>Residential</v>
      </c>
      <c r="Z20" s="279" t="str">
        <f>'1.  LRAMVA Summary'!E52</f>
        <v>GS&lt;50 kW</v>
      </c>
      <c r="AA20" s="279" t="str">
        <f>'1.  LRAMVA Summary'!F52</f>
        <v>General Service 50 to 999 kW</v>
      </c>
      <c r="AB20" s="279" t="str">
        <f>'1.  LRAMVA Summary'!G52</f>
        <v>General Service 1,000 to 4,999 kW</v>
      </c>
      <c r="AC20" s="279" t="str">
        <f>'1.  LRAMVA Summary'!H52</f>
        <v>Large Use</v>
      </c>
      <c r="AD20" s="279" t="str">
        <f>'1.  LRAMVA Summary'!I52</f>
        <v>Unmetered Scattered Load</v>
      </c>
      <c r="AE20" s="279" t="str">
        <f>'1.  LRAMVA Summary'!J52</f>
        <v>Sentinel Lighting</v>
      </c>
      <c r="AF20" s="279" t="str">
        <f>'1.  LRAMVA Summary'!K52</f>
        <v>Street Lighting</v>
      </c>
      <c r="AG20" s="279" t="str">
        <f>'1.  LRAMVA Summary'!L52</f>
        <v/>
      </c>
      <c r="AH20" s="279" t="str">
        <f>'1.  LRAMVA Summary'!M52</f>
        <v/>
      </c>
      <c r="AI20" s="279" t="str">
        <f>'1.  LRAMVA Summary'!N52</f>
        <v/>
      </c>
      <c r="AJ20" s="279" t="str">
        <f>'1.  LRAMVA Summary'!O52</f>
        <v/>
      </c>
      <c r="AK20" s="279" t="str">
        <f>'1.  LRAMVA Summary'!P52</f>
        <v/>
      </c>
      <c r="AL20" s="279" t="str">
        <f>'1.  LRAMVA Summary'!Q52</f>
        <v/>
      </c>
      <c r="AM20" s="280" t="str">
        <f>'1.  LRAMVA Summary'!R52</f>
        <v>Total</v>
      </c>
    </row>
    <row r="21" spans="1:39" s="286" customFormat="1" ht="15.75" customHeight="1">
      <c r="A21" s="503"/>
      <c r="B21" s="281" t="s">
        <v>0</v>
      </c>
      <c r="C21" s="282"/>
      <c r="D21" s="282"/>
      <c r="E21" s="282"/>
      <c r="F21" s="282"/>
      <c r="G21" s="282"/>
      <c r="H21" s="282"/>
      <c r="I21" s="282"/>
      <c r="J21" s="282"/>
      <c r="K21" s="282"/>
      <c r="L21" s="282"/>
      <c r="M21" s="282"/>
      <c r="N21" s="283"/>
      <c r="O21" s="282"/>
      <c r="P21" s="282"/>
      <c r="Q21" s="282"/>
      <c r="R21" s="282"/>
      <c r="S21" s="282"/>
      <c r="T21" s="282"/>
      <c r="U21" s="282"/>
      <c r="V21" s="282"/>
      <c r="W21" s="282"/>
      <c r="X21" s="282"/>
      <c r="Y21" s="284" t="str">
        <f>'1.  LRAMVA Summary'!D53</f>
        <v>kWh</v>
      </c>
      <c r="Z21" s="284" t="str">
        <f>'1.  LRAMVA Summary'!E53</f>
        <v>kWh</v>
      </c>
      <c r="AA21" s="284" t="str">
        <f>'1.  LRAMVA Summary'!F53</f>
        <v>kW</v>
      </c>
      <c r="AB21" s="284" t="str">
        <f>'1.  LRAMVA Summary'!G53</f>
        <v>kW</v>
      </c>
      <c r="AC21" s="284" t="str">
        <f>'1.  LRAMVA Summary'!H53</f>
        <v>kW</v>
      </c>
      <c r="AD21" s="284" t="str">
        <f>'1.  LRAMVA Summary'!I53</f>
        <v>kWh</v>
      </c>
      <c r="AE21" s="284" t="str">
        <f>'1.  LRAMVA Summary'!J53</f>
        <v>kW</v>
      </c>
      <c r="AF21" s="284" t="str">
        <f>'1.  LRAMVA Summary'!K53</f>
        <v>kW</v>
      </c>
      <c r="AG21" s="284">
        <f>'1.  LRAMVA Summary'!L53</f>
        <v>0</v>
      </c>
      <c r="AH21" s="284">
        <f>'1.  LRAMVA Summary'!M53</f>
        <v>0</v>
      </c>
      <c r="AI21" s="284">
        <f>'1.  LRAMVA Summary'!N53</f>
        <v>0</v>
      </c>
      <c r="AJ21" s="284">
        <f>'1.  LRAMVA Summary'!O53</f>
        <v>0</v>
      </c>
      <c r="AK21" s="284">
        <f>'1.  LRAMVA Summary'!P53</f>
        <v>0</v>
      </c>
      <c r="AL21" s="284">
        <f>'1.  LRAMVA Summary'!Q53</f>
        <v>0</v>
      </c>
      <c r="AM21" s="285"/>
    </row>
    <row r="22" spans="1:39" s="276" customFormat="1" ht="15" customHeight="1" outlineLevel="1">
      <c r="A22" s="502">
        <v>1</v>
      </c>
      <c r="B22" s="287" t="s">
        <v>1</v>
      </c>
      <c r="C22" s="284" t="s">
        <v>24</v>
      </c>
      <c r="D22" s="288">
        <f>'[3]4.  2011-2014 LRAM'!D22</f>
        <v>312750.36800000002</v>
      </c>
      <c r="E22" s="288">
        <f>SUMIF('7.  Persistence Report'!$D$28:$D$42,'4.  2011-2014 LRAM'!$B22,'7.  Persistence Report'!AR$28:AR$42)</f>
        <v>312750.36787605844</v>
      </c>
      <c r="F22" s="288">
        <f>SUMIF('7.  Persistence Report'!$D$28:$D$42,'4.  2011-2014 LRAM'!$B$22,'7.  Persistence Report'!AS28:AS42)</f>
        <v>312750.36787605844</v>
      </c>
      <c r="G22" s="288">
        <f>SUMIF('7.  Persistence Report'!$D$28:$D$42,'4.  2011-2014 LRAM'!$B$22,'7.  Persistence Report'!AT28:AT42)</f>
        <v>312244.15769614966</v>
      </c>
      <c r="H22" s="1036">
        <f>SUMIF('7.  Persistence Report'!$D$28:$D$42,'4.  2011-2014 LRAM'!$B$22,'7.  Persistence Report'!AU28:AU42)</f>
        <v>221957.76341936231</v>
      </c>
      <c r="I22" s="288">
        <f>SUMIF('7.  Persistence Report'!$D$28:$D$42,'4.  2011-2014 LRAM'!$B$22,'7.  Persistence Report'!AV28:AV42)</f>
        <v>0</v>
      </c>
      <c r="J22" s="288">
        <f>SUMIF('7.  Persistence Report'!$D$28:$D$42,'4.  2011-2014 LRAM'!$B$22,'7.  Persistence Report'!AW28:AW42)</f>
        <v>0</v>
      </c>
      <c r="K22" s="288">
        <f>SUMIF('7.  Persistence Report'!$D$28:$D$42,'4.  2011-2014 LRAM'!$B$22,'7.  Persistence Report'!AX28:AX42)</f>
        <v>0</v>
      </c>
      <c r="L22" s="288">
        <f>SUMIF('7.  Persistence Report'!$D$28:$D$42,'4.  2011-2014 LRAM'!$B$22,'7.  Persistence Report'!AY28:AY42)</f>
        <v>0</v>
      </c>
      <c r="M22" s="288">
        <f>SUMIF('7.  Persistence Report'!$D$28:$D$42,'4.  2011-2014 LRAM'!$B$22,'7.  Persistence Report'!AZ28:AZ42)</f>
        <v>0</v>
      </c>
      <c r="N22" s="284"/>
      <c r="O22" s="288">
        <f>'[3]4.  2011-2014 LRAM'!$O$22</f>
        <v>42.57</v>
      </c>
      <c r="P22" s="288">
        <f>SUMIF('7.  Persistence Report'!$D$28:$D$42,'4.  2011-2014 LRAM'!$B22,'7.  Persistence Report'!M$28:M$42)</f>
        <v>42.569965238797863</v>
      </c>
      <c r="Q22" s="288">
        <f>SUMIF('7.  Persistence Report'!$D$28:$D$42,'4.  2011-2014 LRAM'!$B22,'7.  Persistence Report'!N$28:N$42)</f>
        <v>42.569965238797863</v>
      </c>
      <c r="R22" s="288">
        <f>SUMIF('7.  Persistence Report'!$D$28:$D$42,'4.  2011-2014 LRAM'!$B22,'7.  Persistence Report'!O$28:O$42)</f>
        <v>42.003895708241366</v>
      </c>
      <c r="S22" s="288">
        <f>SUMIF('7.  Persistence Report'!$D$28:$D$42,'4.  2011-2014 LRAM'!$B22,'7.  Persistence Report'!P$28:P$42)</f>
        <v>29.182945329294917</v>
      </c>
      <c r="T22" s="288">
        <f>SUMIF('7.  Persistence Report'!$D$28:$D$42,'4.  2011-2014 LRAM'!$B22,'7.  Persistence Report'!Q$28:Q$42)</f>
        <v>0</v>
      </c>
      <c r="U22" s="288">
        <f>SUMIF('7.  Persistence Report'!$D$28:$D$42,'4.  2011-2014 LRAM'!$B22,'7.  Persistence Report'!R$28:R$42)</f>
        <v>0</v>
      </c>
      <c r="V22" s="288">
        <f>SUMIF('7.  Persistence Report'!$D$28:$D$42,'4.  2011-2014 LRAM'!$B22,'7.  Persistence Report'!S$28:S$42)</f>
        <v>0</v>
      </c>
      <c r="W22" s="288">
        <f>SUMIF('7.  Persistence Report'!$D$28:$D$42,'4.  2011-2014 LRAM'!$B22,'7.  Persistence Report'!T$28:T$42)</f>
        <v>0</v>
      </c>
      <c r="X22" s="288">
        <f>SUMIF('7.  Persistence Report'!$D$28:$D$42,'4.  2011-2014 LRAM'!$B22,'7.  Persistence Report'!U$28:U$42)</f>
        <v>0</v>
      </c>
      <c r="Y22" s="403">
        <v>1</v>
      </c>
      <c r="Z22" s="403"/>
      <c r="AA22" s="403"/>
      <c r="AB22" s="403"/>
      <c r="AC22" s="403"/>
      <c r="AD22" s="403"/>
      <c r="AE22" s="403"/>
      <c r="AF22" s="403"/>
      <c r="AG22" s="403"/>
      <c r="AH22" s="403"/>
      <c r="AI22" s="403"/>
      <c r="AJ22" s="403"/>
      <c r="AK22" s="403"/>
      <c r="AL22" s="403"/>
      <c r="AM22" s="289">
        <f>SUM(Y22:AL22)</f>
        <v>1</v>
      </c>
    </row>
    <row r="23" spans="1:39" s="276" customFormat="1" ht="15" outlineLevel="1">
      <c r="A23" s="502"/>
      <c r="B23" s="287" t="s">
        <v>213</v>
      </c>
      <c r="C23" s="284" t="s">
        <v>162</v>
      </c>
      <c r="D23" s="288">
        <f>'[3]4.  2011-2014 LRAM'!D23</f>
        <v>0</v>
      </c>
      <c r="E23" s="288">
        <f>SUMIF('7.  Persistence Report'!$D$92:$D$100,'4.  2011-2014 LRAM'!$B22,'7.  Persistence Report'!AR$92:AR$100)</f>
        <v>0</v>
      </c>
      <c r="F23" s="288">
        <f>SUMIF('7.  Persistence Report'!$D$92:$D$100,'4.  2011-2014 LRAM'!$B22,'7.  Persistence Report'!AS$92:AS$100)</f>
        <v>0</v>
      </c>
      <c r="G23" s="288">
        <f>SUMIF('7.  Persistence Report'!$D$87:$D$94,'4.  2011-2014 LRAM'!$B22,'7.  Persistence Report'!AT$87:AT$94)</f>
        <v>0</v>
      </c>
      <c r="H23" s="288">
        <f>SUMIF('7.  Persistence Report'!$D$87:$D$94,'4.  2011-2014 LRAM'!$B22,'7.  Persistence Report'!AU$87:AU$94)</f>
        <v>0</v>
      </c>
      <c r="I23" s="288">
        <f>SUMIF('7.  Persistence Report'!$D$87:$D$94,'4.  2011-2014 LRAM'!$B22,'7.  Persistence Report'!AV$87:AV$94)</f>
        <v>0</v>
      </c>
      <c r="J23" s="288">
        <f>SUMIF('7.  Persistence Report'!$D$87:$D$94,'4.  2011-2014 LRAM'!$B22,'7.  Persistence Report'!AW$87:AW$94)</f>
        <v>0</v>
      </c>
      <c r="K23" s="288">
        <f>SUMIF('7.  Persistence Report'!$D$87:$D$94,'4.  2011-2014 LRAM'!$B22,'7.  Persistence Report'!AX$87:AX$94)</f>
        <v>0</v>
      </c>
      <c r="L23" s="288">
        <f>SUMIF('7.  Persistence Report'!$D$87:$D$94,'4.  2011-2014 LRAM'!$B22,'7.  Persistence Report'!AY$87:AY$94)</f>
        <v>0</v>
      </c>
      <c r="M23" s="288">
        <f>SUMIF('7.  Persistence Report'!$D$87:$D$94,'4.  2011-2014 LRAM'!$B22,'7.  Persistence Report'!AZ$87:AZ$94)</f>
        <v>0</v>
      </c>
      <c r="N23" s="461"/>
      <c r="O23" s="288">
        <f>'[3]4.  2011-2014 LRAM'!$O$23</f>
        <v>0</v>
      </c>
      <c r="P23" s="288">
        <f>SUMIF('7.  Persistence Report'!$D$87:$D$94,'4.  2011-2014 LRAM'!$B22,'7.  Persistence Report'!M$87:M$94)</f>
        <v>0</v>
      </c>
      <c r="Q23" s="288">
        <f>SUMIF('7.  Persistence Report'!$D$87:$D$94,'4.  2011-2014 LRAM'!$B22,'7.  Persistence Report'!N$87:N$94)</f>
        <v>0</v>
      </c>
      <c r="R23" s="288">
        <f>SUMIF('7.  Persistence Report'!$D$87:$D$94,'4.  2011-2014 LRAM'!$B22,'7.  Persistence Report'!O$87:O$94)</f>
        <v>0</v>
      </c>
      <c r="S23" s="288">
        <f>SUMIF('7.  Persistence Report'!$D$87:$D$94,'4.  2011-2014 LRAM'!$B22,'7.  Persistence Report'!P$87:P$94)</f>
        <v>0</v>
      </c>
      <c r="T23" s="288">
        <f>SUMIF('7.  Persistence Report'!$D$87:$D$94,'4.  2011-2014 LRAM'!$B22,'7.  Persistence Report'!Q$87:Q$94)</f>
        <v>0</v>
      </c>
      <c r="U23" s="288">
        <f>SUMIF('7.  Persistence Report'!$D$87:$D$94,'4.  2011-2014 LRAM'!$B22,'7.  Persistence Report'!R$87:R$94)</f>
        <v>0</v>
      </c>
      <c r="V23" s="288">
        <f>SUMIF('7.  Persistence Report'!$D$87:$D$94,'4.  2011-2014 LRAM'!$B22,'7.  Persistence Report'!S$87:S$94)</f>
        <v>0</v>
      </c>
      <c r="W23" s="288">
        <f>SUMIF('7.  Persistence Report'!$D$87:$D$94,'4.  2011-2014 LRAM'!$B22,'7.  Persistence Report'!T$87:T$94)</f>
        <v>0</v>
      </c>
      <c r="X23" s="288">
        <f>SUMIF('7.  Persistence Report'!$D$87:$D$94,'4.  2011-2014 LRAM'!$B22,'7.  Persistence Report'!U$87:U$94)</f>
        <v>0</v>
      </c>
      <c r="Y23" s="404">
        <f>Y22</f>
        <v>1</v>
      </c>
      <c r="Z23" s="404">
        <f>Z22</f>
        <v>0</v>
      </c>
      <c r="AA23" s="404">
        <f t="shared" ref="AA23:AL23" si="0">AA22</f>
        <v>0</v>
      </c>
      <c r="AB23" s="404">
        <f t="shared" si="0"/>
        <v>0</v>
      </c>
      <c r="AC23" s="404">
        <f t="shared" si="0"/>
        <v>0</v>
      </c>
      <c r="AD23" s="404">
        <f t="shared" si="0"/>
        <v>0</v>
      </c>
      <c r="AE23" s="404">
        <f t="shared" si="0"/>
        <v>0</v>
      </c>
      <c r="AF23" s="404">
        <f t="shared" si="0"/>
        <v>0</v>
      </c>
      <c r="AG23" s="404">
        <f t="shared" si="0"/>
        <v>0</v>
      </c>
      <c r="AH23" s="404">
        <f t="shared" si="0"/>
        <v>0</v>
      </c>
      <c r="AI23" s="404">
        <f t="shared" si="0"/>
        <v>0</v>
      </c>
      <c r="AJ23" s="404">
        <f t="shared" si="0"/>
        <v>0</v>
      </c>
      <c r="AK23" s="404">
        <f t="shared" si="0"/>
        <v>0</v>
      </c>
      <c r="AL23" s="404">
        <f t="shared" si="0"/>
        <v>0</v>
      </c>
      <c r="AM23" s="290"/>
    </row>
    <row r="24" spans="1:39" s="296" customFormat="1" ht="15.75" outlineLevel="1">
      <c r="A24" s="504"/>
      <c r="B24" s="291"/>
      <c r="C24" s="292"/>
      <c r="D24" s="292"/>
      <c r="E24" s="292"/>
      <c r="F24" s="292"/>
      <c r="G24" s="292"/>
      <c r="H24" s="292"/>
      <c r="I24" s="292"/>
      <c r="J24" s="292"/>
      <c r="K24" s="292"/>
      <c r="L24" s="292"/>
      <c r="M24" s="292"/>
      <c r="O24" s="292"/>
      <c r="P24" s="292"/>
      <c r="Q24" s="292"/>
      <c r="R24" s="292"/>
      <c r="S24" s="292"/>
      <c r="T24" s="292"/>
      <c r="U24" s="292"/>
      <c r="V24" s="292"/>
      <c r="W24" s="292"/>
      <c r="X24" s="292"/>
      <c r="Y24" s="405"/>
      <c r="Z24" s="406"/>
      <c r="AA24" s="406"/>
      <c r="AB24" s="406"/>
      <c r="AC24" s="406"/>
      <c r="AD24" s="406"/>
      <c r="AE24" s="406"/>
      <c r="AF24" s="406"/>
      <c r="AG24" s="406"/>
      <c r="AH24" s="406"/>
      <c r="AI24" s="406"/>
      <c r="AJ24" s="406"/>
      <c r="AK24" s="406"/>
      <c r="AL24" s="406"/>
      <c r="AM24" s="295"/>
    </row>
    <row r="25" spans="1:39" s="276" customFormat="1" ht="15" outlineLevel="1">
      <c r="A25" s="502">
        <v>2</v>
      </c>
      <c r="B25" s="287" t="s">
        <v>2</v>
      </c>
      <c r="C25" s="284" t="s">
        <v>24</v>
      </c>
      <c r="D25" s="288">
        <f>'[3]4.  2011-2014 LRAM'!D25</f>
        <v>3328.3649999999998</v>
      </c>
      <c r="E25" s="288">
        <f>SUMIF('7.  Persistence Report'!$D$28:$D$42,'4.  2011-2014 LRAM'!$B25,'7.  Persistence Report'!AR$28:AR$42)</f>
        <v>3328.365316100479</v>
      </c>
      <c r="F25" s="288">
        <f>SUMIF('7.  Persistence Report'!$D$28:$D$42,'4.  2011-2014 LRAM'!$B25,'7.  Persistence Report'!AS$28:AS$42)</f>
        <v>3328.365316100479</v>
      </c>
      <c r="G25" s="288">
        <f>SUMIF('7.  Persistence Report'!$D$28:$D$42,'4.  2011-2014 LRAM'!$B25,'7.  Persistence Report'!AT$28:AT$42)</f>
        <v>2100.6418042692981</v>
      </c>
      <c r="H25" s="288">
        <f>SUMIF('7.  Persistence Report'!$D$28:$D$42,'4.  2011-2014 LRAM'!$B25,'7.  Persistence Report'!AU$28:AU$42)</f>
        <v>0</v>
      </c>
      <c r="I25" s="288">
        <f>SUMIF('7.  Persistence Report'!$D$28:$D$42,'4.  2011-2014 LRAM'!$B25,'7.  Persistence Report'!AV$28:AV$42)</f>
        <v>0</v>
      </c>
      <c r="J25" s="288">
        <f>SUMIF('7.  Persistence Report'!$D$28:$D$42,'4.  2011-2014 LRAM'!$B25,'7.  Persistence Report'!AW$28:AW$42)</f>
        <v>0</v>
      </c>
      <c r="K25" s="288">
        <f>SUMIF('7.  Persistence Report'!$D$28:$D$42,'4.  2011-2014 LRAM'!$B25,'7.  Persistence Report'!AX$28:AX$42)</f>
        <v>0</v>
      </c>
      <c r="L25" s="288">
        <f>SUMIF('7.  Persistence Report'!$D$28:$D$42,'4.  2011-2014 LRAM'!$B25,'7.  Persistence Report'!AY$28:AY$42)</f>
        <v>0</v>
      </c>
      <c r="M25" s="288">
        <f>SUMIF('7.  Persistence Report'!$D$28:$D$42,'4.  2011-2014 LRAM'!$B25,'7.  Persistence Report'!AZ$28:AZ$42)</f>
        <v>0</v>
      </c>
      <c r="N25" s="284"/>
      <c r="O25" s="288">
        <f>'[3]4.  2011-2014 LRAM'!O25</f>
        <v>2.5510000000000002</v>
      </c>
      <c r="P25" s="288">
        <f>SUMIF('7.  Persistence Report'!$D$28:$D$42,'4.  2011-2014 LRAM'!$B25,'7.  Persistence Report'!M$28:M$42)</f>
        <v>2.5510111908023654</v>
      </c>
      <c r="Q25" s="288">
        <f>SUMIF('7.  Persistence Report'!$D$28:$D$42,'4.  2011-2014 LRAM'!$B25,'7.  Persistence Report'!N$28:N$42)</f>
        <v>2.5510111908023654</v>
      </c>
      <c r="R25" s="288">
        <f>SUMIF('7.  Persistence Report'!$D$28:$D$42,'4.  2011-2014 LRAM'!$B25,'7.  Persistence Report'!O$28:O$42)</f>
        <v>1.1781093812797276</v>
      </c>
      <c r="S25" s="288">
        <f>SUMIF('7.  Persistence Report'!$D$28:$D$42,'4.  2011-2014 LRAM'!$B25,'7.  Persistence Report'!P$28:P$42)</f>
        <v>0</v>
      </c>
      <c r="T25" s="288">
        <f>SUMIF('7.  Persistence Report'!$D$28:$D$42,'4.  2011-2014 LRAM'!$B25,'7.  Persistence Report'!Q$28:Q$42)</f>
        <v>0</v>
      </c>
      <c r="U25" s="288">
        <f>SUMIF('7.  Persistence Report'!$D$28:$D$42,'4.  2011-2014 LRAM'!$B25,'7.  Persistence Report'!R$28:R$42)</f>
        <v>0</v>
      </c>
      <c r="V25" s="288">
        <f>SUMIF('7.  Persistence Report'!$D$28:$D$42,'4.  2011-2014 LRAM'!$B25,'7.  Persistence Report'!S$28:S$42)</f>
        <v>0</v>
      </c>
      <c r="W25" s="288">
        <f>SUMIF('7.  Persistence Report'!$D$28:$D$42,'4.  2011-2014 LRAM'!$B25,'7.  Persistence Report'!T$28:T$42)</f>
        <v>0</v>
      </c>
      <c r="X25" s="288">
        <f>SUMIF('7.  Persistence Report'!$D$28:$D$42,'4.  2011-2014 LRAM'!$B25,'7.  Persistence Report'!U$28:U$42)</f>
        <v>0</v>
      </c>
      <c r="Y25" s="403">
        <v>1</v>
      </c>
      <c r="Z25" s="403"/>
      <c r="AA25" s="403"/>
      <c r="AB25" s="403"/>
      <c r="AC25" s="403"/>
      <c r="AD25" s="403"/>
      <c r="AE25" s="403"/>
      <c r="AF25" s="403"/>
      <c r="AG25" s="403"/>
      <c r="AH25" s="403"/>
      <c r="AI25" s="403"/>
      <c r="AJ25" s="403"/>
      <c r="AK25" s="403"/>
      <c r="AL25" s="403"/>
      <c r="AM25" s="289">
        <f>SUM(Y25:AL25)</f>
        <v>1</v>
      </c>
    </row>
    <row r="26" spans="1:39" s="276" customFormat="1" ht="15" outlineLevel="1">
      <c r="A26" s="502"/>
      <c r="B26" s="287" t="s">
        <v>213</v>
      </c>
      <c r="C26" s="284" t="s">
        <v>162</v>
      </c>
      <c r="D26" s="288">
        <f>'[3]4.  2011-2014 LRAM'!D26</f>
        <v>0</v>
      </c>
      <c r="E26" s="288">
        <f>SUMIF('7.  Persistence Report'!$D$87:$D$94,'4.  2011-2014 LRAM'!$B25,'7.  Persistence Report'!AR$87:AR$94)</f>
        <v>0</v>
      </c>
      <c r="F26" s="288">
        <f>SUMIF('7.  Persistence Report'!$D$87:$D$94,'4.  2011-2014 LRAM'!$B25,'7.  Persistence Report'!AS$87:AS$94)</f>
        <v>0</v>
      </c>
      <c r="G26" s="288">
        <f>SUMIF('7.  Persistence Report'!$D$87:$D$94,'4.  2011-2014 LRAM'!$B25,'7.  Persistence Report'!AT$87:AT$94)</f>
        <v>0</v>
      </c>
      <c r="H26" s="288">
        <f>SUMIF('7.  Persistence Report'!$D$87:$D$94,'4.  2011-2014 LRAM'!$B25,'7.  Persistence Report'!AU$87:AU$94)</f>
        <v>0</v>
      </c>
      <c r="I26" s="288">
        <f>SUMIF('7.  Persistence Report'!$D$87:$D$94,'4.  2011-2014 LRAM'!$B25,'7.  Persistence Report'!AV$87:AV$94)</f>
        <v>0</v>
      </c>
      <c r="J26" s="288">
        <f>SUMIF('7.  Persistence Report'!$D$87:$D$94,'4.  2011-2014 LRAM'!$B25,'7.  Persistence Report'!AW$87:AW$94)</f>
        <v>0</v>
      </c>
      <c r="K26" s="288">
        <f>SUMIF('7.  Persistence Report'!$D$87:$D$94,'4.  2011-2014 LRAM'!$B25,'7.  Persistence Report'!AX$87:AX$94)</f>
        <v>0</v>
      </c>
      <c r="L26" s="288">
        <f>SUMIF('7.  Persistence Report'!$D$87:$D$94,'4.  2011-2014 LRAM'!$B25,'7.  Persistence Report'!AY$87:AY$94)</f>
        <v>0</v>
      </c>
      <c r="M26" s="288">
        <f>SUMIF('7.  Persistence Report'!$D$87:$D$94,'4.  2011-2014 LRAM'!$B25,'7.  Persistence Report'!AZ$87:AZ$94)</f>
        <v>0</v>
      </c>
      <c r="N26" s="461"/>
      <c r="O26" s="288">
        <f>'[3]4.  2011-2014 LRAM'!O26</f>
        <v>0</v>
      </c>
      <c r="P26" s="288">
        <f>SUMIF('7.  Persistence Report'!$D$87:$D$94,'4.  2011-2014 LRAM'!$B25,'7.  Persistence Report'!M$87:M$94)</f>
        <v>0</v>
      </c>
      <c r="Q26" s="288">
        <f>SUMIF('7.  Persistence Report'!$D$87:$D$94,'4.  2011-2014 LRAM'!$B25,'7.  Persistence Report'!N$87:N$94)</f>
        <v>0</v>
      </c>
      <c r="R26" s="288">
        <f>SUMIF('7.  Persistence Report'!$D$87:$D$94,'4.  2011-2014 LRAM'!$B25,'7.  Persistence Report'!O$87:O$94)</f>
        <v>0</v>
      </c>
      <c r="S26" s="288">
        <f>SUMIF('7.  Persistence Report'!$D$87:$D$94,'4.  2011-2014 LRAM'!$B25,'7.  Persistence Report'!P$87:P$94)</f>
        <v>0</v>
      </c>
      <c r="T26" s="288">
        <f>SUMIF('7.  Persistence Report'!$D$87:$D$94,'4.  2011-2014 LRAM'!$B25,'7.  Persistence Report'!Q$87:Q$94)</f>
        <v>0</v>
      </c>
      <c r="U26" s="288">
        <f>SUMIF('7.  Persistence Report'!$D$87:$D$94,'4.  2011-2014 LRAM'!$B25,'7.  Persistence Report'!R$87:R$94)</f>
        <v>0</v>
      </c>
      <c r="V26" s="288">
        <f>SUMIF('7.  Persistence Report'!$D$87:$D$94,'4.  2011-2014 LRAM'!$B25,'7.  Persistence Report'!S$87:S$94)</f>
        <v>0</v>
      </c>
      <c r="W26" s="288">
        <f>SUMIF('7.  Persistence Report'!$D$87:$D$94,'4.  2011-2014 LRAM'!$B25,'7.  Persistence Report'!T$87:T$94)</f>
        <v>0</v>
      </c>
      <c r="X26" s="288">
        <f>SUMIF('7.  Persistence Report'!$D$87:$D$94,'4.  2011-2014 LRAM'!$B25,'7.  Persistence Report'!U$87:U$94)</f>
        <v>0</v>
      </c>
      <c r="Y26" s="404">
        <f>Y25</f>
        <v>1</v>
      </c>
      <c r="Z26" s="404">
        <f>Z25</f>
        <v>0</v>
      </c>
      <c r="AA26" s="404">
        <f t="shared" ref="AA26:AL26" si="1">AA25</f>
        <v>0</v>
      </c>
      <c r="AB26" s="404">
        <f t="shared" si="1"/>
        <v>0</v>
      </c>
      <c r="AC26" s="404">
        <f t="shared" si="1"/>
        <v>0</v>
      </c>
      <c r="AD26" s="404">
        <f t="shared" si="1"/>
        <v>0</v>
      </c>
      <c r="AE26" s="404">
        <f t="shared" si="1"/>
        <v>0</v>
      </c>
      <c r="AF26" s="404">
        <f t="shared" si="1"/>
        <v>0</v>
      </c>
      <c r="AG26" s="404">
        <f t="shared" si="1"/>
        <v>0</v>
      </c>
      <c r="AH26" s="404">
        <f t="shared" si="1"/>
        <v>0</v>
      </c>
      <c r="AI26" s="404">
        <f t="shared" si="1"/>
        <v>0</v>
      </c>
      <c r="AJ26" s="404">
        <f t="shared" si="1"/>
        <v>0</v>
      </c>
      <c r="AK26" s="404">
        <f t="shared" si="1"/>
        <v>0</v>
      </c>
      <c r="AL26" s="404">
        <f t="shared" si="1"/>
        <v>0</v>
      </c>
      <c r="AM26" s="290"/>
    </row>
    <row r="27" spans="1:39" s="296" customFormat="1" ht="15.75" outlineLevel="1">
      <c r="A27" s="504"/>
      <c r="B27" s="291"/>
      <c r="C27" s="292"/>
      <c r="D27" s="297"/>
      <c r="E27" s="297"/>
      <c r="F27" s="297"/>
      <c r="G27" s="297"/>
      <c r="H27" s="297"/>
      <c r="I27" s="297"/>
      <c r="J27" s="297"/>
      <c r="K27" s="297"/>
      <c r="L27" s="297"/>
      <c r="M27" s="297"/>
      <c r="O27" s="297"/>
      <c r="P27" s="297"/>
      <c r="Q27" s="297"/>
      <c r="R27" s="297"/>
      <c r="S27" s="297"/>
      <c r="T27" s="297"/>
      <c r="U27" s="297"/>
      <c r="V27" s="297"/>
      <c r="W27" s="297"/>
      <c r="X27" s="297"/>
      <c r="Y27" s="405"/>
      <c r="Z27" s="406"/>
      <c r="AA27" s="406"/>
      <c r="AB27" s="406"/>
      <c r="AC27" s="406"/>
      <c r="AD27" s="406"/>
      <c r="AE27" s="406"/>
      <c r="AF27" s="406"/>
      <c r="AG27" s="406"/>
      <c r="AH27" s="406"/>
      <c r="AI27" s="406"/>
      <c r="AJ27" s="406"/>
      <c r="AK27" s="406"/>
      <c r="AL27" s="406"/>
      <c r="AM27" s="295"/>
    </row>
    <row r="28" spans="1:39" s="276" customFormat="1" ht="15" outlineLevel="1">
      <c r="A28" s="502">
        <v>3</v>
      </c>
      <c r="B28" s="287" t="s">
        <v>3</v>
      </c>
      <c r="C28" s="284" t="s">
        <v>24</v>
      </c>
      <c r="D28" s="288">
        <f>'[3]4.  2011-2014 LRAM'!D28</f>
        <v>861567.40700000001</v>
      </c>
      <c r="E28" s="288">
        <f>SUMIF('7.  Persistence Report'!$D$28:$D$42,'4.  2011-2014 LRAM'!$B28,'7.  Persistence Report'!AR$28:AR$42)</f>
        <v>861567.40662206686</v>
      </c>
      <c r="F28" s="288">
        <f>SUMIF('7.  Persistence Report'!$D$28:$D$42,'4.  2011-2014 LRAM'!$B28,'7.  Persistence Report'!AS$28:AS$42)</f>
        <v>861567.40662206686</v>
      </c>
      <c r="G28" s="288">
        <f>SUMIF('7.  Persistence Report'!$D$28:$D$42,'4.  2011-2014 LRAM'!$B28,'7.  Persistence Report'!AT$28:AT$42)</f>
        <v>861567.40662206686</v>
      </c>
      <c r="H28" s="1036">
        <f>SUMIF('7.  Persistence Report'!$D$28:$D$42,'4.  2011-2014 LRAM'!$B28,'7.  Persistence Report'!AU$28:AU$42)</f>
        <v>861567.40662206686</v>
      </c>
      <c r="I28" s="288">
        <f>SUMIF('7.  Persistence Report'!$D$28:$D$42,'4.  2011-2014 LRAM'!$B28,'7.  Persistence Report'!AV$28:AV$42)</f>
        <v>861567.40662206686</v>
      </c>
      <c r="J28" s="288">
        <f>SUMIF('7.  Persistence Report'!$D$28:$D$42,'4.  2011-2014 LRAM'!$B28,'7.  Persistence Report'!AW$28:AW$42)</f>
        <v>861567.40662206686</v>
      </c>
      <c r="K28" s="288">
        <f>SUMIF('7.  Persistence Report'!$D$28:$D$42,'4.  2011-2014 LRAM'!$B28,'7.  Persistence Report'!AX$28:AX$42)</f>
        <v>861567.40662206686</v>
      </c>
      <c r="L28" s="288">
        <f>SUMIF('7.  Persistence Report'!$D$28:$D$42,'4.  2011-2014 LRAM'!$B28,'7.  Persistence Report'!AY$28:AY$42)</f>
        <v>861567.40662206686</v>
      </c>
      <c r="M28" s="288">
        <f>SUMIF('7.  Persistence Report'!$D$28:$D$42,'4.  2011-2014 LRAM'!$B28,'7.  Persistence Report'!AZ$28:AZ$42)</f>
        <v>861567.40662206686</v>
      </c>
      <c r="N28" s="284"/>
      <c r="O28" s="288">
        <f>'[3]4.  2011-2014 LRAM'!O28</f>
        <v>449.8</v>
      </c>
      <c r="P28" s="288">
        <f>SUMIF('7.  Persistence Report'!$D$28:$D$42,'4.  2011-2014 LRAM'!$B28,'7.  Persistence Report'!M$28:M$42)</f>
        <v>449.80044984521385</v>
      </c>
      <c r="Q28" s="288">
        <f>SUMIF('7.  Persistence Report'!$D$28:$D$42,'4.  2011-2014 LRAM'!$B28,'7.  Persistence Report'!N$28:N$42)</f>
        <v>449.80044984521385</v>
      </c>
      <c r="R28" s="288">
        <f>SUMIF('7.  Persistence Report'!$D$28:$D$42,'4.  2011-2014 LRAM'!$B28,'7.  Persistence Report'!O$28:O$42)</f>
        <v>449.80044984521385</v>
      </c>
      <c r="S28" s="288">
        <f>SUMIF('7.  Persistence Report'!$D$28:$D$42,'4.  2011-2014 LRAM'!$B28,'7.  Persistence Report'!P$28:P$42)</f>
        <v>449.80044984521385</v>
      </c>
      <c r="T28" s="288">
        <f>SUMIF('7.  Persistence Report'!$D$28:$D$42,'4.  2011-2014 LRAM'!$B28,'7.  Persistence Report'!Q$28:Q$42)</f>
        <v>449.80044984521385</v>
      </c>
      <c r="U28" s="288">
        <f>SUMIF('7.  Persistence Report'!$D$28:$D$42,'4.  2011-2014 LRAM'!$B28,'7.  Persistence Report'!R$28:R$42)</f>
        <v>449.80044984521385</v>
      </c>
      <c r="V28" s="288">
        <f>SUMIF('7.  Persistence Report'!$D$28:$D$42,'4.  2011-2014 LRAM'!$B28,'7.  Persistence Report'!S$28:S$42)</f>
        <v>449.80044984521385</v>
      </c>
      <c r="W28" s="288">
        <f>SUMIF('7.  Persistence Report'!$D$28:$D$42,'4.  2011-2014 LRAM'!$B28,'7.  Persistence Report'!T$28:T$42)</f>
        <v>449.80044984521385</v>
      </c>
      <c r="X28" s="288">
        <f>SUMIF('7.  Persistence Report'!$D$28:$D$42,'4.  2011-2014 LRAM'!$B28,'7.  Persistence Report'!U$28:U$42)</f>
        <v>449.80044984521385</v>
      </c>
      <c r="Y28" s="403">
        <v>1</v>
      </c>
      <c r="Z28" s="403"/>
      <c r="AA28" s="403"/>
      <c r="AB28" s="403"/>
      <c r="AC28" s="403"/>
      <c r="AD28" s="403"/>
      <c r="AE28" s="403"/>
      <c r="AF28" s="403"/>
      <c r="AG28" s="403"/>
      <c r="AH28" s="403"/>
      <c r="AI28" s="403"/>
      <c r="AJ28" s="403"/>
      <c r="AK28" s="403"/>
      <c r="AL28" s="403"/>
      <c r="AM28" s="289">
        <f>SUM(Y28:AL28)</f>
        <v>1</v>
      </c>
    </row>
    <row r="29" spans="1:39" s="276" customFormat="1" ht="15" outlineLevel="1">
      <c r="A29" s="502"/>
      <c r="B29" s="287" t="s">
        <v>213</v>
      </c>
      <c r="C29" s="284" t="s">
        <v>162</v>
      </c>
      <c r="D29" s="288">
        <f>'[3]4.  2011-2014 LRAM'!D29</f>
        <v>-134078</v>
      </c>
      <c r="E29" s="288">
        <f>SUMIF('7.  Persistence Report'!$D$87:$D$94,'4.  2011-2014 LRAM'!$B28,'7.  Persistence Report'!AR$87:AR$94)</f>
        <v>-134078.49176116526</v>
      </c>
      <c r="F29" s="288">
        <f>SUMIF('7.  Persistence Report'!$D$87:$D$94,'4.  2011-2014 LRAM'!$B28,'7.  Persistence Report'!AS$87:AS$94)</f>
        <v>-134078.49176116526</v>
      </c>
      <c r="G29" s="288">
        <f>SUMIF('7.  Persistence Report'!$D$87:$D$94,'4.  2011-2014 LRAM'!$B28,'7.  Persistence Report'!AT$87:AT$94)</f>
        <v>-134078.49176116526</v>
      </c>
      <c r="H29" s="1036">
        <f>SUMIF('7.  Persistence Report'!$D$87:$D$94,'4.  2011-2014 LRAM'!$B28,'7.  Persistence Report'!AU$87:AU$94)</f>
        <v>-134078.49176116526</v>
      </c>
      <c r="I29" s="288">
        <f>SUMIF('7.  Persistence Report'!$D$87:$D$94,'4.  2011-2014 LRAM'!$B28,'7.  Persistence Report'!AV$87:AV$94)</f>
        <v>-134078.49176116526</v>
      </c>
      <c r="J29" s="288">
        <f>SUMIF('7.  Persistence Report'!$D$87:$D$94,'4.  2011-2014 LRAM'!$B28,'7.  Persistence Report'!AW$87:AW$94)</f>
        <v>-134078.49176116526</v>
      </c>
      <c r="K29" s="288">
        <f>SUMIF('7.  Persistence Report'!$D$87:$D$94,'4.  2011-2014 LRAM'!$B28,'7.  Persistence Report'!AX$87:AX$94)</f>
        <v>-134078.49176116526</v>
      </c>
      <c r="L29" s="288">
        <f>SUMIF('7.  Persistence Report'!$D$87:$D$94,'4.  2011-2014 LRAM'!$B28,'7.  Persistence Report'!AY$87:AY$94)</f>
        <v>-134078.49176116526</v>
      </c>
      <c r="M29" s="288">
        <f>SUMIF('7.  Persistence Report'!$D$87:$D$94,'4.  2011-2014 LRAM'!$B28,'7.  Persistence Report'!AZ$87:AZ$94)</f>
        <v>-134078.49176116526</v>
      </c>
      <c r="N29" s="461"/>
      <c r="O29" s="288">
        <f>'[3]4.  2011-2014 LRAM'!O29</f>
        <v>-71</v>
      </c>
      <c r="P29" s="288">
        <f>SUMIF('7.  Persistence Report'!$D$87:$D$94,'4.  2011-2014 LRAM'!$B28,'7.  Persistence Report'!M$87:M$94)</f>
        <v>-71.274781535394567</v>
      </c>
      <c r="Q29" s="288">
        <f>SUMIF('7.  Persistence Report'!$D$87:$D$94,'4.  2011-2014 LRAM'!$B28,'7.  Persistence Report'!N$87:N$94)</f>
        <v>-71.274781535394567</v>
      </c>
      <c r="R29" s="288">
        <f>SUMIF('7.  Persistence Report'!$D$87:$D$94,'4.  2011-2014 LRAM'!$B28,'7.  Persistence Report'!O$87:O$94)</f>
        <v>-71.274781535394567</v>
      </c>
      <c r="S29" s="288">
        <f>SUMIF('7.  Persistence Report'!$D$87:$D$94,'4.  2011-2014 LRAM'!$B28,'7.  Persistence Report'!P$87:P$94)</f>
        <v>-71.274781535394567</v>
      </c>
      <c r="T29" s="288">
        <f>SUMIF('7.  Persistence Report'!$D$87:$D$94,'4.  2011-2014 LRAM'!$B28,'7.  Persistence Report'!Q$87:Q$94)</f>
        <v>-71.274781535394567</v>
      </c>
      <c r="U29" s="288">
        <f>SUMIF('7.  Persistence Report'!$D$87:$D$94,'4.  2011-2014 LRAM'!$B28,'7.  Persistence Report'!R$87:R$94)</f>
        <v>-71.274781535394567</v>
      </c>
      <c r="V29" s="288">
        <f>SUMIF('7.  Persistence Report'!$D$87:$D$94,'4.  2011-2014 LRAM'!$B28,'7.  Persistence Report'!S$87:S$94)</f>
        <v>-71.274781535394567</v>
      </c>
      <c r="W29" s="288">
        <f>SUMIF('7.  Persistence Report'!$D$87:$D$94,'4.  2011-2014 LRAM'!$B28,'7.  Persistence Report'!T$87:T$94)</f>
        <v>-71.274781535394567</v>
      </c>
      <c r="X29" s="288">
        <f>SUMIF('7.  Persistence Report'!$D$87:$D$94,'4.  2011-2014 LRAM'!$B28,'7.  Persistence Report'!U$87:U$94)</f>
        <v>-71.274781535394567</v>
      </c>
      <c r="Y29" s="404">
        <f>Y28</f>
        <v>1</v>
      </c>
      <c r="Z29" s="404">
        <f>Z28</f>
        <v>0</v>
      </c>
      <c r="AA29" s="404">
        <f t="shared" ref="AA29:AL29" si="2">AA28</f>
        <v>0</v>
      </c>
      <c r="AB29" s="404">
        <f t="shared" si="2"/>
        <v>0</v>
      </c>
      <c r="AC29" s="404">
        <f t="shared" si="2"/>
        <v>0</v>
      </c>
      <c r="AD29" s="404">
        <f t="shared" si="2"/>
        <v>0</v>
      </c>
      <c r="AE29" s="404">
        <f t="shared" si="2"/>
        <v>0</v>
      </c>
      <c r="AF29" s="404">
        <f t="shared" si="2"/>
        <v>0</v>
      </c>
      <c r="AG29" s="404">
        <f t="shared" si="2"/>
        <v>0</v>
      </c>
      <c r="AH29" s="404">
        <f t="shared" si="2"/>
        <v>0</v>
      </c>
      <c r="AI29" s="404">
        <f t="shared" si="2"/>
        <v>0</v>
      </c>
      <c r="AJ29" s="404">
        <f t="shared" si="2"/>
        <v>0</v>
      </c>
      <c r="AK29" s="404">
        <f t="shared" si="2"/>
        <v>0</v>
      </c>
      <c r="AL29" s="404">
        <f t="shared" si="2"/>
        <v>0</v>
      </c>
      <c r="AM29" s="290"/>
    </row>
    <row r="30" spans="1:39" s="276" customFormat="1" ht="15" outlineLevel="1">
      <c r="A30" s="502"/>
      <c r="B30" s="287"/>
      <c r="C30" s="298"/>
      <c r="D30" s="284"/>
      <c r="E30" s="284"/>
      <c r="F30" s="284"/>
      <c r="G30" s="284"/>
      <c r="H30" s="284"/>
      <c r="I30" s="284"/>
      <c r="J30" s="284"/>
      <c r="K30" s="284"/>
      <c r="L30" s="284"/>
      <c r="M30" s="284"/>
      <c r="O30" s="284"/>
      <c r="P30" s="284"/>
      <c r="Q30" s="284"/>
      <c r="R30" s="284"/>
      <c r="S30" s="284"/>
      <c r="T30" s="284"/>
      <c r="U30" s="284"/>
      <c r="V30" s="284"/>
      <c r="W30" s="284"/>
      <c r="X30" s="284"/>
      <c r="Y30" s="405"/>
      <c r="Z30" s="405"/>
      <c r="AA30" s="405"/>
      <c r="AB30" s="405"/>
      <c r="AC30" s="405"/>
      <c r="AD30" s="405"/>
      <c r="AE30" s="405"/>
      <c r="AF30" s="405"/>
      <c r="AG30" s="405"/>
      <c r="AH30" s="405"/>
      <c r="AI30" s="405"/>
      <c r="AJ30" s="405"/>
      <c r="AK30" s="405"/>
      <c r="AL30" s="405"/>
      <c r="AM30" s="299"/>
    </row>
    <row r="31" spans="1:39" s="276" customFormat="1" ht="15" outlineLevel="1">
      <c r="A31" s="502">
        <v>4</v>
      </c>
      <c r="B31" s="287" t="s">
        <v>4</v>
      </c>
      <c r="C31" s="284" t="s">
        <v>24</v>
      </c>
      <c r="D31" s="288">
        <f>'[3]4.  2011-2014 LRAM'!D31</f>
        <v>171748.28200000001</v>
      </c>
      <c r="E31" s="288">
        <f>SUMIF('7.  Persistence Report'!$D$28:$D$42,'4.  2011-2014 LRAM'!$B31,'7.  Persistence Report'!AR$28:AR$42)</f>
        <v>171748.28157434077</v>
      </c>
      <c r="F31" s="288">
        <f>SUMIF('7.  Persistence Report'!$D$28:$D$42,'4.  2011-2014 LRAM'!$B31,'7.  Persistence Report'!AS$28:AS$42)</f>
        <v>171748.28157434077</v>
      </c>
      <c r="G31" s="288">
        <f>SUMIF('7.  Persistence Report'!$D$28:$D$42,'4.  2011-2014 LRAM'!$B31,'7.  Persistence Report'!AT$28:AT$42)</f>
        <v>171748.28157434077</v>
      </c>
      <c r="H31" s="1036">
        <f>SUMIF('7.  Persistence Report'!$D$28:$D$42,'4.  2011-2014 LRAM'!$B31,'7.  Persistence Report'!AU$28:AU$42)</f>
        <v>158144.46416259318</v>
      </c>
      <c r="I31" s="288">
        <f>SUMIF('7.  Persistence Report'!$D$28:$D$42,'4.  2011-2014 LRAM'!$B31,'7.  Persistence Report'!AV$28:AV$42)</f>
        <v>143282.86667313546</v>
      </c>
      <c r="J31" s="288">
        <f>SUMIF('7.  Persistence Report'!$D$28:$D$42,'4.  2011-2014 LRAM'!$B31,'7.  Persistence Report'!AW$28:AW$42)</f>
        <v>112050.6465338959</v>
      </c>
      <c r="K31" s="288">
        <f>SUMIF('7.  Persistence Report'!$D$28:$D$42,'4.  2011-2014 LRAM'!$B31,'7.  Persistence Report'!AX$28:AX$42)</f>
        <v>111345.73076931285</v>
      </c>
      <c r="L31" s="288">
        <f>SUMIF('7.  Persistence Report'!$D$28:$D$42,'4.  2011-2014 LRAM'!$B31,'7.  Persistence Report'!AY$28:AY$42)</f>
        <v>139811.1456705181</v>
      </c>
      <c r="M31" s="288">
        <f>SUMIF('7.  Persistence Report'!$D$28:$D$42,'4.  2011-2014 LRAM'!$B31,'7.  Persistence Report'!AZ$28:AZ$42)</f>
        <v>54374.878902043827</v>
      </c>
      <c r="N31" s="284"/>
      <c r="O31" s="288">
        <f>'[3]4.  2011-2014 LRAM'!O31</f>
        <v>10.76</v>
      </c>
      <c r="P31" s="288">
        <f>SUMIF('7.  Persistence Report'!$D$28:$D$42,'4.  2011-2014 LRAM'!$B31,'7.  Persistence Report'!M$28:M$42)</f>
        <v>10.759833273102871</v>
      </c>
      <c r="Q31" s="288">
        <f>SUMIF('7.  Persistence Report'!$D$28:$D$42,'4.  2011-2014 LRAM'!$B31,'7.  Persistence Report'!N$28:N$42)</f>
        <v>10.759833273102871</v>
      </c>
      <c r="R31" s="288">
        <f>SUMIF('7.  Persistence Report'!$D$28:$D$42,'4.  2011-2014 LRAM'!$B31,'7.  Persistence Report'!O$28:O$42)</f>
        <v>10.759833273102871</v>
      </c>
      <c r="S31" s="288">
        <f>SUMIF('7.  Persistence Report'!$D$28:$D$42,'4.  2011-2014 LRAM'!$B31,'7.  Persistence Report'!P$28:P$42)</f>
        <v>10.12993639427661</v>
      </c>
      <c r="T31" s="288">
        <f>SUMIF('7.  Persistence Report'!$D$28:$D$42,'4.  2011-2014 LRAM'!$B31,'7.  Persistence Report'!Q$28:Q$42)</f>
        <v>9.4418005872716062</v>
      </c>
      <c r="U31" s="288">
        <f>SUMIF('7.  Persistence Report'!$D$28:$D$42,'4.  2011-2014 LRAM'!$B31,'7.  Persistence Report'!R$28:R$42)</f>
        <v>7.9956566565589622</v>
      </c>
      <c r="V31" s="288">
        <f>SUMIF('7.  Persistence Report'!$D$28:$D$42,'4.  2011-2014 LRAM'!$B31,'7.  Persistence Report'!S$28:S$42)</f>
        <v>7.9151868204193443</v>
      </c>
      <c r="W31" s="288">
        <f>SUMIF('7.  Persistence Report'!$D$28:$D$42,'4.  2011-2014 LRAM'!$B31,'7.  Persistence Report'!T$28:T$42)</f>
        <v>9.2332195062506113</v>
      </c>
      <c r="X31" s="288">
        <f>SUMIF('7.  Persistence Report'!$D$28:$D$42,'4.  2011-2014 LRAM'!$B31,'7.  Persistence Report'!U$28:U$42)</f>
        <v>5.2772683090846559</v>
      </c>
      <c r="Y31" s="403">
        <v>1</v>
      </c>
      <c r="Z31" s="403"/>
      <c r="AA31" s="403"/>
      <c r="AB31" s="403"/>
      <c r="AC31" s="403"/>
      <c r="AD31" s="403"/>
      <c r="AE31" s="403"/>
      <c r="AF31" s="403"/>
      <c r="AG31" s="403"/>
      <c r="AH31" s="403"/>
      <c r="AI31" s="403"/>
      <c r="AJ31" s="403"/>
      <c r="AK31" s="403"/>
      <c r="AL31" s="403"/>
      <c r="AM31" s="289">
        <f>SUM(Y31:AL31)</f>
        <v>1</v>
      </c>
    </row>
    <row r="32" spans="1:39" s="276" customFormat="1" ht="15" outlineLevel="1">
      <c r="A32" s="502"/>
      <c r="B32" s="287" t="s">
        <v>213</v>
      </c>
      <c r="C32" s="284" t="s">
        <v>162</v>
      </c>
      <c r="D32" s="288">
        <f>'[3]4.  2011-2014 LRAM'!D32</f>
        <v>2476</v>
      </c>
      <c r="E32" s="288">
        <f>SUMIF('7.  Persistence Report'!$D$87:$D$94,'4.  2011-2014 LRAM'!$B31,'7.  Persistence Report'!AR$87:AR$94)</f>
        <v>2476.2825051213804</v>
      </c>
      <c r="F32" s="288">
        <f>SUMIF('7.  Persistence Report'!$D$87:$D$94,'4.  2011-2014 LRAM'!$B31,'7.  Persistence Report'!AS$87:AS$94)</f>
        <v>2476.2825051213804</v>
      </c>
      <c r="G32" s="288">
        <f>SUMIF('7.  Persistence Report'!$D$87:$D$94,'4.  2011-2014 LRAM'!$B31,'7.  Persistence Report'!AT$87:AT$94)</f>
        <v>2476.2825051213804</v>
      </c>
      <c r="H32" s="1036">
        <f>SUMIF('7.  Persistence Report'!$D$87:$D$94,'4.  2011-2014 LRAM'!$B31,'7.  Persistence Report'!AU$87:AU$94)</f>
        <v>2476.2825051213804</v>
      </c>
      <c r="I32" s="288">
        <f>SUMIF('7.  Persistence Report'!$D$87:$D$94,'4.  2011-2014 LRAM'!$B31,'7.  Persistence Report'!AV$87:AV$94)</f>
        <v>2262.5317281667058</v>
      </c>
      <c r="J32" s="288">
        <f>SUMIF('7.  Persistence Report'!$D$87:$D$94,'4.  2011-2014 LRAM'!$B31,'7.  Persistence Report'!AW$87:AW$94)</f>
        <v>1388.0436561920862</v>
      </c>
      <c r="K32" s="288">
        <f>SUMIF('7.  Persistence Report'!$D$87:$D$94,'4.  2011-2014 LRAM'!$B31,'7.  Persistence Report'!AX$87:AX$94)</f>
        <v>1386.1538015953488</v>
      </c>
      <c r="L32" s="288">
        <f>SUMIF('7.  Persistence Report'!$D$87:$D$94,'4.  2011-2014 LRAM'!$B31,'7.  Persistence Report'!AY$87:AY$94)</f>
        <v>1386.1538015953488</v>
      </c>
      <c r="M32" s="288">
        <f>SUMIF('7.  Persistence Report'!$D$87:$D$94,'4.  2011-2014 LRAM'!$B31,'7.  Persistence Report'!AZ$87:AZ$94)</f>
        <v>490.99595862970676</v>
      </c>
      <c r="N32" s="461"/>
      <c r="O32" s="288">
        <f>'[3]4.  2011-2014 LRAM'!O32</f>
        <v>0</v>
      </c>
      <c r="P32" s="288">
        <f>SUMIF('7.  Persistence Report'!$D$87:$D$94,'4.  2011-2014 LRAM'!$B31,'7.  Persistence Report'!M$87:M$94)</f>
        <v>0.14462147202694409</v>
      </c>
      <c r="Q32" s="288">
        <f>SUMIF('7.  Persistence Report'!$D$87:$D$94,'4.  2011-2014 LRAM'!$B31,'7.  Persistence Report'!N$87:N$94)</f>
        <v>0.14462147202694409</v>
      </c>
      <c r="R32" s="288">
        <f>SUMIF('7.  Persistence Report'!$D$87:$D$94,'4.  2011-2014 LRAM'!$B31,'7.  Persistence Report'!O$87:O$94)</f>
        <v>0.14462147202694409</v>
      </c>
      <c r="S32" s="288">
        <f>SUMIF('7.  Persistence Report'!$D$87:$D$94,'4.  2011-2014 LRAM'!$B31,'7.  Persistence Report'!P$87:P$94)</f>
        <v>0.14462147202694409</v>
      </c>
      <c r="T32" s="288">
        <f>SUMIF('7.  Persistence Report'!$D$87:$D$94,'4.  2011-2014 LRAM'!$B31,'7.  Persistence Report'!Q$87:Q$94)</f>
        <v>0.13472418046713761</v>
      </c>
      <c r="U32" s="288">
        <f>SUMIF('7.  Persistence Report'!$D$87:$D$94,'4.  2011-2014 LRAM'!$B31,'7.  Persistence Report'!R$87:R$94)</f>
        <v>9.4232802904841484E-2</v>
      </c>
      <c r="V32" s="288">
        <f>SUMIF('7.  Persistence Report'!$D$87:$D$94,'4.  2011-2014 LRAM'!$B31,'7.  Persistence Report'!S$87:S$94)</f>
        <v>9.4017066078729908E-2</v>
      </c>
      <c r="W32" s="288">
        <f>SUMIF('7.  Persistence Report'!$D$87:$D$94,'4.  2011-2014 LRAM'!$B31,'7.  Persistence Report'!T$87:T$94)</f>
        <v>9.4017066078729908E-2</v>
      </c>
      <c r="X32" s="288">
        <f>SUMIF('7.  Persistence Report'!$D$87:$D$94,'4.  2011-2014 LRAM'!$B31,'7.  Persistence Report'!U$87:U$94)</f>
        <v>5.2568617141596392E-2</v>
      </c>
      <c r="Y32" s="404">
        <f>Y31</f>
        <v>1</v>
      </c>
      <c r="Z32" s="404">
        <f>Z31</f>
        <v>0</v>
      </c>
      <c r="AA32" s="404">
        <f t="shared" ref="AA32:AL32" si="3">AA31</f>
        <v>0</v>
      </c>
      <c r="AB32" s="404">
        <f t="shared" si="3"/>
        <v>0</v>
      </c>
      <c r="AC32" s="404">
        <f t="shared" si="3"/>
        <v>0</v>
      </c>
      <c r="AD32" s="404">
        <f t="shared" si="3"/>
        <v>0</v>
      </c>
      <c r="AE32" s="404">
        <f t="shared" si="3"/>
        <v>0</v>
      </c>
      <c r="AF32" s="404">
        <f t="shared" si="3"/>
        <v>0</v>
      </c>
      <c r="AG32" s="404">
        <f t="shared" si="3"/>
        <v>0</v>
      </c>
      <c r="AH32" s="404">
        <f t="shared" si="3"/>
        <v>0</v>
      </c>
      <c r="AI32" s="404">
        <f t="shared" si="3"/>
        <v>0</v>
      </c>
      <c r="AJ32" s="404">
        <f t="shared" si="3"/>
        <v>0</v>
      </c>
      <c r="AK32" s="404">
        <f t="shared" si="3"/>
        <v>0</v>
      </c>
      <c r="AL32" s="404">
        <f t="shared" si="3"/>
        <v>0</v>
      </c>
      <c r="AM32" s="290"/>
    </row>
    <row r="33" spans="1:39" s="276" customFormat="1" ht="15" outlineLevel="1">
      <c r="A33" s="502"/>
      <c r="B33" s="287"/>
      <c r="C33" s="298"/>
      <c r="D33" s="297"/>
      <c r="E33" s="297"/>
      <c r="F33" s="297"/>
      <c r="G33" s="297"/>
      <c r="H33" s="297"/>
      <c r="I33" s="297"/>
      <c r="J33" s="297"/>
      <c r="K33" s="297"/>
      <c r="L33" s="297"/>
      <c r="M33" s="297"/>
      <c r="N33" s="284"/>
      <c r="O33" s="297"/>
      <c r="P33" s="297"/>
      <c r="Q33" s="297"/>
      <c r="R33" s="297"/>
      <c r="S33" s="297"/>
      <c r="T33" s="297"/>
      <c r="U33" s="297"/>
      <c r="V33" s="297"/>
      <c r="W33" s="297"/>
      <c r="X33" s="297"/>
      <c r="Y33" s="405"/>
      <c r="Z33" s="405"/>
      <c r="AA33" s="405"/>
      <c r="AB33" s="405"/>
      <c r="AC33" s="405"/>
      <c r="AD33" s="405"/>
      <c r="AE33" s="405"/>
      <c r="AF33" s="405"/>
      <c r="AG33" s="405"/>
      <c r="AH33" s="405"/>
      <c r="AI33" s="405"/>
      <c r="AJ33" s="405"/>
      <c r="AK33" s="405"/>
      <c r="AL33" s="405"/>
      <c r="AM33" s="299"/>
    </row>
    <row r="34" spans="1:39" s="276" customFormat="1" ht="15" outlineLevel="1">
      <c r="A34" s="502">
        <v>5</v>
      </c>
      <c r="B34" s="287" t="s">
        <v>5</v>
      </c>
      <c r="C34" s="284" t="s">
        <v>24</v>
      </c>
      <c r="D34" s="288">
        <f>'[3]4.  2011-2014 LRAM'!D34</f>
        <v>263995.34999999998</v>
      </c>
      <c r="E34" s="288">
        <f>SUMIF('7.  Persistence Report'!$D$28:$D$42,'4.  2011-2014 LRAM'!$B34,'7.  Persistence Report'!AR$28:AR$42)</f>
        <v>263995.34965946531</v>
      </c>
      <c r="F34" s="288">
        <f>SUMIF('7.  Persistence Report'!$D$28:$D$42,'4.  2011-2014 LRAM'!$B34,'7.  Persistence Report'!AS$28:AS$42)</f>
        <v>263995.34965946531</v>
      </c>
      <c r="G34" s="288">
        <f>SUMIF('7.  Persistence Report'!$D$28:$D$42,'4.  2011-2014 LRAM'!$B34,'7.  Persistence Report'!AT$28:AT$42)</f>
        <v>263995.34965946531</v>
      </c>
      <c r="H34" s="1036">
        <f>SUMIF('7.  Persistence Report'!$D$28:$D$42,'4.  2011-2014 LRAM'!$B34,'7.  Persistence Report'!AU$28:AU$42)</f>
        <v>241272.30770037579</v>
      </c>
      <c r="I34" s="288">
        <f>SUMIF('7.  Persistence Report'!$D$28:$D$42,'4.  2011-2014 LRAM'!$B34,'7.  Persistence Report'!AV$28:AV$42)</f>
        <v>216448.34152155704</v>
      </c>
      <c r="J34" s="288">
        <f>SUMIF('7.  Persistence Report'!$D$28:$D$42,'4.  2011-2014 LRAM'!$B34,'7.  Persistence Report'!AW$28:AW$42)</f>
        <v>163188.2512699028</v>
      </c>
      <c r="K34" s="288">
        <f>SUMIF('7.  Persistence Report'!$D$28:$D$42,'4.  2011-2014 LRAM'!$B34,'7.  Persistence Report'!AX$28:AX$42)</f>
        <v>162592.94707193051</v>
      </c>
      <c r="L34" s="288">
        <f>SUMIF('7.  Persistence Report'!$D$28:$D$42,'4.  2011-2014 LRAM'!$B34,'7.  Persistence Report'!AY$28:AY$42)</f>
        <v>210139.95520983884</v>
      </c>
      <c r="M34" s="288">
        <f>SUMIF('7.  Persistence Report'!$D$28:$D$42,'4.  2011-2014 LRAM'!$B34,'7.  Persistence Report'!AZ$28:AZ$42)</f>
        <v>67432.080217960538</v>
      </c>
      <c r="N34" s="284"/>
      <c r="O34" s="288">
        <f>'[3]4.  2011-2014 LRAM'!O34</f>
        <v>15.105</v>
      </c>
      <c r="P34" s="288">
        <f>SUMIF('7.  Persistence Report'!$D$28:$D$42,'4.  2011-2014 LRAM'!$B34,'7.  Persistence Report'!M$28:M$42)</f>
        <v>15.105159480149169</v>
      </c>
      <c r="Q34" s="288">
        <f>SUMIF('7.  Persistence Report'!$D$28:$D$42,'4.  2011-2014 LRAM'!$B34,'7.  Persistence Report'!N$28:N$42)</f>
        <v>15.105159480149169</v>
      </c>
      <c r="R34" s="288">
        <f>SUMIF('7.  Persistence Report'!$D$28:$D$42,'4.  2011-2014 LRAM'!$B34,'7.  Persistence Report'!O$28:O$42)</f>
        <v>15.105159480149169</v>
      </c>
      <c r="S34" s="288">
        <f>SUMIF('7.  Persistence Report'!$D$28:$D$42,'4.  2011-2014 LRAM'!$B34,'7.  Persistence Report'!P$28:P$42)</f>
        <v>14.05301560212942</v>
      </c>
      <c r="T34" s="288">
        <f>SUMIF('7.  Persistence Report'!$D$28:$D$42,'4.  2011-2014 LRAM'!$B34,'7.  Persistence Report'!Q$28:Q$42)</f>
        <v>12.903592734793394</v>
      </c>
      <c r="U34" s="288">
        <f>SUMIF('7.  Persistence Report'!$D$28:$D$42,'4.  2011-2014 LRAM'!$B34,'7.  Persistence Report'!R$28:R$42)</f>
        <v>10.437493433390587</v>
      </c>
      <c r="V34" s="288">
        <f>SUMIF('7.  Persistence Report'!$D$28:$D$42,'4.  2011-2014 LRAM'!$B34,'7.  Persistence Report'!S$28:S$42)</f>
        <v>10.369536333165442</v>
      </c>
      <c r="W34" s="288">
        <f>SUMIF('7.  Persistence Report'!$D$28:$D$42,'4.  2011-2014 LRAM'!$B34,'7.  Persistence Report'!T$28:T$42)</f>
        <v>12.571103078521217</v>
      </c>
      <c r="X34" s="288">
        <f>SUMIF('7.  Persistence Report'!$D$28:$D$42,'4.  2011-2014 LRAM'!$B34,'7.  Persistence Report'!U$28:U$42)</f>
        <v>5.9633074634693015</v>
      </c>
      <c r="Y34" s="403">
        <v>1</v>
      </c>
      <c r="Z34" s="403"/>
      <c r="AA34" s="403"/>
      <c r="AB34" s="403"/>
      <c r="AC34" s="403"/>
      <c r="AD34" s="403"/>
      <c r="AE34" s="403"/>
      <c r="AF34" s="403"/>
      <c r="AG34" s="403"/>
      <c r="AH34" s="403"/>
      <c r="AI34" s="403"/>
      <c r="AJ34" s="403"/>
      <c r="AK34" s="403"/>
      <c r="AL34" s="403"/>
      <c r="AM34" s="289">
        <f>SUM(Y34:AL34)</f>
        <v>1</v>
      </c>
    </row>
    <row r="35" spans="1:39" s="276" customFormat="1" ht="15" outlineLevel="1">
      <c r="A35" s="502"/>
      <c r="B35" s="287" t="s">
        <v>213</v>
      </c>
      <c r="C35" s="284" t="s">
        <v>162</v>
      </c>
      <c r="D35" s="288">
        <f>'[3]4.  2011-2014 LRAM'!D35</f>
        <v>19614</v>
      </c>
      <c r="E35" s="288">
        <f>SUMIF('7.  Persistence Report'!$D$87:$D$94,'4.  2011-2014 LRAM'!$B34,'7.  Persistence Report'!AR$87:AR$94)</f>
        <v>19613.972914030746</v>
      </c>
      <c r="F35" s="288">
        <f>SUMIF('7.  Persistence Report'!$D$87:$D$94,'4.  2011-2014 LRAM'!$B34,'7.  Persistence Report'!AS$87:AS$94)</f>
        <v>19613.972914030746</v>
      </c>
      <c r="G35" s="288">
        <f>SUMIF('7.  Persistence Report'!$D$87:$D$94,'4.  2011-2014 LRAM'!$B34,'7.  Persistence Report'!AT$87:AT$94)</f>
        <v>19613.972914030746</v>
      </c>
      <c r="H35" s="1036">
        <f>SUMIF('7.  Persistence Report'!$D$87:$D$94,'4.  2011-2014 LRAM'!$B34,'7.  Persistence Report'!AU$87:AU$94)</f>
        <v>19613.972914030746</v>
      </c>
      <c r="I35" s="288">
        <f>SUMIF('7.  Persistence Report'!$D$87:$D$94,'4.  2011-2014 LRAM'!$B34,'7.  Persistence Report'!AV$87:AV$94)</f>
        <v>17823.479308001097</v>
      </c>
      <c r="J35" s="288">
        <f>SUMIF('7.  Persistence Report'!$D$87:$D$94,'4.  2011-2014 LRAM'!$B34,'7.  Persistence Report'!AW$87:AW$94)</f>
        <v>9622.7031901350729</v>
      </c>
      <c r="K35" s="288">
        <f>SUMIF('7.  Persistence Report'!$D$87:$D$94,'4.  2011-2014 LRAM'!$B34,'7.  Persistence Report'!AX$87:AX$94)</f>
        <v>9620.7428075751286</v>
      </c>
      <c r="L35" s="288">
        <f>SUMIF('7.  Persistence Report'!$D$87:$D$94,'4.  2011-2014 LRAM'!$B34,'7.  Persistence Report'!AY$87:AY$94)</f>
        <v>9620.7428075751286</v>
      </c>
      <c r="M35" s="288">
        <f>SUMIF('7.  Persistence Report'!$D$87:$D$94,'4.  2011-2014 LRAM'!$B34,'7.  Persistence Report'!AZ$87:AZ$94)</f>
        <v>2122.4103240532386</v>
      </c>
      <c r="N35" s="461"/>
      <c r="O35" s="288">
        <f>'[3]4.  2011-2014 LRAM'!O35</f>
        <v>1</v>
      </c>
      <c r="P35" s="288">
        <f>SUMIF('7.  Persistence Report'!$D$87:$D$94,'4.  2011-2014 LRAM'!$B34,'7.  Persistence Report'!M$87:M$94)</f>
        <v>0.96897128956656675</v>
      </c>
      <c r="Q35" s="288">
        <f>SUMIF('7.  Persistence Report'!$D$87:$D$94,'4.  2011-2014 LRAM'!$B34,'7.  Persistence Report'!N$87:N$94)</f>
        <v>0.96897128956656675</v>
      </c>
      <c r="R35" s="288">
        <f>SUMIF('7.  Persistence Report'!$D$87:$D$94,'4.  2011-2014 LRAM'!$B34,'7.  Persistence Report'!O$87:O$94)</f>
        <v>0.96897128956656675</v>
      </c>
      <c r="S35" s="288">
        <f>SUMIF('7.  Persistence Report'!$D$87:$D$94,'4.  2011-2014 LRAM'!$B34,'7.  Persistence Report'!P$87:P$94)</f>
        <v>0.96897128956656675</v>
      </c>
      <c r="T35" s="288">
        <f>SUMIF('7.  Persistence Report'!$D$87:$D$94,'4.  2011-2014 LRAM'!$B34,'7.  Persistence Report'!Q$87:Q$94)</f>
        <v>0.88606615346686279</v>
      </c>
      <c r="U35" s="288">
        <f>SUMIF('7.  Persistence Report'!$D$87:$D$94,'4.  2011-2014 LRAM'!$B34,'7.  Persistence Report'!R$87:R$94)</f>
        <v>0.50634602607556378</v>
      </c>
      <c r="V35" s="288">
        <f>SUMIF('7.  Persistence Report'!$D$87:$D$94,'4.  2011-2014 LRAM'!$B34,'7.  Persistence Report'!S$87:S$94)</f>
        <v>0.50612223811209966</v>
      </c>
      <c r="W35" s="288">
        <f>SUMIF('7.  Persistence Report'!$D$87:$D$94,'4.  2011-2014 LRAM'!$B34,'7.  Persistence Report'!T$87:T$94)</f>
        <v>0.50612223811209966</v>
      </c>
      <c r="X35" s="288">
        <f>SUMIF('7.  Persistence Report'!$D$87:$D$94,'4.  2011-2014 LRAM'!$B34,'7.  Persistence Report'!U$87:U$94)</f>
        <v>0.15892732327199649</v>
      </c>
      <c r="Y35" s="404">
        <f>Y34</f>
        <v>1</v>
      </c>
      <c r="Z35" s="404">
        <f>Z34</f>
        <v>0</v>
      </c>
      <c r="AA35" s="404">
        <f t="shared" ref="AA35:AL35" si="4">AA34</f>
        <v>0</v>
      </c>
      <c r="AB35" s="404">
        <f t="shared" si="4"/>
        <v>0</v>
      </c>
      <c r="AC35" s="404">
        <f t="shared" si="4"/>
        <v>0</v>
      </c>
      <c r="AD35" s="404">
        <f t="shared" si="4"/>
        <v>0</v>
      </c>
      <c r="AE35" s="404">
        <f t="shared" si="4"/>
        <v>0</v>
      </c>
      <c r="AF35" s="404">
        <f t="shared" si="4"/>
        <v>0</v>
      </c>
      <c r="AG35" s="404">
        <f t="shared" si="4"/>
        <v>0</v>
      </c>
      <c r="AH35" s="404">
        <f t="shared" si="4"/>
        <v>0</v>
      </c>
      <c r="AI35" s="404">
        <f t="shared" si="4"/>
        <v>0</v>
      </c>
      <c r="AJ35" s="404">
        <f t="shared" si="4"/>
        <v>0</v>
      </c>
      <c r="AK35" s="404">
        <f t="shared" si="4"/>
        <v>0</v>
      </c>
      <c r="AL35" s="404">
        <f t="shared" si="4"/>
        <v>0</v>
      </c>
      <c r="AM35" s="290"/>
    </row>
    <row r="36" spans="1:39" s="276" customFormat="1" ht="15" outlineLevel="1">
      <c r="A36" s="502"/>
      <c r="B36" s="287"/>
      <c r="C36" s="298"/>
      <c r="D36" s="297"/>
      <c r="E36" s="297"/>
      <c r="F36" s="297"/>
      <c r="G36" s="297"/>
      <c r="H36" s="297"/>
      <c r="I36" s="297"/>
      <c r="J36" s="297"/>
      <c r="K36" s="297"/>
      <c r="L36" s="297"/>
      <c r="M36" s="297"/>
      <c r="N36" s="284"/>
      <c r="O36" s="297"/>
      <c r="P36" s="297"/>
      <c r="Q36" s="297"/>
      <c r="R36" s="297"/>
      <c r="S36" s="297"/>
      <c r="T36" s="297"/>
      <c r="U36" s="297"/>
      <c r="V36" s="297"/>
      <c r="W36" s="297"/>
      <c r="X36" s="297"/>
      <c r="Y36" s="405"/>
      <c r="Z36" s="405"/>
      <c r="AA36" s="405"/>
      <c r="AB36" s="405"/>
      <c r="AC36" s="405"/>
      <c r="AD36" s="405"/>
      <c r="AE36" s="405"/>
      <c r="AF36" s="405"/>
      <c r="AG36" s="405"/>
      <c r="AH36" s="405"/>
      <c r="AI36" s="405"/>
      <c r="AJ36" s="405"/>
      <c r="AK36" s="405"/>
      <c r="AL36" s="405"/>
      <c r="AM36" s="299"/>
    </row>
    <row r="37" spans="1:39" s="276" customFormat="1" ht="15" outlineLevel="1">
      <c r="A37" s="502">
        <v>6</v>
      </c>
      <c r="B37" s="287" t="s">
        <v>6</v>
      </c>
      <c r="C37" s="284" t="s">
        <v>24</v>
      </c>
      <c r="D37" s="288">
        <f>'[3]4.  2011-2014 LRAM'!D37</f>
        <v>0</v>
      </c>
      <c r="E37" s="288">
        <f>SUMIF('7.  Persistence Report'!$D$28:$D$42,'4.  2011-2014 LRAM'!$B37,'7.  Persistence Report'!AR$28:AR$42)</f>
        <v>0</v>
      </c>
      <c r="F37" s="288">
        <f>SUMIF('7.  Persistence Report'!$D$28:$D$42,'4.  2011-2014 LRAM'!$B37,'7.  Persistence Report'!AS$28:AS$42)</f>
        <v>0</v>
      </c>
      <c r="G37" s="288">
        <f>SUMIF('7.  Persistence Report'!$D$28:$D$42,'4.  2011-2014 LRAM'!$B37,'7.  Persistence Report'!AT$28:AT$42)</f>
        <v>0</v>
      </c>
      <c r="H37" s="288">
        <f>SUMIF('7.  Persistence Report'!$D$28:$D$42,'4.  2011-2014 LRAM'!$B37,'7.  Persistence Report'!AU$28:AU$42)</f>
        <v>0</v>
      </c>
      <c r="I37" s="288">
        <f>SUMIF('7.  Persistence Report'!$D$28:$D$42,'4.  2011-2014 LRAM'!$B37,'7.  Persistence Report'!AV$28:AV$42)</f>
        <v>0</v>
      </c>
      <c r="J37" s="288">
        <f>SUMIF('7.  Persistence Report'!$D$28:$D$42,'4.  2011-2014 LRAM'!$B37,'7.  Persistence Report'!AW$28:AW$42)</f>
        <v>0</v>
      </c>
      <c r="K37" s="288">
        <f>SUMIF('7.  Persistence Report'!$D$28:$D$42,'4.  2011-2014 LRAM'!$B37,'7.  Persistence Report'!AX$28:AX$42)</f>
        <v>0</v>
      </c>
      <c r="L37" s="288">
        <f>SUMIF('7.  Persistence Report'!$D$28:$D$42,'4.  2011-2014 LRAM'!$B37,'7.  Persistence Report'!AY$28:AY$42)</f>
        <v>0</v>
      </c>
      <c r="M37" s="288">
        <f>SUMIF('7.  Persistence Report'!$D$28:$D$42,'4.  2011-2014 LRAM'!$B37,'7.  Persistence Report'!AZ$28:AZ$42)</f>
        <v>0</v>
      </c>
      <c r="N37" s="284"/>
      <c r="O37" s="288">
        <f>'[3]4.  2011-2014 LRAM'!O37</f>
        <v>0</v>
      </c>
      <c r="P37" s="288">
        <f>SUMIF('7.  Persistence Report'!$D$28:$D$42,'4.  2011-2014 LRAM'!$B37,'7.  Persistence Report'!M$28:M$42)</f>
        <v>0</v>
      </c>
      <c r="Q37" s="288">
        <f>SUMIF('7.  Persistence Report'!$D$28:$D$42,'4.  2011-2014 LRAM'!$B37,'7.  Persistence Report'!N$28:N$42)</f>
        <v>0</v>
      </c>
      <c r="R37" s="288">
        <f>SUMIF('7.  Persistence Report'!$D$28:$D$42,'4.  2011-2014 LRAM'!$B37,'7.  Persistence Report'!O$28:O$42)</f>
        <v>0</v>
      </c>
      <c r="S37" s="288">
        <f>SUMIF('7.  Persistence Report'!$D$28:$D$42,'4.  2011-2014 LRAM'!$B37,'7.  Persistence Report'!P$28:P$42)</f>
        <v>0</v>
      </c>
      <c r="T37" s="288">
        <f>SUMIF('7.  Persistence Report'!$D$28:$D$42,'4.  2011-2014 LRAM'!$B37,'7.  Persistence Report'!Q$28:Q$42)</f>
        <v>0</v>
      </c>
      <c r="U37" s="288">
        <f>SUMIF('7.  Persistence Report'!$D$28:$D$42,'4.  2011-2014 LRAM'!$B37,'7.  Persistence Report'!R$28:R$42)</f>
        <v>0</v>
      </c>
      <c r="V37" s="288">
        <f>SUMIF('7.  Persistence Report'!$D$28:$D$42,'4.  2011-2014 LRAM'!$B37,'7.  Persistence Report'!S$28:S$42)</f>
        <v>0</v>
      </c>
      <c r="W37" s="288">
        <f>SUMIF('7.  Persistence Report'!$D$28:$D$42,'4.  2011-2014 LRAM'!$B37,'7.  Persistence Report'!T$28:T$42)</f>
        <v>0</v>
      </c>
      <c r="X37" s="288">
        <f>SUMIF('7.  Persistence Report'!$D$28:$D$42,'4.  2011-2014 LRAM'!$B37,'7.  Persistence Report'!U$28:U$42)</f>
        <v>0</v>
      </c>
      <c r="Y37" s="403">
        <v>1</v>
      </c>
      <c r="Z37" s="403"/>
      <c r="AA37" s="403"/>
      <c r="AB37" s="403"/>
      <c r="AC37" s="403"/>
      <c r="AD37" s="403"/>
      <c r="AE37" s="403"/>
      <c r="AF37" s="403"/>
      <c r="AG37" s="403"/>
      <c r="AH37" s="403"/>
      <c r="AI37" s="403"/>
      <c r="AJ37" s="403"/>
      <c r="AK37" s="403"/>
      <c r="AL37" s="403"/>
      <c r="AM37" s="289">
        <f>SUM(Y37:AL37)</f>
        <v>1</v>
      </c>
    </row>
    <row r="38" spans="1:39" s="276" customFormat="1" ht="15" outlineLevel="1">
      <c r="A38" s="502"/>
      <c r="B38" s="287" t="s">
        <v>213</v>
      </c>
      <c r="C38" s="284" t="s">
        <v>162</v>
      </c>
      <c r="D38" s="288">
        <f>'[3]4.  2011-2014 LRAM'!D38</f>
        <v>0</v>
      </c>
      <c r="E38" s="288">
        <f>SUMIF('7.  Persistence Report'!$D$87:$D$94,'4.  2011-2014 LRAM'!$B37,'7.  Persistence Report'!AR$87:AR$94)</f>
        <v>0</v>
      </c>
      <c r="F38" s="288">
        <f>SUMIF('7.  Persistence Report'!$D$87:$D$94,'4.  2011-2014 LRAM'!$B37,'7.  Persistence Report'!AS$87:AS$94)</f>
        <v>0</v>
      </c>
      <c r="G38" s="288">
        <f>SUMIF('7.  Persistence Report'!$D$87:$D$94,'4.  2011-2014 LRAM'!$B37,'7.  Persistence Report'!AT$87:AT$94)</f>
        <v>0</v>
      </c>
      <c r="H38" s="288">
        <f>SUMIF('7.  Persistence Report'!$D$87:$D$94,'4.  2011-2014 LRAM'!$B37,'7.  Persistence Report'!AU$87:AU$94)</f>
        <v>0</v>
      </c>
      <c r="I38" s="288">
        <f>SUMIF('7.  Persistence Report'!$D$87:$D$94,'4.  2011-2014 LRAM'!$B37,'7.  Persistence Report'!AV$87:AV$94)</f>
        <v>0</v>
      </c>
      <c r="J38" s="288">
        <f>SUMIF('7.  Persistence Report'!$D$87:$D$94,'4.  2011-2014 LRAM'!$B37,'7.  Persistence Report'!AW$87:AW$94)</f>
        <v>0</v>
      </c>
      <c r="K38" s="288">
        <f>SUMIF('7.  Persistence Report'!$D$87:$D$94,'4.  2011-2014 LRAM'!$B37,'7.  Persistence Report'!AX$87:AX$94)</f>
        <v>0</v>
      </c>
      <c r="L38" s="288">
        <f>SUMIF('7.  Persistence Report'!$D$87:$D$94,'4.  2011-2014 LRAM'!$B37,'7.  Persistence Report'!AY$87:AY$94)</f>
        <v>0</v>
      </c>
      <c r="M38" s="288">
        <f>SUMIF('7.  Persistence Report'!$D$87:$D$94,'4.  2011-2014 LRAM'!$B37,'7.  Persistence Report'!AZ$87:AZ$94)</f>
        <v>0</v>
      </c>
      <c r="N38" s="461"/>
      <c r="O38" s="288">
        <f>'[3]4.  2011-2014 LRAM'!O38</f>
        <v>0</v>
      </c>
      <c r="P38" s="288">
        <f>SUMIF('7.  Persistence Report'!$D$87:$D$94,'4.  2011-2014 LRAM'!$B37,'7.  Persistence Report'!M$87:M$94)</f>
        <v>0</v>
      </c>
      <c r="Q38" s="288">
        <f>SUMIF('7.  Persistence Report'!$D$87:$D$94,'4.  2011-2014 LRAM'!$B37,'7.  Persistence Report'!N$87:N$94)</f>
        <v>0</v>
      </c>
      <c r="R38" s="288">
        <f>SUMIF('7.  Persistence Report'!$D$87:$D$94,'4.  2011-2014 LRAM'!$B37,'7.  Persistence Report'!O$87:O$94)</f>
        <v>0</v>
      </c>
      <c r="S38" s="288">
        <f>SUMIF('7.  Persistence Report'!$D$87:$D$94,'4.  2011-2014 LRAM'!$B37,'7.  Persistence Report'!P$87:P$94)</f>
        <v>0</v>
      </c>
      <c r="T38" s="288">
        <f>SUMIF('7.  Persistence Report'!$D$87:$D$94,'4.  2011-2014 LRAM'!$B37,'7.  Persistence Report'!Q$87:Q$94)</f>
        <v>0</v>
      </c>
      <c r="U38" s="288">
        <f>SUMIF('7.  Persistence Report'!$D$87:$D$94,'4.  2011-2014 LRAM'!$B37,'7.  Persistence Report'!R$87:R$94)</f>
        <v>0</v>
      </c>
      <c r="V38" s="288">
        <f>SUMIF('7.  Persistence Report'!$D$87:$D$94,'4.  2011-2014 LRAM'!$B37,'7.  Persistence Report'!S$87:S$94)</f>
        <v>0</v>
      </c>
      <c r="W38" s="288">
        <f>SUMIF('7.  Persistence Report'!$D$87:$D$94,'4.  2011-2014 LRAM'!$B37,'7.  Persistence Report'!T$87:T$94)</f>
        <v>0</v>
      </c>
      <c r="X38" s="288">
        <f>SUMIF('7.  Persistence Report'!$D$87:$D$94,'4.  2011-2014 LRAM'!$B37,'7.  Persistence Report'!U$87:U$94)</f>
        <v>0</v>
      </c>
      <c r="Y38" s="404">
        <f>Y37</f>
        <v>1</v>
      </c>
      <c r="Z38" s="404">
        <f>Z37</f>
        <v>0</v>
      </c>
      <c r="AA38" s="404">
        <f t="shared" ref="AA38:AL38" si="5">AA37</f>
        <v>0</v>
      </c>
      <c r="AB38" s="404">
        <f t="shared" si="5"/>
        <v>0</v>
      </c>
      <c r="AC38" s="404">
        <f t="shared" si="5"/>
        <v>0</v>
      </c>
      <c r="AD38" s="404">
        <f t="shared" si="5"/>
        <v>0</v>
      </c>
      <c r="AE38" s="404">
        <f t="shared" si="5"/>
        <v>0</v>
      </c>
      <c r="AF38" s="404">
        <f t="shared" si="5"/>
        <v>0</v>
      </c>
      <c r="AG38" s="404">
        <f t="shared" si="5"/>
        <v>0</v>
      </c>
      <c r="AH38" s="404">
        <f t="shared" si="5"/>
        <v>0</v>
      </c>
      <c r="AI38" s="404">
        <f t="shared" si="5"/>
        <v>0</v>
      </c>
      <c r="AJ38" s="404">
        <f t="shared" si="5"/>
        <v>0</v>
      </c>
      <c r="AK38" s="404">
        <f t="shared" si="5"/>
        <v>0</v>
      </c>
      <c r="AL38" s="404">
        <f t="shared" si="5"/>
        <v>0</v>
      </c>
      <c r="AM38" s="290"/>
    </row>
    <row r="39" spans="1:39" s="276" customFormat="1" ht="15" outlineLevel="1">
      <c r="A39" s="502"/>
      <c r="B39" s="287"/>
      <c r="C39" s="298"/>
      <c r="D39" s="297"/>
      <c r="E39" s="297"/>
      <c r="F39" s="297"/>
      <c r="G39" s="297"/>
      <c r="H39" s="297"/>
      <c r="I39" s="297"/>
      <c r="J39" s="297"/>
      <c r="K39" s="297"/>
      <c r="L39" s="297"/>
      <c r="M39" s="297"/>
      <c r="N39" s="284"/>
      <c r="O39" s="297"/>
      <c r="P39" s="297"/>
      <c r="Q39" s="297"/>
      <c r="R39" s="297"/>
      <c r="S39" s="297"/>
      <c r="T39" s="297"/>
      <c r="U39" s="297"/>
      <c r="V39" s="297"/>
      <c r="W39" s="297"/>
      <c r="X39" s="297"/>
      <c r="Y39" s="405"/>
      <c r="Z39" s="405"/>
      <c r="AA39" s="405"/>
      <c r="AB39" s="405"/>
      <c r="AC39" s="405"/>
      <c r="AD39" s="405"/>
      <c r="AE39" s="405"/>
      <c r="AF39" s="405"/>
      <c r="AG39" s="405"/>
      <c r="AH39" s="405"/>
      <c r="AI39" s="405"/>
      <c r="AJ39" s="405"/>
      <c r="AK39" s="405"/>
      <c r="AL39" s="405"/>
      <c r="AM39" s="299"/>
    </row>
    <row r="40" spans="1:39" s="276" customFormat="1" ht="15" outlineLevel="1">
      <c r="A40" s="502">
        <v>7</v>
      </c>
      <c r="B40" s="287" t="s">
        <v>41</v>
      </c>
      <c r="C40" s="284" t="s">
        <v>24</v>
      </c>
      <c r="D40" s="288">
        <f>'[3]4.  2011-2014 LRAM'!D40</f>
        <v>0</v>
      </c>
      <c r="E40" s="288">
        <f>SUMIF('7.  Persistence Report'!$D$28:$D$42,'4.  2011-2014 LRAM'!$B40,'7.  Persistence Report'!AR$28:AR$42)</f>
        <v>0</v>
      </c>
      <c r="F40" s="288">
        <f>SUMIF('7.  Persistence Report'!$D$28:$D$42,'4.  2011-2014 LRAM'!$B40,'7.  Persistence Report'!AS$28:AS$42)</f>
        <v>0</v>
      </c>
      <c r="G40" s="288">
        <f>SUMIF('7.  Persistence Report'!$D$28:$D$42,'4.  2011-2014 LRAM'!$B40,'7.  Persistence Report'!AT$28:AT$42)</f>
        <v>0</v>
      </c>
      <c r="H40" s="288">
        <f>SUMIF('7.  Persistence Report'!$D$28:$D$42,'4.  2011-2014 LRAM'!$B40,'7.  Persistence Report'!AU$28:AU$42)</f>
        <v>0</v>
      </c>
      <c r="I40" s="288">
        <f>SUMIF('7.  Persistence Report'!$D$28:$D$42,'4.  2011-2014 LRAM'!$B40,'7.  Persistence Report'!AV$28:AV$42)</f>
        <v>0</v>
      </c>
      <c r="J40" s="288">
        <f>SUMIF('7.  Persistence Report'!$D$28:$D$42,'4.  2011-2014 LRAM'!$B40,'7.  Persistence Report'!AW$28:AW$42)</f>
        <v>0</v>
      </c>
      <c r="K40" s="288">
        <f>SUMIF('7.  Persistence Report'!$D$28:$D$42,'4.  2011-2014 LRAM'!$B40,'7.  Persistence Report'!AX$28:AX$42)</f>
        <v>0</v>
      </c>
      <c r="L40" s="288">
        <f>SUMIF('7.  Persistence Report'!$D$28:$D$42,'4.  2011-2014 LRAM'!$B40,'7.  Persistence Report'!AY$28:AY$42)</f>
        <v>0</v>
      </c>
      <c r="M40" s="288">
        <f>SUMIF('7.  Persistence Report'!$D$28:$D$42,'4.  2011-2014 LRAM'!$B40,'7.  Persistence Report'!AZ$28:AZ$42)</f>
        <v>0</v>
      </c>
      <c r="N40" s="284"/>
      <c r="O40" s="288">
        <f>'[3]4.  2011-2014 LRAM'!O40</f>
        <v>124.32</v>
      </c>
      <c r="P40" s="288">
        <f>SUMIF('7.  Persistence Report'!$D$28:$D$42,'4.  2011-2014 LRAM'!$B40,'7.  Persistence Report'!M$28:M$42)</f>
        <v>0</v>
      </c>
      <c r="Q40" s="288">
        <f>SUMIF('7.  Persistence Report'!$D$28:$D$42,'4.  2011-2014 LRAM'!$B40,'7.  Persistence Report'!N$28:N$42)</f>
        <v>0</v>
      </c>
      <c r="R40" s="288">
        <f>SUMIF('7.  Persistence Report'!$D$28:$D$42,'4.  2011-2014 LRAM'!$B40,'7.  Persistence Report'!O$28:O$42)</f>
        <v>0</v>
      </c>
      <c r="S40" s="288">
        <f>SUMIF('7.  Persistence Report'!$D$28:$D$42,'4.  2011-2014 LRAM'!$B40,'7.  Persistence Report'!P$28:P$42)</f>
        <v>0</v>
      </c>
      <c r="T40" s="288">
        <f>SUMIF('7.  Persistence Report'!$D$28:$D$42,'4.  2011-2014 LRAM'!$B40,'7.  Persistence Report'!Q$28:Q$42)</f>
        <v>0</v>
      </c>
      <c r="U40" s="288">
        <f>SUMIF('7.  Persistence Report'!$D$28:$D$42,'4.  2011-2014 LRAM'!$B40,'7.  Persistence Report'!R$28:R$42)</f>
        <v>0</v>
      </c>
      <c r="V40" s="288">
        <f>SUMIF('7.  Persistence Report'!$D$28:$D$42,'4.  2011-2014 LRAM'!$B40,'7.  Persistence Report'!S$28:S$42)</f>
        <v>0</v>
      </c>
      <c r="W40" s="288">
        <f>SUMIF('7.  Persistence Report'!$D$28:$D$42,'4.  2011-2014 LRAM'!$B40,'7.  Persistence Report'!T$28:T$42)</f>
        <v>0</v>
      </c>
      <c r="X40" s="288">
        <f>SUMIF('7.  Persistence Report'!$D$28:$D$42,'4.  2011-2014 LRAM'!$B40,'7.  Persistence Report'!U$28:U$42)</f>
        <v>0</v>
      </c>
      <c r="Y40" s="403">
        <v>1</v>
      </c>
      <c r="Z40" s="403"/>
      <c r="AA40" s="403"/>
      <c r="AB40" s="403"/>
      <c r="AC40" s="403"/>
      <c r="AD40" s="403"/>
      <c r="AE40" s="403"/>
      <c r="AF40" s="403"/>
      <c r="AG40" s="403"/>
      <c r="AH40" s="403"/>
      <c r="AI40" s="403"/>
      <c r="AJ40" s="403"/>
      <c r="AK40" s="403"/>
      <c r="AL40" s="403"/>
      <c r="AM40" s="289">
        <f>SUM(Y40:AL40)</f>
        <v>1</v>
      </c>
    </row>
    <row r="41" spans="1:39" s="276" customFormat="1" ht="15" outlineLevel="1">
      <c r="A41" s="502"/>
      <c r="B41" s="287" t="s">
        <v>213</v>
      </c>
      <c r="C41" s="284" t="s">
        <v>162</v>
      </c>
      <c r="D41" s="288">
        <f>'[3]4.  2011-2014 LRAM'!D41</f>
        <v>0</v>
      </c>
      <c r="E41" s="288">
        <f>SUMIF('7.  Persistence Report'!$D$87:$D$94,'4.  2011-2014 LRAM'!$B40,'7.  Persistence Report'!AR$87:AR$94)</f>
        <v>0</v>
      </c>
      <c r="F41" s="288">
        <f>SUMIF('7.  Persistence Report'!$D$87:$D$94,'4.  2011-2014 LRAM'!$B40,'7.  Persistence Report'!AS$87:AS$94)</f>
        <v>0</v>
      </c>
      <c r="G41" s="288">
        <f>SUMIF('7.  Persistence Report'!$D$87:$D$94,'4.  2011-2014 LRAM'!$B40,'7.  Persistence Report'!AT$87:AT$94)</f>
        <v>0</v>
      </c>
      <c r="H41" s="288">
        <f>SUMIF('7.  Persistence Report'!$D$87:$D$94,'4.  2011-2014 LRAM'!$B40,'7.  Persistence Report'!AU$87:AU$94)</f>
        <v>0</v>
      </c>
      <c r="I41" s="288">
        <f>SUMIF('7.  Persistence Report'!$D$87:$D$94,'4.  2011-2014 LRAM'!$B40,'7.  Persistence Report'!AV$87:AV$94)</f>
        <v>0</v>
      </c>
      <c r="J41" s="288">
        <f>SUMIF('7.  Persistence Report'!$D$87:$D$94,'4.  2011-2014 LRAM'!$B40,'7.  Persistence Report'!AW$87:AW$94)</f>
        <v>0</v>
      </c>
      <c r="K41" s="288">
        <f>SUMIF('7.  Persistence Report'!$D$87:$D$94,'4.  2011-2014 LRAM'!$B40,'7.  Persistence Report'!AX$87:AX$94)</f>
        <v>0</v>
      </c>
      <c r="L41" s="288">
        <f>SUMIF('7.  Persistence Report'!$D$87:$D$94,'4.  2011-2014 LRAM'!$B40,'7.  Persistence Report'!AY$87:AY$94)</f>
        <v>0</v>
      </c>
      <c r="M41" s="288">
        <f>SUMIF('7.  Persistence Report'!$D$87:$D$94,'4.  2011-2014 LRAM'!$B40,'7.  Persistence Report'!AZ$87:AZ$94)</f>
        <v>0</v>
      </c>
      <c r="N41" s="284"/>
      <c r="O41" s="288">
        <f>'[3]4.  2011-2014 LRAM'!O41</f>
        <v>0</v>
      </c>
      <c r="P41" s="288">
        <f>SUMIF('7.  Persistence Report'!$D$87:$D$94,'4.  2011-2014 LRAM'!$B40,'7.  Persistence Report'!M$87:M$94)</f>
        <v>0</v>
      </c>
      <c r="Q41" s="288">
        <f>SUMIF('7.  Persistence Report'!$D$87:$D$94,'4.  2011-2014 LRAM'!$B40,'7.  Persistence Report'!N$87:N$94)</f>
        <v>0</v>
      </c>
      <c r="R41" s="288">
        <f>SUMIF('7.  Persistence Report'!$D$87:$D$94,'4.  2011-2014 LRAM'!$B40,'7.  Persistence Report'!O$87:O$94)</f>
        <v>0</v>
      </c>
      <c r="S41" s="288">
        <f>SUMIF('7.  Persistence Report'!$D$87:$D$94,'4.  2011-2014 LRAM'!$B40,'7.  Persistence Report'!P$87:P$94)</f>
        <v>0</v>
      </c>
      <c r="T41" s="288">
        <f>SUMIF('7.  Persistence Report'!$D$87:$D$94,'4.  2011-2014 LRAM'!$B40,'7.  Persistence Report'!Q$87:Q$94)</f>
        <v>0</v>
      </c>
      <c r="U41" s="288">
        <f>SUMIF('7.  Persistence Report'!$D$87:$D$94,'4.  2011-2014 LRAM'!$B40,'7.  Persistence Report'!R$87:R$94)</f>
        <v>0</v>
      </c>
      <c r="V41" s="288">
        <f>SUMIF('7.  Persistence Report'!$D$87:$D$94,'4.  2011-2014 LRAM'!$B40,'7.  Persistence Report'!S$87:S$94)</f>
        <v>0</v>
      </c>
      <c r="W41" s="288">
        <f>SUMIF('7.  Persistence Report'!$D$87:$D$94,'4.  2011-2014 LRAM'!$B40,'7.  Persistence Report'!T$87:T$94)</f>
        <v>0</v>
      </c>
      <c r="X41" s="288">
        <f>SUMIF('7.  Persistence Report'!$D$87:$D$94,'4.  2011-2014 LRAM'!$B40,'7.  Persistence Report'!U$87:U$94)</f>
        <v>0</v>
      </c>
      <c r="Y41" s="404">
        <f>Y40</f>
        <v>1</v>
      </c>
      <c r="Z41" s="404">
        <f>Z40</f>
        <v>0</v>
      </c>
      <c r="AA41" s="404">
        <f t="shared" ref="AA41:AL41" si="6">AA40</f>
        <v>0</v>
      </c>
      <c r="AB41" s="404">
        <f t="shared" si="6"/>
        <v>0</v>
      </c>
      <c r="AC41" s="404">
        <f t="shared" si="6"/>
        <v>0</v>
      </c>
      <c r="AD41" s="404">
        <f t="shared" si="6"/>
        <v>0</v>
      </c>
      <c r="AE41" s="404">
        <f t="shared" si="6"/>
        <v>0</v>
      </c>
      <c r="AF41" s="404">
        <f t="shared" si="6"/>
        <v>0</v>
      </c>
      <c r="AG41" s="404">
        <f t="shared" si="6"/>
        <v>0</v>
      </c>
      <c r="AH41" s="404">
        <f t="shared" si="6"/>
        <v>0</v>
      </c>
      <c r="AI41" s="404">
        <f t="shared" si="6"/>
        <v>0</v>
      </c>
      <c r="AJ41" s="404">
        <f t="shared" si="6"/>
        <v>0</v>
      </c>
      <c r="AK41" s="404">
        <f t="shared" si="6"/>
        <v>0</v>
      </c>
      <c r="AL41" s="404">
        <f t="shared" si="6"/>
        <v>0</v>
      </c>
      <c r="AM41" s="290"/>
    </row>
    <row r="42" spans="1:39" s="276" customFormat="1" ht="15" outlineLevel="1">
      <c r="A42" s="502"/>
      <c r="B42" s="287"/>
      <c r="C42" s="298"/>
      <c r="D42" s="297"/>
      <c r="E42" s="297"/>
      <c r="F42" s="297"/>
      <c r="G42" s="297"/>
      <c r="H42" s="297"/>
      <c r="I42" s="297"/>
      <c r="J42" s="297"/>
      <c r="K42" s="297"/>
      <c r="L42" s="297"/>
      <c r="M42" s="297"/>
      <c r="N42" s="284"/>
      <c r="O42" s="297"/>
      <c r="P42" s="297"/>
      <c r="Q42" s="297"/>
      <c r="R42" s="297"/>
      <c r="S42" s="297"/>
      <c r="T42" s="297"/>
      <c r="U42" s="297"/>
      <c r="V42" s="297"/>
      <c r="W42" s="297"/>
      <c r="X42" s="297"/>
      <c r="Y42" s="405"/>
      <c r="Z42" s="405"/>
      <c r="AA42" s="405"/>
      <c r="AB42" s="405"/>
      <c r="AC42" s="405"/>
      <c r="AD42" s="405"/>
      <c r="AE42" s="405"/>
      <c r="AF42" s="405"/>
      <c r="AG42" s="405"/>
      <c r="AH42" s="405"/>
      <c r="AI42" s="405"/>
      <c r="AJ42" s="405"/>
      <c r="AK42" s="405"/>
      <c r="AL42" s="405"/>
      <c r="AM42" s="299"/>
    </row>
    <row r="43" spans="1:39" s="276" customFormat="1" ht="15" outlineLevel="1">
      <c r="A43" s="502">
        <v>8</v>
      </c>
      <c r="B43" s="287" t="s">
        <v>484</v>
      </c>
      <c r="C43" s="284" t="s">
        <v>24</v>
      </c>
      <c r="D43" s="288">
        <f>'[3]4.  2011-2014 LRAM'!D43</f>
        <v>0</v>
      </c>
      <c r="E43" s="288">
        <f>SUMIF('7.  Persistence Report'!$D$28:$D$42,'4.  2011-2014 LRAM'!$B43,'7.  Persistence Report'!AR$28:AR$42)</f>
        <v>0</v>
      </c>
      <c r="F43" s="288">
        <f>SUMIF('7.  Persistence Report'!$D$28:$D$42,'4.  2011-2014 LRAM'!$B43,'7.  Persistence Report'!AS$28:AS$42)</f>
        <v>0</v>
      </c>
      <c r="G43" s="288">
        <f>SUMIF('7.  Persistence Report'!$D$28:$D$42,'4.  2011-2014 LRAM'!$B43,'7.  Persistence Report'!AT$28:AT$42)</f>
        <v>0</v>
      </c>
      <c r="H43" s="288">
        <f>SUMIF('7.  Persistence Report'!$D$28:$D$42,'4.  2011-2014 LRAM'!$B43,'7.  Persistence Report'!AU$28:AU$42)</f>
        <v>0</v>
      </c>
      <c r="I43" s="288">
        <f>SUMIF('7.  Persistence Report'!$D$28:$D$42,'4.  2011-2014 LRAM'!$B43,'7.  Persistence Report'!AV$28:AV$42)</f>
        <v>0</v>
      </c>
      <c r="J43" s="288">
        <f>SUMIF('7.  Persistence Report'!$D$28:$D$42,'4.  2011-2014 LRAM'!$B43,'7.  Persistence Report'!AW$28:AW$42)</f>
        <v>0</v>
      </c>
      <c r="K43" s="288">
        <f>SUMIF('7.  Persistence Report'!$D$28:$D$42,'4.  2011-2014 LRAM'!$B43,'7.  Persistence Report'!AX$28:AX$42)</f>
        <v>0</v>
      </c>
      <c r="L43" s="288">
        <f>SUMIF('7.  Persistence Report'!$D$28:$D$42,'4.  2011-2014 LRAM'!$B43,'7.  Persistence Report'!AY$28:AY$42)</f>
        <v>0</v>
      </c>
      <c r="M43" s="288">
        <f>SUMIF('7.  Persistence Report'!$D$28:$D$42,'4.  2011-2014 LRAM'!$B43,'7.  Persistence Report'!AZ$28:AZ$42)</f>
        <v>0</v>
      </c>
      <c r="N43" s="284"/>
      <c r="O43" s="288">
        <f>'[3]4.  2011-2014 LRAM'!O43</f>
        <v>0</v>
      </c>
      <c r="P43" s="288">
        <f>SUMIF('7.  Persistence Report'!$D$28:$D$42,'4.  2011-2014 LRAM'!$B43,'7.  Persistence Report'!M$28:M$42)</f>
        <v>0</v>
      </c>
      <c r="Q43" s="288">
        <f>SUMIF('7.  Persistence Report'!$D$28:$D$42,'4.  2011-2014 LRAM'!$B43,'7.  Persistence Report'!N$28:N$42)</f>
        <v>0</v>
      </c>
      <c r="R43" s="288">
        <f>SUMIF('7.  Persistence Report'!$D$28:$D$42,'4.  2011-2014 LRAM'!$B43,'7.  Persistence Report'!O$28:O$42)</f>
        <v>0</v>
      </c>
      <c r="S43" s="288">
        <f>SUMIF('7.  Persistence Report'!$D$28:$D$42,'4.  2011-2014 LRAM'!$B43,'7.  Persistence Report'!P$28:P$42)</f>
        <v>0</v>
      </c>
      <c r="T43" s="288">
        <f>SUMIF('7.  Persistence Report'!$D$28:$D$42,'4.  2011-2014 LRAM'!$B43,'7.  Persistence Report'!Q$28:Q$42)</f>
        <v>0</v>
      </c>
      <c r="U43" s="288">
        <f>SUMIF('7.  Persistence Report'!$D$28:$D$42,'4.  2011-2014 LRAM'!$B43,'7.  Persistence Report'!R$28:R$42)</f>
        <v>0</v>
      </c>
      <c r="V43" s="288">
        <f>SUMIF('7.  Persistence Report'!$D$28:$D$42,'4.  2011-2014 LRAM'!$B43,'7.  Persistence Report'!S$28:S$42)</f>
        <v>0</v>
      </c>
      <c r="W43" s="288">
        <f>SUMIF('7.  Persistence Report'!$D$28:$D$42,'4.  2011-2014 LRAM'!$B43,'7.  Persistence Report'!T$28:T$42)</f>
        <v>0</v>
      </c>
      <c r="X43" s="288">
        <f>SUMIF('7.  Persistence Report'!$D$28:$D$42,'4.  2011-2014 LRAM'!$B43,'7.  Persistence Report'!U$28:U$42)</f>
        <v>0</v>
      </c>
      <c r="Y43" s="403">
        <v>1</v>
      </c>
      <c r="Z43" s="403"/>
      <c r="AA43" s="403"/>
      <c r="AB43" s="403"/>
      <c r="AC43" s="403"/>
      <c r="AD43" s="403"/>
      <c r="AE43" s="403"/>
      <c r="AF43" s="403"/>
      <c r="AG43" s="403"/>
      <c r="AH43" s="403"/>
      <c r="AI43" s="403"/>
      <c r="AJ43" s="403"/>
      <c r="AK43" s="403"/>
      <c r="AL43" s="403"/>
      <c r="AM43" s="289">
        <f>SUM(Y43:AL43)</f>
        <v>1</v>
      </c>
    </row>
    <row r="44" spans="1:39" s="276" customFormat="1" ht="15" outlineLevel="1">
      <c r="A44" s="502"/>
      <c r="B44" s="287" t="s">
        <v>213</v>
      </c>
      <c r="C44" s="284" t="s">
        <v>162</v>
      </c>
      <c r="D44" s="288">
        <f>'[3]4.  2011-2014 LRAM'!D44</f>
        <v>0</v>
      </c>
      <c r="E44" s="288">
        <f>SUMIF('7.  Persistence Report'!$D$87:$D$94,'4.  2011-2014 LRAM'!$B43,'7.  Persistence Report'!AR$87:AR$94)</f>
        <v>0</v>
      </c>
      <c r="F44" s="288">
        <f>SUMIF('7.  Persistence Report'!$D$87:$D$94,'4.  2011-2014 LRAM'!$B43,'7.  Persistence Report'!AS$87:AS$94)</f>
        <v>0</v>
      </c>
      <c r="G44" s="288">
        <f>SUMIF('7.  Persistence Report'!$D$87:$D$94,'4.  2011-2014 LRAM'!$B43,'7.  Persistence Report'!AT$87:AT$94)</f>
        <v>0</v>
      </c>
      <c r="H44" s="288">
        <f>SUMIF('7.  Persistence Report'!$D$87:$D$94,'4.  2011-2014 LRAM'!$B43,'7.  Persistence Report'!AU$87:AU$94)</f>
        <v>0</v>
      </c>
      <c r="I44" s="288">
        <f>SUMIF('7.  Persistence Report'!$D$87:$D$94,'4.  2011-2014 LRAM'!$B43,'7.  Persistence Report'!AV$87:AV$94)</f>
        <v>0</v>
      </c>
      <c r="J44" s="288">
        <f>SUMIF('7.  Persistence Report'!$D$87:$D$94,'4.  2011-2014 LRAM'!$B43,'7.  Persistence Report'!AW$87:AW$94)</f>
        <v>0</v>
      </c>
      <c r="K44" s="288">
        <f>SUMIF('7.  Persistence Report'!$D$87:$D$94,'4.  2011-2014 LRAM'!$B43,'7.  Persistence Report'!AX$87:AX$94)</f>
        <v>0</v>
      </c>
      <c r="L44" s="288">
        <f>SUMIF('7.  Persistence Report'!$D$87:$D$94,'4.  2011-2014 LRAM'!$B43,'7.  Persistence Report'!AY$87:AY$94)</f>
        <v>0</v>
      </c>
      <c r="M44" s="288">
        <f>SUMIF('7.  Persistence Report'!$D$87:$D$94,'4.  2011-2014 LRAM'!$B43,'7.  Persistence Report'!AZ$87:AZ$94)</f>
        <v>0</v>
      </c>
      <c r="N44" s="284"/>
      <c r="O44" s="288">
        <f>'[3]4.  2011-2014 LRAM'!O44</f>
        <v>0</v>
      </c>
      <c r="P44" s="288">
        <f>SUMIF('7.  Persistence Report'!$D$87:$D$94,'4.  2011-2014 LRAM'!$B43,'7.  Persistence Report'!M$87:M$94)</f>
        <v>0</v>
      </c>
      <c r="Q44" s="288">
        <f>SUMIF('7.  Persistence Report'!$D$87:$D$94,'4.  2011-2014 LRAM'!$B43,'7.  Persistence Report'!N$87:N$94)</f>
        <v>0</v>
      </c>
      <c r="R44" s="288">
        <f>SUMIF('7.  Persistence Report'!$D$87:$D$94,'4.  2011-2014 LRAM'!$B43,'7.  Persistence Report'!O$87:O$94)</f>
        <v>0</v>
      </c>
      <c r="S44" s="288">
        <f>SUMIF('7.  Persistence Report'!$D$87:$D$94,'4.  2011-2014 LRAM'!$B43,'7.  Persistence Report'!P$87:P$94)</f>
        <v>0</v>
      </c>
      <c r="T44" s="288">
        <f>SUMIF('7.  Persistence Report'!$D$87:$D$94,'4.  2011-2014 LRAM'!$B43,'7.  Persistence Report'!Q$87:Q$94)</f>
        <v>0</v>
      </c>
      <c r="U44" s="288">
        <f>SUMIF('7.  Persistence Report'!$D$87:$D$94,'4.  2011-2014 LRAM'!$B43,'7.  Persistence Report'!R$87:R$94)</f>
        <v>0</v>
      </c>
      <c r="V44" s="288">
        <f>SUMIF('7.  Persistence Report'!$D$87:$D$94,'4.  2011-2014 LRAM'!$B43,'7.  Persistence Report'!S$87:S$94)</f>
        <v>0</v>
      </c>
      <c r="W44" s="288">
        <f>SUMIF('7.  Persistence Report'!$D$87:$D$94,'4.  2011-2014 LRAM'!$B43,'7.  Persistence Report'!T$87:T$94)</f>
        <v>0</v>
      </c>
      <c r="X44" s="288">
        <f>SUMIF('7.  Persistence Report'!$D$87:$D$94,'4.  2011-2014 LRAM'!$B43,'7.  Persistence Report'!U$87:U$94)</f>
        <v>0</v>
      </c>
      <c r="Y44" s="404">
        <f>Y43</f>
        <v>1</v>
      </c>
      <c r="Z44" s="404">
        <f>Z43</f>
        <v>0</v>
      </c>
      <c r="AA44" s="404">
        <f t="shared" ref="AA44:AL44" si="7">AA43</f>
        <v>0</v>
      </c>
      <c r="AB44" s="404">
        <f t="shared" si="7"/>
        <v>0</v>
      </c>
      <c r="AC44" s="404">
        <f t="shared" si="7"/>
        <v>0</v>
      </c>
      <c r="AD44" s="404">
        <f t="shared" si="7"/>
        <v>0</v>
      </c>
      <c r="AE44" s="404">
        <f t="shared" si="7"/>
        <v>0</v>
      </c>
      <c r="AF44" s="404">
        <f t="shared" si="7"/>
        <v>0</v>
      </c>
      <c r="AG44" s="404">
        <f t="shared" si="7"/>
        <v>0</v>
      </c>
      <c r="AH44" s="404">
        <f t="shared" si="7"/>
        <v>0</v>
      </c>
      <c r="AI44" s="404">
        <f t="shared" si="7"/>
        <v>0</v>
      </c>
      <c r="AJ44" s="404">
        <f t="shared" si="7"/>
        <v>0</v>
      </c>
      <c r="AK44" s="404">
        <f t="shared" si="7"/>
        <v>0</v>
      </c>
      <c r="AL44" s="404">
        <f t="shared" si="7"/>
        <v>0</v>
      </c>
      <c r="AM44" s="290"/>
    </row>
    <row r="45" spans="1:39" s="276" customFormat="1" ht="15" outlineLevel="1">
      <c r="A45" s="502"/>
      <c r="B45" s="287"/>
      <c r="C45" s="298"/>
      <c r="D45" s="297"/>
      <c r="E45" s="297"/>
      <c r="F45" s="297"/>
      <c r="G45" s="297"/>
      <c r="H45" s="297"/>
      <c r="I45" s="297"/>
      <c r="J45" s="297"/>
      <c r="K45" s="297"/>
      <c r="L45" s="297"/>
      <c r="M45" s="297"/>
      <c r="N45" s="284"/>
      <c r="O45" s="297"/>
      <c r="P45" s="297"/>
      <c r="Q45" s="297"/>
      <c r="R45" s="297"/>
      <c r="S45" s="297"/>
      <c r="T45" s="297"/>
      <c r="U45" s="297"/>
      <c r="V45" s="297"/>
      <c r="W45" s="297"/>
      <c r="X45" s="297"/>
      <c r="Y45" s="405"/>
      <c r="Z45" s="405"/>
      <c r="AA45" s="405"/>
      <c r="AB45" s="405"/>
      <c r="AC45" s="405"/>
      <c r="AD45" s="405"/>
      <c r="AE45" s="405"/>
      <c r="AF45" s="405"/>
      <c r="AG45" s="405"/>
      <c r="AH45" s="405"/>
      <c r="AI45" s="405"/>
      <c r="AJ45" s="405"/>
      <c r="AK45" s="405"/>
      <c r="AL45" s="405"/>
      <c r="AM45" s="299"/>
    </row>
    <row r="46" spans="1:39" s="276" customFormat="1" ht="15" outlineLevel="1">
      <c r="A46" s="502">
        <v>9</v>
      </c>
      <c r="B46" s="287" t="s">
        <v>7</v>
      </c>
      <c r="C46" s="284" t="s">
        <v>24</v>
      </c>
      <c r="D46" s="288">
        <f>'[3]4.  2011-2014 LRAM'!D46</f>
        <v>0</v>
      </c>
      <c r="E46" s="288">
        <f>SUMIF('7.  Persistence Report'!$D$28:$D$42,'4.  2011-2014 LRAM'!$B46,'7.  Persistence Report'!AR$28:AR$42)</f>
        <v>0</v>
      </c>
      <c r="F46" s="288">
        <f>SUMIF('7.  Persistence Report'!$D$28:$D$42,'4.  2011-2014 LRAM'!$B46,'7.  Persistence Report'!AS$28:AS$42)</f>
        <v>0</v>
      </c>
      <c r="G46" s="288">
        <f>SUMIF('7.  Persistence Report'!$D$28:$D$42,'4.  2011-2014 LRAM'!$B46,'7.  Persistence Report'!AT$28:AT$42)</f>
        <v>0</v>
      </c>
      <c r="H46" s="288">
        <f>SUMIF('7.  Persistence Report'!$D$28:$D$42,'4.  2011-2014 LRAM'!$B46,'7.  Persistence Report'!AU$28:AU$42)</f>
        <v>0</v>
      </c>
      <c r="I46" s="288">
        <f>SUMIF('7.  Persistence Report'!$D$28:$D$42,'4.  2011-2014 LRAM'!$B46,'7.  Persistence Report'!AV$28:AV$42)</f>
        <v>0</v>
      </c>
      <c r="J46" s="288">
        <f>SUMIF('7.  Persistence Report'!$D$28:$D$42,'4.  2011-2014 LRAM'!$B46,'7.  Persistence Report'!AW$28:AW$42)</f>
        <v>0</v>
      </c>
      <c r="K46" s="288">
        <f>SUMIF('7.  Persistence Report'!$D$28:$D$42,'4.  2011-2014 LRAM'!$B46,'7.  Persistence Report'!AX$28:AX$42)</f>
        <v>0</v>
      </c>
      <c r="L46" s="288">
        <f>SUMIF('7.  Persistence Report'!$D$28:$D$42,'4.  2011-2014 LRAM'!$B46,'7.  Persistence Report'!AY$28:AY$42)</f>
        <v>0</v>
      </c>
      <c r="M46" s="288">
        <f>SUMIF('7.  Persistence Report'!$D$28:$D$42,'4.  2011-2014 LRAM'!$B46,'7.  Persistence Report'!AZ$28:AZ$42)</f>
        <v>0</v>
      </c>
      <c r="N46" s="284"/>
      <c r="O46" s="288">
        <f>'[3]4.  2011-2014 LRAM'!O46</f>
        <v>0</v>
      </c>
      <c r="P46" s="288">
        <f>SUMIF('7.  Persistence Report'!$D$28:$D$42,'4.  2011-2014 LRAM'!$B46,'7.  Persistence Report'!M$28:M$42)</f>
        <v>0</v>
      </c>
      <c r="Q46" s="288">
        <f>SUMIF('7.  Persistence Report'!$D$28:$D$42,'4.  2011-2014 LRAM'!$B46,'7.  Persistence Report'!N$28:N$42)</f>
        <v>0</v>
      </c>
      <c r="R46" s="288">
        <f>SUMIF('7.  Persistence Report'!$D$28:$D$42,'4.  2011-2014 LRAM'!$B46,'7.  Persistence Report'!O$28:O$42)</f>
        <v>0</v>
      </c>
      <c r="S46" s="288">
        <f>SUMIF('7.  Persistence Report'!$D$28:$D$42,'4.  2011-2014 LRAM'!$B46,'7.  Persistence Report'!P$28:P$42)</f>
        <v>0</v>
      </c>
      <c r="T46" s="288">
        <f>SUMIF('7.  Persistence Report'!$D$28:$D$42,'4.  2011-2014 LRAM'!$B46,'7.  Persistence Report'!Q$28:Q$42)</f>
        <v>0</v>
      </c>
      <c r="U46" s="288">
        <f>SUMIF('7.  Persistence Report'!$D$28:$D$42,'4.  2011-2014 LRAM'!$B46,'7.  Persistence Report'!R$28:R$42)</f>
        <v>0</v>
      </c>
      <c r="V46" s="288">
        <f>SUMIF('7.  Persistence Report'!$D$28:$D$42,'4.  2011-2014 LRAM'!$B46,'7.  Persistence Report'!S$28:S$42)</f>
        <v>0</v>
      </c>
      <c r="W46" s="288">
        <f>SUMIF('7.  Persistence Report'!$D$28:$D$42,'4.  2011-2014 LRAM'!$B46,'7.  Persistence Report'!T$28:T$42)</f>
        <v>0</v>
      </c>
      <c r="X46" s="288">
        <f>SUMIF('7.  Persistence Report'!$D$28:$D$42,'4.  2011-2014 LRAM'!$B46,'7.  Persistence Report'!U$28:U$42)</f>
        <v>0</v>
      </c>
      <c r="Y46" s="403">
        <v>1</v>
      </c>
      <c r="Z46" s="403"/>
      <c r="AA46" s="403"/>
      <c r="AB46" s="403"/>
      <c r="AC46" s="403"/>
      <c r="AD46" s="403"/>
      <c r="AE46" s="403"/>
      <c r="AF46" s="403"/>
      <c r="AG46" s="403"/>
      <c r="AH46" s="403"/>
      <c r="AI46" s="403"/>
      <c r="AJ46" s="403"/>
      <c r="AK46" s="403"/>
      <c r="AL46" s="403"/>
      <c r="AM46" s="289">
        <f>SUM(Y46:AL46)</f>
        <v>1</v>
      </c>
    </row>
    <row r="47" spans="1:39" s="276" customFormat="1" ht="15" outlineLevel="1">
      <c r="A47" s="502"/>
      <c r="B47" s="287" t="s">
        <v>213</v>
      </c>
      <c r="C47" s="284" t="s">
        <v>162</v>
      </c>
      <c r="D47" s="288">
        <f>'[3]4.  2011-2014 LRAM'!D47</f>
        <v>0</v>
      </c>
      <c r="E47" s="288">
        <f>SUMIF('7.  Persistence Report'!$D$87:$D$94,'4.  2011-2014 LRAM'!$B46,'7.  Persistence Report'!AR$87:AR$94)</f>
        <v>0</v>
      </c>
      <c r="F47" s="288">
        <f>SUMIF('7.  Persistence Report'!$D$87:$D$94,'4.  2011-2014 LRAM'!$B46,'7.  Persistence Report'!AS$87:AS$94)</f>
        <v>0</v>
      </c>
      <c r="G47" s="288">
        <f>SUMIF('7.  Persistence Report'!$D$87:$D$94,'4.  2011-2014 LRAM'!$B46,'7.  Persistence Report'!AT$87:AT$94)</f>
        <v>0</v>
      </c>
      <c r="H47" s="288">
        <f>SUMIF('7.  Persistence Report'!$D$87:$D$94,'4.  2011-2014 LRAM'!$B46,'7.  Persistence Report'!AU$87:AU$94)</f>
        <v>0</v>
      </c>
      <c r="I47" s="288">
        <f>SUMIF('7.  Persistence Report'!$D$87:$D$94,'4.  2011-2014 LRAM'!$B46,'7.  Persistence Report'!AV$87:AV$94)</f>
        <v>0</v>
      </c>
      <c r="J47" s="288">
        <f>SUMIF('7.  Persistence Report'!$D$87:$D$94,'4.  2011-2014 LRAM'!$B46,'7.  Persistence Report'!AW$87:AW$94)</f>
        <v>0</v>
      </c>
      <c r="K47" s="288">
        <f>SUMIF('7.  Persistence Report'!$D$87:$D$94,'4.  2011-2014 LRAM'!$B46,'7.  Persistence Report'!AX$87:AX$94)</f>
        <v>0</v>
      </c>
      <c r="L47" s="288">
        <f>SUMIF('7.  Persistence Report'!$D$87:$D$94,'4.  2011-2014 LRAM'!$B46,'7.  Persistence Report'!AY$87:AY$94)</f>
        <v>0</v>
      </c>
      <c r="M47" s="288">
        <f>SUMIF('7.  Persistence Report'!$D$87:$D$94,'4.  2011-2014 LRAM'!$B46,'7.  Persistence Report'!AZ$87:AZ$94)</f>
        <v>0</v>
      </c>
      <c r="N47" s="284"/>
      <c r="O47" s="288">
        <f>'[3]4.  2011-2014 LRAM'!O47</f>
        <v>0</v>
      </c>
      <c r="P47" s="288">
        <f>SUMIF('7.  Persistence Report'!$D$87:$D$94,'4.  2011-2014 LRAM'!$B46,'7.  Persistence Report'!M$87:M$94)</f>
        <v>0</v>
      </c>
      <c r="Q47" s="288">
        <f>SUMIF('7.  Persistence Report'!$D$87:$D$94,'4.  2011-2014 LRAM'!$B46,'7.  Persistence Report'!N$87:N$94)</f>
        <v>0</v>
      </c>
      <c r="R47" s="288">
        <f>SUMIF('7.  Persistence Report'!$D$87:$D$94,'4.  2011-2014 LRAM'!$B46,'7.  Persistence Report'!O$87:O$94)</f>
        <v>0</v>
      </c>
      <c r="S47" s="288">
        <f>SUMIF('7.  Persistence Report'!$D$87:$D$94,'4.  2011-2014 LRAM'!$B46,'7.  Persistence Report'!P$87:P$94)</f>
        <v>0</v>
      </c>
      <c r="T47" s="288">
        <f>SUMIF('7.  Persistence Report'!$D$87:$D$94,'4.  2011-2014 LRAM'!$B46,'7.  Persistence Report'!Q$87:Q$94)</f>
        <v>0</v>
      </c>
      <c r="U47" s="288">
        <f>SUMIF('7.  Persistence Report'!$D$87:$D$94,'4.  2011-2014 LRAM'!$B46,'7.  Persistence Report'!R$87:R$94)</f>
        <v>0</v>
      </c>
      <c r="V47" s="288">
        <f>SUMIF('7.  Persistence Report'!$D$87:$D$94,'4.  2011-2014 LRAM'!$B46,'7.  Persistence Report'!S$87:S$94)</f>
        <v>0</v>
      </c>
      <c r="W47" s="288">
        <f>SUMIF('7.  Persistence Report'!$D$87:$D$94,'4.  2011-2014 LRAM'!$B46,'7.  Persistence Report'!T$87:T$94)</f>
        <v>0</v>
      </c>
      <c r="X47" s="288">
        <f>SUMIF('7.  Persistence Report'!$D$87:$D$94,'4.  2011-2014 LRAM'!$B46,'7.  Persistence Report'!U$87:U$94)</f>
        <v>0</v>
      </c>
      <c r="Y47" s="404">
        <f>Y46</f>
        <v>1</v>
      </c>
      <c r="Z47" s="404">
        <f>Z46</f>
        <v>0</v>
      </c>
      <c r="AA47" s="404">
        <f t="shared" ref="AA47:AL47" si="8">AA46</f>
        <v>0</v>
      </c>
      <c r="AB47" s="404">
        <f t="shared" si="8"/>
        <v>0</v>
      </c>
      <c r="AC47" s="404">
        <f t="shared" si="8"/>
        <v>0</v>
      </c>
      <c r="AD47" s="404">
        <f t="shared" si="8"/>
        <v>0</v>
      </c>
      <c r="AE47" s="404">
        <f t="shared" si="8"/>
        <v>0</v>
      </c>
      <c r="AF47" s="404">
        <f t="shared" si="8"/>
        <v>0</v>
      </c>
      <c r="AG47" s="404">
        <f t="shared" si="8"/>
        <v>0</v>
      </c>
      <c r="AH47" s="404">
        <f t="shared" si="8"/>
        <v>0</v>
      </c>
      <c r="AI47" s="404">
        <f t="shared" si="8"/>
        <v>0</v>
      </c>
      <c r="AJ47" s="404">
        <f t="shared" si="8"/>
        <v>0</v>
      </c>
      <c r="AK47" s="404">
        <f t="shared" si="8"/>
        <v>0</v>
      </c>
      <c r="AL47" s="404">
        <f t="shared" si="8"/>
        <v>0</v>
      </c>
      <c r="AM47" s="290"/>
    </row>
    <row r="48" spans="1:39" s="276" customFormat="1" ht="15" outlineLevel="1">
      <c r="A48" s="502"/>
      <c r="B48" s="300"/>
      <c r="C48" s="301"/>
      <c r="D48" s="284"/>
      <c r="E48" s="284"/>
      <c r="F48" s="284"/>
      <c r="G48" s="284"/>
      <c r="H48" s="284"/>
      <c r="I48" s="284"/>
      <c r="J48" s="284"/>
      <c r="K48" s="284"/>
      <c r="L48" s="284"/>
      <c r="M48" s="284"/>
      <c r="N48" s="284"/>
      <c r="O48" s="284"/>
      <c r="P48" s="284"/>
      <c r="Q48" s="284"/>
      <c r="R48" s="284"/>
      <c r="S48" s="284"/>
      <c r="T48" s="284"/>
      <c r="U48" s="284"/>
      <c r="V48" s="284"/>
      <c r="W48" s="284"/>
      <c r="X48" s="284"/>
      <c r="Y48" s="405"/>
      <c r="Z48" s="405"/>
      <c r="AA48" s="405"/>
      <c r="AB48" s="405"/>
      <c r="AC48" s="405"/>
      <c r="AD48" s="405"/>
      <c r="AE48" s="405"/>
      <c r="AF48" s="405"/>
      <c r="AG48" s="405"/>
      <c r="AH48" s="405"/>
      <c r="AI48" s="405"/>
      <c r="AJ48" s="405"/>
      <c r="AK48" s="405"/>
      <c r="AL48" s="405"/>
      <c r="AM48" s="299"/>
    </row>
    <row r="49" spans="1:42" s="286" customFormat="1" ht="15.75" outlineLevel="1">
      <c r="A49" s="503"/>
      <c r="B49" s="281" t="s">
        <v>8</v>
      </c>
      <c r="C49" s="282"/>
      <c r="D49" s="282"/>
      <c r="E49" s="282"/>
      <c r="F49" s="282"/>
      <c r="G49" s="282"/>
      <c r="H49" s="282"/>
      <c r="I49" s="282"/>
      <c r="J49" s="282"/>
      <c r="K49" s="282"/>
      <c r="L49" s="282"/>
      <c r="M49" s="282"/>
      <c r="N49" s="284"/>
      <c r="O49" s="282"/>
      <c r="P49" s="282"/>
      <c r="Q49" s="282"/>
      <c r="R49" s="282"/>
      <c r="S49" s="282"/>
      <c r="T49" s="282"/>
      <c r="U49" s="282"/>
      <c r="V49" s="282"/>
      <c r="W49" s="282"/>
      <c r="X49" s="282"/>
      <c r="Y49" s="407"/>
      <c r="Z49" s="407"/>
      <c r="AA49" s="407"/>
      <c r="AB49" s="407"/>
      <c r="AC49" s="407"/>
      <c r="AD49" s="407"/>
      <c r="AE49" s="407"/>
      <c r="AF49" s="407"/>
      <c r="AG49" s="407"/>
      <c r="AH49" s="407"/>
      <c r="AI49" s="407"/>
      <c r="AJ49" s="407"/>
      <c r="AK49" s="407"/>
      <c r="AL49" s="407"/>
      <c r="AM49" s="285"/>
      <c r="AO49" s="302"/>
      <c r="AP49" s="302"/>
    </row>
    <row r="50" spans="1:42" s="276" customFormat="1" ht="15" outlineLevel="1">
      <c r="A50" s="502">
        <v>10</v>
      </c>
      <c r="B50" s="1024" t="s">
        <v>820</v>
      </c>
      <c r="C50" s="284" t="s">
        <v>24</v>
      </c>
      <c r="D50" s="288">
        <f>'[3]4.  2011-2014 LRAM'!D50</f>
        <v>549202.26699999999</v>
      </c>
      <c r="E50" s="288">
        <f>SUMIF('7.  Persistence Report'!$D$28:$D$42,'4.  2011-2014 LRAM'!$B50,'7.  Persistence Report'!AR$28:AR$42)</f>
        <v>549202.2666769909</v>
      </c>
      <c r="F50" s="288">
        <f>SUMIF('7.  Persistence Report'!$D$28:$D$42,'4.  2011-2014 LRAM'!$B50,'7.  Persistence Report'!AS$28:AS$42)</f>
        <v>549202.2666769909</v>
      </c>
      <c r="G50" s="288">
        <f>SUMIF('7.  Persistence Report'!$D$28:$D$42,'4.  2011-2014 LRAM'!$B50,'7.  Persistence Report'!AT$28:AT$42)</f>
        <v>549202.2666769909</v>
      </c>
      <c r="H50" s="1036">
        <f>SUMIF('7.  Persistence Report'!$D$28:$D$42,'4.  2011-2014 LRAM'!$B50,'7.  Persistence Report'!AU$28:AU$42)</f>
        <v>549202.2666769909</v>
      </c>
      <c r="I50" s="288">
        <f>SUMIF('7.  Persistence Report'!$D$28:$D$42,'4.  2011-2014 LRAM'!$B50,'7.  Persistence Report'!AV$28:AV$42)</f>
        <v>549202.2666769909</v>
      </c>
      <c r="J50" s="288">
        <f>SUMIF('7.  Persistence Report'!$D$28:$D$42,'4.  2011-2014 LRAM'!$B50,'7.  Persistence Report'!AW$28:AW$42)</f>
        <v>549202.2666769909</v>
      </c>
      <c r="K50" s="288">
        <f>SUMIF('7.  Persistence Report'!$D$28:$D$42,'4.  2011-2014 LRAM'!$B50,'7.  Persistence Report'!AX$28:AX$42)</f>
        <v>549202.2666769909</v>
      </c>
      <c r="L50" s="288">
        <f>SUMIF('7.  Persistence Report'!$D$28:$D$42,'4.  2011-2014 LRAM'!$B50,'7.  Persistence Report'!AY$28:AY$42)</f>
        <v>401595.72582802508</v>
      </c>
      <c r="M50" s="288">
        <f>SUMIF('7.  Persistence Report'!$D$28:$D$42,'4.  2011-2014 LRAM'!$B50,'7.  Persistence Report'!AZ$28:AZ$42)</f>
        <v>401595.72582802508</v>
      </c>
      <c r="N50" s="288">
        <v>12</v>
      </c>
      <c r="O50" s="288">
        <f>'[3]4.  2011-2014 LRAM'!O50</f>
        <v>109.52200000000001</v>
      </c>
      <c r="P50" s="288">
        <f>SUMIF('7.  Persistence Report'!$D$28:$D$42,'4.  2011-2014 LRAM'!$B50,'7.  Persistence Report'!M$28:M$42)</f>
        <v>109.52184646608856</v>
      </c>
      <c r="Q50" s="288">
        <f>SUMIF('7.  Persistence Report'!$D$28:$D$42,'4.  2011-2014 LRAM'!$B50,'7.  Persistence Report'!N$28:N$42)</f>
        <v>109.52184646608856</v>
      </c>
      <c r="R50" s="288">
        <f>SUMIF('7.  Persistence Report'!$D$28:$D$42,'4.  2011-2014 LRAM'!$B50,'7.  Persistence Report'!O$28:O$42)</f>
        <v>109.52184646608856</v>
      </c>
      <c r="S50" s="288">
        <f>SUMIF('7.  Persistence Report'!$D$28:$D$42,'4.  2011-2014 LRAM'!$B50,'7.  Persistence Report'!P$28:P$42)</f>
        <v>109.52184646608856</v>
      </c>
      <c r="T50" s="288">
        <f>SUMIF('7.  Persistence Report'!$D$28:$D$42,'4.  2011-2014 LRAM'!$B50,'7.  Persistence Report'!Q$28:Q$42)</f>
        <v>109.52184646608856</v>
      </c>
      <c r="U50" s="288">
        <f>SUMIF('7.  Persistence Report'!$D$28:$D$42,'4.  2011-2014 LRAM'!$B50,'7.  Persistence Report'!R$28:R$42)</f>
        <v>109.52184646608856</v>
      </c>
      <c r="V50" s="288">
        <f>SUMIF('7.  Persistence Report'!$D$28:$D$42,'4.  2011-2014 LRAM'!$B50,'7.  Persistence Report'!S$28:S$42)</f>
        <v>109.52184646608856</v>
      </c>
      <c r="W50" s="288">
        <f>SUMIF('7.  Persistence Report'!$D$28:$D$42,'4.  2011-2014 LRAM'!$B50,'7.  Persistence Report'!T$28:T$42)</f>
        <v>73.554376793037576</v>
      </c>
      <c r="X50" s="288">
        <f>SUMIF('7.  Persistence Report'!$D$28:$D$42,'4.  2011-2014 LRAM'!$B50,'7.  Persistence Report'!U$28:U$42)</f>
        <v>73.554376793037576</v>
      </c>
      <c r="Y50" s="408"/>
      <c r="Z50" s="408">
        <v>0.58125713518232491</v>
      </c>
      <c r="AA50" s="408">
        <v>0.51463748290013678</v>
      </c>
      <c r="AB50" s="408">
        <v>0</v>
      </c>
      <c r="AC50" s="408">
        <v>5.718194254445965E-2</v>
      </c>
      <c r="AD50" s="408"/>
      <c r="AE50" s="408"/>
      <c r="AF50" s="408"/>
      <c r="AG50" s="408"/>
      <c r="AH50" s="408"/>
      <c r="AI50" s="408"/>
      <c r="AJ50" s="408"/>
      <c r="AK50" s="408"/>
      <c r="AL50" s="408"/>
      <c r="AM50" s="289">
        <f>SUM(Y50:AL50)</f>
        <v>1.1530765606269213</v>
      </c>
    </row>
    <row r="51" spans="1:42" s="276" customFormat="1" ht="15" outlineLevel="1">
      <c r="A51" s="502"/>
      <c r="B51" s="287" t="s">
        <v>213</v>
      </c>
      <c r="C51" s="284" t="s">
        <v>162</v>
      </c>
      <c r="D51" s="288">
        <f>'[3]4.  2011-2014 LRAM'!D51</f>
        <v>1002941</v>
      </c>
      <c r="E51" s="288">
        <f>SUMIF('7.  Persistence Report'!$D$87:$D$94,'4.  2011-2014 LRAM'!$B50,'7.  Persistence Report'!AR$87:AR$94)</f>
        <v>1002941.4512210048</v>
      </c>
      <c r="F51" s="288">
        <f>SUMIF('7.  Persistence Report'!$D$87:$D$94,'4.  2011-2014 LRAM'!$B50,'7.  Persistence Report'!AS$87:AS$94)</f>
        <v>1002941.4512210048</v>
      </c>
      <c r="G51" s="288">
        <f>SUMIF('7.  Persistence Report'!$D$87:$D$94,'4.  2011-2014 LRAM'!$B50,'7.  Persistence Report'!AT$87:AT$94)</f>
        <v>1002941.4512210048</v>
      </c>
      <c r="H51" s="1036">
        <f>SUMIF('7.  Persistence Report'!$D$87:$D$94,'4.  2011-2014 LRAM'!$B50,'7.  Persistence Report'!AU$87:AU$94)</f>
        <v>1002941.4512210048</v>
      </c>
      <c r="I51" s="288">
        <f>SUMIF('7.  Persistence Report'!$D$87:$D$94,'4.  2011-2014 LRAM'!$B50,'7.  Persistence Report'!AV$87:AV$94)</f>
        <v>1002941.4512210048</v>
      </c>
      <c r="J51" s="288">
        <f>SUMIF('7.  Persistence Report'!$D$87:$D$94,'4.  2011-2014 LRAM'!$B50,'7.  Persistence Report'!AW$87:AW$94)</f>
        <v>947013.83260708582</v>
      </c>
      <c r="K51" s="288">
        <f>SUMIF('7.  Persistence Report'!$D$87:$D$94,'4.  2011-2014 LRAM'!$B50,'7.  Persistence Report'!AX$87:AX$94)</f>
        <v>259386.3190084869</v>
      </c>
      <c r="L51" s="288">
        <f>SUMIF('7.  Persistence Report'!$D$87:$D$94,'4.  2011-2014 LRAM'!$B50,'7.  Persistence Report'!AY$87:AY$94)</f>
        <v>201319.76514286009</v>
      </c>
      <c r="M51" s="288">
        <f>SUMIF('7.  Persistence Report'!$D$87:$D$94,'4.  2011-2014 LRAM'!$B50,'7.  Persistence Report'!AZ$87:AZ$94)</f>
        <v>201319.76514286009</v>
      </c>
      <c r="N51" s="288">
        <f>N50</f>
        <v>12</v>
      </c>
      <c r="O51" s="288">
        <f>'[3]4.  2011-2014 LRAM'!O51</f>
        <v>135</v>
      </c>
      <c r="P51" s="288">
        <f>SUMIF('7.  Persistence Report'!$D$87:$D$94,'4.  2011-2014 LRAM'!$B50,'7.  Persistence Report'!M$87:M$94)</f>
        <v>135.34610289656953</v>
      </c>
      <c r="Q51" s="288">
        <f>SUMIF('7.  Persistence Report'!$D$87:$D$94,'4.  2011-2014 LRAM'!$B50,'7.  Persistence Report'!N$87:N$94)</f>
        <v>135.34610289656953</v>
      </c>
      <c r="R51" s="288">
        <f>SUMIF('7.  Persistence Report'!$D$87:$D$94,'4.  2011-2014 LRAM'!$B50,'7.  Persistence Report'!O$87:O$94)</f>
        <v>135.34610289656953</v>
      </c>
      <c r="S51" s="288">
        <f>SUMIF('7.  Persistence Report'!$D$87:$D$94,'4.  2011-2014 LRAM'!$B50,'7.  Persistence Report'!P$87:P$94)</f>
        <v>135.34610289656953</v>
      </c>
      <c r="T51" s="288">
        <f>SUMIF('7.  Persistence Report'!$D$87:$D$94,'4.  2011-2014 LRAM'!$B50,'7.  Persistence Report'!Q$87:Q$94)</f>
        <v>135.34610289656953</v>
      </c>
      <c r="U51" s="288">
        <f>SUMIF('7.  Persistence Report'!$D$87:$D$94,'4.  2011-2014 LRAM'!$B50,'7.  Persistence Report'!R$87:R$94)</f>
        <v>127.94613989902922</v>
      </c>
      <c r="V51" s="288">
        <f>SUMIF('7.  Persistence Report'!$D$87:$D$94,'4.  2011-2014 LRAM'!$B50,'7.  Persistence Report'!S$87:S$94)</f>
        <v>45.445285279211809</v>
      </c>
      <c r="W51" s="288">
        <f>SUMIF('7.  Persistence Report'!$D$87:$D$94,'4.  2011-2014 LRAM'!$B50,'7.  Persistence Report'!T$87:T$94)</f>
        <v>30.28055143334711</v>
      </c>
      <c r="X51" s="288">
        <f>SUMIF('7.  Persistence Report'!$D$87:$D$94,'4.  2011-2014 LRAM'!$B50,'7.  Persistence Report'!U$87:U$94)</f>
        <v>30.28055143334711</v>
      </c>
      <c r="Y51" s="404">
        <f>Y50</f>
        <v>0</v>
      </c>
      <c r="Z51" s="978">
        <v>0.08</v>
      </c>
      <c r="AA51" s="978">
        <v>0.4</v>
      </c>
      <c r="AB51" s="978">
        <v>0.37</v>
      </c>
      <c r="AC51" s="978">
        <v>0</v>
      </c>
      <c r="AD51" s="404">
        <f t="shared" ref="AD51:AL51" si="9">AD50</f>
        <v>0</v>
      </c>
      <c r="AE51" s="404">
        <f t="shared" si="9"/>
        <v>0</v>
      </c>
      <c r="AF51" s="404">
        <f t="shared" si="9"/>
        <v>0</v>
      </c>
      <c r="AG51" s="404">
        <f t="shared" si="9"/>
        <v>0</v>
      </c>
      <c r="AH51" s="404">
        <f t="shared" si="9"/>
        <v>0</v>
      </c>
      <c r="AI51" s="404">
        <f t="shared" si="9"/>
        <v>0</v>
      </c>
      <c r="AJ51" s="404">
        <f t="shared" si="9"/>
        <v>0</v>
      </c>
      <c r="AK51" s="404">
        <f t="shared" si="9"/>
        <v>0</v>
      </c>
      <c r="AL51" s="404">
        <f t="shared" si="9"/>
        <v>0</v>
      </c>
      <c r="AM51" s="304"/>
    </row>
    <row r="52" spans="1:42" s="276" customFormat="1" ht="15" outlineLevel="1">
      <c r="A52" s="502"/>
      <c r="B52" s="303"/>
      <c r="C52" s="305"/>
      <c r="D52" s="284"/>
      <c r="E52" s="284"/>
      <c r="F52" s="284"/>
      <c r="G52" s="284"/>
      <c r="H52" s="284"/>
      <c r="I52" s="284"/>
      <c r="J52" s="284"/>
      <c r="K52" s="284"/>
      <c r="L52" s="284"/>
      <c r="M52" s="284"/>
      <c r="N52" s="284"/>
      <c r="O52" s="284"/>
      <c r="P52" s="284"/>
      <c r="Q52" s="284"/>
      <c r="R52" s="284"/>
      <c r="S52" s="284"/>
      <c r="T52" s="284"/>
      <c r="U52" s="284"/>
      <c r="V52" s="284"/>
      <c r="W52" s="284"/>
      <c r="X52" s="284"/>
      <c r="Y52" s="409"/>
      <c r="Z52" s="409"/>
      <c r="AA52" s="409"/>
      <c r="AB52" s="409"/>
      <c r="AC52" s="409"/>
      <c r="AD52" s="409"/>
      <c r="AE52" s="409"/>
      <c r="AF52" s="409"/>
      <c r="AG52" s="409"/>
      <c r="AH52" s="409"/>
      <c r="AI52" s="409"/>
      <c r="AJ52" s="409"/>
      <c r="AK52" s="409"/>
      <c r="AL52" s="409"/>
      <c r="AM52" s="306"/>
    </row>
    <row r="53" spans="1:42" s="276" customFormat="1" ht="15" outlineLevel="1">
      <c r="A53" s="502">
        <v>11</v>
      </c>
      <c r="B53" s="307" t="s">
        <v>21</v>
      </c>
      <c r="C53" s="284" t="s">
        <v>24</v>
      </c>
      <c r="D53" s="288">
        <f>'[3]4.  2011-2014 LRAM'!D53</f>
        <v>778994.68799999997</v>
      </c>
      <c r="E53" s="288">
        <f>SUMIF('7.  Persistence Report'!$D$28:$D$42,'4.  2011-2014 LRAM'!$B53,'7.  Persistence Report'!AR$28:AR$42)</f>
        <v>778994.6876161712</v>
      </c>
      <c r="F53" s="288">
        <f>SUMIF('7.  Persistence Report'!$D$28:$D$42,'4.  2011-2014 LRAM'!$B53,'7.  Persistence Report'!AS$28:AS$42)</f>
        <v>766799.79534428415</v>
      </c>
      <c r="G53" s="288">
        <f>SUMIF('7.  Persistence Report'!$D$28:$D$42,'4.  2011-2014 LRAM'!$B53,'7.  Persistence Report'!AT$28:AT$42)</f>
        <v>615128.83136358112</v>
      </c>
      <c r="H53" s="1036">
        <f>SUMIF('7.  Persistence Report'!$D$28:$D$42,'4.  2011-2014 LRAM'!$B53,'7.  Persistence Report'!AU$28:AU$42)</f>
        <v>615128.83136358112</v>
      </c>
      <c r="I53" s="288">
        <f>SUMIF('7.  Persistence Report'!$D$28:$D$42,'4.  2011-2014 LRAM'!$B53,'7.  Persistence Report'!AV$28:AV$42)</f>
        <v>615128.83136358112</v>
      </c>
      <c r="J53" s="288">
        <f>SUMIF('7.  Persistence Report'!$D$28:$D$42,'4.  2011-2014 LRAM'!$B53,'7.  Persistence Report'!AW$28:AW$42)</f>
        <v>217876.72639126683</v>
      </c>
      <c r="K53" s="288">
        <f>SUMIF('7.  Persistence Report'!$D$28:$D$42,'4.  2011-2014 LRAM'!$B53,'7.  Persistence Report'!AX$28:AX$42)</f>
        <v>216084.75724931902</v>
      </c>
      <c r="L53" s="288">
        <f>SUMIF('7.  Persistence Report'!$D$28:$D$42,'4.  2011-2014 LRAM'!$B53,'7.  Persistence Report'!AY$28:AY$42)</f>
        <v>216084.75724931902</v>
      </c>
      <c r="M53" s="288">
        <f>SUMIF('7.  Persistence Report'!$D$28:$D$42,'4.  2011-2014 LRAM'!$B53,'7.  Persistence Report'!AZ$28:AZ$42)</f>
        <v>216084.75724931902</v>
      </c>
      <c r="N53" s="288">
        <v>12</v>
      </c>
      <c r="O53" s="288">
        <f>'[3]4.  2011-2014 LRAM'!O53</f>
        <v>312.90899999999999</v>
      </c>
      <c r="P53" s="288">
        <f>SUMIF('7.  Persistence Report'!$D$28:$D$42,'4.  2011-2014 LRAM'!$B53,'7.  Persistence Report'!M$28:M$42)</f>
        <v>312.90887461861917</v>
      </c>
      <c r="Q53" s="288">
        <f>SUMIF('7.  Persistence Report'!$D$28:$D$42,'4.  2011-2014 LRAM'!$B53,'7.  Persistence Report'!N$28:N$42)</f>
        <v>308.45636759610261</v>
      </c>
      <c r="R53" s="288">
        <f>SUMIF('7.  Persistence Report'!$D$28:$D$42,'4.  2011-2014 LRAM'!$B53,'7.  Persistence Report'!O$28:O$42)</f>
        <v>257.104772824836</v>
      </c>
      <c r="S53" s="288">
        <f>SUMIF('7.  Persistence Report'!$D$28:$D$42,'4.  2011-2014 LRAM'!$B53,'7.  Persistence Report'!P$28:P$42)</f>
        <v>257.104772824836</v>
      </c>
      <c r="T53" s="288">
        <f>SUMIF('7.  Persistence Report'!$D$28:$D$42,'4.  2011-2014 LRAM'!$B53,'7.  Persistence Report'!Q$28:Q$42)</f>
        <v>257.104772824836</v>
      </c>
      <c r="U53" s="288">
        <f>SUMIF('7.  Persistence Report'!$D$28:$D$42,'4.  2011-2014 LRAM'!$B53,'7.  Persistence Report'!R$28:R$42)</f>
        <v>88.316217051871376</v>
      </c>
      <c r="V53" s="288">
        <f>SUMIF('7.  Persistence Report'!$D$28:$D$42,'4.  2011-2014 LRAM'!$B53,'7.  Persistence Report'!S$28:S$42)</f>
        <v>85.928949733808437</v>
      </c>
      <c r="W53" s="288">
        <f>SUMIF('7.  Persistence Report'!$D$28:$D$42,'4.  2011-2014 LRAM'!$B53,'7.  Persistence Report'!T$28:T$42)</f>
        <v>85.928949733808437</v>
      </c>
      <c r="X53" s="288">
        <f>SUMIF('7.  Persistence Report'!$D$28:$D$42,'4.  2011-2014 LRAM'!$B53,'7.  Persistence Report'!U$28:U$42)</f>
        <v>85.928949733808437</v>
      </c>
      <c r="Y53" s="408"/>
      <c r="Z53" s="408">
        <v>1</v>
      </c>
      <c r="AA53" s="408"/>
      <c r="AB53" s="408"/>
      <c r="AC53" s="408"/>
      <c r="AD53" s="408"/>
      <c r="AE53" s="408"/>
      <c r="AF53" s="408"/>
      <c r="AG53" s="408"/>
      <c r="AH53" s="408"/>
      <c r="AI53" s="408"/>
      <c r="AJ53" s="408"/>
      <c r="AK53" s="408"/>
      <c r="AL53" s="408"/>
      <c r="AM53" s="289">
        <f>SUM(Y53:AL53)</f>
        <v>1</v>
      </c>
    </row>
    <row r="54" spans="1:42" s="276" customFormat="1" ht="15" outlineLevel="1">
      <c r="A54" s="502"/>
      <c r="B54" s="308" t="s">
        <v>213</v>
      </c>
      <c r="C54" s="284" t="s">
        <v>162</v>
      </c>
      <c r="D54" s="288">
        <f>'[3]4.  2011-2014 LRAM'!D54</f>
        <v>92924</v>
      </c>
      <c r="E54" s="288">
        <f>SUMIF('7.  Persistence Report'!$D$87:$D$94,'4.  2011-2014 LRAM'!$B53,'7.  Persistence Report'!AR$87:AR$94)</f>
        <v>92923.840698511121</v>
      </c>
      <c r="F54" s="288">
        <f>SUMIF('7.  Persistence Report'!$D$87:$D$94,'4.  2011-2014 LRAM'!$B53,'7.  Persistence Report'!AS$87:AS$94)</f>
        <v>92923.840698511121</v>
      </c>
      <c r="G54" s="288">
        <f>SUMIF('7.  Persistence Report'!$D$87:$D$94,'4.  2011-2014 LRAM'!$B53,'7.  Persistence Report'!AT$87:AT$94)</f>
        <v>85525.413290038836</v>
      </c>
      <c r="H54" s="1036">
        <f>SUMIF('7.  Persistence Report'!$D$87:$D$94,'4.  2011-2014 LRAM'!$B53,'7.  Persistence Report'!AU$87:AU$94)</f>
        <v>85525.413290038836</v>
      </c>
      <c r="I54" s="288">
        <f>SUMIF('7.  Persistence Report'!$D$87:$D$94,'4.  2011-2014 LRAM'!$B53,'7.  Persistence Report'!AV$87:AV$94)</f>
        <v>85525.413290038836</v>
      </c>
      <c r="J54" s="288">
        <f>SUMIF('7.  Persistence Report'!$D$87:$D$94,'4.  2011-2014 LRAM'!$B53,'7.  Persistence Report'!AW$87:AW$94)</f>
        <v>14969.753028793406</v>
      </c>
      <c r="K54" s="288">
        <f>SUMIF('7.  Persistence Report'!$D$87:$D$94,'4.  2011-2014 LRAM'!$B53,'7.  Persistence Report'!AX$87:AX$94)</f>
        <v>14969.753028793406</v>
      </c>
      <c r="L54" s="288">
        <f>SUMIF('7.  Persistence Report'!$D$87:$D$94,'4.  2011-2014 LRAM'!$B53,'7.  Persistence Report'!AY$87:AY$94)</f>
        <v>14969.753028793406</v>
      </c>
      <c r="M54" s="288">
        <f>SUMIF('7.  Persistence Report'!$D$87:$D$94,'4.  2011-2014 LRAM'!$B53,'7.  Persistence Report'!AZ$87:AZ$94)</f>
        <v>14969.753028793406</v>
      </c>
      <c r="N54" s="288">
        <f>N53</f>
        <v>12</v>
      </c>
      <c r="O54" s="288">
        <f>'[3]4.  2011-2014 LRAM'!O54</f>
        <v>40</v>
      </c>
      <c r="P54" s="288">
        <f>SUMIF('7.  Persistence Report'!$D$87:$D$94,'4.  2011-2014 LRAM'!$B53,'7.  Persistence Report'!M$87:M$94)</f>
        <v>40.224071722110551</v>
      </c>
      <c r="Q54" s="288">
        <f>SUMIF('7.  Persistence Report'!$D$87:$D$94,'4.  2011-2014 LRAM'!$B53,'7.  Persistence Report'!N$87:N$94)</f>
        <v>40.224071722110551</v>
      </c>
      <c r="R54" s="288">
        <f>SUMIF('7.  Persistence Report'!$D$87:$D$94,'4.  2011-2014 LRAM'!$B53,'7.  Persistence Report'!O$87:O$94)</f>
        <v>37.575264982618904</v>
      </c>
      <c r="S54" s="288">
        <f>SUMIF('7.  Persistence Report'!$D$87:$D$94,'4.  2011-2014 LRAM'!$B53,'7.  Persistence Report'!P$87:P$94)</f>
        <v>37.575264982618904</v>
      </c>
      <c r="T54" s="288">
        <f>SUMIF('7.  Persistence Report'!$D$87:$D$94,'4.  2011-2014 LRAM'!$B53,'7.  Persistence Report'!Q$87:Q$94)</f>
        <v>37.575264982618904</v>
      </c>
      <c r="U54" s="288">
        <f>SUMIF('7.  Persistence Report'!$D$87:$D$94,'4.  2011-2014 LRAM'!$B53,'7.  Persistence Report'!R$87:R$94)</f>
        <v>6.3944660305257086</v>
      </c>
      <c r="V54" s="288">
        <f>SUMIF('7.  Persistence Report'!$D$87:$D$94,'4.  2011-2014 LRAM'!$B53,'7.  Persistence Report'!S$87:S$94)</f>
        <v>6.3944660305257086</v>
      </c>
      <c r="W54" s="288">
        <f>SUMIF('7.  Persistence Report'!$D$87:$D$94,'4.  2011-2014 LRAM'!$B53,'7.  Persistence Report'!T$87:T$94)</f>
        <v>6.3944660305257086</v>
      </c>
      <c r="X54" s="288">
        <f>SUMIF('7.  Persistence Report'!$D$87:$D$94,'4.  2011-2014 LRAM'!$B53,'7.  Persistence Report'!U$87:U$94)</f>
        <v>6.3944660305257086</v>
      </c>
      <c r="Y54" s="404">
        <f>Y53</f>
        <v>0</v>
      </c>
      <c r="Z54" s="404">
        <f>Z53</f>
        <v>1</v>
      </c>
      <c r="AA54" s="404">
        <f t="shared" ref="AA54:AL54" si="10">AA53</f>
        <v>0</v>
      </c>
      <c r="AB54" s="404">
        <f t="shared" si="10"/>
        <v>0</v>
      </c>
      <c r="AC54" s="404">
        <f t="shared" si="10"/>
        <v>0</v>
      </c>
      <c r="AD54" s="404">
        <f t="shared" si="10"/>
        <v>0</v>
      </c>
      <c r="AE54" s="404">
        <f t="shared" si="10"/>
        <v>0</v>
      </c>
      <c r="AF54" s="404">
        <f t="shared" si="10"/>
        <v>0</v>
      </c>
      <c r="AG54" s="404">
        <f t="shared" si="10"/>
        <v>0</v>
      </c>
      <c r="AH54" s="404">
        <f t="shared" si="10"/>
        <v>0</v>
      </c>
      <c r="AI54" s="404">
        <f t="shared" si="10"/>
        <v>0</v>
      </c>
      <c r="AJ54" s="404">
        <f t="shared" si="10"/>
        <v>0</v>
      </c>
      <c r="AK54" s="404">
        <f t="shared" si="10"/>
        <v>0</v>
      </c>
      <c r="AL54" s="404">
        <f t="shared" si="10"/>
        <v>0</v>
      </c>
      <c r="AM54" s="304"/>
    </row>
    <row r="55" spans="1:42" s="276" customFormat="1" ht="15" outlineLevel="1">
      <c r="A55" s="502"/>
      <c r="B55" s="307"/>
      <c r="C55" s="305"/>
      <c r="D55" s="284"/>
      <c r="E55" s="284"/>
      <c r="F55" s="284"/>
      <c r="G55" s="284"/>
      <c r="H55" s="284"/>
      <c r="I55" s="284"/>
      <c r="J55" s="284"/>
      <c r="K55" s="284"/>
      <c r="L55" s="284"/>
      <c r="M55" s="284"/>
      <c r="N55" s="284"/>
      <c r="O55" s="284"/>
      <c r="P55" s="284"/>
      <c r="Q55" s="284"/>
      <c r="R55" s="284"/>
      <c r="S55" s="284"/>
      <c r="T55" s="284"/>
      <c r="U55" s="284"/>
      <c r="V55" s="284"/>
      <c r="W55" s="284"/>
      <c r="X55" s="284"/>
      <c r="Y55" s="409"/>
      <c r="Z55" s="410"/>
      <c r="AA55" s="409"/>
      <c r="AB55" s="409"/>
      <c r="AC55" s="409"/>
      <c r="AD55" s="409"/>
      <c r="AE55" s="409"/>
      <c r="AF55" s="409"/>
      <c r="AG55" s="409"/>
      <c r="AH55" s="409"/>
      <c r="AI55" s="409"/>
      <c r="AJ55" s="409"/>
      <c r="AK55" s="409"/>
      <c r="AL55" s="409"/>
      <c r="AM55" s="306"/>
    </row>
    <row r="56" spans="1:42" s="276" customFormat="1" ht="15" outlineLevel="1">
      <c r="A56" s="502">
        <v>12</v>
      </c>
      <c r="B56" s="307" t="s">
        <v>22</v>
      </c>
      <c r="C56" s="284" t="s">
        <v>24</v>
      </c>
      <c r="D56" s="288">
        <f>'[3]4.  2011-2014 LRAM'!D56</f>
        <v>0</v>
      </c>
      <c r="E56" s="288">
        <f>SUMIF('7.  Persistence Report'!$D$28:$D$42,'4.  2011-2014 LRAM'!$B56,'7.  Persistence Report'!AR$28:AR$42)</f>
        <v>0</v>
      </c>
      <c r="F56" s="288">
        <f>SUMIF('7.  Persistence Report'!$D$28:$D$42,'4.  2011-2014 LRAM'!$B56,'7.  Persistence Report'!AS$28:AS$42)</f>
        <v>0</v>
      </c>
      <c r="G56" s="288">
        <f>SUMIF('7.  Persistence Report'!$D$28:$D$42,'4.  2011-2014 LRAM'!$B56,'7.  Persistence Report'!AT$28:AT$42)</f>
        <v>0</v>
      </c>
      <c r="H56" s="288">
        <f>SUMIF('7.  Persistence Report'!$D$28:$D$42,'4.  2011-2014 LRAM'!$B56,'7.  Persistence Report'!AU$28:AU$42)</f>
        <v>0</v>
      </c>
      <c r="I56" s="288">
        <f>SUMIF('7.  Persistence Report'!$D$28:$D$42,'4.  2011-2014 LRAM'!$B56,'7.  Persistence Report'!AV$28:AV$42)</f>
        <v>0</v>
      </c>
      <c r="J56" s="288">
        <f>SUMIF('7.  Persistence Report'!$D$28:$D$42,'4.  2011-2014 LRAM'!$B56,'7.  Persistence Report'!AW$28:AW$42)</f>
        <v>0</v>
      </c>
      <c r="K56" s="288">
        <f>SUMIF('7.  Persistence Report'!$D$28:$D$42,'4.  2011-2014 LRAM'!$B56,'7.  Persistence Report'!AX$28:AX$42)</f>
        <v>0</v>
      </c>
      <c r="L56" s="288">
        <f>SUMIF('7.  Persistence Report'!$D$28:$D$42,'4.  2011-2014 LRAM'!$B56,'7.  Persistence Report'!AY$28:AY$42)</f>
        <v>0</v>
      </c>
      <c r="M56" s="288">
        <f>SUMIF('7.  Persistence Report'!$D$28:$D$42,'4.  2011-2014 LRAM'!$B56,'7.  Persistence Report'!AZ$28:AZ$42)</f>
        <v>0</v>
      </c>
      <c r="N56" s="288">
        <v>3</v>
      </c>
      <c r="O56" s="288">
        <f>'[3]4.  2011-2014 LRAM'!O56</f>
        <v>0</v>
      </c>
      <c r="P56" s="288">
        <f>SUMIF('7.  Persistence Report'!$D$28:$D$42,'4.  2011-2014 LRAM'!$B56,'7.  Persistence Report'!M$28:M$42)</f>
        <v>0</v>
      </c>
      <c r="Q56" s="288">
        <f>SUMIF('7.  Persistence Report'!$D$28:$D$42,'4.  2011-2014 LRAM'!$B56,'7.  Persistence Report'!N$28:N$42)</f>
        <v>0</v>
      </c>
      <c r="R56" s="288">
        <f>SUMIF('7.  Persistence Report'!$D$28:$D$42,'4.  2011-2014 LRAM'!$B56,'7.  Persistence Report'!O$28:O$42)</f>
        <v>0</v>
      </c>
      <c r="S56" s="288">
        <f>SUMIF('7.  Persistence Report'!$D$28:$D$42,'4.  2011-2014 LRAM'!$B56,'7.  Persistence Report'!P$28:P$42)</f>
        <v>0</v>
      </c>
      <c r="T56" s="288">
        <f>SUMIF('7.  Persistence Report'!$D$28:$D$42,'4.  2011-2014 LRAM'!$B56,'7.  Persistence Report'!Q$28:Q$42)</f>
        <v>0</v>
      </c>
      <c r="U56" s="288">
        <f>SUMIF('7.  Persistence Report'!$D$28:$D$42,'4.  2011-2014 LRAM'!$B56,'7.  Persistence Report'!R$28:R$42)</f>
        <v>0</v>
      </c>
      <c r="V56" s="288">
        <f>SUMIF('7.  Persistence Report'!$D$28:$D$42,'4.  2011-2014 LRAM'!$B56,'7.  Persistence Report'!S$28:S$42)</f>
        <v>0</v>
      </c>
      <c r="W56" s="288">
        <f>SUMIF('7.  Persistence Report'!$D$28:$D$42,'4.  2011-2014 LRAM'!$B56,'7.  Persistence Report'!T$28:T$42)</f>
        <v>0</v>
      </c>
      <c r="X56" s="288">
        <f>SUMIF('7.  Persistence Report'!$D$28:$D$42,'4.  2011-2014 LRAM'!$B56,'7.  Persistence Report'!U$28:U$42)</f>
        <v>0</v>
      </c>
      <c r="Y56" s="408"/>
      <c r="Z56" s="408"/>
      <c r="AA56" s="408"/>
      <c r="AB56" s="408"/>
      <c r="AC56" s="408"/>
      <c r="AD56" s="408"/>
      <c r="AE56" s="408"/>
      <c r="AF56" s="408"/>
      <c r="AG56" s="408"/>
      <c r="AH56" s="408"/>
      <c r="AI56" s="408"/>
      <c r="AJ56" s="408"/>
      <c r="AK56" s="408"/>
      <c r="AL56" s="408"/>
      <c r="AM56" s="289">
        <f>SUM(Y56:AL56)</f>
        <v>0</v>
      </c>
    </row>
    <row r="57" spans="1:42" s="276" customFormat="1" ht="15" outlineLevel="1">
      <c r="A57" s="502"/>
      <c r="B57" s="308" t="s">
        <v>213</v>
      </c>
      <c r="C57" s="284" t="s">
        <v>162</v>
      </c>
      <c r="D57" s="288">
        <f>'[3]4.  2011-2014 LRAM'!D57</f>
        <v>0</v>
      </c>
      <c r="E57" s="288">
        <f>SUMIF('7.  Persistence Report'!$D$87:$D$94,'4.  2011-2014 LRAM'!$B56,'7.  Persistence Report'!AR$87:AR$94)</f>
        <v>0</v>
      </c>
      <c r="F57" s="288">
        <f>SUMIF('7.  Persistence Report'!$D$87:$D$94,'4.  2011-2014 LRAM'!$B56,'7.  Persistence Report'!AS$87:AS$94)</f>
        <v>0</v>
      </c>
      <c r="G57" s="288">
        <f>SUMIF('7.  Persistence Report'!$D$87:$D$94,'4.  2011-2014 LRAM'!$B56,'7.  Persistence Report'!AT$87:AT$94)</f>
        <v>0</v>
      </c>
      <c r="H57" s="288">
        <f>SUMIF('7.  Persistence Report'!$D$87:$D$94,'4.  2011-2014 LRAM'!$B56,'7.  Persistence Report'!AU$87:AU$94)</f>
        <v>0</v>
      </c>
      <c r="I57" s="288">
        <f>SUMIF('7.  Persistence Report'!$D$87:$D$94,'4.  2011-2014 LRAM'!$B56,'7.  Persistence Report'!AV$87:AV$94)</f>
        <v>0</v>
      </c>
      <c r="J57" s="288">
        <f>SUMIF('7.  Persistence Report'!$D$87:$D$94,'4.  2011-2014 LRAM'!$B56,'7.  Persistence Report'!AW$87:AW$94)</f>
        <v>0</v>
      </c>
      <c r="K57" s="288">
        <f>SUMIF('7.  Persistence Report'!$D$87:$D$94,'4.  2011-2014 LRAM'!$B56,'7.  Persistence Report'!AX$87:AX$94)</f>
        <v>0</v>
      </c>
      <c r="L57" s="288">
        <f>SUMIF('7.  Persistence Report'!$D$87:$D$94,'4.  2011-2014 LRAM'!$B56,'7.  Persistence Report'!AY$87:AY$94)</f>
        <v>0</v>
      </c>
      <c r="M57" s="288">
        <f>SUMIF('7.  Persistence Report'!$D$87:$D$94,'4.  2011-2014 LRAM'!$B56,'7.  Persistence Report'!AZ$87:AZ$94)</f>
        <v>0</v>
      </c>
      <c r="N57" s="288">
        <f>N56</f>
        <v>3</v>
      </c>
      <c r="O57" s="288">
        <f>'[3]4.  2011-2014 LRAM'!O57</f>
        <v>0</v>
      </c>
      <c r="P57" s="288">
        <f>SUMIF('7.  Persistence Report'!$D$87:$D$94,'4.  2011-2014 LRAM'!$B56,'7.  Persistence Report'!M$87:M$94)</f>
        <v>0</v>
      </c>
      <c r="Q57" s="288">
        <f>SUMIF('7.  Persistence Report'!$D$87:$D$94,'4.  2011-2014 LRAM'!$B56,'7.  Persistence Report'!N$87:N$94)</f>
        <v>0</v>
      </c>
      <c r="R57" s="288">
        <f>SUMIF('7.  Persistence Report'!$D$87:$D$94,'4.  2011-2014 LRAM'!$B56,'7.  Persistence Report'!O$87:O$94)</f>
        <v>0</v>
      </c>
      <c r="S57" s="288">
        <f>SUMIF('7.  Persistence Report'!$D$87:$D$94,'4.  2011-2014 LRAM'!$B56,'7.  Persistence Report'!P$87:P$94)</f>
        <v>0</v>
      </c>
      <c r="T57" s="288">
        <f>SUMIF('7.  Persistence Report'!$D$87:$D$94,'4.  2011-2014 LRAM'!$B56,'7.  Persistence Report'!Q$87:Q$94)</f>
        <v>0</v>
      </c>
      <c r="U57" s="288">
        <f>SUMIF('7.  Persistence Report'!$D$87:$D$94,'4.  2011-2014 LRAM'!$B56,'7.  Persistence Report'!R$87:R$94)</f>
        <v>0</v>
      </c>
      <c r="V57" s="288">
        <f>SUMIF('7.  Persistence Report'!$D$87:$D$94,'4.  2011-2014 LRAM'!$B56,'7.  Persistence Report'!S$87:S$94)</f>
        <v>0</v>
      </c>
      <c r="W57" s="288">
        <f>SUMIF('7.  Persistence Report'!$D$87:$D$94,'4.  2011-2014 LRAM'!$B56,'7.  Persistence Report'!T$87:T$94)</f>
        <v>0</v>
      </c>
      <c r="X57" s="288">
        <f>SUMIF('7.  Persistence Report'!$D$87:$D$94,'4.  2011-2014 LRAM'!$B56,'7.  Persistence Report'!U$87:U$94)</f>
        <v>0</v>
      </c>
      <c r="Y57" s="404">
        <f>Y56</f>
        <v>0</v>
      </c>
      <c r="Z57" s="404">
        <f>Z56</f>
        <v>0</v>
      </c>
      <c r="AA57" s="404">
        <f t="shared" ref="AA57:AL57" si="11">AA56</f>
        <v>0</v>
      </c>
      <c r="AB57" s="404">
        <f t="shared" si="11"/>
        <v>0</v>
      </c>
      <c r="AC57" s="404">
        <f t="shared" si="11"/>
        <v>0</v>
      </c>
      <c r="AD57" s="404">
        <f t="shared" si="11"/>
        <v>0</v>
      </c>
      <c r="AE57" s="404">
        <f t="shared" si="11"/>
        <v>0</v>
      </c>
      <c r="AF57" s="404">
        <f t="shared" si="11"/>
        <v>0</v>
      </c>
      <c r="AG57" s="404">
        <f t="shared" si="11"/>
        <v>0</v>
      </c>
      <c r="AH57" s="404">
        <f t="shared" si="11"/>
        <v>0</v>
      </c>
      <c r="AI57" s="404">
        <f t="shared" si="11"/>
        <v>0</v>
      </c>
      <c r="AJ57" s="404">
        <f t="shared" si="11"/>
        <v>0</v>
      </c>
      <c r="AK57" s="404">
        <f t="shared" si="11"/>
        <v>0</v>
      </c>
      <c r="AL57" s="404">
        <f t="shared" si="11"/>
        <v>0</v>
      </c>
      <c r="AM57" s="304"/>
    </row>
    <row r="58" spans="1:42" s="276" customFormat="1" ht="15" outlineLevel="1">
      <c r="A58" s="502"/>
      <c r="B58" s="307"/>
      <c r="C58" s="305"/>
      <c r="D58" s="309"/>
      <c r="E58" s="309"/>
      <c r="F58" s="309"/>
      <c r="G58" s="309"/>
      <c r="H58" s="309"/>
      <c r="I58" s="309"/>
      <c r="J58" s="309"/>
      <c r="K58" s="309"/>
      <c r="L58" s="309"/>
      <c r="M58" s="309"/>
      <c r="N58" s="284"/>
      <c r="O58" s="309"/>
      <c r="P58" s="309"/>
      <c r="Q58" s="309"/>
      <c r="R58" s="309"/>
      <c r="S58" s="309"/>
      <c r="T58" s="309"/>
      <c r="U58" s="309"/>
      <c r="V58" s="309"/>
      <c r="W58" s="309"/>
      <c r="X58" s="309"/>
      <c r="Y58" s="409"/>
      <c r="Z58" s="410"/>
      <c r="AA58" s="409"/>
      <c r="AB58" s="409"/>
      <c r="AC58" s="409"/>
      <c r="AD58" s="409"/>
      <c r="AE58" s="409"/>
      <c r="AF58" s="409"/>
      <c r="AG58" s="409"/>
      <c r="AH58" s="409"/>
      <c r="AI58" s="409"/>
      <c r="AJ58" s="409"/>
      <c r="AK58" s="409"/>
      <c r="AL58" s="409"/>
      <c r="AM58" s="306"/>
    </row>
    <row r="59" spans="1:42" s="276" customFormat="1" ht="15" outlineLevel="1">
      <c r="A59" s="502">
        <v>13</v>
      </c>
      <c r="B59" s="307" t="s">
        <v>23</v>
      </c>
      <c r="C59" s="284" t="s">
        <v>24</v>
      </c>
      <c r="D59" s="288">
        <f>'[3]4.  2011-2014 LRAM'!D59</f>
        <v>0</v>
      </c>
      <c r="E59" s="288">
        <f>SUMIF('7.  Persistence Report'!$D$28:$D$42,'4.  2011-2014 LRAM'!$B59,'7.  Persistence Report'!AR$28:AR$42)</f>
        <v>0</v>
      </c>
      <c r="F59" s="288">
        <f>SUMIF('7.  Persistence Report'!$D$28:$D$42,'4.  2011-2014 LRAM'!$B59,'7.  Persistence Report'!AS$28:AS$42)</f>
        <v>0</v>
      </c>
      <c r="G59" s="288">
        <f>SUMIF('7.  Persistence Report'!$D$28:$D$42,'4.  2011-2014 LRAM'!$B59,'7.  Persistence Report'!AT$28:AT$42)</f>
        <v>0</v>
      </c>
      <c r="H59" s="288">
        <f>SUMIF('7.  Persistence Report'!$D$28:$D$42,'4.  2011-2014 LRAM'!$B59,'7.  Persistence Report'!AU$28:AU$42)</f>
        <v>0</v>
      </c>
      <c r="I59" s="288">
        <f>SUMIF('7.  Persistence Report'!$D$28:$D$42,'4.  2011-2014 LRAM'!$B59,'7.  Persistence Report'!AV$28:AV$42)</f>
        <v>0</v>
      </c>
      <c r="J59" s="288">
        <f>SUMIF('7.  Persistence Report'!$D$28:$D$42,'4.  2011-2014 LRAM'!$B59,'7.  Persistence Report'!AW$28:AW$42)</f>
        <v>0</v>
      </c>
      <c r="K59" s="288">
        <f>SUMIF('7.  Persistence Report'!$D$28:$D$42,'4.  2011-2014 LRAM'!$B59,'7.  Persistence Report'!AX$28:AX$42)</f>
        <v>0</v>
      </c>
      <c r="L59" s="288">
        <f>SUMIF('7.  Persistence Report'!$D$28:$D$42,'4.  2011-2014 LRAM'!$B59,'7.  Persistence Report'!AY$28:AY$42)</f>
        <v>0</v>
      </c>
      <c r="M59" s="288">
        <f>SUMIF('7.  Persistence Report'!$D$28:$D$42,'4.  2011-2014 LRAM'!$B59,'7.  Persistence Report'!AZ$28:AZ$42)</f>
        <v>0</v>
      </c>
      <c r="N59" s="288">
        <v>12</v>
      </c>
      <c r="O59" s="288">
        <f>'[3]4.  2011-2014 LRAM'!O59</f>
        <v>0</v>
      </c>
      <c r="P59" s="288">
        <f>SUMIF('7.  Persistence Report'!$D$28:$D$42,'4.  2011-2014 LRAM'!$B59,'7.  Persistence Report'!M$28:M$42)</f>
        <v>0</v>
      </c>
      <c r="Q59" s="288">
        <f>SUMIF('7.  Persistence Report'!$D$28:$D$42,'4.  2011-2014 LRAM'!$B59,'7.  Persistence Report'!N$28:N$42)</f>
        <v>0</v>
      </c>
      <c r="R59" s="288">
        <f>SUMIF('7.  Persistence Report'!$D$28:$D$42,'4.  2011-2014 LRAM'!$B59,'7.  Persistence Report'!O$28:O$42)</f>
        <v>0</v>
      </c>
      <c r="S59" s="288">
        <f>SUMIF('7.  Persistence Report'!$D$28:$D$42,'4.  2011-2014 LRAM'!$B59,'7.  Persistence Report'!P$28:P$42)</f>
        <v>0</v>
      </c>
      <c r="T59" s="288">
        <f>SUMIF('7.  Persistence Report'!$D$28:$D$42,'4.  2011-2014 LRAM'!$B59,'7.  Persistence Report'!Q$28:Q$42)</f>
        <v>0</v>
      </c>
      <c r="U59" s="288">
        <f>SUMIF('7.  Persistence Report'!$D$28:$D$42,'4.  2011-2014 LRAM'!$B59,'7.  Persistence Report'!R$28:R$42)</f>
        <v>0</v>
      </c>
      <c r="V59" s="288">
        <f>SUMIF('7.  Persistence Report'!$D$28:$D$42,'4.  2011-2014 LRAM'!$B59,'7.  Persistence Report'!S$28:S$42)</f>
        <v>0</v>
      </c>
      <c r="W59" s="288">
        <f>SUMIF('7.  Persistence Report'!$D$28:$D$42,'4.  2011-2014 LRAM'!$B59,'7.  Persistence Report'!T$28:T$42)</f>
        <v>0</v>
      </c>
      <c r="X59" s="288">
        <f>SUMIF('7.  Persistence Report'!$D$28:$D$42,'4.  2011-2014 LRAM'!$B59,'7.  Persistence Report'!U$28:U$42)</f>
        <v>0</v>
      </c>
      <c r="Y59" s="408"/>
      <c r="Z59" s="408"/>
      <c r="AA59" s="408"/>
      <c r="AB59" s="408"/>
      <c r="AC59" s="408"/>
      <c r="AD59" s="408"/>
      <c r="AE59" s="408"/>
      <c r="AF59" s="408"/>
      <c r="AG59" s="408"/>
      <c r="AH59" s="408"/>
      <c r="AI59" s="408"/>
      <c r="AJ59" s="408"/>
      <c r="AK59" s="408"/>
      <c r="AL59" s="408"/>
      <c r="AM59" s="289">
        <f>SUM(Y59:AL59)</f>
        <v>0</v>
      </c>
    </row>
    <row r="60" spans="1:42" s="276" customFormat="1" ht="15" outlineLevel="1">
      <c r="A60" s="502"/>
      <c r="B60" s="308" t="s">
        <v>213</v>
      </c>
      <c r="C60" s="284" t="s">
        <v>162</v>
      </c>
      <c r="D60" s="288">
        <f>'[3]4.  2011-2014 LRAM'!D60</f>
        <v>0</v>
      </c>
      <c r="E60" s="288">
        <f>SUMIF('7.  Persistence Report'!$D$87:$D$94,'4.  2011-2014 LRAM'!$B59,'7.  Persistence Report'!AR$87:AR$94)</f>
        <v>0</v>
      </c>
      <c r="F60" s="288">
        <f>SUMIF('7.  Persistence Report'!$D$87:$D$94,'4.  2011-2014 LRAM'!$B59,'7.  Persistence Report'!AS$87:AS$94)</f>
        <v>0</v>
      </c>
      <c r="G60" s="288">
        <f>SUMIF('7.  Persistence Report'!$D$87:$D$94,'4.  2011-2014 LRAM'!$B59,'7.  Persistence Report'!AT$87:AT$94)</f>
        <v>0</v>
      </c>
      <c r="H60" s="288">
        <f>SUMIF('7.  Persistence Report'!$D$87:$D$94,'4.  2011-2014 LRAM'!$B59,'7.  Persistence Report'!AU$87:AU$94)</f>
        <v>0</v>
      </c>
      <c r="I60" s="288">
        <f>SUMIF('7.  Persistence Report'!$D$87:$D$94,'4.  2011-2014 LRAM'!$B59,'7.  Persistence Report'!AV$87:AV$94)</f>
        <v>0</v>
      </c>
      <c r="J60" s="288">
        <f>SUMIF('7.  Persistence Report'!$D$87:$D$94,'4.  2011-2014 LRAM'!$B59,'7.  Persistence Report'!AW$87:AW$94)</f>
        <v>0</v>
      </c>
      <c r="K60" s="288">
        <f>SUMIF('7.  Persistence Report'!$D$87:$D$94,'4.  2011-2014 LRAM'!$B59,'7.  Persistence Report'!AX$87:AX$94)</f>
        <v>0</v>
      </c>
      <c r="L60" s="288">
        <f>SUMIF('7.  Persistence Report'!$D$87:$D$94,'4.  2011-2014 LRAM'!$B59,'7.  Persistence Report'!AY$87:AY$94)</f>
        <v>0</v>
      </c>
      <c r="M60" s="288">
        <f>SUMIF('7.  Persistence Report'!$D$87:$D$94,'4.  2011-2014 LRAM'!$B59,'7.  Persistence Report'!AZ$87:AZ$94)</f>
        <v>0</v>
      </c>
      <c r="N60" s="288">
        <f>N59</f>
        <v>12</v>
      </c>
      <c r="O60" s="288">
        <f>'[3]4.  2011-2014 LRAM'!O60</f>
        <v>0</v>
      </c>
      <c r="P60" s="288">
        <f>SUMIF('7.  Persistence Report'!$D$87:$D$94,'4.  2011-2014 LRAM'!$B59,'7.  Persistence Report'!M$87:M$94)</f>
        <v>0</v>
      </c>
      <c r="Q60" s="288">
        <f>SUMIF('7.  Persistence Report'!$D$87:$D$94,'4.  2011-2014 LRAM'!$B59,'7.  Persistence Report'!N$87:N$94)</f>
        <v>0</v>
      </c>
      <c r="R60" s="288">
        <f>SUMIF('7.  Persistence Report'!$D$87:$D$94,'4.  2011-2014 LRAM'!$B59,'7.  Persistence Report'!O$87:O$94)</f>
        <v>0</v>
      </c>
      <c r="S60" s="288">
        <f>SUMIF('7.  Persistence Report'!$D$87:$D$94,'4.  2011-2014 LRAM'!$B59,'7.  Persistence Report'!P$87:P$94)</f>
        <v>0</v>
      </c>
      <c r="T60" s="288">
        <f>SUMIF('7.  Persistence Report'!$D$87:$D$94,'4.  2011-2014 LRAM'!$B59,'7.  Persistence Report'!Q$87:Q$94)</f>
        <v>0</v>
      </c>
      <c r="U60" s="288">
        <f>SUMIF('7.  Persistence Report'!$D$87:$D$94,'4.  2011-2014 LRAM'!$B59,'7.  Persistence Report'!R$87:R$94)</f>
        <v>0</v>
      </c>
      <c r="V60" s="288">
        <f>SUMIF('7.  Persistence Report'!$D$87:$D$94,'4.  2011-2014 LRAM'!$B59,'7.  Persistence Report'!S$87:S$94)</f>
        <v>0</v>
      </c>
      <c r="W60" s="288">
        <f>SUMIF('7.  Persistence Report'!$D$87:$D$94,'4.  2011-2014 LRAM'!$B59,'7.  Persistence Report'!T$87:T$94)</f>
        <v>0</v>
      </c>
      <c r="X60" s="288">
        <f>SUMIF('7.  Persistence Report'!$D$87:$D$94,'4.  2011-2014 LRAM'!$B59,'7.  Persistence Report'!U$87:U$94)</f>
        <v>0</v>
      </c>
      <c r="Y60" s="404">
        <f>Y59</f>
        <v>0</v>
      </c>
      <c r="Z60" s="404">
        <f>Z59</f>
        <v>0</v>
      </c>
      <c r="AA60" s="404">
        <f t="shared" ref="AA60:AL60" si="12">AA59</f>
        <v>0</v>
      </c>
      <c r="AB60" s="404">
        <f t="shared" si="12"/>
        <v>0</v>
      </c>
      <c r="AC60" s="404">
        <f t="shared" si="12"/>
        <v>0</v>
      </c>
      <c r="AD60" s="404">
        <f t="shared" si="12"/>
        <v>0</v>
      </c>
      <c r="AE60" s="404">
        <f t="shared" si="12"/>
        <v>0</v>
      </c>
      <c r="AF60" s="404">
        <f t="shared" si="12"/>
        <v>0</v>
      </c>
      <c r="AG60" s="404">
        <f t="shared" si="12"/>
        <v>0</v>
      </c>
      <c r="AH60" s="404">
        <f t="shared" si="12"/>
        <v>0</v>
      </c>
      <c r="AI60" s="404">
        <f t="shared" si="12"/>
        <v>0</v>
      </c>
      <c r="AJ60" s="404">
        <f t="shared" si="12"/>
        <v>0</v>
      </c>
      <c r="AK60" s="404">
        <f t="shared" si="12"/>
        <v>0</v>
      </c>
      <c r="AL60" s="404">
        <f t="shared" si="12"/>
        <v>0</v>
      </c>
      <c r="AM60" s="304"/>
    </row>
    <row r="61" spans="1:42" s="276" customFormat="1" ht="15" outlineLevel="1">
      <c r="A61" s="502"/>
      <c r="B61" s="307"/>
      <c r="C61" s="305"/>
      <c r="D61" s="309"/>
      <c r="E61" s="309"/>
      <c r="F61" s="309"/>
      <c r="G61" s="309"/>
      <c r="H61" s="309"/>
      <c r="I61" s="309"/>
      <c r="J61" s="309"/>
      <c r="K61" s="309"/>
      <c r="L61" s="309"/>
      <c r="M61" s="309"/>
      <c r="N61" s="284"/>
      <c r="O61" s="309"/>
      <c r="P61" s="309"/>
      <c r="Q61" s="309"/>
      <c r="R61" s="309"/>
      <c r="S61" s="309"/>
      <c r="T61" s="309"/>
      <c r="U61" s="309"/>
      <c r="V61" s="309"/>
      <c r="W61" s="309"/>
      <c r="X61" s="309"/>
      <c r="Y61" s="409"/>
      <c r="Z61" s="409"/>
      <c r="AA61" s="409"/>
      <c r="AB61" s="409"/>
      <c r="AC61" s="409"/>
      <c r="AD61" s="409"/>
      <c r="AE61" s="409"/>
      <c r="AF61" s="409"/>
      <c r="AG61" s="409"/>
      <c r="AH61" s="409"/>
      <c r="AI61" s="409"/>
      <c r="AJ61" s="409"/>
      <c r="AK61" s="409"/>
      <c r="AL61" s="409"/>
      <c r="AM61" s="306"/>
    </row>
    <row r="62" spans="1:42" s="276" customFormat="1" ht="15" outlineLevel="1">
      <c r="A62" s="502">
        <v>14</v>
      </c>
      <c r="B62" s="307" t="s">
        <v>20</v>
      </c>
      <c r="C62" s="284" t="s">
        <v>24</v>
      </c>
      <c r="D62" s="288">
        <f>'[3]4.  2011-2014 LRAM'!D62</f>
        <v>0</v>
      </c>
      <c r="E62" s="288">
        <f>SUMIF('7.  Persistence Report'!$D$28:$D$42,'4.  2011-2014 LRAM'!$B62,'7.  Persistence Report'!AR$28:AR$42)</f>
        <v>0</v>
      </c>
      <c r="F62" s="288">
        <f>SUMIF('7.  Persistence Report'!$D$28:$D$42,'4.  2011-2014 LRAM'!$B62,'7.  Persistence Report'!AS$28:AS$42)</f>
        <v>0</v>
      </c>
      <c r="G62" s="288">
        <f>SUMIF('7.  Persistence Report'!$D$28:$D$42,'4.  2011-2014 LRAM'!$B62,'7.  Persistence Report'!AT$28:AT$42)</f>
        <v>0</v>
      </c>
      <c r="H62" s="288">
        <f>SUMIF('7.  Persistence Report'!$D$28:$D$42,'4.  2011-2014 LRAM'!$B62,'7.  Persistence Report'!AU$28:AU$42)</f>
        <v>0</v>
      </c>
      <c r="I62" s="288">
        <f>SUMIF('7.  Persistence Report'!$D$28:$D$42,'4.  2011-2014 LRAM'!$B62,'7.  Persistence Report'!AV$28:AV$42)</f>
        <v>0</v>
      </c>
      <c r="J62" s="288">
        <f>SUMIF('7.  Persistence Report'!$D$28:$D$42,'4.  2011-2014 LRAM'!$B62,'7.  Persistence Report'!AW$28:AW$42)</f>
        <v>0</v>
      </c>
      <c r="K62" s="288">
        <f>SUMIF('7.  Persistence Report'!$D$28:$D$42,'4.  2011-2014 LRAM'!$B62,'7.  Persistence Report'!AX$28:AX$42)</f>
        <v>0</v>
      </c>
      <c r="L62" s="288">
        <f>SUMIF('7.  Persistence Report'!$D$28:$D$42,'4.  2011-2014 LRAM'!$B62,'7.  Persistence Report'!AY$28:AY$42)</f>
        <v>0</v>
      </c>
      <c r="M62" s="288">
        <f>SUMIF('7.  Persistence Report'!$D$28:$D$42,'4.  2011-2014 LRAM'!$B62,'7.  Persistence Report'!AZ$28:AZ$42)</f>
        <v>0</v>
      </c>
      <c r="N62" s="288">
        <v>12</v>
      </c>
      <c r="O62" s="288">
        <f>'[3]4.  2011-2014 LRAM'!O62</f>
        <v>0</v>
      </c>
      <c r="P62" s="288">
        <f>SUMIF('7.  Persistence Report'!$D$28:$D$42,'4.  2011-2014 LRAM'!$B62,'7.  Persistence Report'!M$28:M$42)</f>
        <v>0</v>
      </c>
      <c r="Q62" s="288">
        <f>SUMIF('7.  Persistence Report'!$D$28:$D$42,'4.  2011-2014 LRAM'!$B62,'7.  Persistence Report'!N$28:N$42)</f>
        <v>0</v>
      </c>
      <c r="R62" s="288">
        <f>SUMIF('7.  Persistence Report'!$D$28:$D$42,'4.  2011-2014 LRAM'!$B62,'7.  Persistence Report'!O$28:O$42)</f>
        <v>0</v>
      </c>
      <c r="S62" s="288">
        <f>SUMIF('7.  Persistence Report'!$D$28:$D$42,'4.  2011-2014 LRAM'!$B62,'7.  Persistence Report'!P$28:P$42)</f>
        <v>0</v>
      </c>
      <c r="T62" s="288">
        <f>SUMIF('7.  Persistence Report'!$D$28:$D$42,'4.  2011-2014 LRAM'!$B62,'7.  Persistence Report'!Q$28:Q$42)</f>
        <v>0</v>
      </c>
      <c r="U62" s="288">
        <f>SUMIF('7.  Persistence Report'!$D$28:$D$42,'4.  2011-2014 LRAM'!$B62,'7.  Persistence Report'!R$28:R$42)</f>
        <v>0</v>
      </c>
      <c r="V62" s="288">
        <f>SUMIF('7.  Persistence Report'!$D$28:$D$42,'4.  2011-2014 LRAM'!$B62,'7.  Persistence Report'!S$28:S$42)</f>
        <v>0</v>
      </c>
      <c r="W62" s="288">
        <f>SUMIF('7.  Persistence Report'!$D$28:$D$42,'4.  2011-2014 LRAM'!$B62,'7.  Persistence Report'!T$28:T$42)</f>
        <v>0</v>
      </c>
      <c r="X62" s="288">
        <f>SUMIF('7.  Persistence Report'!$D$28:$D$42,'4.  2011-2014 LRAM'!$B62,'7.  Persistence Report'!U$28:U$42)</f>
        <v>0</v>
      </c>
      <c r="Y62" s="408"/>
      <c r="Z62" s="408"/>
      <c r="AA62" s="408"/>
      <c r="AB62" s="408"/>
      <c r="AC62" s="408"/>
      <c r="AD62" s="408"/>
      <c r="AE62" s="408"/>
      <c r="AF62" s="408"/>
      <c r="AG62" s="408"/>
      <c r="AH62" s="408"/>
      <c r="AI62" s="408"/>
      <c r="AJ62" s="408"/>
      <c r="AK62" s="408"/>
      <c r="AL62" s="408"/>
      <c r="AM62" s="289">
        <f>SUM(Y62:AL62)</f>
        <v>0</v>
      </c>
    </row>
    <row r="63" spans="1:42" s="276" customFormat="1" ht="15" outlineLevel="1">
      <c r="A63" s="502"/>
      <c r="B63" s="308" t="s">
        <v>213</v>
      </c>
      <c r="C63" s="284" t="s">
        <v>162</v>
      </c>
      <c r="D63" s="288">
        <f>'[3]4.  2011-2014 LRAM'!D63</f>
        <v>0</v>
      </c>
      <c r="E63" s="288">
        <f>SUMIF('7.  Persistence Report'!$D$87:$D$94,'4.  2011-2014 LRAM'!$B62,'7.  Persistence Report'!AR$87:AR$94)</f>
        <v>0</v>
      </c>
      <c r="F63" s="288">
        <f>SUMIF('7.  Persistence Report'!$D$87:$D$94,'4.  2011-2014 LRAM'!$B62,'7.  Persistence Report'!AS$87:AS$94)</f>
        <v>0</v>
      </c>
      <c r="G63" s="288">
        <f>SUMIF('7.  Persistence Report'!$D$87:$D$94,'4.  2011-2014 LRAM'!$B62,'7.  Persistence Report'!AT$87:AT$94)</f>
        <v>0</v>
      </c>
      <c r="H63" s="288">
        <f>SUMIF('7.  Persistence Report'!$D$87:$D$94,'4.  2011-2014 LRAM'!$B62,'7.  Persistence Report'!AU$87:AU$94)</f>
        <v>0</v>
      </c>
      <c r="I63" s="288">
        <f>SUMIF('7.  Persistence Report'!$D$87:$D$94,'4.  2011-2014 LRAM'!$B62,'7.  Persistence Report'!AV$87:AV$94)</f>
        <v>0</v>
      </c>
      <c r="J63" s="288">
        <f>SUMIF('7.  Persistence Report'!$D$87:$D$94,'4.  2011-2014 LRAM'!$B62,'7.  Persistence Report'!AW$87:AW$94)</f>
        <v>0</v>
      </c>
      <c r="K63" s="288">
        <f>SUMIF('7.  Persistence Report'!$D$87:$D$94,'4.  2011-2014 LRAM'!$B62,'7.  Persistence Report'!AX$87:AX$94)</f>
        <v>0</v>
      </c>
      <c r="L63" s="288">
        <f>SUMIF('7.  Persistence Report'!$D$87:$D$94,'4.  2011-2014 LRAM'!$B62,'7.  Persistence Report'!AY$87:AY$94)</f>
        <v>0</v>
      </c>
      <c r="M63" s="288">
        <f>SUMIF('7.  Persistence Report'!$D$87:$D$94,'4.  2011-2014 LRAM'!$B62,'7.  Persistence Report'!AZ$87:AZ$94)</f>
        <v>0</v>
      </c>
      <c r="N63" s="288">
        <f>N62</f>
        <v>12</v>
      </c>
      <c r="O63" s="288">
        <f>'[3]4.  2011-2014 LRAM'!O63</f>
        <v>0</v>
      </c>
      <c r="P63" s="288">
        <f>SUMIF('7.  Persistence Report'!$D$87:$D$94,'4.  2011-2014 LRAM'!$B62,'7.  Persistence Report'!M$87:M$94)</f>
        <v>0</v>
      </c>
      <c r="Q63" s="288">
        <f>SUMIF('7.  Persistence Report'!$D$87:$D$94,'4.  2011-2014 LRAM'!$B62,'7.  Persistence Report'!N$87:N$94)</f>
        <v>0</v>
      </c>
      <c r="R63" s="288">
        <f>SUMIF('7.  Persistence Report'!$D$87:$D$94,'4.  2011-2014 LRAM'!$B62,'7.  Persistence Report'!O$87:O$94)</f>
        <v>0</v>
      </c>
      <c r="S63" s="288">
        <f>SUMIF('7.  Persistence Report'!$D$87:$D$94,'4.  2011-2014 LRAM'!$B62,'7.  Persistence Report'!P$87:P$94)</f>
        <v>0</v>
      </c>
      <c r="T63" s="288">
        <f>SUMIF('7.  Persistence Report'!$D$87:$D$94,'4.  2011-2014 LRAM'!$B62,'7.  Persistence Report'!Q$87:Q$94)</f>
        <v>0</v>
      </c>
      <c r="U63" s="288">
        <f>SUMIF('7.  Persistence Report'!$D$87:$D$94,'4.  2011-2014 LRAM'!$B62,'7.  Persistence Report'!R$87:R$94)</f>
        <v>0</v>
      </c>
      <c r="V63" s="288">
        <f>SUMIF('7.  Persistence Report'!$D$87:$D$94,'4.  2011-2014 LRAM'!$B62,'7.  Persistence Report'!S$87:S$94)</f>
        <v>0</v>
      </c>
      <c r="W63" s="288">
        <f>SUMIF('7.  Persistence Report'!$D$87:$D$94,'4.  2011-2014 LRAM'!$B62,'7.  Persistence Report'!T$87:T$94)</f>
        <v>0</v>
      </c>
      <c r="X63" s="288">
        <f>SUMIF('7.  Persistence Report'!$D$87:$D$94,'4.  2011-2014 LRAM'!$B62,'7.  Persistence Report'!U$87:U$94)</f>
        <v>0</v>
      </c>
      <c r="Y63" s="404">
        <f>Y62</f>
        <v>0</v>
      </c>
      <c r="Z63" s="404">
        <f>Z62</f>
        <v>0</v>
      </c>
      <c r="AA63" s="404">
        <f t="shared" ref="AA63:AL63" si="13">AA62</f>
        <v>0</v>
      </c>
      <c r="AB63" s="404">
        <f t="shared" si="13"/>
        <v>0</v>
      </c>
      <c r="AC63" s="404">
        <f t="shared" si="13"/>
        <v>0</v>
      </c>
      <c r="AD63" s="404">
        <f t="shared" si="13"/>
        <v>0</v>
      </c>
      <c r="AE63" s="404">
        <f t="shared" si="13"/>
        <v>0</v>
      </c>
      <c r="AF63" s="404">
        <f t="shared" si="13"/>
        <v>0</v>
      </c>
      <c r="AG63" s="404">
        <f t="shared" si="13"/>
        <v>0</v>
      </c>
      <c r="AH63" s="404">
        <f t="shared" si="13"/>
        <v>0</v>
      </c>
      <c r="AI63" s="404">
        <f t="shared" si="13"/>
        <v>0</v>
      </c>
      <c r="AJ63" s="404">
        <f t="shared" si="13"/>
        <v>0</v>
      </c>
      <c r="AK63" s="404">
        <f t="shared" si="13"/>
        <v>0</v>
      </c>
      <c r="AL63" s="404">
        <f t="shared" si="13"/>
        <v>0</v>
      </c>
      <c r="AM63" s="304"/>
    </row>
    <row r="64" spans="1:42" s="276" customFormat="1" ht="15" outlineLevel="1">
      <c r="A64" s="502"/>
      <c r="B64" s="307"/>
      <c r="C64" s="305"/>
      <c r="D64" s="309"/>
      <c r="E64" s="309"/>
      <c r="F64" s="309"/>
      <c r="G64" s="309"/>
      <c r="H64" s="309"/>
      <c r="I64" s="309"/>
      <c r="J64" s="309"/>
      <c r="K64" s="309"/>
      <c r="L64" s="309"/>
      <c r="M64" s="309"/>
      <c r="N64" s="284"/>
      <c r="O64" s="309"/>
      <c r="P64" s="309"/>
      <c r="Q64" s="309"/>
      <c r="R64" s="309"/>
      <c r="S64" s="309"/>
      <c r="T64" s="309"/>
      <c r="U64" s="309"/>
      <c r="V64" s="309"/>
      <c r="W64" s="309"/>
      <c r="X64" s="309"/>
      <c r="Y64" s="409"/>
      <c r="Z64" s="410"/>
      <c r="AA64" s="409"/>
      <c r="AB64" s="409"/>
      <c r="AC64" s="409"/>
      <c r="AD64" s="409"/>
      <c r="AE64" s="409"/>
      <c r="AF64" s="409"/>
      <c r="AG64" s="409"/>
      <c r="AH64" s="409"/>
      <c r="AI64" s="409"/>
      <c r="AJ64" s="409"/>
      <c r="AK64" s="409"/>
      <c r="AL64" s="409"/>
      <c r="AM64" s="306"/>
    </row>
    <row r="65" spans="1:39" s="276" customFormat="1" ht="15" outlineLevel="1">
      <c r="A65" s="502">
        <v>15</v>
      </c>
      <c r="B65" s="307" t="s">
        <v>485</v>
      </c>
      <c r="C65" s="284" t="s">
        <v>24</v>
      </c>
      <c r="D65" s="288">
        <f>'[3]4.  2011-2014 LRAM'!D65</f>
        <v>0</v>
      </c>
      <c r="E65" s="288">
        <f>SUMIF('7.  Persistence Report'!$D$28:$D$42,'4.  2011-2014 LRAM'!$B65,'7.  Persistence Report'!AR$28:AR$42)</f>
        <v>0</v>
      </c>
      <c r="F65" s="288">
        <f>SUMIF('7.  Persistence Report'!$D$28:$D$42,'4.  2011-2014 LRAM'!$B65,'7.  Persistence Report'!AS$28:AS$42)</f>
        <v>0</v>
      </c>
      <c r="G65" s="288">
        <f>SUMIF('7.  Persistence Report'!$D$28:$D$42,'4.  2011-2014 LRAM'!$B65,'7.  Persistence Report'!AT$28:AT$42)</f>
        <v>0</v>
      </c>
      <c r="H65" s="288">
        <f>SUMIF('7.  Persistence Report'!$D$28:$D$42,'4.  2011-2014 LRAM'!$B65,'7.  Persistence Report'!AU$28:AU$42)</f>
        <v>0</v>
      </c>
      <c r="I65" s="288">
        <f>SUMIF('7.  Persistence Report'!$D$28:$D$42,'4.  2011-2014 LRAM'!$B65,'7.  Persistence Report'!AV$28:AV$42)</f>
        <v>0</v>
      </c>
      <c r="J65" s="288">
        <f>SUMIF('7.  Persistence Report'!$D$28:$D$42,'4.  2011-2014 LRAM'!$B65,'7.  Persistence Report'!AW$28:AW$42)</f>
        <v>0</v>
      </c>
      <c r="K65" s="288">
        <f>SUMIF('7.  Persistence Report'!$D$28:$D$42,'4.  2011-2014 LRAM'!$B65,'7.  Persistence Report'!AX$28:AX$42)</f>
        <v>0</v>
      </c>
      <c r="L65" s="288">
        <f>SUMIF('7.  Persistence Report'!$D$28:$D$42,'4.  2011-2014 LRAM'!$B65,'7.  Persistence Report'!AY$28:AY$42)</f>
        <v>0</v>
      </c>
      <c r="M65" s="288">
        <f>SUMIF('7.  Persistence Report'!$D$28:$D$42,'4.  2011-2014 LRAM'!$B65,'7.  Persistence Report'!AZ$28:AZ$42)</f>
        <v>0</v>
      </c>
      <c r="N65" s="284"/>
      <c r="O65" s="288">
        <f>'[3]4.  2011-2014 LRAM'!O65</f>
        <v>1.92</v>
      </c>
      <c r="P65" s="288">
        <f>SUMIF('7.  Persistence Report'!$D$28:$D$42,'4.  2011-2014 LRAM'!$B65,'7.  Persistence Report'!M$28:M$42)</f>
        <v>0</v>
      </c>
      <c r="Q65" s="288">
        <f>SUMIF('7.  Persistence Report'!$D$28:$D$42,'4.  2011-2014 LRAM'!$B65,'7.  Persistence Report'!N$28:N$42)</f>
        <v>0</v>
      </c>
      <c r="R65" s="288">
        <f>SUMIF('7.  Persistence Report'!$D$28:$D$42,'4.  2011-2014 LRAM'!$B65,'7.  Persistence Report'!O$28:O$42)</f>
        <v>0</v>
      </c>
      <c r="S65" s="288">
        <f>SUMIF('7.  Persistence Report'!$D$28:$D$42,'4.  2011-2014 LRAM'!$B65,'7.  Persistence Report'!P$28:P$42)</f>
        <v>0</v>
      </c>
      <c r="T65" s="288">
        <f>SUMIF('7.  Persistence Report'!$D$28:$D$42,'4.  2011-2014 LRAM'!$B65,'7.  Persistence Report'!Q$28:Q$42)</f>
        <v>0</v>
      </c>
      <c r="U65" s="288">
        <f>SUMIF('7.  Persistence Report'!$D$28:$D$42,'4.  2011-2014 LRAM'!$B65,'7.  Persistence Report'!R$28:R$42)</f>
        <v>0</v>
      </c>
      <c r="V65" s="288">
        <f>SUMIF('7.  Persistence Report'!$D$28:$D$42,'4.  2011-2014 LRAM'!$B65,'7.  Persistence Report'!S$28:S$42)</f>
        <v>0</v>
      </c>
      <c r="W65" s="288">
        <f>SUMIF('7.  Persistence Report'!$D$28:$D$42,'4.  2011-2014 LRAM'!$B65,'7.  Persistence Report'!T$28:T$42)</f>
        <v>0</v>
      </c>
      <c r="X65" s="288">
        <f>SUMIF('7.  Persistence Report'!$D$28:$D$42,'4.  2011-2014 LRAM'!$B65,'7.  Persistence Report'!U$28:U$42)</f>
        <v>0</v>
      </c>
      <c r="Y65" s="408"/>
      <c r="Z65" s="408">
        <v>0.58125713518232491</v>
      </c>
      <c r="AA65" s="408">
        <v>0.51463748290013678</v>
      </c>
      <c r="AB65" s="408">
        <v>0</v>
      </c>
      <c r="AC65" s="408">
        <v>5.718194254445965E-2</v>
      </c>
      <c r="AD65" s="408"/>
      <c r="AE65" s="408"/>
      <c r="AF65" s="408"/>
      <c r="AG65" s="408"/>
      <c r="AH65" s="408"/>
      <c r="AI65" s="408"/>
      <c r="AJ65" s="408"/>
      <c r="AK65" s="408"/>
      <c r="AL65" s="408"/>
      <c r="AM65" s="289">
        <f>SUM(Y65:AL65)</f>
        <v>1.1530765606269213</v>
      </c>
    </row>
    <row r="66" spans="1:39" s="276" customFormat="1" ht="15" outlineLevel="1">
      <c r="A66" s="502"/>
      <c r="B66" s="308" t="s">
        <v>213</v>
      </c>
      <c r="C66" s="284" t="s">
        <v>162</v>
      </c>
      <c r="D66" s="288">
        <f>'[3]4.  2011-2014 LRAM'!D66</f>
        <v>0</v>
      </c>
      <c r="E66" s="288">
        <f>SUMIF('7.  Persistence Report'!$D$87:$D$94,'4.  2011-2014 LRAM'!$B65,'7.  Persistence Report'!AR$87:AR$94)</f>
        <v>0</v>
      </c>
      <c r="F66" s="288">
        <f>SUMIF('7.  Persistence Report'!$D$87:$D$94,'4.  2011-2014 LRAM'!$B65,'7.  Persistence Report'!AS$87:AS$94)</f>
        <v>0</v>
      </c>
      <c r="G66" s="288">
        <f>SUMIF('7.  Persistence Report'!$D$87:$D$94,'4.  2011-2014 LRAM'!$B65,'7.  Persistence Report'!AT$87:AT$94)</f>
        <v>0</v>
      </c>
      <c r="H66" s="288">
        <f>SUMIF('7.  Persistence Report'!$D$87:$D$94,'4.  2011-2014 LRAM'!$B65,'7.  Persistence Report'!AU$87:AU$94)</f>
        <v>0</v>
      </c>
      <c r="I66" s="288">
        <f>SUMIF('7.  Persistence Report'!$D$87:$D$94,'4.  2011-2014 LRAM'!$B65,'7.  Persistence Report'!AV$87:AV$94)</f>
        <v>0</v>
      </c>
      <c r="J66" s="288">
        <f>SUMIF('7.  Persistence Report'!$D$87:$D$94,'4.  2011-2014 LRAM'!$B65,'7.  Persistence Report'!AW$87:AW$94)</f>
        <v>0</v>
      </c>
      <c r="K66" s="288">
        <f>SUMIF('7.  Persistence Report'!$D$87:$D$94,'4.  2011-2014 LRAM'!$B65,'7.  Persistence Report'!AX$87:AX$94)</f>
        <v>0</v>
      </c>
      <c r="L66" s="288">
        <f>SUMIF('7.  Persistence Report'!$D$87:$D$94,'4.  2011-2014 LRAM'!$B65,'7.  Persistence Report'!AY$87:AY$94)</f>
        <v>0</v>
      </c>
      <c r="M66" s="288">
        <f>SUMIF('7.  Persistence Report'!$D$87:$D$94,'4.  2011-2014 LRAM'!$B65,'7.  Persistence Report'!AZ$87:AZ$94)</f>
        <v>0</v>
      </c>
      <c r="N66" s="284"/>
      <c r="O66" s="288">
        <f>'[3]4.  2011-2014 LRAM'!O66</f>
        <v>0</v>
      </c>
      <c r="P66" s="288">
        <f>SUMIF('7.  Persistence Report'!$D$87:$D$94,'4.  2011-2014 LRAM'!$B65,'7.  Persistence Report'!M$87:M$94)</f>
        <v>0</v>
      </c>
      <c r="Q66" s="288">
        <f>SUMIF('7.  Persistence Report'!$D$87:$D$94,'4.  2011-2014 LRAM'!$B65,'7.  Persistence Report'!N$87:N$94)</f>
        <v>0</v>
      </c>
      <c r="R66" s="288">
        <f>SUMIF('7.  Persistence Report'!$D$87:$D$94,'4.  2011-2014 LRAM'!$B65,'7.  Persistence Report'!O$87:O$94)</f>
        <v>0</v>
      </c>
      <c r="S66" s="288">
        <f>SUMIF('7.  Persistence Report'!$D$87:$D$94,'4.  2011-2014 LRAM'!$B65,'7.  Persistence Report'!P$87:P$94)</f>
        <v>0</v>
      </c>
      <c r="T66" s="288">
        <f>SUMIF('7.  Persistence Report'!$D$87:$D$94,'4.  2011-2014 LRAM'!$B65,'7.  Persistence Report'!Q$87:Q$94)</f>
        <v>0</v>
      </c>
      <c r="U66" s="288">
        <f>SUMIF('7.  Persistence Report'!$D$87:$D$94,'4.  2011-2014 LRAM'!$B65,'7.  Persistence Report'!R$87:R$94)</f>
        <v>0</v>
      </c>
      <c r="V66" s="288">
        <f>SUMIF('7.  Persistence Report'!$D$87:$D$94,'4.  2011-2014 LRAM'!$B65,'7.  Persistence Report'!S$87:S$94)</f>
        <v>0</v>
      </c>
      <c r="W66" s="288">
        <f>SUMIF('7.  Persistence Report'!$D$87:$D$94,'4.  2011-2014 LRAM'!$B65,'7.  Persistence Report'!T$87:T$94)</f>
        <v>0</v>
      </c>
      <c r="X66" s="288">
        <f>SUMIF('7.  Persistence Report'!$D$87:$D$94,'4.  2011-2014 LRAM'!$B65,'7.  Persistence Report'!U$87:U$94)</f>
        <v>0</v>
      </c>
      <c r="Y66" s="404">
        <f>Y65</f>
        <v>0</v>
      </c>
      <c r="Z66" s="404">
        <f>Z65</f>
        <v>0.58125713518232491</v>
      </c>
      <c r="AA66" s="404">
        <f t="shared" ref="AA66:AL66" si="14">AA65</f>
        <v>0.51463748290013678</v>
      </c>
      <c r="AB66" s="404">
        <f t="shared" si="14"/>
        <v>0</v>
      </c>
      <c r="AC66" s="404">
        <f t="shared" si="14"/>
        <v>5.718194254445965E-2</v>
      </c>
      <c r="AD66" s="404">
        <f t="shared" si="14"/>
        <v>0</v>
      </c>
      <c r="AE66" s="404">
        <f t="shared" si="14"/>
        <v>0</v>
      </c>
      <c r="AF66" s="404">
        <f t="shared" si="14"/>
        <v>0</v>
      </c>
      <c r="AG66" s="404">
        <f t="shared" si="14"/>
        <v>0</v>
      </c>
      <c r="AH66" s="404">
        <f t="shared" si="14"/>
        <v>0</v>
      </c>
      <c r="AI66" s="404">
        <f t="shared" si="14"/>
        <v>0</v>
      </c>
      <c r="AJ66" s="404">
        <f t="shared" si="14"/>
        <v>0</v>
      </c>
      <c r="AK66" s="404">
        <f t="shared" si="14"/>
        <v>0</v>
      </c>
      <c r="AL66" s="404">
        <f t="shared" si="14"/>
        <v>0</v>
      </c>
      <c r="AM66" s="304"/>
    </row>
    <row r="67" spans="1:39" s="276" customFormat="1" ht="15" outlineLevel="1">
      <c r="A67" s="502"/>
      <c r="B67" s="307"/>
      <c r="C67" s="305"/>
      <c r="D67" s="309"/>
      <c r="E67" s="309"/>
      <c r="F67" s="309"/>
      <c r="G67" s="309"/>
      <c r="H67" s="309"/>
      <c r="I67" s="309"/>
      <c r="J67" s="309"/>
      <c r="K67" s="309"/>
      <c r="L67" s="309"/>
      <c r="M67" s="309"/>
      <c r="N67" s="284"/>
      <c r="O67" s="309"/>
      <c r="P67" s="309"/>
      <c r="Q67" s="309"/>
      <c r="R67" s="309"/>
      <c r="S67" s="309"/>
      <c r="T67" s="309"/>
      <c r="U67" s="309"/>
      <c r="V67" s="309"/>
      <c r="W67" s="309"/>
      <c r="X67" s="309"/>
      <c r="Y67" s="411"/>
      <c r="Z67" s="409"/>
      <c r="AA67" s="409"/>
      <c r="AB67" s="409"/>
      <c r="AC67" s="409"/>
      <c r="AD67" s="409"/>
      <c r="AE67" s="409"/>
      <c r="AF67" s="409"/>
      <c r="AG67" s="409"/>
      <c r="AH67" s="409"/>
      <c r="AI67" s="409"/>
      <c r="AJ67" s="409"/>
      <c r="AK67" s="409"/>
      <c r="AL67" s="409"/>
      <c r="AM67" s="306"/>
    </row>
    <row r="68" spans="1:39" s="276" customFormat="1" ht="30" outlineLevel="1">
      <c r="A68" s="502">
        <v>16</v>
      </c>
      <c r="B68" s="307" t="s">
        <v>486</v>
      </c>
      <c r="C68" s="284" t="s">
        <v>24</v>
      </c>
      <c r="D68" s="288">
        <f>'[3]4.  2011-2014 LRAM'!D68</f>
        <v>0</v>
      </c>
      <c r="E68" s="288">
        <f>SUMIF('7.  Persistence Report'!$D$28:$D$42,'4.  2011-2014 LRAM'!$B68,'7.  Persistence Report'!AR$28:AR$42)</f>
        <v>0</v>
      </c>
      <c r="F68" s="288">
        <f>SUMIF('7.  Persistence Report'!$D$28:$D$42,'4.  2011-2014 LRAM'!$B68,'7.  Persistence Report'!AS$28:AS$42)</f>
        <v>0</v>
      </c>
      <c r="G68" s="288">
        <f>SUMIF('7.  Persistence Report'!$D$28:$D$42,'4.  2011-2014 LRAM'!$B68,'7.  Persistence Report'!AT$28:AT$42)</f>
        <v>0</v>
      </c>
      <c r="H68" s="288">
        <f>SUMIF('7.  Persistence Report'!$D$28:$D$42,'4.  2011-2014 LRAM'!$B68,'7.  Persistence Report'!AU$28:AU$42)</f>
        <v>0</v>
      </c>
      <c r="I68" s="288">
        <f>SUMIF('7.  Persistence Report'!$D$28:$D$42,'4.  2011-2014 LRAM'!$B68,'7.  Persistence Report'!AV$28:AV$42)</f>
        <v>0</v>
      </c>
      <c r="J68" s="288">
        <f>SUMIF('7.  Persistence Report'!$D$28:$D$42,'4.  2011-2014 LRAM'!$B68,'7.  Persistence Report'!AW$28:AW$42)</f>
        <v>0</v>
      </c>
      <c r="K68" s="288">
        <f>SUMIF('7.  Persistence Report'!$D$28:$D$42,'4.  2011-2014 LRAM'!$B68,'7.  Persistence Report'!AX$28:AX$42)</f>
        <v>0</v>
      </c>
      <c r="L68" s="288">
        <f>SUMIF('7.  Persistence Report'!$D$28:$D$42,'4.  2011-2014 LRAM'!$B68,'7.  Persistence Report'!AY$28:AY$42)</f>
        <v>0</v>
      </c>
      <c r="M68" s="288">
        <f>SUMIF('7.  Persistence Report'!$D$28:$D$42,'4.  2011-2014 LRAM'!$B68,'7.  Persistence Report'!AZ$28:AZ$42)</f>
        <v>0</v>
      </c>
      <c r="N68" s="284"/>
      <c r="O68" s="288">
        <f>'[3]4.  2011-2014 LRAM'!O68</f>
        <v>0</v>
      </c>
      <c r="P68" s="288">
        <f>SUMIF('7.  Persistence Report'!$D$28:$D$42,'4.  2011-2014 LRAM'!$B68,'7.  Persistence Report'!M$28:M$42)</f>
        <v>0</v>
      </c>
      <c r="Q68" s="288">
        <f>SUMIF('7.  Persistence Report'!$D$28:$D$42,'4.  2011-2014 LRAM'!$B68,'7.  Persistence Report'!N$28:N$42)</f>
        <v>0</v>
      </c>
      <c r="R68" s="288">
        <f>SUMIF('7.  Persistence Report'!$D$28:$D$42,'4.  2011-2014 LRAM'!$B68,'7.  Persistence Report'!O$28:O$42)</f>
        <v>0</v>
      </c>
      <c r="S68" s="288">
        <f>SUMIF('7.  Persistence Report'!$D$28:$D$42,'4.  2011-2014 LRAM'!$B68,'7.  Persistence Report'!P$28:P$42)</f>
        <v>0</v>
      </c>
      <c r="T68" s="288">
        <f>SUMIF('7.  Persistence Report'!$D$28:$D$42,'4.  2011-2014 LRAM'!$B68,'7.  Persistence Report'!Q$28:Q$42)</f>
        <v>0</v>
      </c>
      <c r="U68" s="288">
        <f>SUMIF('7.  Persistence Report'!$D$28:$D$42,'4.  2011-2014 LRAM'!$B68,'7.  Persistence Report'!R$28:R$42)</f>
        <v>0</v>
      </c>
      <c r="V68" s="288">
        <f>SUMIF('7.  Persistence Report'!$D$28:$D$42,'4.  2011-2014 LRAM'!$B68,'7.  Persistence Report'!S$28:S$42)</f>
        <v>0</v>
      </c>
      <c r="W68" s="288">
        <f>SUMIF('7.  Persistence Report'!$D$28:$D$42,'4.  2011-2014 LRAM'!$B68,'7.  Persistence Report'!T$28:T$42)</f>
        <v>0</v>
      </c>
      <c r="X68" s="288">
        <f>SUMIF('7.  Persistence Report'!$D$28:$D$42,'4.  2011-2014 LRAM'!$B68,'7.  Persistence Report'!U$28:U$42)</f>
        <v>0</v>
      </c>
      <c r="Y68" s="408"/>
      <c r="Z68" s="408"/>
      <c r="AA68" s="408"/>
      <c r="AB68" s="408"/>
      <c r="AC68" s="408"/>
      <c r="AD68" s="408"/>
      <c r="AE68" s="408"/>
      <c r="AF68" s="408"/>
      <c r="AG68" s="408"/>
      <c r="AH68" s="408"/>
      <c r="AI68" s="408"/>
      <c r="AJ68" s="408"/>
      <c r="AK68" s="408"/>
      <c r="AL68" s="408"/>
      <c r="AM68" s="289">
        <f>SUM(Y68:AL68)</f>
        <v>0</v>
      </c>
    </row>
    <row r="69" spans="1:39" s="276" customFormat="1" ht="15" outlineLevel="1">
      <c r="A69" s="502"/>
      <c r="B69" s="308" t="s">
        <v>213</v>
      </c>
      <c r="C69" s="284" t="s">
        <v>162</v>
      </c>
      <c r="D69" s="288">
        <f>'[3]4.  2011-2014 LRAM'!D69</f>
        <v>0</v>
      </c>
      <c r="E69" s="288">
        <f>SUMIF('7.  Persistence Report'!$D$87:$D$94,'4.  2011-2014 LRAM'!$B68,'7.  Persistence Report'!AR$87:AR$94)</f>
        <v>0</v>
      </c>
      <c r="F69" s="288">
        <f>SUMIF('7.  Persistence Report'!$D$87:$D$94,'4.  2011-2014 LRAM'!$B68,'7.  Persistence Report'!AS$87:AS$94)</f>
        <v>0</v>
      </c>
      <c r="G69" s="288">
        <f>SUMIF('7.  Persistence Report'!$D$87:$D$94,'4.  2011-2014 LRAM'!$B68,'7.  Persistence Report'!AT$87:AT$94)</f>
        <v>0</v>
      </c>
      <c r="H69" s="288">
        <f>SUMIF('7.  Persistence Report'!$D$87:$D$94,'4.  2011-2014 LRAM'!$B68,'7.  Persistence Report'!AU$87:AU$94)</f>
        <v>0</v>
      </c>
      <c r="I69" s="288">
        <f>SUMIF('7.  Persistence Report'!$D$87:$D$94,'4.  2011-2014 LRAM'!$B68,'7.  Persistence Report'!AV$87:AV$94)</f>
        <v>0</v>
      </c>
      <c r="J69" s="288">
        <f>SUMIF('7.  Persistence Report'!$D$87:$D$94,'4.  2011-2014 LRAM'!$B68,'7.  Persistence Report'!AW$87:AW$94)</f>
        <v>0</v>
      </c>
      <c r="K69" s="288">
        <f>SUMIF('7.  Persistence Report'!$D$87:$D$94,'4.  2011-2014 LRAM'!$B68,'7.  Persistence Report'!AX$87:AX$94)</f>
        <v>0</v>
      </c>
      <c r="L69" s="288">
        <f>SUMIF('7.  Persistence Report'!$D$87:$D$94,'4.  2011-2014 LRAM'!$B68,'7.  Persistence Report'!AY$87:AY$94)</f>
        <v>0</v>
      </c>
      <c r="M69" s="288">
        <f>SUMIF('7.  Persistence Report'!$D$87:$D$94,'4.  2011-2014 LRAM'!$B68,'7.  Persistence Report'!AZ$87:AZ$94)</f>
        <v>0</v>
      </c>
      <c r="N69" s="284"/>
      <c r="O69" s="288">
        <f>'[3]4.  2011-2014 LRAM'!O69</f>
        <v>0</v>
      </c>
      <c r="P69" s="288">
        <f>SUMIF('7.  Persistence Report'!$D$87:$D$94,'4.  2011-2014 LRAM'!$B68,'7.  Persistence Report'!M$87:M$94)</f>
        <v>0</v>
      </c>
      <c r="Q69" s="288">
        <f>SUMIF('7.  Persistence Report'!$D$87:$D$94,'4.  2011-2014 LRAM'!$B68,'7.  Persistence Report'!N$87:N$94)</f>
        <v>0</v>
      </c>
      <c r="R69" s="288">
        <f>SUMIF('7.  Persistence Report'!$D$87:$D$94,'4.  2011-2014 LRAM'!$B68,'7.  Persistence Report'!O$87:O$94)</f>
        <v>0</v>
      </c>
      <c r="S69" s="288">
        <f>SUMIF('7.  Persistence Report'!$D$87:$D$94,'4.  2011-2014 LRAM'!$B68,'7.  Persistence Report'!P$87:P$94)</f>
        <v>0</v>
      </c>
      <c r="T69" s="288">
        <f>SUMIF('7.  Persistence Report'!$D$87:$D$94,'4.  2011-2014 LRAM'!$B68,'7.  Persistence Report'!Q$87:Q$94)</f>
        <v>0</v>
      </c>
      <c r="U69" s="288">
        <f>SUMIF('7.  Persistence Report'!$D$87:$D$94,'4.  2011-2014 LRAM'!$B68,'7.  Persistence Report'!R$87:R$94)</f>
        <v>0</v>
      </c>
      <c r="V69" s="288">
        <f>SUMIF('7.  Persistence Report'!$D$87:$D$94,'4.  2011-2014 LRAM'!$B68,'7.  Persistence Report'!S$87:S$94)</f>
        <v>0</v>
      </c>
      <c r="W69" s="288">
        <f>SUMIF('7.  Persistence Report'!$D$87:$D$94,'4.  2011-2014 LRAM'!$B68,'7.  Persistence Report'!T$87:T$94)</f>
        <v>0</v>
      </c>
      <c r="X69" s="288">
        <f>SUMIF('7.  Persistence Report'!$D$87:$D$94,'4.  2011-2014 LRAM'!$B68,'7.  Persistence Report'!U$87:U$94)</f>
        <v>0</v>
      </c>
      <c r="Y69" s="404">
        <f>Y68</f>
        <v>0</v>
      </c>
      <c r="Z69" s="404">
        <f>Z68</f>
        <v>0</v>
      </c>
      <c r="AA69" s="404">
        <f t="shared" ref="AA69:AL69" si="15">AA68</f>
        <v>0</v>
      </c>
      <c r="AB69" s="404">
        <f t="shared" si="15"/>
        <v>0</v>
      </c>
      <c r="AC69" s="404">
        <f t="shared" si="15"/>
        <v>0</v>
      </c>
      <c r="AD69" s="404">
        <f t="shared" si="15"/>
        <v>0</v>
      </c>
      <c r="AE69" s="404">
        <f t="shared" si="15"/>
        <v>0</v>
      </c>
      <c r="AF69" s="404">
        <f t="shared" si="15"/>
        <v>0</v>
      </c>
      <c r="AG69" s="404">
        <f t="shared" si="15"/>
        <v>0</v>
      </c>
      <c r="AH69" s="404">
        <f t="shared" si="15"/>
        <v>0</v>
      </c>
      <c r="AI69" s="404">
        <f t="shared" si="15"/>
        <v>0</v>
      </c>
      <c r="AJ69" s="404">
        <f t="shared" si="15"/>
        <v>0</v>
      </c>
      <c r="AK69" s="404">
        <f t="shared" si="15"/>
        <v>0</v>
      </c>
      <c r="AL69" s="404">
        <f t="shared" si="15"/>
        <v>0</v>
      </c>
      <c r="AM69" s="304"/>
    </row>
    <row r="70" spans="1:39" s="276" customFormat="1" ht="15" outlineLevel="1">
      <c r="A70" s="502"/>
      <c r="B70" s="307"/>
      <c r="C70" s="305"/>
      <c r="D70" s="309"/>
      <c r="E70" s="309"/>
      <c r="F70" s="309"/>
      <c r="G70" s="309"/>
      <c r="H70" s="309"/>
      <c r="I70" s="309"/>
      <c r="J70" s="309"/>
      <c r="K70" s="309"/>
      <c r="L70" s="309"/>
      <c r="M70" s="309"/>
      <c r="N70" s="284"/>
      <c r="O70" s="309"/>
      <c r="P70" s="309"/>
      <c r="Q70" s="309"/>
      <c r="R70" s="309"/>
      <c r="S70" s="309"/>
      <c r="T70" s="309"/>
      <c r="U70" s="309"/>
      <c r="V70" s="309"/>
      <c r="W70" s="309"/>
      <c r="X70" s="309"/>
      <c r="Y70" s="411"/>
      <c r="Z70" s="409"/>
      <c r="AA70" s="409"/>
      <c r="AB70" s="409"/>
      <c r="AC70" s="409"/>
      <c r="AD70" s="409"/>
      <c r="AE70" s="409"/>
      <c r="AF70" s="409"/>
      <c r="AG70" s="409"/>
      <c r="AH70" s="409"/>
      <c r="AI70" s="409"/>
      <c r="AJ70" s="409"/>
      <c r="AK70" s="409"/>
      <c r="AL70" s="409"/>
      <c r="AM70" s="306"/>
    </row>
    <row r="71" spans="1:39" s="276" customFormat="1" ht="15" outlineLevel="1">
      <c r="A71" s="502">
        <v>17</v>
      </c>
      <c r="B71" s="1025" t="s">
        <v>818</v>
      </c>
      <c r="C71" s="284" t="s">
        <v>24</v>
      </c>
      <c r="D71" s="288">
        <f>'[3]4.  2011-2014 LRAM'!D71</f>
        <v>11993.24</v>
      </c>
      <c r="E71" s="288">
        <f>SUMIF('7.  Persistence Report'!$D$28:$D$42,'4.  2011-2014 LRAM'!$B71,'7.  Persistence Report'!AR$28:AR$42)</f>
        <v>0</v>
      </c>
      <c r="F71" s="288">
        <f>SUMIF('7.  Persistence Report'!$D$28:$D$42,'4.  2011-2014 LRAM'!$B71,'7.  Persistence Report'!AS$28:AS$42)</f>
        <v>0</v>
      </c>
      <c r="G71" s="288">
        <f>SUMIF('7.  Persistence Report'!$D$28:$D$42,'4.  2011-2014 LRAM'!$B71,'7.  Persistence Report'!AT$28:AT$42)</f>
        <v>0</v>
      </c>
      <c r="H71" s="288">
        <f>SUMIF('7.  Persistence Report'!$D$28:$D$42,'4.  2011-2014 LRAM'!$B71,'7.  Persistence Report'!AU$28:AU$42)</f>
        <v>0</v>
      </c>
      <c r="I71" s="288">
        <f>SUMIF('7.  Persistence Report'!$D$28:$D$42,'4.  2011-2014 LRAM'!$B71,'7.  Persistence Report'!AV$28:AV$42)</f>
        <v>0</v>
      </c>
      <c r="J71" s="288">
        <f>SUMIF('7.  Persistence Report'!$D$28:$D$42,'4.  2011-2014 LRAM'!$B71,'7.  Persistence Report'!AW$28:AW$42)</f>
        <v>0</v>
      </c>
      <c r="K71" s="288">
        <f>SUMIF('7.  Persistence Report'!$D$28:$D$42,'4.  2011-2014 LRAM'!$B71,'7.  Persistence Report'!AX$28:AX$42)</f>
        <v>0</v>
      </c>
      <c r="L71" s="288">
        <f>SUMIF('7.  Persistence Report'!$D$28:$D$42,'4.  2011-2014 LRAM'!$B71,'7.  Persistence Report'!AY$28:AY$42)</f>
        <v>0</v>
      </c>
      <c r="M71" s="288">
        <f>SUMIF('7.  Persistence Report'!$D$28:$D$42,'4.  2011-2014 LRAM'!$B71,'7.  Persistence Report'!AZ$28:AZ$42)</f>
        <v>0</v>
      </c>
      <c r="N71" s="284"/>
      <c r="O71" s="288">
        <f>'[3]4.  2011-2014 LRAM'!O71</f>
        <v>307.18</v>
      </c>
      <c r="P71" s="288">
        <f>SUMIF('7.  Persistence Report'!$D$28:$D$42,'4.  2011-2014 LRAM'!$B71,'7.  Persistence Report'!M$28:M$42)</f>
        <v>0</v>
      </c>
      <c r="Q71" s="288">
        <f>SUMIF('7.  Persistence Report'!$D$28:$D$42,'4.  2011-2014 LRAM'!$B71,'7.  Persistence Report'!N$28:N$42)</f>
        <v>0</v>
      </c>
      <c r="R71" s="288">
        <f>SUMIF('7.  Persistence Report'!$D$28:$D$42,'4.  2011-2014 LRAM'!$B71,'7.  Persistence Report'!O$28:O$42)</f>
        <v>0</v>
      </c>
      <c r="S71" s="288">
        <f>SUMIF('7.  Persistence Report'!$D$28:$D$42,'4.  2011-2014 LRAM'!$B71,'7.  Persistence Report'!P$28:P$42)</f>
        <v>0</v>
      </c>
      <c r="T71" s="288">
        <f>SUMIF('7.  Persistence Report'!$D$28:$D$42,'4.  2011-2014 LRAM'!$B71,'7.  Persistence Report'!Q$28:Q$42)</f>
        <v>0</v>
      </c>
      <c r="U71" s="288">
        <f>SUMIF('7.  Persistence Report'!$D$28:$D$42,'4.  2011-2014 LRAM'!$B71,'7.  Persistence Report'!R$28:R$42)</f>
        <v>0</v>
      </c>
      <c r="V71" s="288">
        <f>SUMIF('7.  Persistence Report'!$D$28:$D$42,'4.  2011-2014 LRAM'!$B71,'7.  Persistence Report'!S$28:S$42)</f>
        <v>0</v>
      </c>
      <c r="W71" s="288">
        <f>SUMIF('7.  Persistence Report'!$D$28:$D$42,'4.  2011-2014 LRAM'!$B71,'7.  Persistence Report'!T$28:T$42)</f>
        <v>0</v>
      </c>
      <c r="X71" s="288">
        <f>SUMIF('7.  Persistence Report'!$D$28:$D$42,'4.  2011-2014 LRAM'!$B71,'7.  Persistence Report'!U$28:U$42)</f>
        <v>0</v>
      </c>
      <c r="Y71" s="408"/>
      <c r="Z71" s="408">
        <v>0.58125713518232491</v>
      </c>
      <c r="AA71" s="408">
        <v>0.51463748290013678</v>
      </c>
      <c r="AB71" s="408">
        <v>0</v>
      </c>
      <c r="AC71" s="408">
        <v>5.718194254445965E-2</v>
      </c>
      <c r="AD71" s="408"/>
      <c r="AE71" s="408"/>
      <c r="AF71" s="408"/>
      <c r="AG71" s="408"/>
      <c r="AH71" s="408"/>
      <c r="AI71" s="408"/>
      <c r="AJ71" s="408"/>
      <c r="AK71" s="408"/>
      <c r="AL71" s="408"/>
      <c r="AM71" s="289">
        <f>SUM(Y71:AL71)</f>
        <v>1.1530765606269213</v>
      </c>
    </row>
    <row r="72" spans="1:39" s="276" customFormat="1" ht="15" outlineLevel="1">
      <c r="A72" s="502"/>
      <c r="B72" s="308" t="s">
        <v>213</v>
      </c>
      <c r="C72" s="284" t="s">
        <v>162</v>
      </c>
      <c r="D72" s="288">
        <f>'[3]4.  2011-2014 LRAM'!D72</f>
        <v>0</v>
      </c>
      <c r="E72" s="288">
        <f>SUMIF('7.  Persistence Report'!$D$87:$D$94,'4.  2011-2014 LRAM'!$B71,'7.  Persistence Report'!AR$87:AR$94)</f>
        <v>0</v>
      </c>
      <c r="F72" s="288">
        <f>SUMIF('7.  Persistence Report'!$D$87:$D$94,'4.  2011-2014 LRAM'!$B71,'7.  Persistence Report'!AS$87:AS$94)</f>
        <v>0</v>
      </c>
      <c r="G72" s="288">
        <f>SUMIF('7.  Persistence Report'!$D$87:$D$94,'4.  2011-2014 LRAM'!$B71,'7.  Persistence Report'!AT$87:AT$94)</f>
        <v>0</v>
      </c>
      <c r="H72" s="288">
        <f>SUMIF('7.  Persistence Report'!$D$87:$D$94,'4.  2011-2014 LRAM'!$B71,'7.  Persistence Report'!AU$87:AU$94)</f>
        <v>0</v>
      </c>
      <c r="I72" s="288">
        <f>SUMIF('7.  Persistence Report'!$D$87:$D$94,'4.  2011-2014 LRAM'!$B71,'7.  Persistence Report'!AV$87:AV$94)</f>
        <v>0</v>
      </c>
      <c r="J72" s="288">
        <f>SUMIF('7.  Persistence Report'!$D$87:$D$94,'4.  2011-2014 LRAM'!$B71,'7.  Persistence Report'!AW$87:AW$94)</f>
        <v>0</v>
      </c>
      <c r="K72" s="288">
        <f>SUMIF('7.  Persistence Report'!$D$87:$D$94,'4.  2011-2014 LRAM'!$B71,'7.  Persistence Report'!AX$87:AX$94)</f>
        <v>0</v>
      </c>
      <c r="L72" s="288">
        <f>SUMIF('7.  Persistence Report'!$D$87:$D$94,'4.  2011-2014 LRAM'!$B71,'7.  Persistence Report'!AY$87:AY$94)</f>
        <v>0</v>
      </c>
      <c r="M72" s="288">
        <f>SUMIF('7.  Persistence Report'!$D$87:$D$94,'4.  2011-2014 LRAM'!$B71,'7.  Persistence Report'!AZ$87:AZ$94)</f>
        <v>0</v>
      </c>
      <c r="N72" s="284"/>
      <c r="O72" s="288">
        <f>'[3]4.  2011-2014 LRAM'!O72</f>
        <v>0</v>
      </c>
      <c r="P72" s="288">
        <f>SUMIF('7.  Persistence Report'!$D$87:$D$94,'4.  2011-2014 LRAM'!$B71,'7.  Persistence Report'!M$87:M$94)</f>
        <v>0</v>
      </c>
      <c r="Q72" s="288">
        <f>SUMIF('7.  Persistence Report'!$D$87:$D$94,'4.  2011-2014 LRAM'!$B71,'7.  Persistence Report'!N$87:N$94)</f>
        <v>0</v>
      </c>
      <c r="R72" s="288">
        <f>SUMIF('7.  Persistence Report'!$D$87:$D$94,'4.  2011-2014 LRAM'!$B71,'7.  Persistence Report'!O$87:O$94)</f>
        <v>1.68415</v>
      </c>
      <c r="S72" s="288">
        <f>SUMIF('7.  Persistence Report'!$D$87:$D$94,'4.  2011-2014 LRAM'!$B71,'7.  Persistence Report'!P$87:P$94)</f>
        <v>0</v>
      </c>
      <c r="T72" s="288">
        <f>SUMIF('7.  Persistence Report'!$D$87:$D$94,'4.  2011-2014 LRAM'!$B71,'7.  Persistence Report'!Q$87:Q$94)</f>
        <v>0</v>
      </c>
      <c r="U72" s="288">
        <f>SUMIF('7.  Persistence Report'!$D$87:$D$94,'4.  2011-2014 LRAM'!$B71,'7.  Persistence Report'!R$87:R$94)</f>
        <v>0</v>
      </c>
      <c r="V72" s="288">
        <f>SUMIF('7.  Persistence Report'!$D$87:$D$94,'4.  2011-2014 LRAM'!$B71,'7.  Persistence Report'!S$87:S$94)</f>
        <v>0</v>
      </c>
      <c r="W72" s="288">
        <f>SUMIF('7.  Persistence Report'!$D$87:$D$94,'4.  2011-2014 LRAM'!$B71,'7.  Persistence Report'!T$87:T$94)</f>
        <v>0</v>
      </c>
      <c r="X72" s="288">
        <f>SUMIF('7.  Persistence Report'!$D$87:$D$94,'4.  2011-2014 LRAM'!$B71,'7.  Persistence Report'!U$87:U$94)</f>
        <v>0</v>
      </c>
      <c r="Y72" s="404">
        <f>Y71</f>
        <v>0</v>
      </c>
      <c r="Z72" s="404">
        <f>Z71</f>
        <v>0.58125713518232491</v>
      </c>
      <c r="AA72" s="404">
        <f t="shared" ref="AA72:AL72" si="16">AA71</f>
        <v>0.51463748290013678</v>
      </c>
      <c r="AB72" s="404">
        <f t="shared" si="16"/>
        <v>0</v>
      </c>
      <c r="AC72" s="404">
        <f t="shared" si="16"/>
        <v>5.718194254445965E-2</v>
      </c>
      <c r="AD72" s="404">
        <f t="shared" si="16"/>
        <v>0</v>
      </c>
      <c r="AE72" s="404">
        <f t="shared" si="16"/>
        <v>0</v>
      </c>
      <c r="AF72" s="404">
        <f t="shared" si="16"/>
        <v>0</v>
      </c>
      <c r="AG72" s="404">
        <f t="shared" si="16"/>
        <v>0</v>
      </c>
      <c r="AH72" s="404">
        <f t="shared" si="16"/>
        <v>0</v>
      </c>
      <c r="AI72" s="404">
        <f t="shared" si="16"/>
        <v>0</v>
      </c>
      <c r="AJ72" s="404">
        <f t="shared" si="16"/>
        <v>0</v>
      </c>
      <c r="AK72" s="404">
        <f t="shared" si="16"/>
        <v>0</v>
      </c>
      <c r="AL72" s="404">
        <f t="shared" si="16"/>
        <v>0</v>
      </c>
      <c r="AM72" s="304"/>
    </row>
    <row r="73" spans="1:39" s="276" customFormat="1" ht="15" outlineLevel="1">
      <c r="A73" s="502"/>
      <c r="B73" s="308"/>
      <c r="C73" s="298"/>
      <c r="D73" s="284"/>
      <c r="E73" s="284"/>
      <c r="F73" s="284"/>
      <c r="G73" s="284"/>
      <c r="H73" s="284"/>
      <c r="I73" s="284"/>
      <c r="J73" s="284"/>
      <c r="K73" s="284"/>
      <c r="L73" s="284"/>
      <c r="M73" s="284"/>
      <c r="N73" s="284"/>
      <c r="O73" s="284"/>
      <c r="P73" s="284"/>
      <c r="Q73" s="284"/>
      <c r="R73" s="284"/>
      <c r="S73" s="284"/>
      <c r="T73" s="284"/>
      <c r="U73" s="284"/>
      <c r="V73" s="284"/>
      <c r="W73" s="284"/>
      <c r="X73" s="284"/>
      <c r="Y73" s="412"/>
      <c r="Z73" s="413"/>
      <c r="AA73" s="413"/>
      <c r="AB73" s="413"/>
      <c r="AC73" s="413"/>
      <c r="AD73" s="413"/>
      <c r="AE73" s="413"/>
      <c r="AF73" s="413"/>
      <c r="AG73" s="413"/>
      <c r="AH73" s="413"/>
      <c r="AI73" s="413"/>
      <c r="AJ73" s="413"/>
      <c r="AK73" s="413"/>
      <c r="AL73" s="413"/>
      <c r="AM73" s="310"/>
    </row>
    <row r="74" spans="1:39" s="286" customFormat="1" ht="15.75" outlineLevel="1">
      <c r="A74" s="503"/>
      <c r="B74" s="281" t="s">
        <v>10</v>
      </c>
      <c r="C74" s="282"/>
      <c r="D74" s="282"/>
      <c r="E74" s="282"/>
      <c r="F74" s="282"/>
      <c r="G74" s="282"/>
      <c r="H74" s="282"/>
      <c r="I74" s="282"/>
      <c r="J74" s="282"/>
      <c r="K74" s="282"/>
      <c r="L74" s="282"/>
      <c r="M74" s="282"/>
      <c r="N74" s="283"/>
      <c r="O74" s="282"/>
      <c r="P74" s="282"/>
      <c r="Q74" s="282"/>
      <c r="R74" s="282"/>
      <c r="S74" s="282"/>
      <c r="T74" s="282"/>
      <c r="U74" s="282"/>
      <c r="V74" s="282"/>
      <c r="W74" s="282"/>
      <c r="X74" s="282"/>
      <c r="Y74" s="407"/>
      <c r="Z74" s="407"/>
      <c r="AA74" s="407"/>
      <c r="AB74" s="407"/>
      <c r="AC74" s="407"/>
      <c r="AD74" s="407"/>
      <c r="AE74" s="407"/>
      <c r="AF74" s="407"/>
      <c r="AG74" s="407"/>
      <c r="AH74" s="407"/>
      <c r="AI74" s="407"/>
      <c r="AJ74" s="407"/>
      <c r="AK74" s="407"/>
      <c r="AL74" s="407"/>
      <c r="AM74" s="285"/>
    </row>
    <row r="75" spans="1:39" s="276" customFormat="1" ht="15" outlineLevel="1">
      <c r="A75" s="502">
        <v>18</v>
      </c>
      <c r="B75" s="308" t="s">
        <v>11</v>
      </c>
      <c r="C75" s="284" t="s">
        <v>24</v>
      </c>
      <c r="D75" s="288">
        <f>'[3]4.  2011-2014 LRAM'!D75</f>
        <v>0</v>
      </c>
      <c r="E75" s="288">
        <f>SUMIF('7.  Persistence Report'!$D$28:$D$42,'4.  2011-2014 LRAM'!$B75,'7.  Persistence Report'!AR$28:AR$42)</f>
        <v>0</v>
      </c>
      <c r="F75" s="288">
        <f>SUMIF('7.  Persistence Report'!$D$28:$D$42,'4.  2011-2014 LRAM'!$B75,'7.  Persistence Report'!AS$28:AS$42)</f>
        <v>0</v>
      </c>
      <c r="G75" s="288">
        <f>SUMIF('7.  Persistence Report'!$D$28:$D$42,'4.  2011-2014 LRAM'!$B75,'7.  Persistence Report'!AT$28:AT$42)</f>
        <v>0</v>
      </c>
      <c r="H75" s="288">
        <f>SUMIF('7.  Persistence Report'!$D$28:$D$42,'4.  2011-2014 LRAM'!$B75,'7.  Persistence Report'!AU$28:AU$42)</f>
        <v>0</v>
      </c>
      <c r="I75" s="288">
        <f>SUMIF('7.  Persistence Report'!$D$28:$D$42,'4.  2011-2014 LRAM'!$B75,'7.  Persistence Report'!AV$28:AV$42)</f>
        <v>0</v>
      </c>
      <c r="J75" s="288">
        <f>SUMIF('7.  Persistence Report'!$D$28:$D$42,'4.  2011-2014 LRAM'!$B75,'7.  Persistence Report'!AW$28:AW$42)</f>
        <v>0</v>
      </c>
      <c r="K75" s="288">
        <f>SUMIF('7.  Persistence Report'!$D$28:$D$42,'4.  2011-2014 LRAM'!$B75,'7.  Persistence Report'!AX$28:AX$42)</f>
        <v>0</v>
      </c>
      <c r="L75" s="288">
        <f>SUMIF('7.  Persistence Report'!$D$28:$D$42,'4.  2011-2014 LRAM'!$B75,'7.  Persistence Report'!AY$28:AY$42)</f>
        <v>0</v>
      </c>
      <c r="M75" s="288">
        <f>SUMIF('7.  Persistence Report'!$D$28:$D$42,'4.  2011-2014 LRAM'!$B75,'7.  Persistence Report'!AZ$28:AZ$42)</f>
        <v>0</v>
      </c>
      <c r="N75" s="288">
        <v>12</v>
      </c>
      <c r="O75" s="288">
        <f>'[3]4.  2011-2014 LRAM'!O75</f>
        <v>0</v>
      </c>
      <c r="P75" s="288">
        <f>SUMIF('7.  Persistence Report'!$D$28:$D$42,'4.  2011-2014 LRAM'!$B75,'7.  Persistence Report'!M$28:M$42)</f>
        <v>0</v>
      </c>
      <c r="Q75" s="288">
        <f>SUMIF('7.  Persistence Report'!$D$28:$D$42,'4.  2011-2014 LRAM'!$B75,'7.  Persistence Report'!N$28:N$42)</f>
        <v>0</v>
      </c>
      <c r="R75" s="288">
        <f>SUMIF('7.  Persistence Report'!$D$28:$D$42,'4.  2011-2014 LRAM'!$B75,'7.  Persistence Report'!O$28:O$42)</f>
        <v>0</v>
      </c>
      <c r="S75" s="288">
        <f>SUMIF('7.  Persistence Report'!$D$28:$D$42,'4.  2011-2014 LRAM'!$B75,'7.  Persistence Report'!P$28:P$42)</f>
        <v>0</v>
      </c>
      <c r="T75" s="288">
        <f>SUMIF('7.  Persistence Report'!$D$28:$D$42,'4.  2011-2014 LRAM'!$B75,'7.  Persistence Report'!Q$28:Q$42)</f>
        <v>0</v>
      </c>
      <c r="U75" s="288">
        <f>SUMIF('7.  Persistence Report'!$D$28:$D$42,'4.  2011-2014 LRAM'!$B75,'7.  Persistence Report'!R$28:R$42)</f>
        <v>0</v>
      </c>
      <c r="V75" s="288">
        <f>SUMIF('7.  Persistence Report'!$D$28:$D$42,'4.  2011-2014 LRAM'!$B75,'7.  Persistence Report'!S$28:S$42)</f>
        <v>0</v>
      </c>
      <c r="W75" s="288">
        <f>SUMIF('7.  Persistence Report'!$D$28:$D$42,'4.  2011-2014 LRAM'!$B75,'7.  Persistence Report'!T$28:T$42)</f>
        <v>0</v>
      </c>
      <c r="X75" s="288">
        <f>SUMIF('7.  Persistence Report'!$D$28:$D$42,'4.  2011-2014 LRAM'!$B75,'7.  Persistence Report'!U$28:U$42)</f>
        <v>0</v>
      </c>
      <c r="Y75" s="408"/>
      <c r="Z75" s="408"/>
      <c r="AA75" s="408"/>
      <c r="AB75" s="408"/>
      <c r="AC75" s="408"/>
      <c r="AD75" s="408"/>
      <c r="AE75" s="408"/>
      <c r="AF75" s="408"/>
      <c r="AG75" s="408"/>
      <c r="AH75" s="408"/>
      <c r="AI75" s="408"/>
      <c r="AJ75" s="408"/>
      <c r="AK75" s="408"/>
      <c r="AL75" s="408"/>
      <c r="AM75" s="289">
        <f>SUM(Y75:AL75)</f>
        <v>0</v>
      </c>
    </row>
    <row r="76" spans="1:39" s="276" customFormat="1" ht="15" outlineLevel="1">
      <c r="A76" s="502"/>
      <c r="B76" s="308" t="s">
        <v>213</v>
      </c>
      <c r="C76" s="284" t="s">
        <v>162</v>
      </c>
      <c r="D76" s="288">
        <f>'[3]4.  2011-2014 LRAM'!D76</f>
        <v>0</v>
      </c>
      <c r="E76" s="288">
        <f>SUMIF('7.  Persistence Report'!$D$87:$D$94,'4.  2011-2014 LRAM'!$B75,'7.  Persistence Report'!AR$87:AR$94)</f>
        <v>0</v>
      </c>
      <c r="F76" s="288">
        <f>SUMIF('7.  Persistence Report'!$D$87:$D$94,'4.  2011-2014 LRAM'!$B75,'7.  Persistence Report'!AS$87:AS$94)</f>
        <v>0</v>
      </c>
      <c r="G76" s="288">
        <f>SUMIF('7.  Persistence Report'!$D$87:$D$94,'4.  2011-2014 LRAM'!$B75,'7.  Persistence Report'!AT$87:AT$94)</f>
        <v>0</v>
      </c>
      <c r="H76" s="288">
        <f>SUMIF('7.  Persistence Report'!$D$87:$D$94,'4.  2011-2014 LRAM'!$B75,'7.  Persistence Report'!AU$87:AU$94)</f>
        <v>0</v>
      </c>
      <c r="I76" s="288">
        <f>SUMIF('7.  Persistence Report'!$D$87:$D$94,'4.  2011-2014 LRAM'!$B75,'7.  Persistence Report'!AV$87:AV$94)</f>
        <v>0</v>
      </c>
      <c r="J76" s="288">
        <f>SUMIF('7.  Persistence Report'!$D$87:$D$94,'4.  2011-2014 LRAM'!$B75,'7.  Persistence Report'!AW$87:AW$94)</f>
        <v>0</v>
      </c>
      <c r="K76" s="288">
        <f>SUMIF('7.  Persistence Report'!$D$87:$D$94,'4.  2011-2014 LRAM'!$B75,'7.  Persistence Report'!AX$87:AX$94)</f>
        <v>0</v>
      </c>
      <c r="L76" s="288">
        <f>SUMIF('7.  Persistence Report'!$D$87:$D$94,'4.  2011-2014 LRAM'!$B75,'7.  Persistence Report'!AY$87:AY$94)</f>
        <v>0</v>
      </c>
      <c r="M76" s="288">
        <f>SUMIF('7.  Persistence Report'!$D$87:$D$94,'4.  2011-2014 LRAM'!$B75,'7.  Persistence Report'!AZ$87:AZ$94)</f>
        <v>0</v>
      </c>
      <c r="N76" s="288">
        <f>N75</f>
        <v>12</v>
      </c>
      <c r="O76" s="288">
        <f>'[3]4.  2011-2014 LRAM'!O76</f>
        <v>0</v>
      </c>
      <c r="P76" s="288">
        <f>SUMIF('7.  Persistence Report'!$D$87:$D$94,'4.  2011-2014 LRAM'!$B75,'7.  Persistence Report'!M$87:M$94)</f>
        <v>0</v>
      </c>
      <c r="Q76" s="288">
        <f>SUMIF('7.  Persistence Report'!$D$87:$D$94,'4.  2011-2014 LRAM'!$B75,'7.  Persistence Report'!N$87:N$94)</f>
        <v>0</v>
      </c>
      <c r="R76" s="288">
        <f>SUMIF('7.  Persistence Report'!$D$87:$D$94,'4.  2011-2014 LRAM'!$B75,'7.  Persistence Report'!O$87:O$94)</f>
        <v>0</v>
      </c>
      <c r="S76" s="288">
        <f>SUMIF('7.  Persistence Report'!$D$87:$D$94,'4.  2011-2014 LRAM'!$B75,'7.  Persistence Report'!P$87:P$94)</f>
        <v>0</v>
      </c>
      <c r="T76" s="288">
        <f>SUMIF('7.  Persistence Report'!$D$87:$D$94,'4.  2011-2014 LRAM'!$B75,'7.  Persistence Report'!Q$87:Q$94)</f>
        <v>0</v>
      </c>
      <c r="U76" s="288">
        <f>SUMIF('7.  Persistence Report'!$D$87:$D$94,'4.  2011-2014 LRAM'!$B75,'7.  Persistence Report'!R$87:R$94)</f>
        <v>0</v>
      </c>
      <c r="V76" s="288">
        <f>SUMIF('7.  Persistence Report'!$D$87:$D$94,'4.  2011-2014 LRAM'!$B75,'7.  Persistence Report'!S$87:S$94)</f>
        <v>0</v>
      </c>
      <c r="W76" s="288">
        <f>SUMIF('7.  Persistence Report'!$D$87:$D$94,'4.  2011-2014 LRAM'!$B75,'7.  Persistence Report'!T$87:T$94)</f>
        <v>0</v>
      </c>
      <c r="X76" s="288">
        <f>SUMIF('7.  Persistence Report'!$D$87:$D$94,'4.  2011-2014 LRAM'!$B75,'7.  Persistence Report'!U$87:U$94)</f>
        <v>0</v>
      </c>
      <c r="Y76" s="404">
        <f>Y75</f>
        <v>0</v>
      </c>
      <c r="Z76" s="404">
        <f>Z75</f>
        <v>0</v>
      </c>
      <c r="AA76" s="404">
        <f t="shared" ref="AA76:AL76" si="17">AA75</f>
        <v>0</v>
      </c>
      <c r="AB76" s="404">
        <f t="shared" si="17"/>
        <v>0</v>
      </c>
      <c r="AC76" s="404">
        <f t="shared" si="17"/>
        <v>0</v>
      </c>
      <c r="AD76" s="404">
        <f t="shared" si="17"/>
        <v>0</v>
      </c>
      <c r="AE76" s="404">
        <f t="shared" si="17"/>
        <v>0</v>
      </c>
      <c r="AF76" s="404">
        <f t="shared" si="17"/>
        <v>0</v>
      </c>
      <c r="AG76" s="404">
        <f t="shared" si="17"/>
        <v>0</v>
      </c>
      <c r="AH76" s="404">
        <f t="shared" si="17"/>
        <v>0</v>
      </c>
      <c r="AI76" s="404">
        <f t="shared" si="17"/>
        <v>0</v>
      </c>
      <c r="AJ76" s="404">
        <f t="shared" si="17"/>
        <v>0</v>
      </c>
      <c r="AK76" s="404">
        <f t="shared" si="17"/>
        <v>0</v>
      </c>
      <c r="AL76" s="404">
        <f t="shared" si="17"/>
        <v>0</v>
      </c>
      <c r="AM76" s="290"/>
    </row>
    <row r="77" spans="1:39" s="302" customFormat="1" ht="15" outlineLevel="1">
      <c r="A77" s="505"/>
      <c r="B77" s="308"/>
      <c r="C77" s="298"/>
      <c r="D77" s="284"/>
      <c r="E77" s="284"/>
      <c r="F77" s="284"/>
      <c r="G77" s="284"/>
      <c r="H77" s="284"/>
      <c r="I77" s="284"/>
      <c r="J77" s="284"/>
      <c r="K77" s="284"/>
      <c r="L77" s="284"/>
      <c r="M77" s="284"/>
      <c r="N77" s="284"/>
      <c r="O77" s="284"/>
      <c r="P77" s="284"/>
      <c r="Q77" s="284"/>
      <c r="R77" s="284"/>
      <c r="S77" s="284"/>
      <c r="T77" s="284"/>
      <c r="U77" s="284"/>
      <c r="V77" s="284"/>
      <c r="W77" s="284"/>
      <c r="X77" s="284"/>
      <c r="Y77" s="405"/>
      <c r="Z77" s="414"/>
      <c r="AA77" s="414"/>
      <c r="AB77" s="414"/>
      <c r="AC77" s="414"/>
      <c r="AD77" s="414"/>
      <c r="AE77" s="414"/>
      <c r="AF77" s="414"/>
      <c r="AG77" s="414"/>
      <c r="AH77" s="414"/>
      <c r="AI77" s="414"/>
      <c r="AJ77" s="414"/>
      <c r="AK77" s="414"/>
      <c r="AL77" s="414"/>
      <c r="AM77" s="299"/>
    </row>
    <row r="78" spans="1:39" s="276" customFormat="1" ht="15" outlineLevel="1">
      <c r="A78" s="502">
        <v>19</v>
      </c>
      <c r="B78" s="308" t="s">
        <v>12</v>
      </c>
      <c r="C78" s="284" t="s">
        <v>24</v>
      </c>
      <c r="D78" s="288">
        <f>'[3]4.  2011-2014 LRAM'!D78</f>
        <v>0</v>
      </c>
      <c r="E78" s="288">
        <f>SUMIF('7.  Persistence Report'!$D$28:$D$42,'4.  2011-2014 LRAM'!$B78,'7.  Persistence Report'!AR$28:AR$42)</f>
        <v>0</v>
      </c>
      <c r="F78" s="288">
        <f>SUMIF('7.  Persistence Report'!$D$28:$D$42,'4.  2011-2014 LRAM'!$B78,'7.  Persistence Report'!AS$28:AS$42)</f>
        <v>0</v>
      </c>
      <c r="G78" s="288">
        <f>SUMIF('7.  Persistence Report'!$D$28:$D$42,'4.  2011-2014 LRAM'!$B78,'7.  Persistence Report'!AT$28:AT$42)</f>
        <v>0</v>
      </c>
      <c r="H78" s="288">
        <f>SUMIF('7.  Persistence Report'!$D$28:$D$42,'4.  2011-2014 LRAM'!$B78,'7.  Persistence Report'!AU$28:AU$42)</f>
        <v>0</v>
      </c>
      <c r="I78" s="288">
        <f>SUMIF('7.  Persistence Report'!$D$28:$D$42,'4.  2011-2014 LRAM'!$B78,'7.  Persistence Report'!AV$28:AV$42)</f>
        <v>0</v>
      </c>
      <c r="J78" s="288">
        <f>SUMIF('7.  Persistence Report'!$D$28:$D$42,'4.  2011-2014 LRAM'!$B78,'7.  Persistence Report'!AW$28:AW$42)</f>
        <v>0</v>
      </c>
      <c r="K78" s="288">
        <f>SUMIF('7.  Persistence Report'!$D$28:$D$42,'4.  2011-2014 LRAM'!$B78,'7.  Persistence Report'!AX$28:AX$42)</f>
        <v>0</v>
      </c>
      <c r="L78" s="288">
        <f>SUMIF('7.  Persistence Report'!$D$28:$D$42,'4.  2011-2014 LRAM'!$B78,'7.  Persistence Report'!AY$28:AY$42)</f>
        <v>0</v>
      </c>
      <c r="M78" s="288">
        <f>SUMIF('7.  Persistence Report'!$D$28:$D$42,'4.  2011-2014 LRAM'!$B78,'7.  Persistence Report'!AZ$28:AZ$42)</f>
        <v>0</v>
      </c>
      <c r="N78" s="288">
        <v>12</v>
      </c>
      <c r="O78" s="288">
        <f>'[3]4.  2011-2014 LRAM'!O78</f>
        <v>0</v>
      </c>
      <c r="P78" s="288">
        <f>SUMIF('7.  Persistence Report'!$D$28:$D$42,'4.  2011-2014 LRAM'!$B78,'7.  Persistence Report'!M$28:M$42)</f>
        <v>0</v>
      </c>
      <c r="Q78" s="288">
        <f>SUMIF('7.  Persistence Report'!$D$28:$D$42,'4.  2011-2014 LRAM'!$B78,'7.  Persistence Report'!N$28:N$42)</f>
        <v>0</v>
      </c>
      <c r="R78" s="288">
        <f>SUMIF('7.  Persistence Report'!$D$28:$D$42,'4.  2011-2014 LRAM'!$B78,'7.  Persistence Report'!O$28:O$42)</f>
        <v>0</v>
      </c>
      <c r="S78" s="288">
        <f>SUMIF('7.  Persistence Report'!$D$28:$D$42,'4.  2011-2014 LRAM'!$B78,'7.  Persistence Report'!P$28:P$42)</f>
        <v>0</v>
      </c>
      <c r="T78" s="288">
        <f>SUMIF('7.  Persistence Report'!$D$28:$D$42,'4.  2011-2014 LRAM'!$B78,'7.  Persistence Report'!Q$28:Q$42)</f>
        <v>0</v>
      </c>
      <c r="U78" s="288">
        <f>SUMIF('7.  Persistence Report'!$D$28:$D$42,'4.  2011-2014 LRAM'!$B78,'7.  Persistence Report'!R$28:R$42)</f>
        <v>0</v>
      </c>
      <c r="V78" s="288">
        <f>SUMIF('7.  Persistence Report'!$D$28:$D$42,'4.  2011-2014 LRAM'!$B78,'7.  Persistence Report'!S$28:S$42)</f>
        <v>0</v>
      </c>
      <c r="W78" s="288">
        <f>SUMIF('7.  Persistence Report'!$D$28:$D$42,'4.  2011-2014 LRAM'!$B78,'7.  Persistence Report'!T$28:T$42)</f>
        <v>0</v>
      </c>
      <c r="X78" s="288">
        <f>SUMIF('7.  Persistence Report'!$D$28:$D$42,'4.  2011-2014 LRAM'!$B78,'7.  Persistence Report'!U$28:U$42)</f>
        <v>0</v>
      </c>
      <c r="Y78" s="403"/>
      <c r="Z78" s="408"/>
      <c r="AA78" s="408"/>
      <c r="AB78" s="408"/>
      <c r="AC78" s="408"/>
      <c r="AD78" s="408"/>
      <c r="AE78" s="408"/>
      <c r="AF78" s="408"/>
      <c r="AG78" s="408"/>
      <c r="AH78" s="408"/>
      <c r="AI78" s="408"/>
      <c r="AJ78" s="408"/>
      <c r="AK78" s="408"/>
      <c r="AL78" s="408"/>
      <c r="AM78" s="289">
        <f>SUM(Y78:AL78)</f>
        <v>0</v>
      </c>
    </row>
    <row r="79" spans="1:39" s="276" customFormat="1" ht="15" outlineLevel="1">
      <c r="A79" s="502"/>
      <c r="B79" s="308" t="s">
        <v>213</v>
      </c>
      <c r="C79" s="284" t="s">
        <v>162</v>
      </c>
      <c r="D79" s="288">
        <f>'[3]4.  2011-2014 LRAM'!D79</f>
        <v>0</v>
      </c>
      <c r="E79" s="288">
        <f>SUMIF('7.  Persistence Report'!$D$87:$D$94,'4.  2011-2014 LRAM'!$B78,'7.  Persistence Report'!AR$87:AR$94)</f>
        <v>0</v>
      </c>
      <c r="F79" s="288">
        <f>SUMIF('7.  Persistence Report'!$D$87:$D$94,'4.  2011-2014 LRAM'!$B78,'7.  Persistence Report'!AS$87:AS$94)</f>
        <v>0</v>
      </c>
      <c r="G79" s="288">
        <f>SUMIF('7.  Persistence Report'!$D$87:$D$94,'4.  2011-2014 LRAM'!$B78,'7.  Persistence Report'!AT$87:AT$94)</f>
        <v>0</v>
      </c>
      <c r="H79" s="288">
        <f>SUMIF('7.  Persistence Report'!$D$87:$D$94,'4.  2011-2014 LRAM'!$B78,'7.  Persistence Report'!AU$87:AU$94)</f>
        <v>0</v>
      </c>
      <c r="I79" s="288">
        <f>SUMIF('7.  Persistence Report'!$D$87:$D$94,'4.  2011-2014 LRAM'!$B78,'7.  Persistence Report'!AV$87:AV$94)</f>
        <v>0</v>
      </c>
      <c r="J79" s="288">
        <f>SUMIF('7.  Persistence Report'!$D$87:$D$94,'4.  2011-2014 LRAM'!$B78,'7.  Persistence Report'!AW$87:AW$94)</f>
        <v>0</v>
      </c>
      <c r="K79" s="288">
        <f>SUMIF('7.  Persistence Report'!$D$87:$D$94,'4.  2011-2014 LRAM'!$B78,'7.  Persistence Report'!AX$87:AX$94)</f>
        <v>0</v>
      </c>
      <c r="L79" s="288">
        <f>SUMIF('7.  Persistence Report'!$D$87:$D$94,'4.  2011-2014 LRAM'!$B78,'7.  Persistence Report'!AY$87:AY$94)</f>
        <v>0</v>
      </c>
      <c r="M79" s="288">
        <f>SUMIF('7.  Persistence Report'!$D$87:$D$94,'4.  2011-2014 LRAM'!$B78,'7.  Persistence Report'!AZ$87:AZ$94)</f>
        <v>0</v>
      </c>
      <c r="N79" s="288">
        <f>N78</f>
        <v>12</v>
      </c>
      <c r="O79" s="288">
        <f>'[3]4.  2011-2014 LRAM'!O79</f>
        <v>0</v>
      </c>
      <c r="P79" s="288">
        <f>SUMIF('7.  Persistence Report'!$D$87:$D$94,'4.  2011-2014 LRAM'!$B78,'7.  Persistence Report'!M$87:M$94)</f>
        <v>0</v>
      </c>
      <c r="Q79" s="288">
        <f>SUMIF('7.  Persistence Report'!$D$87:$D$94,'4.  2011-2014 LRAM'!$B78,'7.  Persistence Report'!N$87:N$94)</f>
        <v>0</v>
      </c>
      <c r="R79" s="288">
        <f>SUMIF('7.  Persistence Report'!$D$87:$D$94,'4.  2011-2014 LRAM'!$B78,'7.  Persistence Report'!O$87:O$94)</f>
        <v>0</v>
      </c>
      <c r="S79" s="288">
        <f>SUMIF('7.  Persistence Report'!$D$87:$D$94,'4.  2011-2014 LRAM'!$B78,'7.  Persistence Report'!P$87:P$94)</f>
        <v>0</v>
      </c>
      <c r="T79" s="288">
        <f>SUMIF('7.  Persistence Report'!$D$87:$D$94,'4.  2011-2014 LRAM'!$B78,'7.  Persistence Report'!Q$87:Q$94)</f>
        <v>0</v>
      </c>
      <c r="U79" s="288">
        <f>SUMIF('7.  Persistence Report'!$D$87:$D$94,'4.  2011-2014 LRAM'!$B78,'7.  Persistence Report'!R$87:R$94)</f>
        <v>0</v>
      </c>
      <c r="V79" s="288">
        <f>SUMIF('7.  Persistence Report'!$D$87:$D$94,'4.  2011-2014 LRAM'!$B78,'7.  Persistence Report'!S$87:S$94)</f>
        <v>0</v>
      </c>
      <c r="W79" s="288">
        <f>SUMIF('7.  Persistence Report'!$D$87:$D$94,'4.  2011-2014 LRAM'!$B78,'7.  Persistence Report'!T$87:T$94)</f>
        <v>0</v>
      </c>
      <c r="X79" s="288">
        <f>SUMIF('7.  Persistence Report'!$D$87:$D$94,'4.  2011-2014 LRAM'!$B78,'7.  Persistence Report'!U$87:U$94)</f>
        <v>0</v>
      </c>
      <c r="Y79" s="404">
        <f>Y78</f>
        <v>0</v>
      </c>
      <c r="Z79" s="404">
        <f>Z78</f>
        <v>0</v>
      </c>
      <c r="AA79" s="404">
        <f t="shared" ref="AA79:AL79" si="18">AA78</f>
        <v>0</v>
      </c>
      <c r="AB79" s="404">
        <f t="shared" si="18"/>
        <v>0</v>
      </c>
      <c r="AC79" s="404">
        <f t="shared" si="18"/>
        <v>0</v>
      </c>
      <c r="AD79" s="404">
        <f t="shared" si="18"/>
        <v>0</v>
      </c>
      <c r="AE79" s="404">
        <f t="shared" si="18"/>
        <v>0</v>
      </c>
      <c r="AF79" s="404">
        <f t="shared" si="18"/>
        <v>0</v>
      </c>
      <c r="AG79" s="404">
        <f t="shared" si="18"/>
        <v>0</v>
      </c>
      <c r="AH79" s="404">
        <f t="shared" si="18"/>
        <v>0</v>
      </c>
      <c r="AI79" s="404">
        <f t="shared" si="18"/>
        <v>0</v>
      </c>
      <c r="AJ79" s="404">
        <f t="shared" si="18"/>
        <v>0</v>
      </c>
      <c r="AK79" s="404">
        <f t="shared" si="18"/>
        <v>0</v>
      </c>
      <c r="AL79" s="404">
        <f t="shared" si="18"/>
        <v>0</v>
      </c>
      <c r="AM79" s="290"/>
    </row>
    <row r="80" spans="1:39" s="276" customFormat="1" ht="15" outlineLevel="1">
      <c r="A80" s="502"/>
      <c r="B80" s="308"/>
      <c r="C80" s="298"/>
      <c r="D80" s="284"/>
      <c r="E80" s="284"/>
      <c r="F80" s="284"/>
      <c r="G80" s="284"/>
      <c r="H80" s="284"/>
      <c r="I80" s="284"/>
      <c r="J80" s="284"/>
      <c r="K80" s="284"/>
      <c r="L80" s="284"/>
      <c r="M80" s="284"/>
      <c r="N80" s="284"/>
      <c r="O80" s="284"/>
      <c r="P80" s="284"/>
      <c r="Q80" s="284"/>
      <c r="R80" s="284"/>
      <c r="S80" s="284"/>
      <c r="T80" s="284"/>
      <c r="U80" s="284"/>
      <c r="V80" s="284"/>
      <c r="W80" s="284"/>
      <c r="X80" s="284"/>
      <c r="Y80" s="415"/>
      <c r="Z80" s="415"/>
      <c r="AA80" s="405"/>
      <c r="AB80" s="405"/>
      <c r="AC80" s="405"/>
      <c r="AD80" s="405"/>
      <c r="AE80" s="405"/>
      <c r="AF80" s="405"/>
      <c r="AG80" s="405"/>
      <c r="AH80" s="405"/>
      <c r="AI80" s="405"/>
      <c r="AJ80" s="405"/>
      <c r="AK80" s="405"/>
      <c r="AL80" s="405"/>
      <c r="AM80" s="299"/>
    </row>
    <row r="81" spans="1:39" s="276" customFormat="1" ht="15" outlineLevel="1">
      <c r="A81" s="502">
        <v>20</v>
      </c>
      <c r="B81" s="308" t="s">
        <v>13</v>
      </c>
      <c r="C81" s="284" t="s">
        <v>24</v>
      </c>
      <c r="D81" s="288">
        <f>'[3]4.  2011-2014 LRAM'!D81</f>
        <v>0</v>
      </c>
      <c r="E81" s="288">
        <f>SUMIF('7.  Persistence Report'!$D$28:$D$42,'4.  2011-2014 LRAM'!$B81,'7.  Persistence Report'!AR$28:AR$42)</f>
        <v>0</v>
      </c>
      <c r="F81" s="288">
        <f>SUMIF('7.  Persistence Report'!$D$28:$D$42,'4.  2011-2014 LRAM'!$B81,'7.  Persistence Report'!AS$28:AS$42)</f>
        <v>0</v>
      </c>
      <c r="G81" s="288">
        <f>SUMIF('7.  Persistence Report'!$D$28:$D$42,'4.  2011-2014 LRAM'!$B81,'7.  Persistence Report'!AT$28:AT$42)</f>
        <v>0</v>
      </c>
      <c r="H81" s="288">
        <f>SUMIF('7.  Persistence Report'!$D$28:$D$42,'4.  2011-2014 LRAM'!$B81,'7.  Persistence Report'!AU$28:AU$42)</f>
        <v>0</v>
      </c>
      <c r="I81" s="288">
        <f>SUMIF('7.  Persistence Report'!$D$28:$D$42,'4.  2011-2014 LRAM'!$B81,'7.  Persistence Report'!AV$28:AV$42)</f>
        <v>0</v>
      </c>
      <c r="J81" s="288">
        <f>SUMIF('7.  Persistence Report'!$D$28:$D$42,'4.  2011-2014 LRAM'!$B81,'7.  Persistence Report'!AW$28:AW$42)</f>
        <v>0</v>
      </c>
      <c r="K81" s="288">
        <f>SUMIF('7.  Persistence Report'!$D$28:$D$42,'4.  2011-2014 LRAM'!$B81,'7.  Persistence Report'!AX$28:AX$42)</f>
        <v>0</v>
      </c>
      <c r="L81" s="288">
        <f>SUMIF('7.  Persistence Report'!$D$28:$D$42,'4.  2011-2014 LRAM'!$B81,'7.  Persistence Report'!AY$28:AY$42)</f>
        <v>0</v>
      </c>
      <c r="M81" s="288">
        <f>SUMIF('7.  Persistence Report'!$D$28:$D$42,'4.  2011-2014 LRAM'!$B81,'7.  Persistence Report'!AZ$28:AZ$42)</f>
        <v>0</v>
      </c>
      <c r="N81" s="288">
        <v>12</v>
      </c>
      <c r="O81" s="288">
        <f>'[3]4.  2011-2014 LRAM'!O81</f>
        <v>0</v>
      </c>
      <c r="P81" s="288">
        <f>SUMIF('7.  Persistence Report'!$D$28:$D$42,'4.  2011-2014 LRAM'!$B81,'7.  Persistence Report'!M$28:M$42)</f>
        <v>0</v>
      </c>
      <c r="Q81" s="288">
        <f>SUMIF('7.  Persistence Report'!$D$28:$D$42,'4.  2011-2014 LRAM'!$B81,'7.  Persistence Report'!N$28:N$42)</f>
        <v>0</v>
      </c>
      <c r="R81" s="288">
        <f>SUMIF('7.  Persistence Report'!$D$28:$D$42,'4.  2011-2014 LRAM'!$B81,'7.  Persistence Report'!O$28:O$42)</f>
        <v>0</v>
      </c>
      <c r="S81" s="288">
        <f>SUMIF('7.  Persistence Report'!$D$28:$D$42,'4.  2011-2014 LRAM'!$B81,'7.  Persistence Report'!P$28:P$42)</f>
        <v>0</v>
      </c>
      <c r="T81" s="288">
        <f>SUMIF('7.  Persistence Report'!$D$28:$D$42,'4.  2011-2014 LRAM'!$B81,'7.  Persistence Report'!Q$28:Q$42)</f>
        <v>0</v>
      </c>
      <c r="U81" s="288">
        <f>SUMIF('7.  Persistence Report'!$D$28:$D$42,'4.  2011-2014 LRAM'!$B81,'7.  Persistence Report'!R$28:R$42)</f>
        <v>0</v>
      </c>
      <c r="V81" s="288">
        <f>SUMIF('7.  Persistence Report'!$D$28:$D$42,'4.  2011-2014 LRAM'!$B81,'7.  Persistence Report'!S$28:S$42)</f>
        <v>0</v>
      </c>
      <c r="W81" s="288">
        <f>SUMIF('7.  Persistence Report'!$D$28:$D$42,'4.  2011-2014 LRAM'!$B81,'7.  Persistence Report'!T$28:T$42)</f>
        <v>0</v>
      </c>
      <c r="X81" s="288">
        <f>SUMIF('7.  Persistence Report'!$D$28:$D$42,'4.  2011-2014 LRAM'!$B81,'7.  Persistence Report'!U$28:U$42)</f>
        <v>0</v>
      </c>
      <c r="Y81" s="403"/>
      <c r="Z81" s="408"/>
      <c r="AA81" s="408"/>
      <c r="AB81" s="408"/>
      <c r="AC81" s="408"/>
      <c r="AD81" s="408"/>
      <c r="AE81" s="408"/>
      <c r="AF81" s="408"/>
      <c r="AG81" s="408"/>
      <c r="AH81" s="408"/>
      <c r="AI81" s="408"/>
      <c r="AJ81" s="408"/>
      <c r="AK81" s="408"/>
      <c r="AL81" s="408"/>
      <c r="AM81" s="289">
        <f>SUM(Y81:AL81)</f>
        <v>0</v>
      </c>
    </row>
    <row r="82" spans="1:39" s="276" customFormat="1" ht="15" outlineLevel="1">
      <c r="A82" s="502"/>
      <c r="B82" s="308" t="s">
        <v>213</v>
      </c>
      <c r="C82" s="284" t="s">
        <v>162</v>
      </c>
      <c r="D82" s="288">
        <f>'[3]4.  2011-2014 LRAM'!D82</f>
        <v>0</v>
      </c>
      <c r="E82" s="288">
        <f>SUMIF('7.  Persistence Report'!$D$87:$D$94,'4.  2011-2014 LRAM'!$B81,'7.  Persistence Report'!AR$87:AR$94)</f>
        <v>0</v>
      </c>
      <c r="F82" s="288">
        <f>SUMIF('7.  Persistence Report'!$D$87:$D$94,'4.  2011-2014 LRAM'!$B81,'7.  Persistence Report'!AS$87:AS$94)</f>
        <v>0</v>
      </c>
      <c r="G82" s="288">
        <f>SUMIF('7.  Persistence Report'!$D$87:$D$94,'4.  2011-2014 LRAM'!$B81,'7.  Persistence Report'!AT$87:AT$94)</f>
        <v>0</v>
      </c>
      <c r="H82" s="288">
        <f>SUMIF('7.  Persistence Report'!$D$87:$D$94,'4.  2011-2014 LRAM'!$B81,'7.  Persistence Report'!AU$87:AU$94)</f>
        <v>0</v>
      </c>
      <c r="I82" s="288">
        <f>SUMIF('7.  Persistence Report'!$D$87:$D$94,'4.  2011-2014 LRAM'!$B81,'7.  Persistence Report'!AV$87:AV$94)</f>
        <v>0</v>
      </c>
      <c r="J82" s="288">
        <f>SUMIF('7.  Persistence Report'!$D$87:$D$94,'4.  2011-2014 LRAM'!$B81,'7.  Persistence Report'!AW$87:AW$94)</f>
        <v>0</v>
      </c>
      <c r="K82" s="288">
        <f>SUMIF('7.  Persistence Report'!$D$87:$D$94,'4.  2011-2014 LRAM'!$B81,'7.  Persistence Report'!AX$87:AX$94)</f>
        <v>0</v>
      </c>
      <c r="L82" s="288">
        <f>SUMIF('7.  Persistence Report'!$D$87:$D$94,'4.  2011-2014 LRAM'!$B81,'7.  Persistence Report'!AY$87:AY$94)</f>
        <v>0</v>
      </c>
      <c r="M82" s="288">
        <f>SUMIF('7.  Persistence Report'!$D$87:$D$94,'4.  2011-2014 LRAM'!$B81,'7.  Persistence Report'!AZ$87:AZ$94)</f>
        <v>0</v>
      </c>
      <c r="N82" s="288">
        <f>N81</f>
        <v>12</v>
      </c>
      <c r="O82" s="288">
        <f>'[3]4.  2011-2014 LRAM'!O82</f>
        <v>0</v>
      </c>
      <c r="P82" s="288">
        <f>SUMIF('7.  Persistence Report'!$D$87:$D$94,'4.  2011-2014 LRAM'!$B81,'7.  Persistence Report'!M$87:M$94)</f>
        <v>0</v>
      </c>
      <c r="Q82" s="288">
        <f>SUMIF('7.  Persistence Report'!$D$87:$D$94,'4.  2011-2014 LRAM'!$B81,'7.  Persistence Report'!N$87:N$94)</f>
        <v>0</v>
      </c>
      <c r="R82" s="288">
        <f>SUMIF('7.  Persistence Report'!$D$87:$D$94,'4.  2011-2014 LRAM'!$B81,'7.  Persistence Report'!O$87:O$94)</f>
        <v>0</v>
      </c>
      <c r="S82" s="288">
        <f>SUMIF('7.  Persistence Report'!$D$87:$D$94,'4.  2011-2014 LRAM'!$B81,'7.  Persistence Report'!P$87:P$94)</f>
        <v>0</v>
      </c>
      <c r="T82" s="288">
        <f>SUMIF('7.  Persistence Report'!$D$87:$D$94,'4.  2011-2014 LRAM'!$B81,'7.  Persistence Report'!Q$87:Q$94)</f>
        <v>0</v>
      </c>
      <c r="U82" s="288">
        <f>SUMIF('7.  Persistence Report'!$D$87:$D$94,'4.  2011-2014 LRAM'!$B81,'7.  Persistence Report'!R$87:R$94)</f>
        <v>0</v>
      </c>
      <c r="V82" s="288">
        <f>SUMIF('7.  Persistence Report'!$D$87:$D$94,'4.  2011-2014 LRAM'!$B81,'7.  Persistence Report'!S$87:S$94)</f>
        <v>0</v>
      </c>
      <c r="W82" s="288">
        <f>SUMIF('7.  Persistence Report'!$D$87:$D$94,'4.  2011-2014 LRAM'!$B81,'7.  Persistence Report'!T$87:T$94)</f>
        <v>0</v>
      </c>
      <c r="X82" s="288">
        <f>SUMIF('7.  Persistence Report'!$D$87:$D$94,'4.  2011-2014 LRAM'!$B81,'7.  Persistence Report'!U$87:U$94)</f>
        <v>0</v>
      </c>
      <c r="Y82" s="404">
        <f>Y81</f>
        <v>0</v>
      </c>
      <c r="Z82" s="404">
        <f>Z81</f>
        <v>0</v>
      </c>
      <c r="AA82" s="404">
        <f t="shared" ref="AA82:AL82" si="19">AA81</f>
        <v>0</v>
      </c>
      <c r="AB82" s="404">
        <f t="shared" si="19"/>
        <v>0</v>
      </c>
      <c r="AC82" s="404">
        <f t="shared" si="19"/>
        <v>0</v>
      </c>
      <c r="AD82" s="404">
        <f t="shared" si="19"/>
        <v>0</v>
      </c>
      <c r="AE82" s="404">
        <f t="shared" si="19"/>
        <v>0</v>
      </c>
      <c r="AF82" s="404">
        <f t="shared" si="19"/>
        <v>0</v>
      </c>
      <c r="AG82" s="404">
        <f t="shared" si="19"/>
        <v>0</v>
      </c>
      <c r="AH82" s="404">
        <f t="shared" si="19"/>
        <v>0</v>
      </c>
      <c r="AI82" s="404">
        <f t="shared" si="19"/>
        <v>0</v>
      </c>
      <c r="AJ82" s="404">
        <f t="shared" si="19"/>
        <v>0</v>
      </c>
      <c r="AK82" s="404">
        <f t="shared" si="19"/>
        <v>0</v>
      </c>
      <c r="AL82" s="404">
        <f t="shared" si="19"/>
        <v>0</v>
      </c>
      <c r="AM82" s="299"/>
    </row>
    <row r="83" spans="1:39" s="276" customFormat="1" ht="15" outlineLevel="1">
      <c r="A83" s="502"/>
      <c r="B83" s="308"/>
      <c r="C83" s="298"/>
      <c r="D83" s="284"/>
      <c r="E83" s="284"/>
      <c r="F83" s="284"/>
      <c r="G83" s="284"/>
      <c r="H83" s="284"/>
      <c r="I83" s="284"/>
      <c r="J83" s="284"/>
      <c r="K83" s="284"/>
      <c r="L83" s="284"/>
      <c r="M83" s="284"/>
      <c r="N83" s="311"/>
      <c r="O83" s="284"/>
      <c r="P83" s="284"/>
      <c r="Q83" s="284"/>
      <c r="R83" s="284"/>
      <c r="S83" s="284"/>
      <c r="T83" s="284"/>
      <c r="U83" s="284"/>
      <c r="V83" s="284"/>
      <c r="W83" s="284"/>
      <c r="X83" s="284"/>
      <c r="Y83" s="405"/>
      <c r="Z83" s="405"/>
      <c r="AA83" s="405"/>
      <c r="AB83" s="405"/>
      <c r="AC83" s="405"/>
      <c r="AD83" s="405"/>
      <c r="AE83" s="405"/>
      <c r="AF83" s="405"/>
      <c r="AG83" s="405"/>
      <c r="AH83" s="405"/>
      <c r="AI83" s="405"/>
      <c r="AJ83" s="405"/>
      <c r="AK83" s="405"/>
      <c r="AL83" s="405"/>
      <c r="AM83" s="299"/>
    </row>
    <row r="84" spans="1:39" s="276" customFormat="1" ht="15" outlineLevel="1">
      <c r="A84" s="502">
        <v>21</v>
      </c>
      <c r="B84" s="979" t="s">
        <v>822</v>
      </c>
      <c r="C84" s="284" t="s">
        <v>24</v>
      </c>
      <c r="D84" s="288">
        <f>'[3]4.  2011-2014 LRAM'!D84</f>
        <v>3704026.7859999998</v>
      </c>
      <c r="E84" s="288">
        <f>SUMIF('7.  Persistence Report'!$D$28:$D$42,'4.  2011-2014 LRAM'!$B84,'7.  Persistence Report'!AR$28:AR$42)</f>
        <v>3704026.7860746691</v>
      </c>
      <c r="F84" s="288">
        <f>SUMIF('7.  Persistence Report'!$D$28:$D$42,'4.  2011-2014 LRAM'!$B84,'7.  Persistence Report'!AS$28:AS$42)</f>
        <v>3704026.7860746691</v>
      </c>
      <c r="G84" s="288">
        <f>SUMIF('7.  Persistence Report'!$D$28:$D$42,'4.  2011-2014 LRAM'!$B84,'7.  Persistence Report'!AT$28:AT$42)</f>
        <v>3704026.7860746691</v>
      </c>
      <c r="H84" s="1036">
        <f>SUMIF('7.  Persistence Report'!$D$28:$D$42,'4.  2011-2014 LRAM'!$B84,'7.  Persistence Report'!AU$28:AU$42)</f>
        <v>3704026.7860746691</v>
      </c>
      <c r="I84" s="288">
        <f>SUMIF('7.  Persistence Report'!$D$28:$D$42,'4.  2011-2014 LRAM'!$B84,'7.  Persistence Report'!AV$28:AV$42)</f>
        <v>3704026.7860746691</v>
      </c>
      <c r="J84" s="288">
        <f>SUMIF('7.  Persistence Report'!$D$28:$D$42,'4.  2011-2014 LRAM'!$B84,'7.  Persistence Report'!AW$28:AW$42)</f>
        <v>3704026.7860746691</v>
      </c>
      <c r="K84" s="288">
        <f>SUMIF('7.  Persistence Report'!$D$28:$D$42,'4.  2011-2014 LRAM'!$B84,'7.  Persistence Report'!AX$28:AX$42)</f>
        <v>3704026.7860746691</v>
      </c>
      <c r="L84" s="288">
        <f>SUMIF('7.  Persistence Report'!$D$28:$D$42,'4.  2011-2014 LRAM'!$B84,'7.  Persistence Report'!AY$28:AY$42)</f>
        <v>1738512.100337524</v>
      </c>
      <c r="M84" s="288">
        <f>SUMIF('7.  Persistence Report'!$D$28:$D$42,'4.  2011-2014 LRAM'!$B84,'7.  Persistence Report'!AZ$28:AZ$42)</f>
        <v>1738512.100337524</v>
      </c>
      <c r="N84" s="288">
        <v>12</v>
      </c>
      <c r="O84" s="288">
        <f>'[3]4.  2011-2014 LRAM'!O84</f>
        <v>595.52700000000004</v>
      </c>
      <c r="P84" s="288">
        <f>SUMIF('7.  Persistence Report'!$D$28:$D$42,'4.  2011-2014 LRAM'!$B84,'7.  Persistence Report'!M$28:M$42)</f>
        <v>595.5270914904271</v>
      </c>
      <c r="Q84" s="288">
        <f>SUMIF('7.  Persistence Report'!$D$28:$D$42,'4.  2011-2014 LRAM'!$B84,'7.  Persistence Report'!N$28:N$42)</f>
        <v>595.5270914904271</v>
      </c>
      <c r="R84" s="288">
        <f>SUMIF('7.  Persistence Report'!$D$28:$D$42,'4.  2011-2014 LRAM'!$B84,'7.  Persistence Report'!O$28:O$42)</f>
        <v>595.5270914904271</v>
      </c>
      <c r="S84" s="288">
        <f>SUMIF('7.  Persistence Report'!$D$28:$D$42,'4.  2011-2014 LRAM'!$B84,'7.  Persistence Report'!P$28:P$42)</f>
        <v>595.5270914904271</v>
      </c>
      <c r="T84" s="288">
        <f>SUMIF('7.  Persistence Report'!$D$28:$D$42,'4.  2011-2014 LRAM'!$B84,'7.  Persistence Report'!Q$28:Q$42)</f>
        <v>595.5270914904271</v>
      </c>
      <c r="U84" s="288">
        <f>SUMIF('7.  Persistence Report'!$D$28:$D$42,'4.  2011-2014 LRAM'!$B84,'7.  Persistence Report'!R$28:R$42)</f>
        <v>595.5270914904271</v>
      </c>
      <c r="V84" s="288">
        <f>SUMIF('7.  Persistence Report'!$D$28:$D$42,'4.  2011-2014 LRAM'!$B84,'7.  Persistence Report'!S$28:S$42)</f>
        <v>595.5270914904271</v>
      </c>
      <c r="W84" s="288">
        <f>SUMIF('7.  Persistence Report'!$D$28:$D$42,'4.  2011-2014 LRAM'!$B84,'7.  Persistence Report'!T$28:T$42)</f>
        <v>309.97497984641944</v>
      </c>
      <c r="X84" s="288">
        <f>SUMIF('7.  Persistence Report'!$D$28:$D$42,'4.  2011-2014 LRAM'!$B84,'7.  Persistence Report'!U$28:U$42)</f>
        <v>309.97497984641944</v>
      </c>
      <c r="Y84" s="403"/>
      <c r="Z84" s="408"/>
      <c r="AA84" s="408">
        <v>0.2</v>
      </c>
      <c r="AB84" s="408">
        <v>0.05</v>
      </c>
      <c r="AC84" s="408">
        <v>0.75</v>
      </c>
      <c r="AD84" s="408"/>
      <c r="AE84" s="408"/>
      <c r="AF84" s="408"/>
      <c r="AG84" s="408"/>
      <c r="AH84" s="408"/>
      <c r="AI84" s="408"/>
      <c r="AJ84" s="408"/>
      <c r="AK84" s="408"/>
      <c r="AL84" s="408"/>
      <c r="AM84" s="289">
        <f>SUM(Y84:AL84)</f>
        <v>1</v>
      </c>
    </row>
    <row r="85" spans="1:39" s="276" customFormat="1" ht="15" outlineLevel="1">
      <c r="A85" s="502"/>
      <c r="B85" s="308" t="s">
        <v>213</v>
      </c>
      <c r="C85" s="284" t="s">
        <v>162</v>
      </c>
      <c r="D85" s="288">
        <f>'[3]4.  2011-2014 LRAM'!D85</f>
        <v>0</v>
      </c>
      <c r="E85" s="288">
        <f>SUMIF('7.  Persistence Report'!$D$87:$D$94,'4.  2011-2014 LRAM'!$B84,'7.  Persistence Report'!AR$87:AR$94)</f>
        <v>0</v>
      </c>
      <c r="F85" s="288">
        <f>SUMIF('7.  Persistence Report'!$D$87:$D$94,'4.  2011-2014 LRAM'!$B84,'7.  Persistence Report'!AS$87:AS$94)</f>
        <v>0</v>
      </c>
      <c r="G85" s="288">
        <f>SUMIF('7.  Persistence Report'!$D$87:$D$94,'4.  2011-2014 LRAM'!$B84,'7.  Persistence Report'!AT$87:AT$94)</f>
        <v>0</v>
      </c>
      <c r="H85" s="288">
        <f>SUMIF('7.  Persistence Report'!$D$87:$D$94,'4.  2011-2014 LRAM'!$B84,'7.  Persistence Report'!AU$87:AU$94)</f>
        <v>0</v>
      </c>
      <c r="I85" s="288">
        <f>SUMIF('7.  Persistence Report'!$D$87:$D$94,'4.  2011-2014 LRAM'!$B84,'7.  Persistence Report'!AV$87:AV$94)</f>
        <v>0</v>
      </c>
      <c r="J85" s="288">
        <f>SUMIF('7.  Persistence Report'!$D$87:$D$94,'4.  2011-2014 LRAM'!$B84,'7.  Persistence Report'!AW$87:AW$94)</f>
        <v>0</v>
      </c>
      <c r="K85" s="288">
        <f>SUMIF('7.  Persistence Report'!$D$87:$D$94,'4.  2011-2014 LRAM'!$B84,'7.  Persistence Report'!AX$87:AX$94)</f>
        <v>0</v>
      </c>
      <c r="L85" s="288">
        <f>SUMIF('7.  Persistence Report'!$D$87:$D$94,'4.  2011-2014 LRAM'!$B84,'7.  Persistence Report'!AY$87:AY$94)</f>
        <v>0</v>
      </c>
      <c r="M85" s="288">
        <f>SUMIF('7.  Persistence Report'!$D$87:$D$94,'4.  2011-2014 LRAM'!$B84,'7.  Persistence Report'!AZ$87:AZ$94)</f>
        <v>0</v>
      </c>
      <c r="N85" s="288">
        <f>N84</f>
        <v>12</v>
      </c>
      <c r="O85" s="288">
        <f>'[3]4.  2011-2014 LRAM'!O85</f>
        <v>0</v>
      </c>
      <c r="P85" s="288">
        <f>SUMIF('7.  Persistence Report'!$D$87:$D$94,'4.  2011-2014 LRAM'!$B84,'7.  Persistence Report'!M$87:M$94)</f>
        <v>0</v>
      </c>
      <c r="Q85" s="288">
        <f>SUMIF('7.  Persistence Report'!$D$87:$D$94,'4.  2011-2014 LRAM'!$B84,'7.  Persistence Report'!N$87:N$94)</f>
        <v>0</v>
      </c>
      <c r="R85" s="288">
        <f>SUMIF('7.  Persistence Report'!$D$87:$D$94,'4.  2011-2014 LRAM'!$B84,'7.  Persistence Report'!O$87:O$94)</f>
        <v>0</v>
      </c>
      <c r="S85" s="288">
        <f>SUMIF('7.  Persistence Report'!$D$87:$D$94,'4.  2011-2014 LRAM'!$B84,'7.  Persistence Report'!P$87:P$94)</f>
        <v>0</v>
      </c>
      <c r="T85" s="288">
        <f>SUMIF('7.  Persistence Report'!$D$87:$D$94,'4.  2011-2014 LRAM'!$B84,'7.  Persistence Report'!Q$87:Q$94)</f>
        <v>0</v>
      </c>
      <c r="U85" s="288">
        <f>SUMIF('7.  Persistence Report'!$D$87:$D$94,'4.  2011-2014 LRAM'!$B84,'7.  Persistence Report'!R$87:R$94)</f>
        <v>0</v>
      </c>
      <c r="V85" s="288">
        <f>SUMIF('7.  Persistence Report'!$D$87:$D$94,'4.  2011-2014 LRAM'!$B84,'7.  Persistence Report'!S$87:S$94)</f>
        <v>0</v>
      </c>
      <c r="W85" s="288">
        <f>SUMIF('7.  Persistence Report'!$D$87:$D$94,'4.  2011-2014 LRAM'!$B84,'7.  Persistence Report'!T$87:T$94)</f>
        <v>0</v>
      </c>
      <c r="X85" s="288">
        <f>SUMIF('7.  Persistence Report'!$D$87:$D$94,'4.  2011-2014 LRAM'!$B84,'7.  Persistence Report'!U$87:U$94)</f>
        <v>0</v>
      </c>
      <c r="Y85" s="404">
        <f>Y84</f>
        <v>0</v>
      </c>
      <c r="Z85" s="404">
        <f>Z84</f>
        <v>0</v>
      </c>
      <c r="AA85" s="404">
        <f t="shared" ref="AA85:AL85" si="20">AA84</f>
        <v>0.2</v>
      </c>
      <c r="AB85" s="404">
        <f t="shared" si="20"/>
        <v>0.05</v>
      </c>
      <c r="AC85" s="404">
        <f t="shared" si="20"/>
        <v>0.75</v>
      </c>
      <c r="AD85" s="404">
        <f t="shared" si="20"/>
        <v>0</v>
      </c>
      <c r="AE85" s="404">
        <f t="shared" si="20"/>
        <v>0</v>
      </c>
      <c r="AF85" s="404">
        <f t="shared" si="20"/>
        <v>0</v>
      </c>
      <c r="AG85" s="404">
        <f t="shared" si="20"/>
        <v>0</v>
      </c>
      <c r="AH85" s="404">
        <f t="shared" si="20"/>
        <v>0</v>
      </c>
      <c r="AI85" s="404">
        <f t="shared" si="20"/>
        <v>0</v>
      </c>
      <c r="AJ85" s="404">
        <f t="shared" si="20"/>
        <v>0</v>
      </c>
      <c r="AK85" s="404">
        <f t="shared" si="20"/>
        <v>0</v>
      </c>
      <c r="AL85" s="404">
        <f t="shared" si="20"/>
        <v>0</v>
      </c>
      <c r="AM85" s="290"/>
    </row>
    <row r="86" spans="1:39" s="276" customFormat="1" ht="15" outlineLevel="1">
      <c r="A86" s="502"/>
      <c r="B86" s="308"/>
      <c r="C86" s="298"/>
      <c r="D86" s="284"/>
      <c r="E86" s="284"/>
      <c r="F86" s="284"/>
      <c r="G86" s="284"/>
      <c r="H86" s="284"/>
      <c r="I86" s="284"/>
      <c r="J86" s="284"/>
      <c r="K86" s="284"/>
      <c r="L86" s="284"/>
      <c r="M86" s="284"/>
      <c r="N86" s="284"/>
      <c r="O86" s="284"/>
      <c r="P86" s="284"/>
      <c r="Q86" s="284"/>
      <c r="R86" s="284"/>
      <c r="S86" s="284"/>
      <c r="T86" s="284"/>
      <c r="U86" s="284"/>
      <c r="V86" s="284"/>
      <c r="W86" s="284"/>
      <c r="X86" s="284"/>
      <c r="Y86" s="415"/>
      <c r="Z86" s="405"/>
      <c r="AA86" s="405"/>
      <c r="AB86" s="405"/>
      <c r="AC86" s="405"/>
      <c r="AD86" s="405"/>
      <c r="AE86" s="405"/>
      <c r="AF86" s="405"/>
      <c r="AG86" s="405"/>
      <c r="AH86" s="405"/>
      <c r="AI86" s="405"/>
      <c r="AJ86" s="405"/>
      <c r="AK86" s="405"/>
      <c r="AL86" s="405"/>
      <c r="AM86" s="299"/>
    </row>
    <row r="87" spans="1:39" s="276" customFormat="1" ht="15" outlineLevel="1">
      <c r="A87" s="502">
        <v>22</v>
      </c>
      <c r="B87" s="979" t="s">
        <v>819</v>
      </c>
      <c r="C87" s="284" t="s">
        <v>24</v>
      </c>
      <c r="D87" s="288">
        <f>'[3]4.  2011-2014 LRAM'!D87</f>
        <v>0</v>
      </c>
      <c r="E87" s="288">
        <f>SUMIF('7.  Persistence Report'!$D$28:$D$42,'4.  2011-2014 LRAM'!$B87,'7.  Persistence Report'!AR$28:AR$42)</f>
        <v>0</v>
      </c>
      <c r="F87" s="288">
        <f>SUMIF('7.  Persistence Report'!$D$28:$D$42,'4.  2011-2014 LRAM'!$B87,'7.  Persistence Report'!AS$28:AS$42)</f>
        <v>0</v>
      </c>
      <c r="G87" s="288">
        <f>SUMIF('7.  Persistence Report'!$D$28:$D$42,'4.  2011-2014 LRAM'!$B87,'7.  Persistence Report'!AT$28:AT$42)</f>
        <v>0</v>
      </c>
      <c r="H87" s="288">
        <f>SUMIF('7.  Persistence Report'!$D$28:$D$42,'4.  2011-2014 LRAM'!$B87,'7.  Persistence Report'!AU$28:AU$42)</f>
        <v>0</v>
      </c>
      <c r="I87" s="288">
        <f>SUMIF('7.  Persistence Report'!$D$28:$D$42,'4.  2011-2014 LRAM'!$B87,'7.  Persistence Report'!AV$28:AV$42)</f>
        <v>0</v>
      </c>
      <c r="J87" s="288">
        <f>SUMIF('7.  Persistence Report'!$D$28:$D$42,'4.  2011-2014 LRAM'!$B87,'7.  Persistence Report'!AW$28:AW$42)</f>
        <v>0</v>
      </c>
      <c r="K87" s="288">
        <f>SUMIF('7.  Persistence Report'!$D$28:$D$42,'4.  2011-2014 LRAM'!$B87,'7.  Persistence Report'!AX$28:AX$42)</f>
        <v>0</v>
      </c>
      <c r="L87" s="288">
        <f>SUMIF('7.  Persistence Report'!$D$28:$D$42,'4.  2011-2014 LRAM'!$B87,'7.  Persistence Report'!AY$28:AY$42)</f>
        <v>0</v>
      </c>
      <c r="M87" s="288">
        <f>SUMIF('7.  Persistence Report'!$D$28:$D$42,'4.  2011-2014 LRAM'!$B87,'7.  Persistence Report'!AZ$28:AZ$42)</f>
        <v>0</v>
      </c>
      <c r="N87" s="284"/>
      <c r="O87" s="288">
        <f>'[3]4.  2011-2014 LRAM'!O87</f>
        <v>0</v>
      </c>
      <c r="P87" s="288">
        <f>SUMIF('7.  Persistence Report'!$D$28:$D$42,'4.  2011-2014 LRAM'!$B87,'7.  Persistence Report'!M$28:M$42)</f>
        <v>0</v>
      </c>
      <c r="Q87" s="288">
        <f>SUMIF('7.  Persistence Report'!$D$28:$D$42,'4.  2011-2014 LRAM'!$B87,'7.  Persistence Report'!N$28:N$42)</f>
        <v>0</v>
      </c>
      <c r="R87" s="288">
        <f>SUMIF('7.  Persistence Report'!$D$28:$D$42,'4.  2011-2014 LRAM'!$B87,'7.  Persistence Report'!O$28:O$42)</f>
        <v>0</v>
      </c>
      <c r="S87" s="288">
        <f>SUMIF('7.  Persistence Report'!$D$28:$D$42,'4.  2011-2014 LRAM'!$B87,'7.  Persistence Report'!P$28:P$42)</f>
        <v>0</v>
      </c>
      <c r="T87" s="288">
        <f>SUMIF('7.  Persistence Report'!$D$28:$D$42,'4.  2011-2014 LRAM'!$B87,'7.  Persistence Report'!Q$28:Q$42)</f>
        <v>0</v>
      </c>
      <c r="U87" s="288">
        <f>SUMIF('7.  Persistence Report'!$D$28:$D$42,'4.  2011-2014 LRAM'!$B87,'7.  Persistence Report'!R$28:R$42)</f>
        <v>0</v>
      </c>
      <c r="V87" s="288">
        <f>SUMIF('7.  Persistence Report'!$D$28:$D$42,'4.  2011-2014 LRAM'!$B87,'7.  Persistence Report'!S$28:S$42)</f>
        <v>0</v>
      </c>
      <c r="W87" s="288">
        <f>SUMIF('7.  Persistence Report'!$D$28:$D$42,'4.  2011-2014 LRAM'!$B87,'7.  Persistence Report'!T$28:T$42)</f>
        <v>0</v>
      </c>
      <c r="X87" s="288">
        <f>SUMIF('7.  Persistence Report'!$D$28:$D$42,'4.  2011-2014 LRAM'!$B87,'7.  Persistence Report'!U$28:U$42)</f>
        <v>0</v>
      </c>
      <c r="Y87" s="403"/>
      <c r="Z87" s="408"/>
      <c r="AA87" s="408"/>
      <c r="AB87" s="408"/>
      <c r="AC87" s="408"/>
      <c r="AD87" s="408"/>
      <c r="AE87" s="408"/>
      <c r="AF87" s="408"/>
      <c r="AG87" s="408"/>
      <c r="AH87" s="408"/>
      <c r="AI87" s="408"/>
      <c r="AJ87" s="408"/>
      <c r="AK87" s="408"/>
      <c r="AL87" s="408"/>
      <c r="AM87" s="289">
        <f>SUM(Y87:AL87)</f>
        <v>0</v>
      </c>
    </row>
    <row r="88" spans="1:39" s="276" customFormat="1" ht="15" outlineLevel="1">
      <c r="A88" s="502"/>
      <c r="B88" s="308" t="s">
        <v>213</v>
      </c>
      <c r="C88" s="284" t="s">
        <v>162</v>
      </c>
      <c r="D88" s="288">
        <f>'[3]4.  2011-2014 LRAM'!D88</f>
        <v>0</v>
      </c>
      <c r="E88" s="288">
        <f>SUMIF('7.  Persistence Report'!$D$87:$D$94,'4.  2011-2014 LRAM'!$B87,'7.  Persistence Report'!AR$87:AR$94)</f>
        <v>0</v>
      </c>
      <c r="F88" s="288">
        <f>SUMIF('7.  Persistence Report'!$D$87:$D$94,'4.  2011-2014 LRAM'!$B87,'7.  Persistence Report'!AS$87:AS$94)</f>
        <v>0</v>
      </c>
      <c r="G88" s="288">
        <f>SUMIF('7.  Persistence Report'!$D$87:$D$94,'4.  2011-2014 LRAM'!$B87,'7.  Persistence Report'!AT$87:AT$94)</f>
        <v>0</v>
      </c>
      <c r="H88" s="288">
        <f>SUMIF('7.  Persistence Report'!$D$87:$D$94,'4.  2011-2014 LRAM'!$B87,'7.  Persistence Report'!AU$87:AU$94)</f>
        <v>0</v>
      </c>
      <c r="I88" s="288">
        <f>SUMIF('7.  Persistence Report'!$D$87:$D$94,'4.  2011-2014 LRAM'!$B87,'7.  Persistence Report'!AV$87:AV$94)</f>
        <v>0</v>
      </c>
      <c r="J88" s="288">
        <f>SUMIF('7.  Persistence Report'!$D$87:$D$94,'4.  2011-2014 LRAM'!$B87,'7.  Persistence Report'!AW$87:AW$94)</f>
        <v>0</v>
      </c>
      <c r="K88" s="288">
        <f>SUMIF('7.  Persistence Report'!$D$87:$D$94,'4.  2011-2014 LRAM'!$B87,'7.  Persistence Report'!AX$87:AX$94)</f>
        <v>0</v>
      </c>
      <c r="L88" s="288">
        <f>SUMIF('7.  Persistence Report'!$D$87:$D$94,'4.  2011-2014 LRAM'!$B87,'7.  Persistence Report'!AY$87:AY$94)</f>
        <v>0</v>
      </c>
      <c r="M88" s="288">
        <f>SUMIF('7.  Persistence Report'!$D$87:$D$94,'4.  2011-2014 LRAM'!$B87,'7.  Persistence Report'!AZ$87:AZ$94)</f>
        <v>0</v>
      </c>
      <c r="N88" s="284"/>
      <c r="O88" s="288">
        <f>'[3]4.  2011-2014 LRAM'!O88</f>
        <v>0</v>
      </c>
      <c r="P88" s="288">
        <f>SUMIF('7.  Persistence Report'!$D$87:$D$94,'4.  2011-2014 LRAM'!$B87,'7.  Persistence Report'!M$87:M$94)</f>
        <v>0</v>
      </c>
      <c r="Q88" s="288">
        <f>SUMIF('7.  Persistence Report'!$D$87:$D$94,'4.  2011-2014 LRAM'!$B87,'7.  Persistence Report'!N$87:N$94)</f>
        <v>0</v>
      </c>
      <c r="R88" s="288">
        <f>SUMIF('7.  Persistence Report'!$D$87:$D$94,'4.  2011-2014 LRAM'!$B87,'7.  Persistence Report'!O$87:O$94)</f>
        <v>0</v>
      </c>
      <c r="S88" s="288">
        <f>SUMIF('7.  Persistence Report'!$D$87:$D$94,'4.  2011-2014 LRAM'!$B87,'7.  Persistence Report'!P$87:P$94)</f>
        <v>0</v>
      </c>
      <c r="T88" s="288">
        <f>SUMIF('7.  Persistence Report'!$D$87:$D$94,'4.  2011-2014 LRAM'!$B87,'7.  Persistence Report'!Q$87:Q$94)</f>
        <v>0</v>
      </c>
      <c r="U88" s="288">
        <f>SUMIF('7.  Persistence Report'!$D$87:$D$94,'4.  2011-2014 LRAM'!$B87,'7.  Persistence Report'!R$87:R$94)</f>
        <v>0</v>
      </c>
      <c r="V88" s="288">
        <f>SUMIF('7.  Persistence Report'!$D$87:$D$94,'4.  2011-2014 LRAM'!$B87,'7.  Persistence Report'!S$87:S$94)</f>
        <v>0</v>
      </c>
      <c r="W88" s="288">
        <f>SUMIF('7.  Persistence Report'!$D$87:$D$94,'4.  2011-2014 LRAM'!$B87,'7.  Persistence Report'!T$87:T$94)</f>
        <v>0</v>
      </c>
      <c r="X88" s="288">
        <f>SUMIF('7.  Persistence Report'!$D$87:$D$94,'4.  2011-2014 LRAM'!$B87,'7.  Persistence Report'!U$87:U$94)</f>
        <v>0</v>
      </c>
      <c r="Y88" s="404">
        <f>Y87</f>
        <v>0</v>
      </c>
      <c r="Z88" s="404">
        <f>Z87</f>
        <v>0</v>
      </c>
      <c r="AA88" s="404">
        <f t="shared" ref="AA88:AL88" si="21">AA87</f>
        <v>0</v>
      </c>
      <c r="AB88" s="404">
        <f t="shared" si="21"/>
        <v>0</v>
      </c>
      <c r="AC88" s="404">
        <f t="shared" si="21"/>
        <v>0</v>
      </c>
      <c r="AD88" s="404">
        <f t="shared" si="21"/>
        <v>0</v>
      </c>
      <c r="AE88" s="404">
        <f t="shared" si="21"/>
        <v>0</v>
      </c>
      <c r="AF88" s="404">
        <f t="shared" si="21"/>
        <v>0</v>
      </c>
      <c r="AG88" s="404">
        <f t="shared" si="21"/>
        <v>0</v>
      </c>
      <c r="AH88" s="404">
        <f t="shared" si="21"/>
        <v>0</v>
      </c>
      <c r="AI88" s="404">
        <f t="shared" si="21"/>
        <v>0</v>
      </c>
      <c r="AJ88" s="404">
        <f t="shared" si="21"/>
        <v>0</v>
      </c>
      <c r="AK88" s="404">
        <f t="shared" si="21"/>
        <v>0</v>
      </c>
      <c r="AL88" s="404">
        <f t="shared" si="21"/>
        <v>0</v>
      </c>
      <c r="AM88" s="299"/>
    </row>
    <row r="89" spans="1:39" s="276" customFormat="1" ht="15" outlineLevel="1">
      <c r="A89" s="502"/>
      <c r="B89" s="308"/>
      <c r="C89" s="298"/>
      <c r="D89" s="284"/>
      <c r="E89" s="284"/>
      <c r="F89" s="284"/>
      <c r="G89" s="284"/>
      <c r="H89" s="284"/>
      <c r="I89" s="284"/>
      <c r="J89" s="284"/>
      <c r="K89" s="284"/>
      <c r="L89" s="284"/>
      <c r="M89" s="284"/>
      <c r="N89" s="284"/>
      <c r="O89" s="284"/>
      <c r="P89" s="284"/>
      <c r="Q89" s="284"/>
      <c r="R89" s="284"/>
      <c r="S89" s="284"/>
      <c r="T89" s="284"/>
      <c r="U89" s="284"/>
      <c r="V89" s="284"/>
      <c r="W89" s="284"/>
      <c r="X89" s="284"/>
      <c r="Y89" s="405"/>
      <c r="Z89" s="405"/>
      <c r="AA89" s="405"/>
      <c r="AB89" s="405"/>
      <c r="AC89" s="405"/>
      <c r="AD89" s="405"/>
      <c r="AE89" s="405"/>
      <c r="AF89" s="405"/>
      <c r="AG89" s="405"/>
      <c r="AH89" s="405"/>
      <c r="AI89" s="405"/>
      <c r="AJ89" s="405"/>
      <c r="AK89" s="405"/>
      <c r="AL89" s="405"/>
      <c r="AM89" s="299"/>
    </row>
    <row r="90" spans="1:39" s="286" customFormat="1" ht="15.75" outlineLevel="1">
      <c r="A90" s="503"/>
      <c r="B90" s="281" t="s">
        <v>14</v>
      </c>
      <c r="C90" s="282"/>
      <c r="D90" s="283"/>
      <c r="E90" s="283"/>
      <c r="F90" s="283"/>
      <c r="G90" s="283"/>
      <c r="H90" s="283"/>
      <c r="I90" s="283"/>
      <c r="J90" s="283"/>
      <c r="K90" s="283"/>
      <c r="L90" s="283"/>
      <c r="M90" s="283"/>
      <c r="N90" s="283"/>
      <c r="O90" s="283"/>
      <c r="P90" s="282"/>
      <c r="Q90" s="282"/>
      <c r="R90" s="282"/>
      <c r="S90" s="282"/>
      <c r="T90" s="282"/>
      <c r="U90" s="282"/>
      <c r="V90" s="282"/>
      <c r="W90" s="282"/>
      <c r="X90" s="282"/>
      <c r="Y90" s="407"/>
      <c r="Z90" s="407"/>
      <c r="AA90" s="407"/>
      <c r="AB90" s="407"/>
      <c r="AC90" s="407"/>
      <c r="AD90" s="407"/>
      <c r="AE90" s="407"/>
      <c r="AF90" s="407"/>
      <c r="AG90" s="407"/>
      <c r="AH90" s="407"/>
      <c r="AI90" s="407"/>
      <c r="AJ90" s="407"/>
      <c r="AK90" s="407"/>
      <c r="AL90" s="407"/>
      <c r="AM90" s="285"/>
    </row>
    <row r="91" spans="1:39" s="276" customFormat="1" ht="15" outlineLevel="1">
      <c r="A91" s="502">
        <v>23</v>
      </c>
      <c r="B91" s="308" t="s">
        <v>14</v>
      </c>
      <c r="C91" s="284" t="s">
        <v>24</v>
      </c>
      <c r="D91" s="288">
        <f>'[3]4.  2011-2014 LRAM'!D91</f>
        <v>0</v>
      </c>
      <c r="E91" s="288">
        <f>SUMIF('7.  Persistence Report'!$D$28:$D$42,'4.  2011-2014 LRAM'!$B91,'7.  Persistence Report'!AR$28:AR$42)</f>
        <v>0</v>
      </c>
      <c r="F91" s="288">
        <f>SUMIF('7.  Persistence Report'!$D$28:$D$42,'4.  2011-2014 LRAM'!$B91,'7.  Persistence Report'!AS$28:AS$42)</f>
        <v>0</v>
      </c>
      <c r="G91" s="288">
        <f>SUMIF('7.  Persistence Report'!$D$28:$D$42,'4.  2011-2014 LRAM'!$B91,'7.  Persistence Report'!AT$28:AT$42)</f>
        <v>0</v>
      </c>
      <c r="H91" s="288">
        <f>SUMIF('7.  Persistence Report'!$D$28:$D$42,'4.  2011-2014 LRAM'!$B91,'7.  Persistence Report'!AU$28:AU$42)</f>
        <v>0</v>
      </c>
      <c r="I91" s="288">
        <f>SUMIF('7.  Persistence Report'!$D$28:$D$42,'4.  2011-2014 LRAM'!$B91,'7.  Persistence Report'!AV$28:AV$42)</f>
        <v>0</v>
      </c>
      <c r="J91" s="288">
        <f>SUMIF('7.  Persistence Report'!$D$28:$D$42,'4.  2011-2014 LRAM'!$B91,'7.  Persistence Report'!AW$28:AW$42)</f>
        <v>0</v>
      </c>
      <c r="K91" s="288">
        <f>SUMIF('7.  Persistence Report'!$D$28:$D$42,'4.  2011-2014 LRAM'!$B91,'7.  Persistence Report'!AX$28:AX$42)</f>
        <v>0</v>
      </c>
      <c r="L91" s="288">
        <f>SUMIF('7.  Persistence Report'!$D$28:$D$42,'4.  2011-2014 LRAM'!$B91,'7.  Persistence Report'!AY$28:AY$42)</f>
        <v>0</v>
      </c>
      <c r="M91" s="288">
        <f>SUMIF('7.  Persistence Report'!$D$28:$D$42,'4.  2011-2014 LRAM'!$B91,'7.  Persistence Report'!AZ$28:AZ$42)</f>
        <v>0</v>
      </c>
      <c r="N91" s="284"/>
      <c r="O91" s="288">
        <f>'[3]4.  2011-2014 LRAM'!O91</f>
        <v>0</v>
      </c>
      <c r="P91" s="288">
        <f>SUMIF('7.  Persistence Report'!$D$28:$D$42,'4.  2011-2014 LRAM'!$B91,'7.  Persistence Report'!M$28:M$42)</f>
        <v>0</v>
      </c>
      <c r="Q91" s="288">
        <f>SUMIF('7.  Persistence Report'!$D$28:$D$42,'4.  2011-2014 LRAM'!$B91,'7.  Persistence Report'!N$28:N$42)</f>
        <v>0</v>
      </c>
      <c r="R91" s="288">
        <f>SUMIF('7.  Persistence Report'!$D$28:$D$42,'4.  2011-2014 LRAM'!$B91,'7.  Persistence Report'!O$28:O$42)</f>
        <v>0</v>
      </c>
      <c r="S91" s="288">
        <f>SUMIF('7.  Persistence Report'!$D$28:$D$42,'4.  2011-2014 LRAM'!$B91,'7.  Persistence Report'!P$28:P$42)</f>
        <v>0</v>
      </c>
      <c r="T91" s="288">
        <f>SUMIF('7.  Persistence Report'!$D$28:$D$42,'4.  2011-2014 LRAM'!$B91,'7.  Persistence Report'!Q$28:Q$42)</f>
        <v>0</v>
      </c>
      <c r="U91" s="288">
        <f>SUMIF('7.  Persistence Report'!$D$28:$D$42,'4.  2011-2014 LRAM'!$B91,'7.  Persistence Report'!R$28:R$42)</f>
        <v>0</v>
      </c>
      <c r="V91" s="288">
        <f>SUMIF('7.  Persistence Report'!$D$28:$D$42,'4.  2011-2014 LRAM'!$B91,'7.  Persistence Report'!S$28:S$42)</f>
        <v>0</v>
      </c>
      <c r="W91" s="288">
        <f>SUMIF('7.  Persistence Report'!$D$28:$D$42,'4.  2011-2014 LRAM'!$B91,'7.  Persistence Report'!T$28:T$42)</f>
        <v>0</v>
      </c>
      <c r="X91" s="288">
        <f>SUMIF('7.  Persistence Report'!$D$28:$D$42,'4.  2011-2014 LRAM'!$B91,'7.  Persistence Report'!U$28:U$42)</f>
        <v>0</v>
      </c>
      <c r="Y91" s="403">
        <v>1</v>
      </c>
      <c r="Z91" s="403"/>
      <c r="AA91" s="403"/>
      <c r="AB91" s="403"/>
      <c r="AC91" s="403"/>
      <c r="AD91" s="403"/>
      <c r="AE91" s="403"/>
      <c r="AF91" s="403"/>
      <c r="AG91" s="403"/>
      <c r="AH91" s="403"/>
      <c r="AI91" s="403"/>
      <c r="AJ91" s="403"/>
      <c r="AK91" s="403"/>
      <c r="AL91" s="403"/>
      <c r="AM91" s="289">
        <f>SUM(Y91:AL91)</f>
        <v>1</v>
      </c>
    </row>
    <row r="92" spans="1:39" s="276" customFormat="1" ht="15" outlineLevel="1">
      <c r="A92" s="502"/>
      <c r="B92" s="308" t="s">
        <v>213</v>
      </c>
      <c r="C92" s="284" t="s">
        <v>162</v>
      </c>
      <c r="D92" s="288">
        <f>'[3]4.  2011-2014 LRAM'!D92</f>
        <v>0</v>
      </c>
      <c r="E92" s="288">
        <f>SUMIF('7.  Persistence Report'!$D$87:$D$94,'4.  2011-2014 LRAM'!$B91,'7.  Persistence Report'!AR$87:AR$94)</f>
        <v>0</v>
      </c>
      <c r="F92" s="288">
        <f>SUMIF('7.  Persistence Report'!$D$87:$D$94,'4.  2011-2014 LRAM'!$B91,'7.  Persistence Report'!AS$87:AS$94)</f>
        <v>0</v>
      </c>
      <c r="G92" s="288">
        <f>SUMIF('7.  Persistence Report'!$D$87:$D$94,'4.  2011-2014 LRAM'!$B91,'7.  Persistence Report'!AT$87:AT$94)</f>
        <v>0</v>
      </c>
      <c r="H92" s="288">
        <f>SUMIF('7.  Persistence Report'!$D$87:$D$94,'4.  2011-2014 LRAM'!$B91,'7.  Persistence Report'!AU$87:AU$94)</f>
        <v>0</v>
      </c>
      <c r="I92" s="288">
        <f>SUMIF('7.  Persistence Report'!$D$87:$D$94,'4.  2011-2014 LRAM'!$B91,'7.  Persistence Report'!AV$87:AV$94)</f>
        <v>0</v>
      </c>
      <c r="J92" s="288">
        <f>SUMIF('7.  Persistence Report'!$D$87:$D$94,'4.  2011-2014 LRAM'!$B91,'7.  Persistence Report'!AW$87:AW$94)</f>
        <v>0</v>
      </c>
      <c r="K92" s="288">
        <f>SUMIF('7.  Persistence Report'!$D$87:$D$94,'4.  2011-2014 LRAM'!$B91,'7.  Persistence Report'!AX$87:AX$94)</f>
        <v>0</v>
      </c>
      <c r="L92" s="288">
        <f>SUMIF('7.  Persistence Report'!$D$87:$D$94,'4.  2011-2014 LRAM'!$B91,'7.  Persistence Report'!AY$87:AY$94)</f>
        <v>0</v>
      </c>
      <c r="M92" s="288">
        <f>SUMIF('7.  Persistence Report'!$D$87:$D$94,'4.  2011-2014 LRAM'!$B91,'7.  Persistence Report'!AZ$87:AZ$94)</f>
        <v>0</v>
      </c>
      <c r="N92" s="461"/>
      <c r="O92" s="288">
        <f>'[3]4.  2011-2014 LRAM'!O92</f>
        <v>0</v>
      </c>
      <c r="P92" s="288">
        <f>SUMIF('7.  Persistence Report'!$D$87:$D$94,'4.  2011-2014 LRAM'!$B91,'7.  Persistence Report'!M$87:M$94)</f>
        <v>0</v>
      </c>
      <c r="Q92" s="288">
        <f>SUMIF('7.  Persistence Report'!$D$87:$D$94,'4.  2011-2014 LRAM'!$B91,'7.  Persistence Report'!N$87:N$94)</f>
        <v>0</v>
      </c>
      <c r="R92" s="288">
        <f>SUMIF('7.  Persistence Report'!$D$87:$D$94,'4.  2011-2014 LRAM'!$B91,'7.  Persistence Report'!O$87:O$94)</f>
        <v>0</v>
      </c>
      <c r="S92" s="288">
        <f>SUMIF('7.  Persistence Report'!$D$87:$D$94,'4.  2011-2014 LRAM'!$B91,'7.  Persistence Report'!P$87:P$94)</f>
        <v>0</v>
      </c>
      <c r="T92" s="288">
        <f>SUMIF('7.  Persistence Report'!$D$87:$D$94,'4.  2011-2014 LRAM'!$B91,'7.  Persistence Report'!Q$87:Q$94)</f>
        <v>0</v>
      </c>
      <c r="U92" s="288">
        <f>SUMIF('7.  Persistence Report'!$D$87:$D$94,'4.  2011-2014 LRAM'!$B91,'7.  Persistence Report'!R$87:R$94)</f>
        <v>0</v>
      </c>
      <c r="V92" s="288">
        <f>SUMIF('7.  Persistence Report'!$D$87:$D$94,'4.  2011-2014 LRAM'!$B91,'7.  Persistence Report'!S$87:S$94)</f>
        <v>0</v>
      </c>
      <c r="W92" s="288">
        <f>SUMIF('7.  Persistence Report'!$D$87:$D$94,'4.  2011-2014 LRAM'!$B91,'7.  Persistence Report'!T$87:T$94)</f>
        <v>0</v>
      </c>
      <c r="X92" s="288">
        <f>SUMIF('7.  Persistence Report'!$D$87:$D$94,'4.  2011-2014 LRAM'!$B91,'7.  Persistence Report'!U$87:U$94)</f>
        <v>0</v>
      </c>
      <c r="Y92" s="404">
        <f>Y91</f>
        <v>1</v>
      </c>
      <c r="Z92" s="404">
        <f>Z91</f>
        <v>0</v>
      </c>
      <c r="AA92" s="404">
        <f t="shared" ref="AA92:AL92" si="22">AA91</f>
        <v>0</v>
      </c>
      <c r="AB92" s="404">
        <f t="shared" si="22"/>
        <v>0</v>
      </c>
      <c r="AC92" s="404">
        <f t="shared" si="22"/>
        <v>0</v>
      </c>
      <c r="AD92" s="404">
        <f t="shared" si="22"/>
        <v>0</v>
      </c>
      <c r="AE92" s="404">
        <f t="shared" si="22"/>
        <v>0</v>
      </c>
      <c r="AF92" s="404">
        <f t="shared" si="22"/>
        <v>0</v>
      </c>
      <c r="AG92" s="404">
        <f t="shared" si="22"/>
        <v>0</v>
      </c>
      <c r="AH92" s="404">
        <f t="shared" si="22"/>
        <v>0</v>
      </c>
      <c r="AI92" s="404">
        <f t="shared" si="22"/>
        <v>0</v>
      </c>
      <c r="AJ92" s="404">
        <f t="shared" si="22"/>
        <v>0</v>
      </c>
      <c r="AK92" s="404">
        <f t="shared" si="22"/>
        <v>0</v>
      </c>
      <c r="AL92" s="404">
        <f t="shared" si="22"/>
        <v>0</v>
      </c>
      <c r="AM92" s="290"/>
    </row>
    <row r="93" spans="1:39" s="276" customFormat="1" ht="15" outlineLevel="1">
      <c r="A93" s="502"/>
      <c r="B93" s="308"/>
      <c r="C93" s="298"/>
      <c r="D93" s="284"/>
      <c r="E93" s="284"/>
      <c r="F93" s="284"/>
      <c r="G93" s="284"/>
      <c r="H93" s="284"/>
      <c r="I93" s="284"/>
      <c r="J93" s="284"/>
      <c r="K93" s="284"/>
      <c r="L93" s="284"/>
      <c r="M93" s="284"/>
      <c r="N93" s="284"/>
      <c r="O93" s="284"/>
      <c r="P93" s="284"/>
      <c r="Q93" s="284"/>
      <c r="R93" s="284"/>
      <c r="S93" s="284"/>
      <c r="T93" s="284"/>
      <c r="U93" s="284"/>
      <c r="V93" s="284"/>
      <c r="W93" s="284"/>
      <c r="X93" s="284"/>
      <c r="Y93" s="405"/>
      <c r="Z93" s="405"/>
      <c r="AA93" s="405"/>
      <c r="AB93" s="405"/>
      <c r="AC93" s="405"/>
      <c r="AD93" s="405"/>
      <c r="AE93" s="405"/>
      <c r="AF93" s="405"/>
      <c r="AG93" s="405"/>
      <c r="AH93" s="405"/>
      <c r="AI93" s="405"/>
      <c r="AJ93" s="405"/>
      <c r="AK93" s="405"/>
      <c r="AL93" s="405"/>
      <c r="AM93" s="299"/>
    </row>
    <row r="94" spans="1:39" s="286" customFormat="1" ht="15.75" outlineLevel="1">
      <c r="A94" s="503"/>
      <c r="B94" s="281" t="s">
        <v>487</v>
      </c>
      <c r="C94" s="282"/>
      <c r="D94" s="283"/>
      <c r="E94" s="283"/>
      <c r="F94" s="283"/>
      <c r="G94" s="283"/>
      <c r="H94" s="283"/>
      <c r="I94" s="283"/>
      <c r="J94" s="283"/>
      <c r="K94" s="283"/>
      <c r="L94" s="283"/>
      <c r="M94" s="283"/>
      <c r="N94" s="283"/>
      <c r="O94" s="283"/>
      <c r="P94" s="282"/>
      <c r="Q94" s="282"/>
      <c r="R94" s="282"/>
      <c r="S94" s="282"/>
      <c r="T94" s="282"/>
      <c r="U94" s="282"/>
      <c r="V94" s="282"/>
      <c r="W94" s="282"/>
      <c r="X94" s="282"/>
      <c r="Y94" s="407"/>
      <c r="Z94" s="407"/>
      <c r="AA94" s="407"/>
      <c r="AB94" s="407"/>
      <c r="AC94" s="407"/>
      <c r="AD94" s="407"/>
      <c r="AE94" s="407"/>
      <c r="AF94" s="407"/>
      <c r="AG94" s="407"/>
      <c r="AH94" s="407"/>
      <c r="AI94" s="407"/>
      <c r="AJ94" s="407"/>
      <c r="AK94" s="407"/>
      <c r="AL94" s="407"/>
      <c r="AM94" s="285"/>
    </row>
    <row r="95" spans="1:39" s="276" customFormat="1" ht="15" outlineLevel="1">
      <c r="A95" s="502">
        <v>24</v>
      </c>
      <c r="B95" s="308" t="s">
        <v>14</v>
      </c>
      <c r="C95" s="284" t="s">
        <v>24</v>
      </c>
      <c r="D95" s="288">
        <f>'[3]4.  2011-2014 LRAM'!D95</f>
        <v>0</v>
      </c>
      <c r="E95" s="288">
        <v>0</v>
      </c>
      <c r="F95" s="288">
        <v>0</v>
      </c>
      <c r="G95" s="288">
        <v>0</v>
      </c>
      <c r="H95" s="288">
        <v>0</v>
      </c>
      <c r="I95" s="288">
        <v>0</v>
      </c>
      <c r="J95" s="288">
        <v>0</v>
      </c>
      <c r="K95" s="288">
        <v>0</v>
      </c>
      <c r="L95" s="288">
        <v>0</v>
      </c>
      <c r="M95" s="288">
        <v>0</v>
      </c>
      <c r="N95" s="284"/>
      <c r="O95" s="288">
        <f>'[3]4.  2011-2014 LRAM'!O95</f>
        <v>0</v>
      </c>
      <c r="P95" s="288">
        <v>0</v>
      </c>
      <c r="Q95" s="288">
        <v>0</v>
      </c>
      <c r="R95" s="288">
        <v>0</v>
      </c>
      <c r="S95" s="288">
        <v>0</v>
      </c>
      <c r="T95" s="288">
        <v>0</v>
      </c>
      <c r="U95" s="288">
        <v>0</v>
      </c>
      <c r="V95" s="288">
        <v>0</v>
      </c>
      <c r="W95" s="288">
        <v>0</v>
      </c>
      <c r="X95" s="288">
        <v>0</v>
      </c>
      <c r="Y95" s="403"/>
      <c r="Z95" s="403"/>
      <c r="AA95" s="403"/>
      <c r="AB95" s="403"/>
      <c r="AC95" s="403"/>
      <c r="AD95" s="403"/>
      <c r="AE95" s="403"/>
      <c r="AF95" s="403"/>
      <c r="AG95" s="403"/>
      <c r="AH95" s="403"/>
      <c r="AI95" s="403"/>
      <c r="AJ95" s="403"/>
      <c r="AK95" s="403"/>
      <c r="AL95" s="403"/>
      <c r="AM95" s="289">
        <f>SUM(Y95:AL95)</f>
        <v>0</v>
      </c>
    </row>
    <row r="96" spans="1:39" s="276" customFormat="1" ht="15" outlineLevel="1">
      <c r="A96" s="502"/>
      <c r="B96" s="308" t="s">
        <v>213</v>
      </c>
      <c r="C96" s="284" t="s">
        <v>162</v>
      </c>
      <c r="D96" s="288">
        <f>'[3]4.  2011-2014 LRAM'!D96</f>
        <v>0</v>
      </c>
      <c r="E96" s="288">
        <f>SUMIF('7.  Persistence Report'!$D$87:$D$94,'4.  2011-2014 LRAM'!$B95,'7.  Persistence Report'!AR$87:AR$94)</f>
        <v>0</v>
      </c>
      <c r="F96" s="288">
        <f>SUMIF('7.  Persistence Report'!$D$87:$D$94,'4.  2011-2014 LRAM'!$B95,'7.  Persistence Report'!AS$87:AS$94)</f>
        <v>0</v>
      </c>
      <c r="G96" s="288">
        <f>SUMIF('7.  Persistence Report'!$D$87:$D$94,'4.  2011-2014 LRAM'!$B95,'7.  Persistence Report'!AT$87:AT$94)</f>
        <v>0</v>
      </c>
      <c r="H96" s="288">
        <f>SUMIF('7.  Persistence Report'!$D$87:$D$94,'4.  2011-2014 LRAM'!$B95,'7.  Persistence Report'!AU$87:AU$94)</f>
        <v>0</v>
      </c>
      <c r="I96" s="288">
        <f>SUMIF('7.  Persistence Report'!$D$87:$D$94,'4.  2011-2014 LRAM'!$B95,'7.  Persistence Report'!AV$87:AV$94)</f>
        <v>0</v>
      </c>
      <c r="J96" s="288">
        <f>SUMIF('7.  Persistence Report'!$D$87:$D$94,'4.  2011-2014 LRAM'!$B95,'7.  Persistence Report'!AW$87:AW$94)</f>
        <v>0</v>
      </c>
      <c r="K96" s="288">
        <f>SUMIF('7.  Persistence Report'!$D$87:$D$94,'4.  2011-2014 LRAM'!$B95,'7.  Persistence Report'!AX$87:AX$94)</f>
        <v>0</v>
      </c>
      <c r="L96" s="288">
        <f>SUMIF('7.  Persistence Report'!$D$87:$D$94,'4.  2011-2014 LRAM'!$B95,'7.  Persistence Report'!AY$87:AY$94)</f>
        <v>0</v>
      </c>
      <c r="M96" s="288">
        <f>SUMIF('7.  Persistence Report'!$D$87:$D$94,'4.  2011-2014 LRAM'!$B95,'7.  Persistence Report'!AZ$87:AZ$94)</f>
        <v>0</v>
      </c>
      <c r="N96" s="461"/>
      <c r="O96" s="288">
        <f>'[3]4.  2011-2014 LRAM'!O96</f>
        <v>0</v>
      </c>
      <c r="P96" s="288">
        <f>SUMIF('7.  Persistence Report'!$D$87:$D$94,'4.  2011-2014 LRAM'!$B95,'7.  Persistence Report'!M$87:M$94)</f>
        <v>0</v>
      </c>
      <c r="Q96" s="288">
        <f>SUMIF('7.  Persistence Report'!$D$87:$D$94,'4.  2011-2014 LRAM'!$B95,'7.  Persistence Report'!N$87:N$94)</f>
        <v>0</v>
      </c>
      <c r="R96" s="288">
        <f>SUMIF('7.  Persistence Report'!$D$87:$D$94,'4.  2011-2014 LRAM'!$B95,'7.  Persistence Report'!O$87:O$94)</f>
        <v>0</v>
      </c>
      <c r="S96" s="288">
        <f>SUMIF('7.  Persistence Report'!$D$87:$D$94,'4.  2011-2014 LRAM'!$B95,'7.  Persistence Report'!P$87:P$94)</f>
        <v>0</v>
      </c>
      <c r="T96" s="288">
        <f>SUMIF('7.  Persistence Report'!$D$87:$D$94,'4.  2011-2014 LRAM'!$B95,'7.  Persistence Report'!Q$87:Q$94)</f>
        <v>0</v>
      </c>
      <c r="U96" s="288">
        <f>SUMIF('7.  Persistence Report'!$D$87:$D$94,'4.  2011-2014 LRAM'!$B95,'7.  Persistence Report'!R$87:R$94)</f>
        <v>0</v>
      </c>
      <c r="V96" s="288">
        <f>SUMIF('7.  Persistence Report'!$D$87:$D$94,'4.  2011-2014 LRAM'!$B95,'7.  Persistence Report'!S$87:S$94)</f>
        <v>0</v>
      </c>
      <c r="W96" s="288">
        <f>SUMIF('7.  Persistence Report'!$D$87:$D$94,'4.  2011-2014 LRAM'!$B95,'7.  Persistence Report'!T$87:T$94)</f>
        <v>0</v>
      </c>
      <c r="X96" s="288">
        <f>SUMIF('7.  Persistence Report'!$D$87:$D$94,'4.  2011-2014 LRAM'!$B95,'7.  Persistence Report'!U$87:U$94)</f>
        <v>0</v>
      </c>
      <c r="Y96" s="404">
        <f>Y95</f>
        <v>0</v>
      </c>
      <c r="Z96" s="404">
        <f>Z95</f>
        <v>0</v>
      </c>
      <c r="AA96" s="404">
        <f t="shared" ref="AA96:AL96" si="23">AA95</f>
        <v>0</v>
      </c>
      <c r="AB96" s="404">
        <f t="shared" si="23"/>
        <v>0</v>
      </c>
      <c r="AC96" s="404">
        <f t="shared" si="23"/>
        <v>0</v>
      </c>
      <c r="AD96" s="404">
        <f t="shared" si="23"/>
        <v>0</v>
      </c>
      <c r="AE96" s="404">
        <f t="shared" si="23"/>
        <v>0</v>
      </c>
      <c r="AF96" s="404">
        <f t="shared" si="23"/>
        <v>0</v>
      </c>
      <c r="AG96" s="404">
        <f t="shared" si="23"/>
        <v>0</v>
      </c>
      <c r="AH96" s="404">
        <f t="shared" si="23"/>
        <v>0</v>
      </c>
      <c r="AI96" s="404">
        <f t="shared" si="23"/>
        <v>0</v>
      </c>
      <c r="AJ96" s="404">
        <f t="shared" si="23"/>
        <v>0</v>
      </c>
      <c r="AK96" s="404">
        <f t="shared" si="23"/>
        <v>0</v>
      </c>
      <c r="AL96" s="404">
        <f t="shared" si="23"/>
        <v>0</v>
      </c>
      <c r="AM96" s="290"/>
    </row>
    <row r="97" spans="1:39" s="276" customFormat="1" ht="15" outlineLevel="1">
      <c r="A97" s="502"/>
      <c r="B97" s="308"/>
      <c r="C97" s="298"/>
      <c r="D97" s="284"/>
      <c r="E97" s="284"/>
      <c r="F97" s="284"/>
      <c r="G97" s="284"/>
      <c r="H97" s="284"/>
      <c r="I97" s="284"/>
      <c r="J97" s="284"/>
      <c r="K97" s="284"/>
      <c r="L97" s="284"/>
      <c r="M97" s="284"/>
      <c r="N97" s="284"/>
      <c r="O97" s="284"/>
      <c r="P97" s="284"/>
      <c r="Q97" s="284"/>
      <c r="R97" s="284"/>
      <c r="S97" s="284"/>
      <c r="T97" s="284"/>
      <c r="U97" s="284"/>
      <c r="V97" s="284"/>
      <c r="W97" s="284"/>
      <c r="X97" s="284"/>
      <c r="Y97" s="405"/>
      <c r="Z97" s="405"/>
      <c r="AA97" s="405"/>
      <c r="AB97" s="405"/>
      <c r="AC97" s="405"/>
      <c r="AD97" s="405"/>
      <c r="AE97" s="405"/>
      <c r="AF97" s="405"/>
      <c r="AG97" s="405"/>
      <c r="AH97" s="405"/>
      <c r="AI97" s="405"/>
      <c r="AJ97" s="405"/>
      <c r="AK97" s="405"/>
      <c r="AL97" s="405"/>
      <c r="AM97" s="299"/>
    </row>
    <row r="98" spans="1:39" s="276" customFormat="1" ht="15" outlineLevel="1">
      <c r="A98" s="502">
        <v>25</v>
      </c>
      <c r="B98" s="307" t="s">
        <v>21</v>
      </c>
      <c r="C98" s="284" t="s">
        <v>24</v>
      </c>
      <c r="D98" s="288">
        <f>'[3]4.  2011-2014 LRAM'!D98</f>
        <v>0</v>
      </c>
      <c r="E98" s="288">
        <v>0</v>
      </c>
      <c r="F98" s="288">
        <v>0</v>
      </c>
      <c r="G98" s="288">
        <v>0</v>
      </c>
      <c r="H98" s="288">
        <v>0</v>
      </c>
      <c r="I98" s="288">
        <v>0</v>
      </c>
      <c r="J98" s="288">
        <v>0</v>
      </c>
      <c r="K98" s="288">
        <v>0</v>
      </c>
      <c r="L98" s="288">
        <v>0</v>
      </c>
      <c r="M98" s="288">
        <v>0</v>
      </c>
      <c r="N98" s="288">
        <v>0</v>
      </c>
      <c r="O98" s="288">
        <f>'[3]4.  2011-2014 LRAM'!O98</f>
        <v>0</v>
      </c>
      <c r="P98" s="288">
        <v>0</v>
      </c>
      <c r="Q98" s="288">
        <v>0</v>
      </c>
      <c r="R98" s="288">
        <v>0</v>
      </c>
      <c r="S98" s="288">
        <v>0</v>
      </c>
      <c r="T98" s="288">
        <v>0</v>
      </c>
      <c r="U98" s="288">
        <v>0</v>
      </c>
      <c r="V98" s="288">
        <v>0</v>
      </c>
      <c r="W98" s="288">
        <v>0</v>
      </c>
      <c r="X98" s="288">
        <v>0</v>
      </c>
      <c r="Y98" s="408"/>
      <c r="Z98" s="408"/>
      <c r="AA98" s="408"/>
      <c r="AB98" s="408"/>
      <c r="AC98" s="408"/>
      <c r="AD98" s="408"/>
      <c r="AE98" s="408"/>
      <c r="AF98" s="408"/>
      <c r="AG98" s="408"/>
      <c r="AH98" s="408"/>
      <c r="AI98" s="408"/>
      <c r="AJ98" s="408"/>
      <c r="AK98" s="408"/>
      <c r="AL98" s="408"/>
      <c r="AM98" s="289">
        <f>SUM(Y98:AL98)</f>
        <v>0</v>
      </c>
    </row>
    <row r="99" spans="1:39" s="276" customFormat="1" ht="15" outlineLevel="1">
      <c r="A99" s="502"/>
      <c r="B99" s="308" t="s">
        <v>213</v>
      </c>
      <c r="C99" s="284" t="s">
        <v>162</v>
      </c>
      <c r="D99" s="288">
        <f>'[3]4.  2011-2014 LRAM'!D99</f>
        <v>0</v>
      </c>
      <c r="E99" s="288">
        <v>0</v>
      </c>
      <c r="F99" s="288">
        <v>0</v>
      </c>
      <c r="G99" s="288">
        <v>0</v>
      </c>
      <c r="H99" s="288">
        <v>0</v>
      </c>
      <c r="I99" s="288">
        <v>0</v>
      </c>
      <c r="J99" s="288">
        <v>0</v>
      </c>
      <c r="K99" s="288">
        <v>0</v>
      </c>
      <c r="L99" s="288">
        <v>0</v>
      </c>
      <c r="M99" s="288">
        <v>0</v>
      </c>
      <c r="N99" s="288">
        <f>N98</f>
        <v>0</v>
      </c>
      <c r="O99" s="288">
        <f>'[3]4.  2011-2014 LRAM'!O99</f>
        <v>0</v>
      </c>
      <c r="P99" s="288">
        <v>0</v>
      </c>
      <c r="Q99" s="288">
        <v>0</v>
      </c>
      <c r="R99" s="288">
        <v>0</v>
      </c>
      <c r="S99" s="288">
        <v>0</v>
      </c>
      <c r="T99" s="288">
        <v>0</v>
      </c>
      <c r="U99" s="288">
        <v>0</v>
      </c>
      <c r="V99" s="288">
        <v>0</v>
      </c>
      <c r="W99" s="288">
        <v>0</v>
      </c>
      <c r="X99" s="288">
        <v>0</v>
      </c>
      <c r="Y99" s="404">
        <f>Y98</f>
        <v>0</v>
      </c>
      <c r="Z99" s="404">
        <f>Z98</f>
        <v>0</v>
      </c>
      <c r="AA99" s="404">
        <f t="shared" ref="AA99:AL99" si="24">AA98</f>
        <v>0</v>
      </c>
      <c r="AB99" s="404">
        <f t="shared" si="24"/>
        <v>0</v>
      </c>
      <c r="AC99" s="404">
        <f t="shared" si="24"/>
        <v>0</v>
      </c>
      <c r="AD99" s="404">
        <f t="shared" si="24"/>
        <v>0</v>
      </c>
      <c r="AE99" s="404">
        <f t="shared" si="24"/>
        <v>0</v>
      </c>
      <c r="AF99" s="404">
        <f t="shared" si="24"/>
        <v>0</v>
      </c>
      <c r="AG99" s="404">
        <f t="shared" si="24"/>
        <v>0</v>
      </c>
      <c r="AH99" s="404">
        <f t="shared" si="24"/>
        <v>0</v>
      </c>
      <c r="AI99" s="404">
        <f t="shared" si="24"/>
        <v>0</v>
      </c>
      <c r="AJ99" s="404">
        <f t="shared" si="24"/>
        <v>0</v>
      </c>
      <c r="AK99" s="404">
        <f t="shared" si="24"/>
        <v>0</v>
      </c>
      <c r="AL99" s="404">
        <f t="shared" si="24"/>
        <v>0</v>
      </c>
      <c r="AM99" s="304"/>
    </row>
    <row r="100" spans="1:39" s="276" customFormat="1" ht="15" outlineLevel="1">
      <c r="A100" s="502"/>
      <c r="B100" s="307"/>
      <c r="C100" s="305"/>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409"/>
      <c r="Z100" s="410"/>
      <c r="AA100" s="409"/>
      <c r="AB100" s="409"/>
      <c r="AC100" s="409"/>
      <c r="AD100" s="409"/>
      <c r="AE100" s="409"/>
      <c r="AF100" s="409"/>
      <c r="AG100" s="409"/>
      <c r="AH100" s="409"/>
      <c r="AI100" s="409"/>
      <c r="AJ100" s="409"/>
      <c r="AK100" s="409"/>
      <c r="AL100" s="409"/>
      <c r="AM100" s="306"/>
    </row>
    <row r="101" spans="1:39" s="286" customFormat="1" ht="15.75" outlineLevel="1">
      <c r="A101" s="503"/>
      <c r="B101" s="281" t="s">
        <v>15</v>
      </c>
      <c r="C101" s="313"/>
      <c r="D101" s="283"/>
      <c r="E101" s="282"/>
      <c r="F101" s="282"/>
      <c r="G101" s="282"/>
      <c r="H101" s="282"/>
      <c r="I101" s="282"/>
      <c r="J101" s="282"/>
      <c r="K101" s="282"/>
      <c r="L101" s="282"/>
      <c r="M101" s="282"/>
      <c r="N101" s="284"/>
      <c r="O101" s="282"/>
      <c r="P101" s="282"/>
      <c r="Q101" s="282"/>
      <c r="R101" s="282"/>
      <c r="S101" s="282"/>
      <c r="T101" s="282"/>
      <c r="U101" s="282"/>
      <c r="V101" s="282"/>
      <c r="W101" s="282"/>
      <c r="X101" s="282"/>
      <c r="Y101" s="407"/>
      <c r="Z101" s="407"/>
      <c r="AA101" s="407"/>
      <c r="AB101" s="407"/>
      <c r="AC101" s="407"/>
      <c r="AD101" s="407"/>
      <c r="AE101" s="407"/>
      <c r="AF101" s="407"/>
      <c r="AG101" s="407"/>
      <c r="AH101" s="407"/>
      <c r="AI101" s="407"/>
      <c r="AJ101" s="407"/>
      <c r="AK101" s="407"/>
      <c r="AL101" s="407"/>
      <c r="AM101" s="285"/>
    </row>
    <row r="102" spans="1:39" s="276" customFormat="1" ht="15" outlineLevel="1">
      <c r="A102" s="502">
        <v>26</v>
      </c>
      <c r="B102" s="314" t="s">
        <v>16</v>
      </c>
      <c r="C102" s="284" t="s">
        <v>24</v>
      </c>
      <c r="D102" s="288">
        <f>'[3]4.  2011-2014 LRAM'!D102</f>
        <v>7431465.6770000001</v>
      </c>
      <c r="E102" s="288">
        <f>SUMIF('7.  Persistence Report'!$D$28:$D$42,'4.  2011-2014 LRAM'!$B102,'7.  Persistence Report'!AR$28:AR$42)</f>
        <v>7431465.6767627504</v>
      </c>
      <c r="F102" s="288">
        <f>SUMIF('7.  Persistence Report'!$D$28:$D$42,'4.  2011-2014 LRAM'!$B102,'7.  Persistence Report'!AS$28:AS$42)</f>
        <v>7431465.6767627504</v>
      </c>
      <c r="G102" s="288">
        <f>SUMIF('7.  Persistence Report'!$D$28:$D$42,'4.  2011-2014 LRAM'!$B102,'7.  Persistence Report'!AT$28:AT$42)</f>
        <v>7431465.6767627504</v>
      </c>
      <c r="H102" s="1036">
        <f>SUMIF('7.  Persistence Report'!$D$28:$D$42,'4.  2011-2014 LRAM'!$B102,'7.  Persistence Report'!AU$28:AU$42)</f>
        <v>7431465.6767627504</v>
      </c>
      <c r="I102" s="288">
        <f>SUMIF('7.  Persistence Report'!$D$28:$D$42,'4.  2011-2014 LRAM'!$B102,'7.  Persistence Report'!AV$28:AV$42)</f>
        <v>7431465.6767627504</v>
      </c>
      <c r="J102" s="288">
        <f>SUMIF('7.  Persistence Report'!$D$28:$D$42,'4.  2011-2014 LRAM'!$B102,'7.  Persistence Report'!AW$28:AW$42)</f>
        <v>7431465.6767627504</v>
      </c>
      <c r="K102" s="288">
        <f>SUMIF('7.  Persistence Report'!$D$28:$D$42,'4.  2011-2014 LRAM'!$B102,'7.  Persistence Report'!AX$28:AX$42)</f>
        <v>7431465.6767627504</v>
      </c>
      <c r="L102" s="288">
        <f>SUMIF('7.  Persistence Report'!$D$28:$D$42,'4.  2011-2014 LRAM'!$B102,'7.  Persistence Report'!AY$28:AY$42)</f>
        <v>7431465.6767627504</v>
      </c>
      <c r="M102" s="288">
        <f>SUMIF('7.  Persistence Report'!$D$28:$D$42,'4.  2011-2014 LRAM'!$B102,'7.  Persistence Report'!AZ$28:AZ$42)</f>
        <v>7431465.6767627504</v>
      </c>
      <c r="N102" s="288">
        <v>12</v>
      </c>
      <c r="O102" s="288">
        <f>'[3]4.  2011-2014 LRAM'!O102</f>
        <v>1385.38</v>
      </c>
      <c r="P102" s="288">
        <f>SUMIF('7.  Persistence Report'!$D$28:$D$42,'4.  2011-2014 LRAM'!$B102,'7.  Persistence Report'!M$28:M$42)</f>
        <v>1385.3797038387988</v>
      </c>
      <c r="Q102" s="288">
        <f>SUMIF('7.  Persistence Report'!$D$28:$D$42,'4.  2011-2014 LRAM'!$B102,'7.  Persistence Report'!N$28:N$42)</f>
        <v>1385.3797038387988</v>
      </c>
      <c r="R102" s="288">
        <f>SUMIF('7.  Persistence Report'!$D$28:$D$42,'4.  2011-2014 LRAM'!$B102,'7.  Persistence Report'!O$28:O$42)</f>
        <v>1385.3797038387988</v>
      </c>
      <c r="S102" s="288">
        <f>SUMIF('7.  Persistence Report'!$D$28:$D$42,'4.  2011-2014 LRAM'!$B102,'7.  Persistence Report'!P$28:P$42)</f>
        <v>1385.3797038387988</v>
      </c>
      <c r="T102" s="288">
        <f>SUMIF('7.  Persistence Report'!$D$28:$D$42,'4.  2011-2014 LRAM'!$B102,'7.  Persistence Report'!Q$28:Q$42)</f>
        <v>1385.3797038387988</v>
      </c>
      <c r="U102" s="288">
        <f>SUMIF('7.  Persistence Report'!$D$28:$D$42,'4.  2011-2014 LRAM'!$B102,'7.  Persistence Report'!R$28:R$42)</f>
        <v>1385.3797038387988</v>
      </c>
      <c r="V102" s="288">
        <f>SUMIF('7.  Persistence Report'!$D$28:$D$42,'4.  2011-2014 LRAM'!$B102,'7.  Persistence Report'!S$28:S$42)</f>
        <v>1385.3797038387988</v>
      </c>
      <c r="W102" s="288">
        <f>SUMIF('7.  Persistence Report'!$D$28:$D$42,'4.  2011-2014 LRAM'!$B102,'7.  Persistence Report'!T$28:T$42)</f>
        <v>1385.3797038387988</v>
      </c>
      <c r="X102" s="288">
        <f>SUMIF('7.  Persistence Report'!$D$28:$D$42,'4.  2011-2014 LRAM'!$B102,'7.  Persistence Report'!U$28:U$42)</f>
        <v>1385.3797038387988</v>
      </c>
      <c r="Y102" s="403"/>
      <c r="Z102" s="403"/>
      <c r="AA102" s="403">
        <v>0.15</v>
      </c>
      <c r="AB102" s="403">
        <v>0.65</v>
      </c>
      <c r="AC102" s="403">
        <v>0.2</v>
      </c>
      <c r="AD102" s="403"/>
      <c r="AE102" s="408"/>
      <c r="AF102" s="408"/>
      <c r="AG102" s="408"/>
      <c r="AH102" s="408"/>
      <c r="AI102" s="408"/>
      <c r="AJ102" s="408"/>
      <c r="AK102" s="408"/>
      <c r="AL102" s="408"/>
      <c r="AM102" s="289">
        <f>SUM(Y102:AL102)</f>
        <v>1</v>
      </c>
    </row>
    <row r="103" spans="1:39" s="276" customFormat="1" ht="15" outlineLevel="1">
      <c r="A103" s="502"/>
      <c r="B103" s="308" t="s">
        <v>213</v>
      </c>
      <c r="C103" s="284" t="s">
        <v>162</v>
      </c>
      <c r="D103" s="288">
        <f>'[3]4.  2011-2014 LRAM'!D103</f>
        <v>0</v>
      </c>
      <c r="E103" s="288">
        <f>SUMIF('7.  Persistence Report'!$D$87:$D$94,'4.  2011-2014 LRAM'!$B102,'7.  Persistence Report'!AR$87:AR$94)</f>
        <v>0</v>
      </c>
      <c r="F103" s="288">
        <f>SUMIF('7.  Persistence Report'!$D$87:$D$94,'4.  2011-2014 LRAM'!$B102,'7.  Persistence Report'!AS$87:AS$94)</f>
        <v>0</v>
      </c>
      <c r="G103" s="288">
        <f>SUMIF('7.  Persistence Report'!$D$87:$D$94,'4.  2011-2014 LRAM'!$B102,'7.  Persistence Report'!AT$87:AT$94)</f>
        <v>0</v>
      </c>
      <c r="H103" s="288">
        <f>SUMIF('7.  Persistence Report'!$D$87:$D$94,'4.  2011-2014 LRAM'!$B102,'7.  Persistence Report'!AU$87:AU$94)</f>
        <v>0</v>
      </c>
      <c r="I103" s="288">
        <f>SUMIF('7.  Persistence Report'!$D$87:$D$94,'4.  2011-2014 LRAM'!$B102,'7.  Persistence Report'!AV$87:AV$94)</f>
        <v>0</v>
      </c>
      <c r="J103" s="288">
        <f>SUMIF('7.  Persistence Report'!$D$87:$D$94,'4.  2011-2014 LRAM'!$B102,'7.  Persistence Report'!AW$87:AW$94)</f>
        <v>0</v>
      </c>
      <c r="K103" s="288">
        <f>SUMIF('7.  Persistence Report'!$D$87:$D$94,'4.  2011-2014 LRAM'!$B102,'7.  Persistence Report'!AX$87:AX$94)</f>
        <v>0</v>
      </c>
      <c r="L103" s="288">
        <f>SUMIF('7.  Persistence Report'!$D$87:$D$94,'4.  2011-2014 LRAM'!$B102,'7.  Persistence Report'!AY$87:AY$94)</f>
        <v>0</v>
      </c>
      <c r="M103" s="288">
        <f>SUMIF('7.  Persistence Report'!$D$87:$D$94,'4.  2011-2014 LRAM'!$B102,'7.  Persistence Report'!AZ$87:AZ$94)</f>
        <v>0</v>
      </c>
      <c r="N103" s="288">
        <f>N102</f>
        <v>12</v>
      </c>
      <c r="O103" s="288">
        <f>'[3]4.  2011-2014 LRAM'!O103</f>
        <v>0</v>
      </c>
      <c r="P103" s="288">
        <f>SUMIF('7.  Persistence Report'!$D$87:$D$94,'4.  2011-2014 LRAM'!$B102,'7.  Persistence Report'!M$87:M$94)</f>
        <v>0</v>
      </c>
      <c r="Q103" s="288">
        <f>SUMIF('7.  Persistence Report'!$D$87:$D$94,'4.  2011-2014 LRAM'!$B102,'7.  Persistence Report'!N$87:N$94)</f>
        <v>0</v>
      </c>
      <c r="R103" s="288">
        <f>SUMIF('7.  Persistence Report'!$D$87:$D$94,'4.  2011-2014 LRAM'!$B102,'7.  Persistence Report'!O$87:O$94)</f>
        <v>0</v>
      </c>
      <c r="S103" s="288">
        <f>SUMIF('7.  Persistence Report'!$D$87:$D$94,'4.  2011-2014 LRAM'!$B102,'7.  Persistence Report'!P$87:P$94)</f>
        <v>0</v>
      </c>
      <c r="T103" s="288">
        <f>SUMIF('7.  Persistence Report'!$D$87:$D$94,'4.  2011-2014 LRAM'!$B102,'7.  Persistence Report'!Q$87:Q$94)</f>
        <v>0</v>
      </c>
      <c r="U103" s="288">
        <f>SUMIF('7.  Persistence Report'!$D$87:$D$94,'4.  2011-2014 LRAM'!$B102,'7.  Persistence Report'!R$87:R$94)</f>
        <v>0</v>
      </c>
      <c r="V103" s="288">
        <f>SUMIF('7.  Persistence Report'!$D$87:$D$94,'4.  2011-2014 LRAM'!$B102,'7.  Persistence Report'!S$87:S$94)</f>
        <v>0</v>
      </c>
      <c r="W103" s="288">
        <f>SUMIF('7.  Persistence Report'!$D$87:$D$94,'4.  2011-2014 LRAM'!$B102,'7.  Persistence Report'!T$87:T$94)</f>
        <v>0</v>
      </c>
      <c r="X103" s="288">
        <f>SUMIF('7.  Persistence Report'!$D$87:$D$94,'4.  2011-2014 LRAM'!$B102,'7.  Persistence Report'!U$87:U$94)</f>
        <v>0</v>
      </c>
      <c r="Y103" s="404">
        <f>Y102</f>
        <v>0</v>
      </c>
      <c r="Z103" s="404">
        <f>Z102</f>
        <v>0</v>
      </c>
      <c r="AA103" s="978">
        <v>1</v>
      </c>
      <c r="AB103" s="978">
        <v>0</v>
      </c>
      <c r="AC103" s="978">
        <v>0</v>
      </c>
      <c r="AD103" s="404">
        <f t="shared" ref="AD103:AL103" si="25">AD102</f>
        <v>0</v>
      </c>
      <c r="AE103" s="404">
        <f t="shared" si="25"/>
        <v>0</v>
      </c>
      <c r="AF103" s="404">
        <f t="shared" si="25"/>
        <v>0</v>
      </c>
      <c r="AG103" s="404">
        <f t="shared" si="25"/>
        <v>0</v>
      </c>
      <c r="AH103" s="404">
        <f t="shared" si="25"/>
        <v>0</v>
      </c>
      <c r="AI103" s="404">
        <f t="shared" si="25"/>
        <v>0</v>
      </c>
      <c r="AJ103" s="404">
        <f t="shared" si="25"/>
        <v>0</v>
      </c>
      <c r="AK103" s="404">
        <f t="shared" si="25"/>
        <v>0</v>
      </c>
      <c r="AL103" s="404">
        <f t="shared" si="25"/>
        <v>0</v>
      </c>
      <c r="AM103" s="299"/>
    </row>
    <row r="104" spans="1:39" s="302" customFormat="1" ht="15" outlineLevel="1">
      <c r="A104" s="505"/>
      <c r="B104" s="315"/>
      <c r="C104" s="284"/>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416"/>
      <c r="Z104" s="417"/>
      <c r="AA104" s="417"/>
      <c r="AB104" s="417"/>
      <c r="AC104" s="417"/>
      <c r="AD104" s="417"/>
      <c r="AE104" s="417"/>
      <c r="AF104" s="417"/>
      <c r="AG104" s="417"/>
      <c r="AH104" s="417"/>
      <c r="AI104" s="417"/>
      <c r="AJ104" s="417"/>
      <c r="AK104" s="417"/>
      <c r="AL104" s="417"/>
      <c r="AM104" s="290"/>
    </row>
    <row r="105" spans="1:39" s="276" customFormat="1" ht="15" outlineLevel="1">
      <c r="A105" s="502">
        <v>27</v>
      </c>
      <c r="B105" s="314" t="s">
        <v>17</v>
      </c>
      <c r="C105" s="284" t="s">
        <v>24</v>
      </c>
      <c r="D105" s="288">
        <f>'[3]4.  2011-2014 LRAM'!D105</f>
        <v>317090.63900000002</v>
      </c>
      <c r="E105" s="288">
        <f>SUMIF('7.  Persistence Report'!$D$28:$D$42,'4.  2011-2014 LRAM'!$B105,'7.  Persistence Report'!AR$28:AR$42)</f>
        <v>317090.63921058329</v>
      </c>
      <c r="F105" s="288">
        <f>SUMIF('7.  Persistence Report'!$D$28:$D$42,'4.  2011-2014 LRAM'!$B105,'7.  Persistence Report'!AS$28:AS$42)</f>
        <v>317090.63921058329</v>
      </c>
      <c r="G105" s="288">
        <f>SUMIF('7.  Persistence Report'!$D$28:$D$42,'4.  2011-2014 LRAM'!$B105,'7.  Persistence Report'!AT$28:AT$42)</f>
        <v>317090.63921058329</v>
      </c>
      <c r="H105" s="1036">
        <f>SUMIF('7.  Persistence Report'!$D$28:$D$42,'4.  2011-2014 LRAM'!$B105,'7.  Persistence Report'!AU$28:AU$42)</f>
        <v>317090.63921058329</v>
      </c>
      <c r="I105" s="288">
        <f>SUMIF('7.  Persistence Report'!$D$28:$D$42,'4.  2011-2014 LRAM'!$B105,'7.  Persistence Report'!AV$28:AV$42)</f>
        <v>317090.63921058329</v>
      </c>
      <c r="J105" s="288">
        <f>SUMIF('7.  Persistence Report'!$D$28:$D$42,'4.  2011-2014 LRAM'!$B105,'7.  Persistence Report'!AW$28:AW$42)</f>
        <v>317090.63921058329</v>
      </c>
      <c r="K105" s="288">
        <f>SUMIF('7.  Persistence Report'!$D$28:$D$42,'4.  2011-2014 LRAM'!$B105,'7.  Persistence Report'!AX$28:AX$42)</f>
        <v>317090.63921058329</v>
      </c>
      <c r="L105" s="288">
        <f>SUMIF('7.  Persistence Report'!$D$28:$D$42,'4.  2011-2014 LRAM'!$B105,'7.  Persistence Report'!AY$28:AY$42)</f>
        <v>317090.63921058329</v>
      </c>
      <c r="M105" s="288">
        <f>SUMIF('7.  Persistence Report'!$D$28:$D$42,'4.  2011-2014 LRAM'!$B105,'7.  Persistence Report'!AZ$28:AZ$42)</f>
        <v>317090.63921058329</v>
      </c>
      <c r="N105" s="288">
        <v>12</v>
      </c>
      <c r="O105" s="288">
        <f>'[3]4.  2011-2014 LRAM'!O105</f>
        <v>61.738999999999997</v>
      </c>
      <c r="P105" s="288">
        <f>SUMIF('7.  Persistence Report'!$D$28:$D$42,'4.  2011-2014 LRAM'!$B105,'7.  Persistence Report'!M$28:M$42)</f>
        <v>61.738831621998301</v>
      </c>
      <c r="Q105" s="288">
        <f>SUMIF('7.  Persistence Report'!$D$28:$D$42,'4.  2011-2014 LRAM'!$B105,'7.  Persistence Report'!N$28:N$42)</f>
        <v>61.738831621998301</v>
      </c>
      <c r="R105" s="288">
        <f>SUMIF('7.  Persistence Report'!$D$28:$D$42,'4.  2011-2014 LRAM'!$B105,'7.  Persistence Report'!O$28:O$42)</f>
        <v>61.738831621998301</v>
      </c>
      <c r="S105" s="288">
        <f>SUMIF('7.  Persistence Report'!$D$28:$D$42,'4.  2011-2014 LRAM'!$B105,'7.  Persistence Report'!P$28:P$42)</f>
        <v>61.738831621998301</v>
      </c>
      <c r="T105" s="288">
        <f>SUMIF('7.  Persistence Report'!$D$28:$D$42,'4.  2011-2014 LRAM'!$B105,'7.  Persistence Report'!Q$28:Q$42)</f>
        <v>61.738831621998301</v>
      </c>
      <c r="U105" s="288">
        <f>SUMIF('7.  Persistence Report'!$D$28:$D$42,'4.  2011-2014 LRAM'!$B105,'7.  Persistence Report'!R$28:R$42)</f>
        <v>61.738831621998301</v>
      </c>
      <c r="V105" s="288">
        <f>SUMIF('7.  Persistence Report'!$D$28:$D$42,'4.  2011-2014 LRAM'!$B105,'7.  Persistence Report'!S$28:S$42)</f>
        <v>61.738831621998301</v>
      </c>
      <c r="W105" s="288">
        <f>SUMIF('7.  Persistence Report'!$D$28:$D$42,'4.  2011-2014 LRAM'!$B105,'7.  Persistence Report'!T$28:T$42)</f>
        <v>61.738831621998301</v>
      </c>
      <c r="X105" s="288">
        <f>SUMIF('7.  Persistence Report'!$D$28:$D$42,'4.  2011-2014 LRAM'!$B105,'7.  Persistence Report'!U$28:U$42)</f>
        <v>61.738831621998301</v>
      </c>
      <c r="Y105" s="403"/>
      <c r="Z105" s="403"/>
      <c r="AA105" s="403">
        <v>0.15</v>
      </c>
      <c r="AB105" s="403">
        <v>0.65</v>
      </c>
      <c r="AC105" s="403">
        <v>0.2</v>
      </c>
      <c r="AD105" s="403"/>
      <c r="AE105" s="408"/>
      <c r="AF105" s="408"/>
      <c r="AG105" s="408"/>
      <c r="AH105" s="408"/>
      <c r="AI105" s="408"/>
      <c r="AJ105" s="408"/>
      <c r="AK105" s="408"/>
      <c r="AL105" s="408"/>
      <c r="AM105" s="289">
        <f>SUM(Y105:AL105)</f>
        <v>1</v>
      </c>
    </row>
    <row r="106" spans="1:39" s="276" customFormat="1" ht="15" outlineLevel="1">
      <c r="A106" s="502"/>
      <c r="B106" s="308" t="s">
        <v>213</v>
      </c>
      <c r="C106" s="284" t="s">
        <v>162</v>
      </c>
      <c r="D106" s="288">
        <f>'[3]4.  2011-2014 LRAM'!D106</f>
        <v>-100859</v>
      </c>
      <c r="E106" s="288">
        <f>SUMIF('7.  Persistence Report'!$D$87:$D$94,'4.  2011-2014 LRAM'!$B105,'7.  Persistence Report'!AR$87:AR$94)</f>
        <v>-100859.39121058332</v>
      </c>
      <c r="F106" s="288">
        <f>SUMIF('7.  Persistence Report'!$D$87:$D$94,'4.  2011-2014 LRAM'!$B105,'7.  Persistence Report'!AS$87:AS$94)</f>
        <v>-100859.39121058332</v>
      </c>
      <c r="G106" s="288">
        <f>SUMIF('7.  Persistence Report'!$D$87:$D$94,'4.  2011-2014 LRAM'!$B105,'7.  Persistence Report'!AT$87:AT$94)</f>
        <v>-100859.39121058332</v>
      </c>
      <c r="H106" s="1036">
        <f>SUMIF('7.  Persistence Report'!$D$87:$D$94,'4.  2011-2014 LRAM'!$B105,'7.  Persistence Report'!AU$87:AU$94)</f>
        <v>-100859.39121058299</v>
      </c>
      <c r="I106" s="288">
        <f>SUMIF('7.  Persistence Report'!$D$87:$D$94,'4.  2011-2014 LRAM'!$B105,'7.  Persistence Report'!AV$87:AV$94)</f>
        <v>-100859.39121058299</v>
      </c>
      <c r="J106" s="288">
        <f>SUMIF('7.  Persistence Report'!$D$87:$D$94,'4.  2011-2014 LRAM'!$B105,'7.  Persistence Report'!AW$87:AW$94)</f>
        <v>-100859.39121058299</v>
      </c>
      <c r="K106" s="288">
        <f>SUMIF('7.  Persistence Report'!$D$87:$D$94,'4.  2011-2014 LRAM'!$B105,'7.  Persistence Report'!AX$87:AX$94)</f>
        <v>-100859.39121058299</v>
      </c>
      <c r="L106" s="288">
        <f>SUMIF('7.  Persistence Report'!$D$87:$D$94,'4.  2011-2014 LRAM'!$B105,'7.  Persistence Report'!AY$87:AY$94)</f>
        <v>-100859.39121058299</v>
      </c>
      <c r="M106" s="288">
        <f>SUMIF('7.  Persistence Report'!$D$87:$D$94,'4.  2011-2014 LRAM'!$B105,'7.  Persistence Report'!AZ$87:AZ$94)</f>
        <v>-100859.39121058299</v>
      </c>
      <c r="N106" s="288">
        <f>N105</f>
        <v>12</v>
      </c>
      <c r="O106" s="288">
        <f>'[3]4.  2011-2014 LRAM'!O106</f>
        <v>-1</v>
      </c>
      <c r="P106" s="288">
        <f>SUMIF('7.  Persistence Report'!$D$87:$D$94,'4.  2011-2014 LRAM'!$B105,'7.  Persistence Report'!M$87:M$94)</f>
        <v>-0.98333162199830404</v>
      </c>
      <c r="Q106" s="288">
        <f>SUMIF('7.  Persistence Report'!$D$87:$D$94,'4.  2011-2014 LRAM'!$B105,'7.  Persistence Report'!N$87:N$94)</f>
        <v>-0.98333162199830404</v>
      </c>
      <c r="R106" s="288">
        <f>SUMIF('7.  Persistence Report'!$D$87:$D$94,'4.  2011-2014 LRAM'!$B105,'7.  Persistence Report'!O$87:O$94)</f>
        <v>-0.98333162199830404</v>
      </c>
      <c r="S106" s="288">
        <f>SUMIF('7.  Persistence Report'!$D$87:$D$94,'4.  2011-2014 LRAM'!$B105,'7.  Persistence Report'!P$87:P$94)</f>
        <v>-0.98333162199830404</v>
      </c>
      <c r="T106" s="288">
        <f>SUMIF('7.  Persistence Report'!$D$87:$D$94,'4.  2011-2014 LRAM'!$B105,'7.  Persistence Report'!Q$87:Q$94)</f>
        <v>-0.98333162199830404</v>
      </c>
      <c r="U106" s="288">
        <f>SUMIF('7.  Persistence Report'!$D$87:$D$94,'4.  2011-2014 LRAM'!$B105,'7.  Persistence Report'!R$87:R$94)</f>
        <v>-0.98333162199830404</v>
      </c>
      <c r="V106" s="288">
        <f>SUMIF('7.  Persistence Report'!$D$87:$D$94,'4.  2011-2014 LRAM'!$B105,'7.  Persistence Report'!S$87:S$94)</f>
        <v>-0.98333162199830404</v>
      </c>
      <c r="W106" s="288">
        <f>SUMIF('7.  Persistence Report'!$D$87:$D$94,'4.  2011-2014 LRAM'!$B105,'7.  Persistence Report'!T$87:T$94)</f>
        <v>-0.98333162199830404</v>
      </c>
      <c r="X106" s="288">
        <f>SUMIF('7.  Persistence Report'!$D$87:$D$94,'4.  2011-2014 LRAM'!$B105,'7.  Persistence Report'!U$87:U$94)</f>
        <v>-0.98333162199830404</v>
      </c>
      <c r="Y106" s="404">
        <f>Y105</f>
        <v>0</v>
      </c>
      <c r="Z106" s="404">
        <f>Z105</f>
        <v>0</v>
      </c>
      <c r="AA106" s="978">
        <v>1</v>
      </c>
      <c r="AB106" s="978">
        <v>0</v>
      </c>
      <c r="AC106" s="978">
        <v>0</v>
      </c>
      <c r="AD106" s="404">
        <f t="shared" ref="AD106:AL106" si="26">AD105</f>
        <v>0</v>
      </c>
      <c r="AE106" s="404">
        <f t="shared" si="26"/>
        <v>0</v>
      </c>
      <c r="AF106" s="404">
        <f t="shared" si="26"/>
        <v>0</v>
      </c>
      <c r="AG106" s="404">
        <f t="shared" si="26"/>
        <v>0</v>
      </c>
      <c r="AH106" s="404">
        <f t="shared" si="26"/>
        <v>0</v>
      </c>
      <c r="AI106" s="404">
        <f t="shared" si="26"/>
        <v>0</v>
      </c>
      <c r="AJ106" s="404">
        <f t="shared" si="26"/>
        <v>0</v>
      </c>
      <c r="AK106" s="404">
        <f t="shared" si="26"/>
        <v>0</v>
      </c>
      <c r="AL106" s="404">
        <f t="shared" si="26"/>
        <v>0</v>
      </c>
      <c r="AM106" s="299"/>
    </row>
    <row r="107" spans="1:39" s="302" customFormat="1" ht="15.75" outlineLevel="1">
      <c r="A107" s="505"/>
      <c r="B107" s="316"/>
      <c r="C107" s="293"/>
      <c r="D107" s="284"/>
      <c r="E107" s="284"/>
      <c r="F107" s="284"/>
      <c r="G107" s="284"/>
      <c r="H107" s="284"/>
      <c r="I107" s="284"/>
      <c r="J107" s="284"/>
      <c r="K107" s="284"/>
      <c r="L107" s="284"/>
      <c r="M107" s="284"/>
      <c r="N107" s="293"/>
      <c r="O107" s="284"/>
      <c r="P107" s="284"/>
      <c r="Q107" s="284"/>
      <c r="R107" s="284"/>
      <c r="S107" s="284"/>
      <c r="T107" s="284"/>
      <c r="U107" s="284"/>
      <c r="V107" s="284"/>
      <c r="W107" s="284"/>
      <c r="X107" s="284"/>
      <c r="Y107" s="405"/>
      <c r="Z107" s="405"/>
      <c r="AA107" s="405"/>
      <c r="AB107" s="405"/>
      <c r="AC107" s="405"/>
      <c r="AD107" s="405"/>
      <c r="AE107" s="405"/>
      <c r="AF107" s="405"/>
      <c r="AG107" s="405"/>
      <c r="AH107" s="405"/>
      <c r="AI107" s="405"/>
      <c r="AJ107" s="405"/>
      <c r="AK107" s="405"/>
      <c r="AL107" s="405"/>
      <c r="AM107" s="299"/>
    </row>
    <row r="108" spans="1:39" s="276" customFormat="1" ht="15" outlineLevel="1">
      <c r="A108" s="502">
        <v>28</v>
      </c>
      <c r="B108" s="314" t="s">
        <v>18</v>
      </c>
      <c r="C108" s="284" t="s">
        <v>24</v>
      </c>
      <c r="D108" s="288">
        <f>'[3]4.  2011-2014 LRAM'!D108</f>
        <v>0</v>
      </c>
      <c r="E108" s="288">
        <f>SUMIF('7.  Persistence Report'!$D$28:$D$42,'4.  2011-2014 LRAM'!$B108,'7.  Persistence Report'!AR$28:AR$42)</f>
        <v>0</v>
      </c>
      <c r="F108" s="288">
        <f>SUMIF('7.  Persistence Report'!$D$28:$D$42,'4.  2011-2014 LRAM'!$B108,'7.  Persistence Report'!AS$28:AS$42)</f>
        <v>0</v>
      </c>
      <c r="G108" s="288">
        <f>SUMIF('7.  Persistence Report'!$D$28:$D$42,'4.  2011-2014 LRAM'!$B108,'7.  Persistence Report'!AT$28:AT$42)</f>
        <v>0</v>
      </c>
      <c r="H108" s="288">
        <f>SUMIF('7.  Persistence Report'!$D$28:$D$42,'4.  2011-2014 LRAM'!$B108,'7.  Persistence Report'!AU$28:AU$42)</f>
        <v>0</v>
      </c>
      <c r="I108" s="288">
        <f>SUMIF('7.  Persistence Report'!$D$28:$D$42,'4.  2011-2014 LRAM'!$B108,'7.  Persistence Report'!AV$28:AV$42)</f>
        <v>0</v>
      </c>
      <c r="J108" s="288">
        <f>SUMIF('7.  Persistence Report'!$D$28:$D$42,'4.  2011-2014 LRAM'!$B108,'7.  Persistence Report'!AW$28:AW$42)</f>
        <v>0</v>
      </c>
      <c r="K108" s="288">
        <f>SUMIF('7.  Persistence Report'!$D$28:$D$42,'4.  2011-2014 LRAM'!$B108,'7.  Persistence Report'!AX$28:AX$42)</f>
        <v>0</v>
      </c>
      <c r="L108" s="288">
        <f>SUMIF('7.  Persistence Report'!$D$28:$D$42,'4.  2011-2014 LRAM'!$B108,'7.  Persistence Report'!AY$28:AY$42)</f>
        <v>0</v>
      </c>
      <c r="M108" s="288">
        <f>SUMIF('7.  Persistence Report'!$D$28:$D$42,'4.  2011-2014 LRAM'!$B108,'7.  Persistence Report'!AZ$28:AZ$42)</f>
        <v>0</v>
      </c>
      <c r="N108" s="288">
        <v>0</v>
      </c>
      <c r="O108" s="288">
        <f>'[3]4.  2011-2014 LRAM'!O108</f>
        <v>0</v>
      </c>
      <c r="P108" s="288">
        <f>SUMIF('7.  Persistence Report'!$D$28:$D$42,'4.  2011-2014 LRAM'!$B108,'7.  Persistence Report'!M$28:M$42)</f>
        <v>0</v>
      </c>
      <c r="Q108" s="288">
        <f>SUMIF('7.  Persistence Report'!$D$28:$D$42,'4.  2011-2014 LRAM'!$B108,'7.  Persistence Report'!N$28:N$42)</f>
        <v>0</v>
      </c>
      <c r="R108" s="288">
        <f>SUMIF('7.  Persistence Report'!$D$28:$D$42,'4.  2011-2014 LRAM'!$B108,'7.  Persistence Report'!O$28:O$42)</f>
        <v>0</v>
      </c>
      <c r="S108" s="288">
        <f>SUMIF('7.  Persistence Report'!$D$28:$D$42,'4.  2011-2014 LRAM'!$B108,'7.  Persistence Report'!P$28:P$42)</f>
        <v>0</v>
      </c>
      <c r="T108" s="288">
        <f>SUMIF('7.  Persistence Report'!$D$28:$D$42,'4.  2011-2014 LRAM'!$B108,'7.  Persistence Report'!Q$28:Q$42)</f>
        <v>0</v>
      </c>
      <c r="U108" s="288">
        <f>SUMIF('7.  Persistence Report'!$D$28:$D$42,'4.  2011-2014 LRAM'!$B108,'7.  Persistence Report'!R$28:R$42)</f>
        <v>0</v>
      </c>
      <c r="V108" s="288">
        <f>SUMIF('7.  Persistence Report'!$D$28:$D$42,'4.  2011-2014 LRAM'!$B108,'7.  Persistence Report'!S$28:S$42)</f>
        <v>0</v>
      </c>
      <c r="W108" s="288">
        <f>SUMIF('7.  Persistence Report'!$D$28:$D$42,'4.  2011-2014 LRAM'!$B108,'7.  Persistence Report'!T$28:T$42)</f>
        <v>0</v>
      </c>
      <c r="X108" s="288">
        <f>SUMIF('7.  Persistence Report'!$D$28:$D$42,'4.  2011-2014 LRAM'!$B108,'7.  Persistence Report'!U$28:U$42)</f>
        <v>0</v>
      </c>
      <c r="Y108" s="403"/>
      <c r="Z108" s="403"/>
      <c r="AA108" s="403"/>
      <c r="AB108" s="403"/>
      <c r="AC108" s="403"/>
      <c r="AD108" s="403"/>
      <c r="AE108" s="408"/>
      <c r="AF108" s="408"/>
      <c r="AG108" s="408"/>
      <c r="AH108" s="408"/>
      <c r="AI108" s="408"/>
      <c r="AJ108" s="408"/>
      <c r="AK108" s="408"/>
      <c r="AL108" s="408"/>
      <c r="AM108" s="289">
        <f>SUM(Y108:AL108)</f>
        <v>0</v>
      </c>
    </row>
    <row r="109" spans="1:39" s="276" customFormat="1" ht="15" outlineLevel="1">
      <c r="A109" s="502"/>
      <c r="B109" s="308" t="s">
        <v>213</v>
      </c>
      <c r="C109" s="284" t="s">
        <v>162</v>
      </c>
      <c r="D109" s="288">
        <f>'[3]4.  2011-2014 LRAM'!D109</f>
        <v>0</v>
      </c>
      <c r="E109" s="288">
        <f>SUMIF('7.  Persistence Report'!$D$87:$D$94,'4.  2011-2014 LRAM'!$B108,'7.  Persistence Report'!AR$87:AR$94)</f>
        <v>0</v>
      </c>
      <c r="F109" s="288">
        <f>SUMIF('7.  Persistence Report'!$D$87:$D$94,'4.  2011-2014 LRAM'!$B108,'7.  Persistence Report'!AS$87:AS$94)</f>
        <v>0</v>
      </c>
      <c r="G109" s="288">
        <f>SUMIF('7.  Persistence Report'!$D$87:$D$94,'4.  2011-2014 LRAM'!$B108,'7.  Persistence Report'!AT$87:AT$94)</f>
        <v>0</v>
      </c>
      <c r="H109" s="288">
        <f>SUMIF('7.  Persistence Report'!$D$87:$D$94,'4.  2011-2014 LRAM'!$B108,'7.  Persistence Report'!AU$87:AU$94)</f>
        <v>0</v>
      </c>
      <c r="I109" s="288">
        <f>SUMIF('7.  Persistence Report'!$D$87:$D$94,'4.  2011-2014 LRAM'!$B108,'7.  Persistence Report'!AV$87:AV$94)</f>
        <v>0</v>
      </c>
      <c r="J109" s="288">
        <f>SUMIF('7.  Persistence Report'!$D$87:$D$94,'4.  2011-2014 LRAM'!$B108,'7.  Persistence Report'!AW$87:AW$94)</f>
        <v>0</v>
      </c>
      <c r="K109" s="288">
        <f>SUMIF('7.  Persistence Report'!$D$87:$D$94,'4.  2011-2014 LRAM'!$B108,'7.  Persistence Report'!AX$87:AX$94)</f>
        <v>0</v>
      </c>
      <c r="L109" s="288">
        <f>SUMIF('7.  Persistence Report'!$D$87:$D$94,'4.  2011-2014 LRAM'!$B108,'7.  Persistence Report'!AY$87:AY$94)</f>
        <v>0</v>
      </c>
      <c r="M109" s="288">
        <f>SUMIF('7.  Persistence Report'!$D$87:$D$94,'4.  2011-2014 LRAM'!$B108,'7.  Persistence Report'!AZ$87:AZ$94)</f>
        <v>0</v>
      </c>
      <c r="N109" s="288">
        <f>N108</f>
        <v>0</v>
      </c>
      <c r="O109" s="288">
        <f>'[3]4.  2011-2014 LRAM'!O109</f>
        <v>0</v>
      </c>
      <c r="P109" s="288">
        <f>SUMIF('7.  Persistence Report'!$D$87:$D$94,'4.  2011-2014 LRAM'!$B108,'7.  Persistence Report'!M$87:M$94)</f>
        <v>0</v>
      </c>
      <c r="Q109" s="288">
        <f>SUMIF('7.  Persistence Report'!$D$87:$D$94,'4.  2011-2014 LRAM'!$B108,'7.  Persistence Report'!N$87:N$94)</f>
        <v>0</v>
      </c>
      <c r="R109" s="288">
        <f>SUMIF('7.  Persistence Report'!$D$87:$D$94,'4.  2011-2014 LRAM'!$B108,'7.  Persistence Report'!O$87:O$94)</f>
        <v>0</v>
      </c>
      <c r="S109" s="288">
        <f>SUMIF('7.  Persistence Report'!$D$87:$D$94,'4.  2011-2014 LRAM'!$B108,'7.  Persistence Report'!P$87:P$94)</f>
        <v>0</v>
      </c>
      <c r="T109" s="288">
        <f>SUMIF('7.  Persistence Report'!$D$87:$D$94,'4.  2011-2014 LRAM'!$B108,'7.  Persistence Report'!Q$87:Q$94)</f>
        <v>0</v>
      </c>
      <c r="U109" s="288">
        <f>SUMIF('7.  Persistence Report'!$D$87:$D$94,'4.  2011-2014 LRAM'!$B108,'7.  Persistence Report'!R$87:R$94)</f>
        <v>0</v>
      </c>
      <c r="V109" s="288">
        <f>SUMIF('7.  Persistence Report'!$D$87:$D$94,'4.  2011-2014 LRAM'!$B108,'7.  Persistence Report'!S$87:S$94)</f>
        <v>0</v>
      </c>
      <c r="W109" s="288">
        <f>SUMIF('7.  Persistence Report'!$D$87:$D$94,'4.  2011-2014 LRAM'!$B108,'7.  Persistence Report'!T$87:T$94)</f>
        <v>0</v>
      </c>
      <c r="X109" s="288">
        <f>SUMIF('7.  Persistence Report'!$D$87:$D$94,'4.  2011-2014 LRAM'!$B108,'7.  Persistence Report'!U$87:U$94)</f>
        <v>0</v>
      </c>
      <c r="Y109" s="404">
        <f>Y108</f>
        <v>0</v>
      </c>
      <c r="Z109" s="404">
        <f>Z108</f>
        <v>0</v>
      </c>
      <c r="AA109" s="404">
        <f t="shared" ref="AA109:AK109" si="27">AA108</f>
        <v>0</v>
      </c>
      <c r="AB109" s="404">
        <f t="shared" si="27"/>
        <v>0</v>
      </c>
      <c r="AC109" s="404">
        <f t="shared" si="27"/>
        <v>0</v>
      </c>
      <c r="AD109" s="404">
        <f t="shared" si="27"/>
        <v>0</v>
      </c>
      <c r="AE109" s="404">
        <f t="shared" si="27"/>
        <v>0</v>
      </c>
      <c r="AF109" s="404">
        <f t="shared" si="27"/>
        <v>0</v>
      </c>
      <c r="AG109" s="404">
        <f t="shared" si="27"/>
        <v>0</v>
      </c>
      <c r="AH109" s="404">
        <f t="shared" si="27"/>
        <v>0</v>
      </c>
      <c r="AI109" s="404">
        <f t="shared" si="27"/>
        <v>0</v>
      </c>
      <c r="AJ109" s="404">
        <f t="shared" si="27"/>
        <v>0</v>
      </c>
      <c r="AK109" s="404">
        <f t="shared" si="27"/>
        <v>0</v>
      </c>
      <c r="AL109" s="404">
        <f>AL108</f>
        <v>0</v>
      </c>
      <c r="AM109" s="290"/>
    </row>
    <row r="110" spans="1:39" s="302" customFormat="1" ht="15" outlineLevel="1">
      <c r="A110" s="505"/>
      <c r="B110" s="315"/>
      <c r="C110" s="284"/>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405"/>
      <c r="Z110" s="405"/>
      <c r="AA110" s="405"/>
      <c r="AB110" s="405"/>
      <c r="AC110" s="405"/>
      <c r="AD110" s="405"/>
      <c r="AE110" s="405"/>
      <c r="AF110" s="405"/>
      <c r="AG110" s="405"/>
      <c r="AH110" s="405"/>
      <c r="AI110" s="405"/>
      <c r="AJ110" s="405"/>
      <c r="AK110" s="405"/>
      <c r="AL110" s="405"/>
      <c r="AM110" s="299"/>
    </row>
    <row r="111" spans="1:39" s="276" customFormat="1" ht="15" outlineLevel="1">
      <c r="A111" s="502">
        <v>29</v>
      </c>
      <c r="B111" s="317" t="s">
        <v>19</v>
      </c>
      <c r="C111" s="284" t="s">
        <v>24</v>
      </c>
      <c r="D111" s="288">
        <f>'[3]4.  2011-2014 LRAM'!D111</f>
        <v>0</v>
      </c>
      <c r="E111" s="288">
        <f>SUMIF('7.  Persistence Report'!$D$28:$D$42,'4.  2011-2014 LRAM'!$B111,'7.  Persistence Report'!AR$28:AR$42)</f>
        <v>0</v>
      </c>
      <c r="F111" s="288">
        <f>SUMIF('7.  Persistence Report'!$D$28:$D$42,'4.  2011-2014 LRAM'!$B111,'7.  Persistence Report'!AS$28:AS$42)</f>
        <v>0</v>
      </c>
      <c r="G111" s="288">
        <f>SUMIF('7.  Persistence Report'!$D$28:$D$42,'4.  2011-2014 LRAM'!$B111,'7.  Persistence Report'!AT$28:AT$42)</f>
        <v>0</v>
      </c>
      <c r="H111" s="288">
        <f>SUMIF('7.  Persistence Report'!$D$28:$D$42,'4.  2011-2014 LRAM'!$B111,'7.  Persistence Report'!AU$28:AU$42)</f>
        <v>0</v>
      </c>
      <c r="I111" s="288">
        <f>SUMIF('7.  Persistence Report'!$D$28:$D$42,'4.  2011-2014 LRAM'!$B111,'7.  Persistence Report'!AV$28:AV$42)</f>
        <v>0</v>
      </c>
      <c r="J111" s="288">
        <f>SUMIF('7.  Persistence Report'!$D$28:$D$42,'4.  2011-2014 LRAM'!$B111,'7.  Persistence Report'!AW$28:AW$42)</f>
        <v>0</v>
      </c>
      <c r="K111" s="288">
        <f>SUMIF('7.  Persistence Report'!$D$28:$D$42,'4.  2011-2014 LRAM'!$B111,'7.  Persistence Report'!AX$28:AX$42)</f>
        <v>0</v>
      </c>
      <c r="L111" s="288">
        <f>SUMIF('7.  Persistence Report'!$D$28:$D$42,'4.  2011-2014 LRAM'!$B111,'7.  Persistence Report'!AY$28:AY$42)</f>
        <v>0</v>
      </c>
      <c r="M111" s="288">
        <f>SUMIF('7.  Persistence Report'!$D$28:$D$42,'4.  2011-2014 LRAM'!$B111,'7.  Persistence Report'!AZ$28:AZ$42)</f>
        <v>0</v>
      </c>
      <c r="N111" s="288">
        <v>0</v>
      </c>
      <c r="O111" s="288">
        <f>'[3]4.  2011-2014 LRAM'!O111</f>
        <v>0</v>
      </c>
      <c r="P111" s="288">
        <f>SUMIF('7.  Persistence Report'!$D$28:$D$42,'4.  2011-2014 LRAM'!$B111,'7.  Persistence Report'!M$28:M$42)</f>
        <v>0</v>
      </c>
      <c r="Q111" s="288">
        <f>SUMIF('7.  Persistence Report'!$D$28:$D$42,'4.  2011-2014 LRAM'!$B111,'7.  Persistence Report'!N$28:N$42)</f>
        <v>0</v>
      </c>
      <c r="R111" s="288">
        <f>SUMIF('7.  Persistence Report'!$D$28:$D$42,'4.  2011-2014 LRAM'!$B111,'7.  Persistence Report'!O$28:O$42)</f>
        <v>0</v>
      </c>
      <c r="S111" s="288">
        <f>SUMIF('7.  Persistence Report'!$D$28:$D$42,'4.  2011-2014 LRAM'!$B111,'7.  Persistence Report'!P$28:P$42)</f>
        <v>0</v>
      </c>
      <c r="T111" s="288">
        <f>SUMIF('7.  Persistence Report'!$D$28:$D$42,'4.  2011-2014 LRAM'!$B111,'7.  Persistence Report'!Q$28:Q$42)</f>
        <v>0</v>
      </c>
      <c r="U111" s="288">
        <f>SUMIF('7.  Persistence Report'!$D$28:$D$42,'4.  2011-2014 LRAM'!$B111,'7.  Persistence Report'!R$28:R$42)</f>
        <v>0</v>
      </c>
      <c r="V111" s="288">
        <f>SUMIF('7.  Persistence Report'!$D$28:$D$42,'4.  2011-2014 LRAM'!$B111,'7.  Persistence Report'!S$28:S$42)</f>
        <v>0</v>
      </c>
      <c r="W111" s="288">
        <f>SUMIF('7.  Persistence Report'!$D$28:$D$42,'4.  2011-2014 LRAM'!$B111,'7.  Persistence Report'!T$28:T$42)</f>
        <v>0</v>
      </c>
      <c r="X111" s="288">
        <f>SUMIF('7.  Persistence Report'!$D$28:$D$42,'4.  2011-2014 LRAM'!$B111,'7.  Persistence Report'!U$28:U$42)</f>
        <v>0</v>
      </c>
      <c r="Y111" s="403"/>
      <c r="Z111" s="403"/>
      <c r="AA111" s="403"/>
      <c r="AB111" s="403"/>
      <c r="AC111" s="403"/>
      <c r="AD111" s="403"/>
      <c r="AE111" s="408"/>
      <c r="AF111" s="408"/>
      <c r="AG111" s="408"/>
      <c r="AH111" s="408"/>
      <c r="AI111" s="408"/>
      <c r="AJ111" s="408"/>
      <c r="AK111" s="408"/>
      <c r="AL111" s="408"/>
      <c r="AM111" s="289">
        <f>SUM(Y111:AL111)</f>
        <v>0</v>
      </c>
    </row>
    <row r="112" spans="1:39" s="276" customFormat="1" ht="15" outlineLevel="1">
      <c r="A112" s="502"/>
      <c r="B112" s="317" t="s">
        <v>213</v>
      </c>
      <c r="C112" s="284" t="s">
        <v>162</v>
      </c>
      <c r="D112" s="288">
        <f>'[3]4.  2011-2014 LRAM'!D112</f>
        <v>0</v>
      </c>
      <c r="E112" s="288">
        <f>SUMIF('7.  Persistence Report'!$D$87:$D$94,'4.  2011-2014 LRAM'!$B111,'7.  Persistence Report'!AR$87:AR$94)</f>
        <v>0</v>
      </c>
      <c r="F112" s="288">
        <f>SUMIF('7.  Persistence Report'!$D$87:$D$94,'4.  2011-2014 LRAM'!$B111,'7.  Persistence Report'!AS$87:AS$94)</f>
        <v>0</v>
      </c>
      <c r="G112" s="288">
        <f>SUMIF('7.  Persistence Report'!$D$87:$D$94,'4.  2011-2014 LRAM'!$B111,'7.  Persistence Report'!AT$87:AT$94)</f>
        <v>0</v>
      </c>
      <c r="H112" s="288">
        <f>SUMIF('7.  Persistence Report'!$D$87:$D$94,'4.  2011-2014 LRAM'!$B111,'7.  Persistence Report'!AU$87:AU$94)</f>
        <v>0</v>
      </c>
      <c r="I112" s="288">
        <f>SUMIF('7.  Persistence Report'!$D$87:$D$94,'4.  2011-2014 LRAM'!$B111,'7.  Persistence Report'!AV$87:AV$94)</f>
        <v>0</v>
      </c>
      <c r="J112" s="288">
        <f>SUMIF('7.  Persistence Report'!$D$87:$D$94,'4.  2011-2014 LRAM'!$B111,'7.  Persistence Report'!AW$87:AW$94)</f>
        <v>0</v>
      </c>
      <c r="K112" s="288">
        <f>SUMIF('7.  Persistence Report'!$D$87:$D$94,'4.  2011-2014 LRAM'!$B111,'7.  Persistence Report'!AX$87:AX$94)</f>
        <v>0</v>
      </c>
      <c r="L112" s="288">
        <f>SUMIF('7.  Persistence Report'!$D$87:$D$94,'4.  2011-2014 LRAM'!$B111,'7.  Persistence Report'!AY$87:AY$94)</f>
        <v>0</v>
      </c>
      <c r="M112" s="288">
        <f>SUMIF('7.  Persistence Report'!$D$87:$D$94,'4.  2011-2014 LRAM'!$B111,'7.  Persistence Report'!AZ$87:AZ$94)</f>
        <v>0</v>
      </c>
      <c r="N112" s="288">
        <f>N111</f>
        <v>0</v>
      </c>
      <c r="O112" s="288">
        <f>'[3]4.  2011-2014 LRAM'!O112</f>
        <v>0</v>
      </c>
      <c r="P112" s="288">
        <f>SUMIF('7.  Persistence Report'!$D$87:$D$94,'4.  2011-2014 LRAM'!$B111,'7.  Persistence Report'!M$87:M$94)</f>
        <v>0</v>
      </c>
      <c r="Q112" s="288">
        <f>SUMIF('7.  Persistence Report'!$D$87:$D$94,'4.  2011-2014 LRAM'!$B111,'7.  Persistence Report'!N$87:N$94)</f>
        <v>0</v>
      </c>
      <c r="R112" s="288">
        <f>SUMIF('7.  Persistence Report'!$D$87:$D$94,'4.  2011-2014 LRAM'!$B111,'7.  Persistence Report'!O$87:O$94)</f>
        <v>0</v>
      </c>
      <c r="S112" s="288">
        <f>SUMIF('7.  Persistence Report'!$D$87:$D$94,'4.  2011-2014 LRAM'!$B111,'7.  Persistence Report'!P$87:P$94)</f>
        <v>0</v>
      </c>
      <c r="T112" s="288">
        <f>SUMIF('7.  Persistence Report'!$D$87:$D$94,'4.  2011-2014 LRAM'!$B111,'7.  Persistence Report'!Q$87:Q$94)</f>
        <v>0</v>
      </c>
      <c r="U112" s="288">
        <f>SUMIF('7.  Persistence Report'!$D$87:$D$94,'4.  2011-2014 LRAM'!$B111,'7.  Persistence Report'!R$87:R$94)</f>
        <v>0</v>
      </c>
      <c r="V112" s="288">
        <f>SUMIF('7.  Persistence Report'!$D$87:$D$94,'4.  2011-2014 LRAM'!$B111,'7.  Persistence Report'!S$87:S$94)</f>
        <v>0</v>
      </c>
      <c r="W112" s="288">
        <f>SUMIF('7.  Persistence Report'!$D$87:$D$94,'4.  2011-2014 LRAM'!$B111,'7.  Persistence Report'!T$87:T$94)</f>
        <v>0</v>
      </c>
      <c r="X112" s="288">
        <f>SUMIF('7.  Persistence Report'!$D$87:$D$94,'4.  2011-2014 LRAM'!$B111,'7.  Persistence Report'!U$87:U$94)</f>
        <v>0</v>
      </c>
      <c r="Y112" s="404">
        <f>Y111</f>
        <v>0</v>
      </c>
      <c r="Z112" s="404">
        <f t="shared" ref="Z112:AK112" si="28">Z111</f>
        <v>0</v>
      </c>
      <c r="AA112" s="404">
        <f t="shared" si="28"/>
        <v>0</v>
      </c>
      <c r="AB112" s="404">
        <f t="shared" si="28"/>
        <v>0</v>
      </c>
      <c r="AC112" s="404">
        <f t="shared" si="28"/>
        <v>0</v>
      </c>
      <c r="AD112" s="404">
        <f t="shared" si="28"/>
        <v>0</v>
      </c>
      <c r="AE112" s="404">
        <f t="shared" si="28"/>
        <v>0</v>
      </c>
      <c r="AF112" s="404">
        <f t="shared" si="28"/>
        <v>0</v>
      </c>
      <c r="AG112" s="404">
        <f t="shared" si="28"/>
        <v>0</v>
      </c>
      <c r="AH112" s="404">
        <f t="shared" si="28"/>
        <v>0</v>
      </c>
      <c r="AI112" s="404">
        <f t="shared" si="28"/>
        <v>0</v>
      </c>
      <c r="AJ112" s="404">
        <f t="shared" si="28"/>
        <v>0</v>
      </c>
      <c r="AK112" s="404">
        <f t="shared" si="28"/>
        <v>0</v>
      </c>
      <c r="AL112" s="404">
        <f>AL111</f>
        <v>0</v>
      </c>
      <c r="AM112" s="498"/>
    </row>
    <row r="113" spans="1:39" s="276" customFormat="1" ht="15" outlineLevel="1">
      <c r="A113" s="502"/>
      <c r="B113" s="317"/>
      <c r="C113" s="284"/>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405"/>
      <c r="AA113" s="405"/>
      <c r="AB113" s="405"/>
      <c r="AC113" s="405"/>
      <c r="AD113" s="405"/>
      <c r="AE113" s="409"/>
      <c r="AF113" s="409"/>
      <c r="AG113" s="409"/>
      <c r="AH113" s="409"/>
      <c r="AI113" s="409"/>
      <c r="AJ113" s="409"/>
      <c r="AK113" s="409"/>
      <c r="AL113" s="409"/>
      <c r="AM113" s="306"/>
    </row>
    <row r="114" spans="1:39" s="276" customFormat="1" ht="15" outlineLevel="1">
      <c r="A114" s="502">
        <v>30</v>
      </c>
      <c r="B114" s="317" t="s">
        <v>488</v>
      </c>
      <c r="C114" s="284" t="s">
        <v>24</v>
      </c>
      <c r="D114" s="288">
        <f>'[3]4.  2011-2014 LRAM'!D114</f>
        <v>0</v>
      </c>
      <c r="E114" s="288">
        <f>SUMIF('7.  Persistence Report'!$D$28:$D$42,'4.  2011-2014 LRAM'!$B114,'7.  Persistence Report'!AR$28:AR$42)</f>
        <v>0</v>
      </c>
      <c r="F114" s="288">
        <f>SUMIF('7.  Persistence Report'!$D$28:$D$42,'4.  2011-2014 LRAM'!$B114,'7.  Persistence Report'!AS$28:AS$42)</f>
        <v>0</v>
      </c>
      <c r="G114" s="288">
        <f>SUMIF('7.  Persistence Report'!$D$28:$D$42,'4.  2011-2014 LRAM'!$B114,'7.  Persistence Report'!AT$28:AT$42)</f>
        <v>0</v>
      </c>
      <c r="H114" s="288">
        <f>SUMIF('7.  Persistence Report'!$D$28:$D$42,'4.  2011-2014 LRAM'!$B114,'7.  Persistence Report'!AU$28:AU$42)</f>
        <v>0</v>
      </c>
      <c r="I114" s="288">
        <f>SUMIF('7.  Persistence Report'!$D$28:$D$42,'4.  2011-2014 LRAM'!$B114,'7.  Persistence Report'!AV$28:AV$42)</f>
        <v>0</v>
      </c>
      <c r="J114" s="288">
        <f>SUMIF('7.  Persistence Report'!$D$28:$D$42,'4.  2011-2014 LRAM'!$B114,'7.  Persistence Report'!AW$28:AW$42)</f>
        <v>0</v>
      </c>
      <c r="K114" s="288">
        <f>SUMIF('7.  Persistence Report'!$D$28:$D$42,'4.  2011-2014 LRAM'!$B114,'7.  Persistence Report'!AX$28:AX$42)</f>
        <v>0</v>
      </c>
      <c r="L114" s="288">
        <f>SUMIF('7.  Persistence Report'!$D$28:$D$42,'4.  2011-2014 LRAM'!$B114,'7.  Persistence Report'!AY$28:AY$42)</f>
        <v>0</v>
      </c>
      <c r="M114" s="288">
        <f>SUMIF('7.  Persistence Report'!$D$28:$D$42,'4.  2011-2014 LRAM'!$B114,'7.  Persistence Report'!AZ$28:AZ$42)</f>
        <v>0</v>
      </c>
      <c r="N114" s="288">
        <v>0</v>
      </c>
      <c r="O114" s="288">
        <f>'[3]4.  2011-2014 LRAM'!O114</f>
        <v>0</v>
      </c>
      <c r="P114" s="288">
        <f>SUMIF('7.  Persistence Report'!$D$28:$D$42,'4.  2011-2014 LRAM'!$B114,'7.  Persistence Report'!M$28:M$42)</f>
        <v>0</v>
      </c>
      <c r="Q114" s="288">
        <f>SUMIF('7.  Persistence Report'!$D$28:$D$42,'4.  2011-2014 LRAM'!$B114,'7.  Persistence Report'!N$28:N$42)</f>
        <v>0</v>
      </c>
      <c r="R114" s="288">
        <f>SUMIF('7.  Persistence Report'!$D$28:$D$42,'4.  2011-2014 LRAM'!$B114,'7.  Persistence Report'!O$28:O$42)</f>
        <v>0</v>
      </c>
      <c r="S114" s="288">
        <f>SUMIF('7.  Persistence Report'!$D$28:$D$42,'4.  2011-2014 LRAM'!$B114,'7.  Persistence Report'!P$28:P$42)</f>
        <v>0</v>
      </c>
      <c r="T114" s="288">
        <f>SUMIF('7.  Persistence Report'!$D$28:$D$42,'4.  2011-2014 LRAM'!$B114,'7.  Persistence Report'!Q$28:Q$42)</f>
        <v>0</v>
      </c>
      <c r="U114" s="288">
        <f>SUMIF('7.  Persistence Report'!$D$28:$D$42,'4.  2011-2014 LRAM'!$B114,'7.  Persistence Report'!R$28:R$42)</f>
        <v>0</v>
      </c>
      <c r="V114" s="288">
        <f>SUMIF('7.  Persistence Report'!$D$28:$D$42,'4.  2011-2014 LRAM'!$B114,'7.  Persistence Report'!S$28:S$42)</f>
        <v>0</v>
      </c>
      <c r="W114" s="288">
        <f>SUMIF('7.  Persistence Report'!$D$28:$D$42,'4.  2011-2014 LRAM'!$B114,'7.  Persistence Report'!T$28:T$42)</f>
        <v>0</v>
      </c>
      <c r="X114" s="288">
        <f>SUMIF('7.  Persistence Report'!$D$28:$D$42,'4.  2011-2014 LRAM'!$B114,'7.  Persistence Report'!U$28:U$42)</f>
        <v>0</v>
      </c>
      <c r="Y114" s="403"/>
      <c r="Z114" s="403"/>
      <c r="AA114" s="403"/>
      <c r="AB114" s="403"/>
      <c r="AC114" s="403"/>
      <c r="AD114" s="403"/>
      <c r="AE114" s="408"/>
      <c r="AF114" s="408"/>
      <c r="AG114" s="408"/>
      <c r="AH114" s="408"/>
      <c r="AI114" s="408"/>
      <c r="AJ114" s="408"/>
      <c r="AK114" s="408"/>
      <c r="AL114" s="408"/>
      <c r="AM114" s="289">
        <f>SUM(Y114:AL114)</f>
        <v>0</v>
      </c>
    </row>
    <row r="115" spans="1:39" s="276" customFormat="1" ht="15" outlineLevel="1">
      <c r="A115" s="502"/>
      <c r="B115" s="317" t="s">
        <v>213</v>
      </c>
      <c r="C115" s="284" t="s">
        <v>162</v>
      </c>
      <c r="D115" s="288">
        <f>'[3]4.  2011-2014 LRAM'!D115</f>
        <v>0</v>
      </c>
      <c r="E115" s="288">
        <f>SUMIF('7.  Persistence Report'!$D$87:$D$94,'4.  2011-2014 LRAM'!$B114,'7.  Persistence Report'!AR$87:AR$94)</f>
        <v>0</v>
      </c>
      <c r="F115" s="288">
        <f>SUMIF('7.  Persistence Report'!$D$87:$D$94,'4.  2011-2014 LRAM'!$B114,'7.  Persistence Report'!AS$87:AS$94)</f>
        <v>0</v>
      </c>
      <c r="G115" s="288">
        <f>SUMIF('7.  Persistence Report'!$D$87:$D$94,'4.  2011-2014 LRAM'!$B114,'7.  Persistence Report'!AT$87:AT$94)</f>
        <v>0</v>
      </c>
      <c r="H115" s="288">
        <f>SUMIF('7.  Persistence Report'!$D$87:$D$94,'4.  2011-2014 LRAM'!$B114,'7.  Persistence Report'!AU$87:AU$94)</f>
        <v>0</v>
      </c>
      <c r="I115" s="288">
        <f>SUMIF('7.  Persistence Report'!$D$87:$D$94,'4.  2011-2014 LRAM'!$B114,'7.  Persistence Report'!AV$87:AV$94)</f>
        <v>0</v>
      </c>
      <c r="J115" s="288">
        <f>SUMIF('7.  Persistence Report'!$D$87:$D$94,'4.  2011-2014 LRAM'!$B114,'7.  Persistence Report'!AW$87:AW$94)</f>
        <v>0</v>
      </c>
      <c r="K115" s="288">
        <f>SUMIF('7.  Persistence Report'!$D$87:$D$94,'4.  2011-2014 LRAM'!$B114,'7.  Persistence Report'!AX$87:AX$94)</f>
        <v>0</v>
      </c>
      <c r="L115" s="288">
        <f>SUMIF('7.  Persistence Report'!$D$87:$D$94,'4.  2011-2014 LRAM'!$B114,'7.  Persistence Report'!AY$87:AY$94)</f>
        <v>0</v>
      </c>
      <c r="M115" s="288">
        <f>SUMIF('7.  Persistence Report'!$D$87:$D$94,'4.  2011-2014 LRAM'!$B114,'7.  Persistence Report'!AZ$87:AZ$94)</f>
        <v>0</v>
      </c>
      <c r="N115" s="288">
        <f>N114</f>
        <v>0</v>
      </c>
      <c r="O115" s="288">
        <f>'[3]4.  2011-2014 LRAM'!O115</f>
        <v>0</v>
      </c>
      <c r="P115" s="288">
        <f>SUMIF('7.  Persistence Report'!$D$87:$D$94,'4.  2011-2014 LRAM'!$B114,'7.  Persistence Report'!M$87:M$94)</f>
        <v>0</v>
      </c>
      <c r="Q115" s="288">
        <f>SUMIF('7.  Persistence Report'!$D$87:$D$94,'4.  2011-2014 LRAM'!$B114,'7.  Persistence Report'!N$87:N$94)</f>
        <v>0</v>
      </c>
      <c r="R115" s="288">
        <f>SUMIF('7.  Persistence Report'!$D$87:$D$94,'4.  2011-2014 LRAM'!$B114,'7.  Persistence Report'!O$87:O$94)</f>
        <v>0</v>
      </c>
      <c r="S115" s="288">
        <f>SUMIF('7.  Persistence Report'!$D$87:$D$94,'4.  2011-2014 LRAM'!$B114,'7.  Persistence Report'!P$87:P$94)</f>
        <v>0</v>
      </c>
      <c r="T115" s="288">
        <f>SUMIF('7.  Persistence Report'!$D$87:$D$94,'4.  2011-2014 LRAM'!$B114,'7.  Persistence Report'!Q$87:Q$94)</f>
        <v>0</v>
      </c>
      <c r="U115" s="288">
        <f>SUMIF('7.  Persistence Report'!$D$87:$D$94,'4.  2011-2014 LRAM'!$B114,'7.  Persistence Report'!R$87:R$94)</f>
        <v>0</v>
      </c>
      <c r="V115" s="288">
        <f>SUMIF('7.  Persistence Report'!$D$87:$D$94,'4.  2011-2014 LRAM'!$B114,'7.  Persistence Report'!S$87:S$94)</f>
        <v>0</v>
      </c>
      <c r="W115" s="288">
        <f>SUMIF('7.  Persistence Report'!$D$87:$D$94,'4.  2011-2014 LRAM'!$B114,'7.  Persistence Report'!T$87:T$94)</f>
        <v>0</v>
      </c>
      <c r="X115" s="288">
        <f>SUMIF('7.  Persistence Report'!$D$87:$D$94,'4.  2011-2014 LRAM'!$B114,'7.  Persistence Report'!U$87:U$94)</f>
        <v>0</v>
      </c>
      <c r="Y115" s="404">
        <f>Y114</f>
        <v>0</v>
      </c>
      <c r="Z115" s="404">
        <f t="shared" ref="Z115:AL115" si="29">Z114</f>
        <v>0</v>
      </c>
      <c r="AA115" s="404">
        <f t="shared" si="29"/>
        <v>0</v>
      </c>
      <c r="AB115" s="404">
        <f t="shared" si="29"/>
        <v>0</v>
      </c>
      <c r="AC115" s="404">
        <f t="shared" si="29"/>
        <v>0</v>
      </c>
      <c r="AD115" s="404">
        <f t="shared" si="29"/>
        <v>0</v>
      </c>
      <c r="AE115" s="404">
        <f t="shared" si="29"/>
        <v>0</v>
      </c>
      <c r="AF115" s="404">
        <f t="shared" si="29"/>
        <v>0</v>
      </c>
      <c r="AG115" s="404">
        <f t="shared" si="29"/>
        <v>0</v>
      </c>
      <c r="AH115" s="404">
        <f t="shared" si="29"/>
        <v>0</v>
      </c>
      <c r="AI115" s="404">
        <f t="shared" si="29"/>
        <v>0</v>
      </c>
      <c r="AJ115" s="404">
        <f t="shared" si="29"/>
        <v>0</v>
      </c>
      <c r="AK115" s="404">
        <f t="shared" si="29"/>
        <v>0</v>
      </c>
      <c r="AL115" s="404">
        <f t="shared" si="29"/>
        <v>0</v>
      </c>
      <c r="AM115" s="498"/>
    </row>
    <row r="116" spans="1:39" s="276" customFormat="1" ht="15" outlineLevel="1">
      <c r="A116" s="502"/>
      <c r="B116" s="317"/>
      <c r="C116" s="284"/>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405"/>
      <c r="AA116" s="405"/>
      <c r="AB116" s="405"/>
      <c r="AC116" s="405"/>
      <c r="AD116" s="405"/>
      <c r="AE116" s="409"/>
      <c r="AF116" s="409"/>
      <c r="AG116" s="409"/>
      <c r="AH116" s="409"/>
      <c r="AI116" s="409"/>
      <c r="AJ116" s="409"/>
      <c r="AK116" s="409"/>
      <c r="AL116" s="409"/>
      <c r="AM116" s="306"/>
    </row>
    <row r="117" spans="1:39" s="276" customFormat="1" ht="15.75" outlineLevel="1">
      <c r="A117" s="502"/>
      <c r="B117" s="281" t="s">
        <v>489</v>
      </c>
      <c r="C117" s="284"/>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405"/>
      <c r="AA117" s="405"/>
      <c r="AB117" s="405"/>
      <c r="AC117" s="405"/>
      <c r="AD117" s="405"/>
      <c r="AE117" s="409"/>
      <c r="AF117" s="409"/>
      <c r="AG117" s="409"/>
      <c r="AH117" s="409"/>
      <c r="AI117" s="409"/>
      <c r="AJ117" s="409"/>
      <c r="AK117" s="409"/>
      <c r="AL117" s="409"/>
      <c r="AM117" s="306"/>
    </row>
    <row r="118" spans="1:39" s="276" customFormat="1" ht="15" outlineLevel="1">
      <c r="A118" s="502">
        <v>31</v>
      </c>
      <c r="B118" s="317" t="s">
        <v>490</v>
      </c>
      <c r="C118" s="284" t="s">
        <v>24</v>
      </c>
      <c r="D118" s="288">
        <f>'[3]4.  2011-2014 LRAM'!D118</f>
        <v>0</v>
      </c>
      <c r="E118" s="288">
        <f>SUMIF('7.  Persistence Report'!$D$28:$D$42,'4.  2011-2014 LRAM'!$B118,'7.  Persistence Report'!AR$28:AR$42)</f>
        <v>0</v>
      </c>
      <c r="F118" s="288">
        <f>SUMIF('7.  Persistence Report'!$D$28:$D$42,'4.  2011-2014 LRAM'!$B118,'7.  Persistence Report'!AS$28:AS$42)</f>
        <v>0</v>
      </c>
      <c r="G118" s="288">
        <f>SUMIF('7.  Persistence Report'!$D$28:$D$42,'4.  2011-2014 LRAM'!$B118,'7.  Persistence Report'!AT$28:AT$42)</f>
        <v>0</v>
      </c>
      <c r="H118" s="288">
        <f>SUMIF('7.  Persistence Report'!$D$28:$D$42,'4.  2011-2014 LRAM'!$B118,'7.  Persistence Report'!AU$28:AU$42)</f>
        <v>0</v>
      </c>
      <c r="I118" s="288">
        <f>SUMIF('7.  Persistence Report'!$D$28:$D$42,'4.  2011-2014 LRAM'!$B118,'7.  Persistence Report'!AV$28:AV$42)</f>
        <v>0</v>
      </c>
      <c r="J118" s="288">
        <f>SUMIF('7.  Persistence Report'!$D$28:$D$42,'4.  2011-2014 LRAM'!$B118,'7.  Persistence Report'!AW$28:AW$42)</f>
        <v>0</v>
      </c>
      <c r="K118" s="288">
        <f>SUMIF('7.  Persistence Report'!$D$28:$D$42,'4.  2011-2014 LRAM'!$B118,'7.  Persistence Report'!AX$28:AX$42)</f>
        <v>0</v>
      </c>
      <c r="L118" s="288">
        <f>SUMIF('7.  Persistence Report'!$D$28:$D$42,'4.  2011-2014 LRAM'!$B118,'7.  Persistence Report'!AY$28:AY$42)</f>
        <v>0</v>
      </c>
      <c r="M118" s="288">
        <f>SUMIF('7.  Persistence Report'!$D$28:$D$42,'4.  2011-2014 LRAM'!$B118,'7.  Persistence Report'!AZ$28:AZ$42)</f>
        <v>0</v>
      </c>
      <c r="N118" s="288">
        <v>0</v>
      </c>
      <c r="O118" s="288">
        <f>'[3]4.  2011-2014 LRAM'!O118</f>
        <v>0</v>
      </c>
      <c r="P118" s="288">
        <f>SUMIF('7.  Persistence Report'!$D$28:$D$42,'4.  2011-2014 LRAM'!$B118,'7.  Persistence Report'!M$28:M$42)</f>
        <v>0</v>
      </c>
      <c r="Q118" s="288">
        <f>SUMIF('7.  Persistence Report'!$D$28:$D$42,'4.  2011-2014 LRAM'!$B118,'7.  Persistence Report'!N$28:N$42)</f>
        <v>0</v>
      </c>
      <c r="R118" s="288">
        <f>SUMIF('7.  Persistence Report'!$D$28:$D$42,'4.  2011-2014 LRAM'!$B118,'7.  Persistence Report'!O$28:O$42)</f>
        <v>0</v>
      </c>
      <c r="S118" s="288">
        <f>SUMIF('7.  Persistence Report'!$D$28:$D$42,'4.  2011-2014 LRAM'!$B118,'7.  Persistence Report'!P$28:P$42)</f>
        <v>0</v>
      </c>
      <c r="T118" s="288">
        <f>SUMIF('7.  Persistence Report'!$D$28:$D$42,'4.  2011-2014 LRAM'!$B118,'7.  Persistence Report'!Q$28:Q$42)</f>
        <v>0</v>
      </c>
      <c r="U118" s="288">
        <f>SUMIF('7.  Persistence Report'!$D$28:$D$42,'4.  2011-2014 LRAM'!$B118,'7.  Persistence Report'!R$28:R$42)</f>
        <v>0</v>
      </c>
      <c r="V118" s="288">
        <f>SUMIF('7.  Persistence Report'!$D$28:$D$42,'4.  2011-2014 LRAM'!$B118,'7.  Persistence Report'!S$28:S$42)</f>
        <v>0</v>
      </c>
      <c r="W118" s="288">
        <f>SUMIF('7.  Persistence Report'!$D$28:$D$42,'4.  2011-2014 LRAM'!$B118,'7.  Persistence Report'!T$28:T$42)</f>
        <v>0</v>
      </c>
      <c r="X118" s="288">
        <f>SUMIF('7.  Persistence Report'!$D$28:$D$42,'4.  2011-2014 LRAM'!$B118,'7.  Persistence Report'!U$28:U$42)</f>
        <v>0</v>
      </c>
      <c r="Y118" s="403"/>
      <c r="Z118" s="403"/>
      <c r="AA118" s="403"/>
      <c r="AB118" s="403"/>
      <c r="AC118" s="403"/>
      <c r="AD118" s="403"/>
      <c r="AE118" s="408"/>
      <c r="AF118" s="408"/>
      <c r="AG118" s="408"/>
      <c r="AH118" s="408"/>
      <c r="AI118" s="408"/>
      <c r="AJ118" s="408"/>
      <c r="AK118" s="408"/>
      <c r="AL118" s="408"/>
      <c r="AM118" s="289">
        <f>SUM(Y118:AL118)</f>
        <v>0</v>
      </c>
    </row>
    <row r="119" spans="1:39" s="276" customFormat="1" ht="15" outlineLevel="1">
      <c r="A119" s="502"/>
      <c r="B119" s="317" t="s">
        <v>213</v>
      </c>
      <c r="C119" s="284" t="s">
        <v>162</v>
      </c>
      <c r="D119" s="288">
        <f>'[3]4.  2011-2014 LRAM'!D119</f>
        <v>449226</v>
      </c>
      <c r="E119" s="288">
        <f>SUMIF('7.  Persistence Report'!$D$87:$D$94,'4.  2011-2014 LRAM'!$B118,'7.  Persistence Report'!AR$87:AR$94)</f>
        <v>449226</v>
      </c>
      <c r="F119" s="288">
        <f>SUMIF('7.  Persistence Report'!$D$87:$D$94,'4.  2011-2014 LRAM'!$B118,'7.  Persistence Report'!AS$87:AS$94)</f>
        <v>449226</v>
      </c>
      <c r="G119" s="288">
        <f>SUMIF('7.  Persistence Report'!$D$87:$D$94,'4.  2011-2014 LRAM'!$B118,'7.  Persistence Report'!AT$87:AT$94)</f>
        <v>449226</v>
      </c>
      <c r="H119" s="1036">
        <f>SUMIF('7.  Persistence Report'!$D$87:$D$94,'4.  2011-2014 LRAM'!$B118,'7.  Persistence Report'!AU$87:AU$94)</f>
        <v>449226</v>
      </c>
      <c r="I119" s="288">
        <f>SUMIF('7.  Persistence Report'!$D$87:$D$94,'4.  2011-2014 LRAM'!$B118,'7.  Persistence Report'!AV$87:AV$94)</f>
        <v>449226</v>
      </c>
      <c r="J119" s="288">
        <f>SUMIF('7.  Persistence Report'!$D$87:$D$94,'4.  2011-2014 LRAM'!$B118,'7.  Persistence Report'!AW$87:AW$94)</f>
        <v>449226</v>
      </c>
      <c r="K119" s="288">
        <f>SUMIF('7.  Persistence Report'!$D$87:$D$94,'4.  2011-2014 LRAM'!$B118,'7.  Persistence Report'!AX$87:AX$94)</f>
        <v>449226</v>
      </c>
      <c r="L119" s="288">
        <f>SUMIF('7.  Persistence Report'!$D$87:$D$94,'4.  2011-2014 LRAM'!$B118,'7.  Persistence Report'!AY$87:AY$94)</f>
        <v>449226</v>
      </c>
      <c r="M119" s="288">
        <f>SUMIF('7.  Persistence Report'!$D$87:$D$94,'4.  2011-2014 LRAM'!$B118,'7.  Persistence Report'!AZ$87:AZ$94)</f>
        <v>449226</v>
      </c>
      <c r="N119" s="288">
        <f>N118</f>
        <v>0</v>
      </c>
      <c r="O119" s="288">
        <f>'[3]4.  2011-2014 LRAM'!O119</f>
        <v>119</v>
      </c>
      <c r="P119" s="288">
        <f>SUMIF('7.  Persistence Report'!$D$87:$D$94,'4.  2011-2014 LRAM'!$B118,'7.  Persistence Report'!M$87:M$94)</f>
        <v>119.47499999999999</v>
      </c>
      <c r="Q119" s="288">
        <f>SUMIF('7.  Persistence Report'!$D$87:$D$94,'4.  2011-2014 LRAM'!$B118,'7.  Persistence Report'!N$87:N$94)</f>
        <v>119.47499999999999</v>
      </c>
      <c r="R119" s="288">
        <f>SUMIF('7.  Persistence Report'!$D$87:$D$94,'4.  2011-2014 LRAM'!$B118,'7.  Persistence Report'!O$87:O$94)</f>
        <v>119.47499999999999</v>
      </c>
      <c r="S119" s="288">
        <f>SUMIF('7.  Persistence Report'!$D$87:$D$94,'4.  2011-2014 LRAM'!$B118,'7.  Persistence Report'!P$87:P$94)</f>
        <v>119.47499999999999</v>
      </c>
      <c r="T119" s="288">
        <f>SUMIF('7.  Persistence Report'!$D$87:$D$94,'4.  2011-2014 LRAM'!$B118,'7.  Persistence Report'!Q$87:Q$94)</f>
        <v>119.47499999999999</v>
      </c>
      <c r="U119" s="288">
        <f>SUMIF('7.  Persistence Report'!$D$87:$D$94,'4.  2011-2014 LRAM'!$B118,'7.  Persistence Report'!R$87:R$94)</f>
        <v>119.47499999999999</v>
      </c>
      <c r="V119" s="288">
        <f>SUMIF('7.  Persistence Report'!$D$87:$D$94,'4.  2011-2014 LRAM'!$B118,'7.  Persistence Report'!S$87:S$94)</f>
        <v>119.47499999999999</v>
      </c>
      <c r="W119" s="288">
        <f>SUMIF('7.  Persistence Report'!$D$87:$D$94,'4.  2011-2014 LRAM'!$B118,'7.  Persistence Report'!T$87:T$94)</f>
        <v>119.47499999999999</v>
      </c>
      <c r="X119" s="288">
        <f>SUMIF('7.  Persistence Report'!$D$87:$D$94,'4.  2011-2014 LRAM'!$B118,'7.  Persistence Report'!U$87:U$94)</f>
        <v>119.47499999999999</v>
      </c>
      <c r="Y119" s="404">
        <f>Y118</f>
        <v>0</v>
      </c>
      <c r="Z119" s="404">
        <f t="shared" ref="Z119:AL119" si="30">Z118</f>
        <v>0</v>
      </c>
      <c r="AA119" s="404">
        <f t="shared" si="30"/>
        <v>0</v>
      </c>
      <c r="AB119" s="978">
        <v>1</v>
      </c>
      <c r="AC119" s="404">
        <f t="shared" si="30"/>
        <v>0</v>
      </c>
      <c r="AD119" s="404">
        <f t="shared" si="30"/>
        <v>0</v>
      </c>
      <c r="AE119" s="404">
        <f t="shared" si="30"/>
        <v>0</v>
      </c>
      <c r="AF119" s="404">
        <f t="shared" si="30"/>
        <v>0</v>
      </c>
      <c r="AG119" s="404">
        <f t="shared" si="30"/>
        <v>0</v>
      </c>
      <c r="AH119" s="404">
        <f t="shared" si="30"/>
        <v>0</v>
      </c>
      <c r="AI119" s="404">
        <f t="shared" si="30"/>
        <v>0</v>
      </c>
      <c r="AJ119" s="404">
        <f t="shared" si="30"/>
        <v>0</v>
      </c>
      <c r="AK119" s="404">
        <f t="shared" si="30"/>
        <v>0</v>
      </c>
      <c r="AL119" s="404">
        <f t="shared" si="30"/>
        <v>0</v>
      </c>
      <c r="AM119" s="498"/>
    </row>
    <row r="120" spans="1:39" s="276" customFormat="1" ht="15" outlineLevel="1">
      <c r="A120" s="502"/>
      <c r="B120" s="317"/>
      <c r="C120" s="284"/>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405"/>
      <c r="Z120" s="405"/>
      <c r="AA120" s="405"/>
      <c r="AB120" s="405"/>
      <c r="AC120" s="405"/>
      <c r="AD120" s="405"/>
      <c r="AE120" s="409"/>
      <c r="AF120" s="409"/>
      <c r="AG120" s="409"/>
      <c r="AH120" s="409"/>
      <c r="AI120" s="409"/>
      <c r="AJ120" s="409"/>
      <c r="AK120" s="409"/>
      <c r="AL120" s="409"/>
      <c r="AM120" s="306"/>
    </row>
    <row r="121" spans="1:39" s="276" customFormat="1" ht="15" outlineLevel="1">
      <c r="A121" s="502">
        <v>32</v>
      </c>
      <c r="B121" s="317" t="s">
        <v>491</v>
      </c>
      <c r="C121" s="284" t="s">
        <v>24</v>
      </c>
      <c r="D121" s="288">
        <f>'[3]4.  2011-2014 LRAM'!D121</f>
        <v>0</v>
      </c>
      <c r="E121" s="288">
        <f>SUMIF('7.  Persistence Report'!$D$28:$D$42,'4.  2011-2014 LRAM'!$B121,'7.  Persistence Report'!AR$28:AR$42)</f>
        <v>0</v>
      </c>
      <c r="F121" s="288">
        <f>SUMIF('7.  Persistence Report'!$D$28:$D$42,'4.  2011-2014 LRAM'!$B121,'7.  Persistence Report'!AS$28:AS$42)</f>
        <v>0</v>
      </c>
      <c r="G121" s="288">
        <f>SUMIF('7.  Persistence Report'!$D$28:$D$42,'4.  2011-2014 LRAM'!$B121,'7.  Persistence Report'!AT$28:AT$42)</f>
        <v>0</v>
      </c>
      <c r="H121" s="288">
        <f>SUMIF('7.  Persistence Report'!$D$28:$D$42,'4.  2011-2014 LRAM'!$B121,'7.  Persistence Report'!AU$28:AU$42)</f>
        <v>0</v>
      </c>
      <c r="I121" s="288">
        <f>SUMIF('7.  Persistence Report'!$D$28:$D$42,'4.  2011-2014 LRAM'!$B121,'7.  Persistence Report'!AV$28:AV$42)</f>
        <v>0</v>
      </c>
      <c r="J121" s="288">
        <f>SUMIF('7.  Persistence Report'!$D$28:$D$42,'4.  2011-2014 LRAM'!$B121,'7.  Persistence Report'!AW$28:AW$42)</f>
        <v>0</v>
      </c>
      <c r="K121" s="288">
        <f>SUMIF('7.  Persistence Report'!$D$28:$D$42,'4.  2011-2014 LRAM'!$B121,'7.  Persistence Report'!AX$28:AX$42)</f>
        <v>0</v>
      </c>
      <c r="L121" s="288">
        <f>SUMIF('7.  Persistence Report'!$D$28:$D$42,'4.  2011-2014 LRAM'!$B121,'7.  Persistence Report'!AY$28:AY$42)</f>
        <v>0</v>
      </c>
      <c r="M121" s="288">
        <f>SUMIF('7.  Persistence Report'!$D$28:$D$42,'4.  2011-2014 LRAM'!$B121,'7.  Persistence Report'!AZ$28:AZ$42)</f>
        <v>0</v>
      </c>
      <c r="N121" s="288">
        <v>0</v>
      </c>
      <c r="O121" s="288">
        <f>'[3]4.  2011-2014 LRAM'!O121</f>
        <v>0</v>
      </c>
      <c r="P121" s="288">
        <f>SUMIF('7.  Persistence Report'!$D$28:$D$42,'4.  2011-2014 LRAM'!$B121,'7.  Persistence Report'!M$28:M$42)</f>
        <v>0</v>
      </c>
      <c r="Q121" s="288">
        <f>SUMIF('7.  Persistence Report'!$D$28:$D$42,'4.  2011-2014 LRAM'!$B121,'7.  Persistence Report'!N$28:N$42)</f>
        <v>0</v>
      </c>
      <c r="R121" s="288">
        <f>SUMIF('7.  Persistence Report'!$D$28:$D$42,'4.  2011-2014 LRAM'!$B121,'7.  Persistence Report'!O$28:O$42)</f>
        <v>0</v>
      </c>
      <c r="S121" s="288">
        <f>SUMIF('7.  Persistence Report'!$D$28:$D$42,'4.  2011-2014 LRAM'!$B121,'7.  Persistence Report'!P$28:P$42)</f>
        <v>0</v>
      </c>
      <c r="T121" s="288">
        <f>SUMIF('7.  Persistence Report'!$D$28:$D$42,'4.  2011-2014 LRAM'!$B121,'7.  Persistence Report'!Q$28:Q$42)</f>
        <v>0</v>
      </c>
      <c r="U121" s="288">
        <f>SUMIF('7.  Persistence Report'!$D$28:$D$42,'4.  2011-2014 LRAM'!$B121,'7.  Persistence Report'!R$28:R$42)</f>
        <v>0</v>
      </c>
      <c r="V121" s="288">
        <f>SUMIF('7.  Persistence Report'!$D$28:$D$42,'4.  2011-2014 LRAM'!$B121,'7.  Persistence Report'!S$28:S$42)</f>
        <v>0</v>
      </c>
      <c r="W121" s="288">
        <f>SUMIF('7.  Persistence Report'!$D$28:$D$42,'4.  2011-2014 LRAM'!$B121,'7.  Persistence Report'!T$28:T$42)</f>
        <v>0</v>
      </c>
      <c r="X121" s="288">
        <f>SUMIF('7.  Persistence Report'!$D$28:$D$42,'4.  2011-2014 LRAM'!$B121,'7.  Persistence Report'!U$28:U$42)</f>
        <v>0</v>
      </c>
      <c r="Y121" s="403"/>
      <c r="Z121" s="403"/>
      <c r="AA121" s="403"/>
      <c r="AB121" s="403"/>
      <c r="AC121" s="403"/>
      <c r="AD121" s="403"/>
      <c r="AE121" s="408"/>
      <c r="AF121" s="408"/>
      <c r="AG121" s="408"/>
      <c r="AH121" s="408"/>
      <c r="AI121" s="408"/>
      <c r="AJ121" s="408"/>
      <c r="AK121" s="408"/>
      <c r="AL121" s="408"/>
      <c r="AM121" s="289">
        <f>SUM(Y121:AL121)</f>
        <v>0</v>
      </c>
    </row>
    <row r="122" spans="1:39" s="276" customFormat="1" ht="15" outlineLevel="1">
      <c r="A122" s="502"/>
      <c r="B122" s="317" t="s">
        <v>213</v>
      </c>
      <c r="C122" s="284" t="s">
        <v>162</v>
      </c>
      <c r="D122" s="288">
        <f>'[3]4.  2011-2014 LRAM'!D122</f>
        <v>0</v>
      </c>
      <c r="E122" s="288">
        <f>SUMIF('7.  Persistence Report'!$D$87:$D$94,'4.  2011-2014 LRAM'!$B121,'7.  Persistence Report'!AR$87:AR$94)</f>
        <v>0</v>
      </c>
      <c r="F122" s="288">
        <f>SUMIF('7.  Persistence Report'!$D$87:$D$94,'4.  2011-2014 LRAM'!$B121,'7.  Persistence Report'!AS$87:AS$94)</f>
        <v>0</v>
      </c>
      <c r="G122" s="288">
        <f>SUMIF('7.  Persistence Report'!$D$87:$D$94,'4.  2011-2014 LRAM'!$B121,'7.  Persistence Report'!AT$87:AT$94)</f>
        <v>0</v>
      </c>
      <c r="H122" s="288">
        <f>SUMIF('7.  Persistence Report'!$D$87:$D$94,'4.  2011-2014 LRAM'!$B121,'7.  Persistence Report'!AU$87:AU$94)</f>
        <v>0</v>
      </c>
      <c r="I122" s="288">
        <f>SUMIF('7.  Persistence Report'!$D$87:$D$94,'4.  2011-2014 LRAM'!$B121,'7.  Persistence Report'!AV$87:AV$94)</f>
        <v>0</v>
      </c>
      <c r="J122" s="288">
        <f>SUMIF('7.  Persistence Report'!$D$87:$D$94,'4.  2011-2014 LRAM'!$B121,'7.  Persistence Report'!AW$87:AW$94)</f>
        <v>0</v>
      </c>
      <c r="K122" s="288">
        <f>SUMIF('7.  Persistence Report'!$D$87:$D$94,'4.  2011-2014 LRAM'!$B121,'7.  Persistence Report'!AX$87:AX$94)</f>
        <v>0</v>
      </c>
      <c r="L122" s="288">
        <f>SUMIF('7.  Persistence Report'!$D$87:$D$94,'4.  2011-2014 LRAM'!$B121,'7.  Persistence Report'!AY$87:AY$94)</f>
        <v>0</v>
      </c>
      <c r="M122" s="288">
        <f>SUMIF('7.  Persistence Report'!$D$87:$D$94,'4.  2011-2014 LRAM'!$B121,'7.  Persistence Report'!AZ$87:AZ$94)</f>
        <v>0</v>
      </c>
      <c r="N122" s="288">
        <f>N121</f>
        <v>0</v>
      </c>
      <c r="O122" s="288">
        <f>'[3]4.  2011-2014 LRAM'!O122</f>
        <v>0</v>
      </c>
      <c r="P122" s="288">
        <f>SUMIF('7.  Persistence Report'!$D$87:$D$94,'4.  2011-2014 LRAM'!$B121,'7.  Persistence Report'!M$87:M$94)</f>
        <v>0</v>
      </c>
      <c r="Q122" s="288">
        <f>SUMIF('7.  Persistence Report'!$D$87:$D$94,'4.  2011-2014 LRAM'!$B121,'7.  Persistence Report'!N$87:N$94)</f>
        <v>0</v>
      </c>
      <c r="R122" s="288">
        <f>SUMIF('7.  Persistence Report'!$D$87:$D$94,'4.  2011-2014 LRAM'!$B121,'7.  Persistence Report'!O$87:O$94)</f>
        <v>0</v>
      </c>
      <c r="S122" s="288">
        <f>SUMIF('7.  Persistence Report'!$D$87:$D$94,'4.  2011-2014 LRAM'!$B121,'7.  Persistence Report'!P$87:P$94)</f>
        <v>0</v>
      </c>
      <c r="T122" s="288">
        <f>SUMIF('7.  Persistence Report'!$D$87:$D$94,'4.  2011-2014 LRAM'!$B121,'7.  Persistence Report'!Q$87:Q$94)</f>
        <v>0</v>
      </c>
      <c r="U122" s="288">
        <f>SUMIF('7.  Persistence Report'!$D$87:$D$94,'4.  2011-2014 LRAM'!$B121,'7.  Persistence Report'!R$87:R$94)</f>
        <v>0</v>
      </c>
      <c r="V122" s="288">
        <f>SUMIF('7.  Persistence Report'!$D$87:$D$94,'4.  2011-2014 LRAM'!$B121,'7.  Persistence Report'!S$87:S$94)</f>
        <v>0</v>
      </c>
      <c r="W122" s="288">
        <f>SUMIF('7.  Persistence Report'!$D$87:$D$94,'4.  2011-2014 LRAM'!$B121,'7.  Persistence Report'!T$87:T$94)</f>
        <v>0</v>
      </c>
      <c r="X122" s="288">
        <f>SUMIF('7.  Persistence Report'!$D$87:$D$94,'4.  2011-2014 LRAM'!$B121,'7.  Persistence Report'!U$87:U$94)</f>
        <v>0</v>
      </c>
      <c r="Y122" s="404">
        <f>Y121</f>
        <v>0</v>
      </c>
      <c r="Z122" s="404">
        <f t="shared" ref="Z122:AL122" si="31">Z121</f>
        <v>0</v>
      </c>
      <c r="AA122" s="404">
        <f t="shared" si="31"/>
        <v>0</v>
      </c>
      <c r="AB122" s="404">
        <f t="shared" si="31"/>
        <v>0</v>
      </c>
      <c r="AC122" s="404">
        <f t="shared" si="31"/>
        <v>0</v>
      </c>
      <c r="AD122" s="404">
        <f t="shared" si="31"/>
        <v>0</v>
      </c>
      <c r="AE122" s="404">
        <f t="shared" si="31"/>
        <v>0</v>
      </c>
      <c r="AF122" s="404">
        <f t="shared" si="31"/>
        <v>0</v>
      </c>
      <c r="AG122" s="404">
        <f t="shared" si="31"/>
        <v>0</v>
      </c>
      <c r="AH122" s="404">
        <f t="shared" si="31"/>
        <v>0</v>
      </c>
      <c r="AI122" s="404">
        <f t="shared" si="31"/>
        <v>0</v>
      </c>
      <c r="AJ122" s="404">
        <f t="shared" si="31"/>
        <v>0</v>
      </c>
      <c r="AK122" s="404">
        <f t="shared" si="31"/>
        <v>0</v>
      </c>
      <c r="AL122" s="404">
        <f t="shared" si="31"/>
        <v>0</v>
      </c>
      <c r="AM122" s="498"/>
    </row>
    <row r="123" spans="1:39" s="276" customFormat="1" ht="15" outlineLevel="1">
      <c r="A123" s="502"/>
      <c r="B123" s="317"/>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405"/>
      <c r="Z123" s="405"/>
      <c r="AA123" s="405"/>
      <c r="AB123" s="405"/>
      <c r="AC123" s="405"/>
      <c r="AD123" s="405"/>
      <c r="AE123" s="409"/>
      <c r="AF123" s="409"/>
      <c r="AG123" s="409"/>
      <c r="AH123" s="409"/>
      <c r="AI123" s="409"/>
      <c r="AJ123" s="409"/>
      <c r="AK123" s="409"/>
      <c r="AL123" s="409"/>
      <c r="AM123" s="306"/>
    </row>
    <row r="124" spans="1:39" s="276" customFormat="1" ht="15" outlineLevel="1">
      <c r="A124" s="502">
        <v>33</v>
      </c>
      <c r="B124" s="317" t="s">
        <v>492</v>
      </c>
      <c r="C124" s="284" t="s">
        <v>24</v>
      </c>
      <c r="D124" s="288">
        <f>'[3]4.  2011-2014 LRAM'!D124</f>
        <v>0</v>
      </c>
      <c r="E124" s="288">
        <f>SUMIF('7.  Persistence Report'!$D$28:$D$42,'4.  2011-2014 LRAM'!$B124,'7.  Persistence Report'!AR$28:AR$42)</f>
        <v>0</v>
      </c>
      <c r="F124" s="288">
        <f>SUMIF('7.  Persistence Report'!$D$28:$D$42,'4.  2011-2014 LRAM'!$B124,'7.  Persistence Report'!AS$28:AS$42)</f>
        <v>0</v>
      </c>
      <c r="G124" s="288">
        <f>SUMIF('7.  Persistence Report'!$D$28:$D$42,'4.  2011-2014 LRAM'!$B124,'7.  Persistence Report'!AT$28:AT$42)</f>
        <v>0</v>
      </c>
      <c r="H124" s="288">
        <f>SUMIF('7.  Persistence Report'!$D$28:$D$42,'4.  2011-2014 LRAM'!$B124,'7.  Persistence Report'!AU$28:AU$42)</f>
        <v>0</v>
      </c>
      <c r="I124" s="288">
        <f>SUMIF('7.  Persistence Report'!$D$28:$D$42,'4.  2011-2014 LRAM'!$B124,'7.  Persistence Report'!AV$28:AV$42)</f>
        <v>0</v>
      </c>
      <c r="J124" s="288">
        <f>SUMIF('7.  Persistence Report'!$D$28:$D$42,'4.  2011-2014 LRAM'!$B124,'7.  Persistence Report'!AW$28:AW$42)</f>
        <v>0</v>
      </c>
      <c r="K124" s="288">
        <f>SUMIF('7.  Persistence Report'!$D$28:$D$42,'4.  2011-2014 LRAM'!$B124,'7.  Persistence Report'!AX$28:AX$42)</f>
        <v>0</v>
      </c>
      <c r="L124" s="288">
        <f>SUMIF('7.  Persistence Report'!$D$28:$D$42,'4.  2011-2014 LRAM'!$B124,'7.  Persistence Report'!AY$28:AY$42)</f>
        <v>0</v>
      </c>
      <c r="M124" s="288">
        <f>SUMIF('7.  Persistence Report'!$D$28:$D$42,'4.  2011-2014 LRAM'!$B124,'7.  Persistence Report'!AZ$28:AZ$42)</f>
        <v>0</v>
      </c>
      <c r="N124" s="288">
        <v>12</v>
      </c>
      <c r="O124" s="288">
        <f>'[3]4.  2011-2014 LRAM'!O124</f>
        <v>0</v>
      </c>
      <c r="P124" s="288">
        <f>SUMIF('7.  Persistence Report'!$D$28:$D$42,'4.  2011-2014 LRAM'!$B124,'7.  Persistence Report'!M$28:M$42)</f>
        <v>0</v>
      </c>
      <c r="Q124" s="288">
        <f>SUMIF('7.  Persistence Report'!$D$28:$D$42,'4.  2011-2014 LRAM'!$B124,'7.  Persistence Report'!N$28:N$42)</f>
        <v>0</v>
      </c>
      <c r="R124" s="288">
        <f>SUMIF('7.  Persistence Report'!$D$28:$D$42,'4.  2011-2014 LRAM'!$B124,'7.  Persistence Report'!O$28:O$42)</f>
        <v>0</v>
      </c>
      <c r="S124" s="288">
        <f>SUMIF('7.  Persistence Report'!$D$28:$D$42,'4.  2011-2014 LRAM'!$B124,'7.  Persistence Report'!P$28:P$42)</f>
        <v>0</v>
      </c>
      <c r="T124" s="288">
        <f>SUMIF('7.  Persistence Report'!$D$28:$D$42,'4.  2011-2014 LRAM'!$B124,'7.  Persistence Report'!Q$28:Q$42)</f>
        <v>0</v>
      </c>
      <c r="U124" s="288">
        <f>SUMIF('7.  Persistence Report'!$D$28:$D$42,'4.  2011-2014 LRAM'!$B124,'7.  Persistence Report'!R$28:R$42)</f>
        <v>0</v>
      </c>
      <c r="V124" s="288">
        <f>SUMIF('7.  Persistence Report'!$D$28:$D$42,'4.  2011-2014 LRAM'!$B124,'7.  Persistence Report'!S$28:S$42)</f>
        <v>0</v>
      </c>
      <c r="W124" s="288">
        <f>SUMIF('7.  Persistence Report'!$D$28:$D$42,'4.  2011-2014 LRAM'!$B124,'7.  Persistence Report'!T$28:T$42)</f>
        <v>0</v>
      </c>
      <c r="X124" s="288">
        <f>SUMIF('7.  Persistence Report'!$D$28:$D$42,'4.  2011-2014 LRAM'!$B124,'7.  Persistence Report'!U$28:U$42)</f>
        <v>0</v>
      </c>
      <c r="Y124" s="403"/>
      <c r="Z124" s="403"/>
      <c r="AA124" s="403"/>
      <c r="AB124" s="403"/>
      <c r="AC124" s="403"/>
      <c r="AD124" s="403"/>
      <c r="AE124" s="408"/>
      <c r="AF124" s="408"/>
      <c r="AG124" s="408"/>
      <c r="AH124" s="408"/>
      <c r="AI124" s="408"/>
      <c r="AJ124" s="408"/>
      <c r="AK124" s="408"/>
      <c r="AL124" s="408"/>
      <c r="AM124" s="289">
        <f>SUM(Y124:AL124)</f>
        <v>0</v>
      </c>
    </row>
    <row r="125" spans="1:39" s="276" customFormat="1" ht="15" outlineLevel="1">
      <c r="A125" s="502"/>
      <c r="B125" s="317" t="s">
        <v>213</v>
      </c>
      <c r="C125" s="284" t="s">
        <v>162</v>
      </c>
      <c r="D125" s="288">
        <f>'[3]4.  2011-2014 LRAM'!D125</f>
        <v>0</v>
      </c>
      <c r="E125" s="288">
        <f>SUMIF('7.  Persistence Report'!$D$87:$D$94,'4.  2011-2014 LRAM'!$B124,'7.  Persistence Report'!AR$87:AR$94)</f>
        <v>0</v>
      </c>
      <c r="F125" s="288">
        <f>SUMIF('7.  Persistence Report'!$D$87:$D$94,'4.  2011-2014 LRAM'!$B124,'7.  Persistence Report'!AS$87:AS$94)</f>
        <v>0</v>
      </c>
      <c r="G125" s="288">
        <f>SUMIF('7.  Persistence Report'!$D$87:$D$94,'4.  2011-2014 LRAM'!$B124,'7.  Persistence Report'!AT$87:AT$94)</f>
        <v>0</v>
      </c>
      <c r="H125" s="288">
        <f>SUMIF('7.  Persistence Report'!$D$87:$D$94,'4.  2011-2014 LRAM'!$B124,'7.  Persistence Report'!AU$87:AU$94)</f>
        <v>0</v>
      </c>
      <c r="I125" s="288">
        <f>SUMIF('7.  Persistence Report'!$D$87:$D$94,'4.  2011-2014 LRAM'!$B124,'7.  Persistence Report'!AV$87:AV$94)</f>
        <v>0</v>
      </c>
      <c r="J125" s="288">
        <f>SUMIF('7.  Persistence Report'!$D$87:$D$94,'4.  2011-2014 LRAM'!$B124,'7.  Persistence Report'!AW$87:AW$94)</f>
        <v>0</v>
      </c>
      <c r="K125" s="288">
        <f>SUMIF('7.  Persistence Report'!$D$87:$D$94,'4.  2011-2014 LRAM'!$B124,'7.  Persistence Report'!AX$87:AX$94)</f>
        <v>0</v>
      </c>
      <c r="L125" s="288">
        <f>SUMIF('7.  Persistence Report'!$D$87:$D$94,'4.  2011-2014 LRAM'!$B124,'7.  Persistence Report'!AY$87:AY$94)</f>
        <v>0</v>
      </c>
      <c r="M125" s="288">
        <f>SUMIF('7.  Persistence Report'!$D$87:$D$94,'4.  2011-2014 LRAM'!$B124,'7.  Persistence Report'!AZ$87:AZ$94)</f>
        <v>0</v>
      </c>
      <c r="N125" s="288">
        <f>N124</f>
        <v>12</v>
      </c>
      <c r="O125" s="288">
        <f>'[3]4.  2011-2014 LRAM'!O125</f>
        <v>0</v>
      </c>
      <c r="P125" s="288">
        <f>SUMIF('7.  Persistence Report'!$D$87:$D$94,'4.  2011-2014 LRAM'!$B124,'7.  Persistence Report'!M$87:M$94)</f>
        <v>0</v>
      </c>
      <c r="Q125" s="288">
        <f>SUMIF('7.  Persistence Report'!$D$87:$D$94,'4.  2011-2014 LRAM'!$B124,'7.  Persistence Report'!N$87:N$94)</f>
        <v>0</v>
      </c>
      <c r="R125" s="288">
        <f>SUMIF('7.  Persistence Report'!$D$87:$D$94,'4.  2011-2014 LRAM'!$B124,'7.  Persistence Report'!O$87:O$94)</f>
        <v>0</v>
      </c>
      <c r="S125" s="288">
        <f>SUMIF('7.  Persistence Report'!$D$87:$D$94,'4.  2011-2014 LRAM'!$B124,'7.  Persistence Report'!P$87:P$94)</f>
        <v>0</v>
      </c>
      <c r="T125" s="288">
        <f>SUMIF('7.  Persistence Report'!$D$87:$D$94,'4.  2011-2014 LRAM'!$B124,'7.  Persistence Report'!Q$87:Q$94)</f>
        <v>0</v>
      </c>
      <c r="U125" s="288">
        <f>SUMIF('7.  Persistence Report'!$D$87:$D$94,'4.  2011-2014 LRAM'!$B124,'7.  Persistence Report'!R$87:R$94)</f>
        <v>0</v>
      </c>
      <c r="V125" s="288">
        <f>SUMIF('7.  Persistence Report'!$D$87:$D$94,'4.  2011-2014 LRAM'!$B124,'7.  Persistence Report'!S$87:S$94)</f>
        <v>0</v>
      </c>
      <c r="W125" s="288">
        <f>SUMIF('7.  Persistence Report'!$D$87:$D$94,'4.  2011-2014 LRAM'!$B124,'7.  Persistence Report'!T$87:T$94)</f>
        <v>0</v>
      </c>
      <c r="X125" s="288">
        <f>SUMIF('7.  Persistence Report'!$D$87:$D$94,'4.  2011-2014 LRAM'!$B124,'7.  Persistence Report'!U$87:U$94)</f>
        <v>0</v>
      </c>
      <c r="Y125" s="404">
        <f>Y124</f>
        <v>0</v>
      </c>
      <c r="Z125" s="404">
        <f t="shared" ref="Z125:AL125" si="32">Z124</f>
        <v>0</v>
      </c>
      <c r="AA125" s="404">
        <f t="shared" si="32"/>
        <v>0</v>
      </c>
      <c r="AB125" s="404">
        <f t="shared" si="32"/>
        <v>0</v>
      </c>
      <c r="AC125" s="404">
        <f t="shared" si="32"/>
        <v>0</v>
      </c>
      <c r="AD125" s="404">
        <f t="shared" si="32"/>
        <v>0</v>
      </c>
      <c r="AE125" s="404">
        <f t="shared" si="32"/>
        <v>0</v>
      </c>
      <c r="AF125" s="404">
        <f t="shared" si="32"/>
        <v>0</v>
      </c>
      <c r="AG125" s="404">
        <f t="shared" si="32"/>
        <v>0</v>
      </c>
      <c r="AH125" s="404">
        <f t="shared" si="32"/>
        <v>0</v>
      </c>
      <c r="AI125" s="404">
        <f t="shared" si="32"/>
        <v>0</v>
      </c>
      <c r="AJ125" s="404">
        <f t="shared" si="32"/>
        <v>0</v>
      </c>
      <c r="AK125" s="404">
        <f t="shared" si="32"/>
        <v>0</v>
      </c>
      <c r="AL125" s="404">
        <f t="shared" si="32"/>
        <v>0</v>
      </c>
      <c r="AM125" s="498"/>
    </row>
    <row r="126" spans="1:39" s="276" customFormat="1" ht="15" outlineLevel="1">
      <c r="A126" s="502"/>
      <c r="B126" s="308"/>
      <c r="C126" s="318"/>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405"/>
      <c r="Z126" s="405"/>
      <c r="AA126" s="405"/>
      <c r="AB126" s="405"/>
      <c r="AC126" s="405"/>
      <c r="AD126" s="405"/>
      <c r="AE126" s="405"/>
      <c r="AF126" s="405"/>
      <c r="AG126" s="405"/>
      <c r="AH126" s="405"/>
      <c r="AI126" s="405"/>
      <c r="AJ126" s="405"/>
      <c r="AK126" s="405"/>
      <c r="AL126" s="405"/>
      <c r="AM126" s="299"/>
    </row>
    <row r="127" spans="1:39" s="276" customFormat="1" ht="15.75">
      <c r="A127" s="502"/>
      <c r="B127" s="320" t="s">
        <v>236</v>
      </c>
      <c r="C127" s="321"/>
      <c r="D127" s="321">
        <f>SUM(D22:D125)</f>
        <v>15738407.069</v>
      </c>
      <c r="E127" s="321">
        <f t="shared" ref="E127:M127" si="33">SUM(E22:E125)</f>
        <v>15726413.491756115</v>
      </c>
      <c r="F127" s="321">
        <f t="shared" si="33"/>
        <v>15714218.599484229</v>
      </c>
      <c r="G127" s="321">
        <f t="shared" si="33"/>
        <v>15553415.274403313</v>
      </c>
      <c r="H127" s="321">
        <f t="shared" si="33"/>
        <v>15424701.378951421</v>
      </c>
      <c r="I127" s="321">
        <f t="shared" si="33"/>
        <v>15161053.807480799</v>
      </c>
      <c r="J127" s="321">
        <f t="shared" si="33"/>
        <v>14543750.849052586</v>
      </c>
      <c r="K127" s="321">
        <f t="shared" si="33"/>
        <v>13853027.296112327</v>
      </c>
      <c r="L127" s="321">
        <f t="shared" si="33"/>
        <v>11757851.938699702</v>
      </c>
      <c r="M127" s="321">
        <f t="shared" si="33"/>
        <v>11521314.306612862</v>
      </c>
      <c r="N127" s="321"/>
      <c r="O127" s="321">
        <f>SUM(O22:O125)</f>
        <v>3642.2830000000004</v>
      </c>
      <c r="P127" s="321">
        <f t="shared" ref="P127:X127" si="34">SUM(P22:P125)</f>
        <v>3209.7634212868784</v>
      </c>
      <c r="Q127" s="321">
        <f t="shared" si="34"/>
        <v>3205.3109142643616</v>
      </c>
      <c r="R127" s="321">
        <f t="shared" si="34"/>
        <v>3151.0556914135245</v>
      </c>
      <c r="S127" s="321">
        <f t="shared" si="34"/>
        <v>3133.6904408964524</v>
      </c>
      <c r="T127" s="321">
        <f t="shared" si="34"/>
        <v>3102.5771344651566</v>
      </c>
      <c r="U127" s="321">
        <f t="shared" si="34"/>
        <v>2890.8753620054895</v>
      </c>
      <c r="V127" s="321">
        <f t="shared" si="34"/>
        <v>2805.8383736064548</v>
      </c>
      <c r="W127" s="321">
        <f t="shared" si="34"/>
        <v>2472.6736578747186</v>
      </c>
      <c r="X127" s="321">
        <f t="shared" si="34"/>
        <v>2461.7212676987238</v>
      </c>
      <c r="Y127" s="322">
        <f>IF(Y21="kWh",SUMPRODUCT(D22:D125,Y22:Y125))</f>
        <v>1501401.7720000003</v>
      </c>
      <c r="Z127" s="322">
        <f>IF(Z21="kWh",SUMPRODUCT(D22:D125,Z22:Z125))</f>
        <v>1278352.8606760122</v>
      </c>
      <c r="AA127" s="322">
        <f>IF(AA21="kW",SUMPRODUCT(N22:N125,O22:O125,AA22:AA125),SUMPRODUCT(D22:D125,AA22:AA125))</f>
        <v>5346.4485168262654</v>
      </c>
      <c r="AB127" s="322">
        <f>IF(AB21="kW",SUMPRODUCT(N22:N125,O22:O125,AB22:AB125),SUMPRODUCT(D22:D125,AB22:AB125))</f>
        <v>12244.244400000003</v>
      </c>
      <c r="AC127" s="322">
        <f>IF(AC21="kW",SUMPRODUCT(N22:N125,O22:O125,AC22:AC125),SUMPRODUCT(D22:D125,AC22:AC125))</f>
        <v>8907.9807685362521</v>
      </c>
      <c r="AD127" s="322">
        <f>IF(AD21="kW",SUMPRODUCT(N22:N125,O22:O125,AD22:AD125),SUMPRODUCT(D22:D125,AD22:AD125))</f>
        <v>0</v>
      </c>
      <c r="AE127" s="322">
        <f>IF(AE21="kW",SUMPRODUCT(N22:N125,O22:O125,AE22:AE125),SUMPRODUCT(D22:D125,AE22:AE125))</f>
        <v>0</v>
      </c>
      <c r="AF127" s="322">
        <f>IF(AF21="kW",SUMPRODUCT(N22:N125,O22:O125,AF22:AF125),SUMPRODUCT(D22:D125,AF22:AF125))</f>
        <v>0</v>
      </c>
      <c r="AG127" s="322">
        <f>IF(AG21="kW",SUMPRODUCT(N22:N125,O22:O125,AG22:AG125),SUMPRODUCT(D22:D125,AG22:AG125))</f>
        <v>0</v>
      </c>
      <c r="AH127" s="322">
        <f>IF(AH21="kW",SUMPRODUCT(N22:N125,O22:O125,AH22:AH125),SUMPRODUCT(D22:D125,AH22:AH125))</f>
        <v>0</v>
      </c>
      <c r="AI127" s="322">
        <f>IF(AI21="kW",SUMPRODUCT(N22:N125,O22:O125,AI22:AI125),SUMPRODUCT(D22:D125,AI22:AI125))</f>
        <v>0</v>
      </c>
      <c r="AJ127" s="322">
        <f>IF(AJ21="kW",SUMPRODUCT(N22:N125,O22:O125,AJ22:AJ125),SUMPRODUCT(D22:D125,AJ22:AJ125))</f>
        <v>0</v>
      </c>
      <c r="AK127" s="322">
        <f>IF(AK21="kW",SUMPRODUCT(N22:N125,O22:O125,AK22:AK125),SUMPRODUCT(D22:D125,AK22:AK125))</f>
        <v>0</v>
      </c>
      <c r="AL127" s="322">
        <f>IF(AL21="kW",SUMPRODUCT(N22:N125,O22:O125,AL22:AL125),SUMPRODUCT(D22:D125,AL22:AL125))</f>
        <v>0</v>
      </c>
      <c r="AM127" s="323"/>
    </row>
    <row r="128" spans="1:39" s="276" customFormat="1" ht="15.75">
      <c r="A128" s="502"/>
      <c r="B128" s="324" t="s">
        <v>237</v>
      </c>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f>HLOOKUP(Y20,'2. LRAMVA Threshold'!$B$42:$Q$53,3,FALSE)</f>
        <v>0</v>
      </c>
      <c r="Z128" s="321">
        <f>HLOOKUP(Z20,'2. LRAMVA Threshold'!$B$42:$Q$53,3,FALSE)</f>
        <v>0</v>
      </c>
      <c r="AA128" s="321">
        <f>HLOOKUP(AA20,'2. LRAMVA Threshold'!$B$42:$Q$53,3,FALSE)</f>
        <v>0</v>
      </c>
      <c r="AB128" s="321">
        <f>HLOOKUP(AB20,'2. LRAMVA Threshold'!$B$42:$Q$53,3,FALSE)</f>
        <v>0</v>
      </c>
      <c r="AC128" s="321">
        <f>HLOOKUP(AC20,'2. LRAMVA Threshold'!$B$42:$Q$53,3,FALSE)</f>
        <v>0</v>
      </c>
      <c r="AD128" s="321">
        <f>HLOOKUP(AD20,'2. LRAMVA Threshold'!$B$42:$Q$53,3,FALSE)</f>
        <v>0</v>
      </c>
      <c r="AE128" s="321">
        <f>HLOOKUP(AE20,'2. LRAMVA Threshold'!$B$42:$Q$53,3,FALSE)</f>
        <v>0</v>
      </c>
      <c r="AF128" s="321">
        <f>HLOOKUP(AF20,'2. LRAMVA Threshold'!$B$42:$Q$53,3,FALSE)</f>
        <v>0</v>
      </c>
      <c r="AG128" s="321">
        <f>HLOOKUP(AG20,'2. LRAMVA Threshold'!$B$42:$Q$53,3,FALSE)</f>
        <v>0</v>
      </c>
      <c r="AH128" s="321">
        <f>HLOOKUP(AH20,'2. LRAMVA Threshold'!$B$42:$Q$53,3,FALSE)</f>
        <v>0</v>
      </c>
      <c r="AI128" s="321">
        <f>HLOOKUP(AI20,'2. LRAMVA Threshold'!$B$42:$Q$53,3,FALSE)</f>
        <v>0</v>
      </c>
      <c r="AJ128" s="321">
        <f>HLOOKUP(AJ20,'2. LRAMVA Threshold'!$B$42:$Q$53,3,FALSE)</f>
        <v>0</v>
      </c>
      <c r="AK128" s="321">
        <f>HLOOKUP(AK20,'2. LRAMVA Threshold'!$B$42:$Q$53,3,FALSE)</f>
        <v>0</v>
      </c>
      <c r="AL128" s="321">
        <f>HLOOKUP(AL20,'2. LRAMVA Threshold'!$B$42:$Q$53,3,FALSE)</f>
        <v>0</v>
      </c>
      <c r="AM128" s="325"/>
    </row>
    <row r="129" spans="1:40" s="296" customFormat="1" ht="15">
      <c r="A129" s="504"/>
      <c r="B129" s="317"/>
      <c r="C129" s="326"/>
      <c r="D129" s="327"/>
      <c r="E129" s="327"/>
      <c r="F129" s="327"/>
      <c r="G129" s="327"/>
      <c r="H129" s="327"/>
      <c r="I129" s="327"/>
      <c r="J129" s="327"/>
      <c r="K129" s="327"/>
      <c r="L129" s="327"/>
      <c r="M129" s="327"/>
      <c r="N129" s="327"/>
      <c r="O129" s="328"/>
      <c r="P129" s="327"/>
      <c r="Q129" s="327"/>
      <c r="R129" s="327"/>
      <c r="S129" s="329"/>
      <c r="T129" s="329"/>
      <c r="U129" s="329"/>
      <c r="V129" s="329"/>
      <c r="W129" s="327"/>
      <c r="X129" s="327"/>
      <c r="Y129" s="293"/>
      <c r="Z129" s="293"/>
      <c r="AA129" s="293"/>
      <c r="AB129" s="293"/>
      <c r="AC129" s="293"/>
      <c r="AD129" s="293"/>
      <c r="AE129" s="293"/>
      <c r="AF129" s="293"/>
      <c r="AG129" s="293"/>
      <c r="AH129" s="293"/>
      <c r="AI129" s="293"/>
      <c r="AJ129" s="293"/>
      <c r="AK129" s="293"/>
      <c r="AL129" s="293"/>
      <c r="AM129" s="330"/>
    </row>
    <row r="130" spans="1:40" s="337" customFormat="1" ht="15">
      <c r="A130" s="501"/>
      <c r="B130" s="317" t="s">
        <v>163</v>
      </c>
      <c r="C130" s="331"/>
      <c r="D130" s="331"/>
      <c r="E130" s="331"/>
      <c r="F130" s="331"/>
      <c r="G130" s="331"/>
      <c r="H130" s="331"/>
      <c r="I130" s="331"/>
      <c r="J130" s="331"/>
      <c r="K130" s="331"/>
      <c r="L130" s="331"/>
      <c r="M130" s="331"/>
      <c r="N130" s="331"/>
      <c r="O130" s="331"/>
      <c r="P130" s="331"/>
      <c r="Q130" s="331"/>
      <c r="R130" s="331"/>
      <c r="S130" s="331"/>
      <c r="T130" s="332"/>
      <c r="U130" s="332"/>
      <c r="V130" s="332"/>
      <c r="W130" s="333"/>
      <c r="X130" s="333"/>
      <c r="Y130" s="334">
        <f>HLOOKUP(Y$20,'3.  Distribution Rates'!$C$122:$P$133,3,FALSE)</f>
        <v>0</v>
      </c>
      <c r="Z130" s="334">
        <f>HLOOKUP(Z$20,'3.  Distribution Rates'!$C$122:$P$133,3,FALSE)</f>
        <v>0</v>
      </c>
      <c r="AA130" s="334">
        <f>HLOOKUP(AA$20,'3.  Distribution Rates'!$C$122:$P$133,3,FALSE)</f>
        <v>0</v>
      </c>
      <c r="AB130" s="334">
        <f>HLOOKUP(AB$20,'3.  Distribution Rates'!$C$122:$P$133,3,FALSE)</f>
        <v>0</v>
      </c>
      <c r="AC130" s="334">
        <f>HLOOKUP(AC$20,'3.  Distribution Rates'!$C$122:$P$133,3,FALSE)</f>
        <v>0</v>
      </c>
      <c r="AD130" s="334">
        <f>HLOOKUP(AD$20,'3.  Distribution Rates'!$C$122:$P$133,3,FALSE)</f>
        <v>0</v>
      </c>
      <c r="AE130" s="334">
        <f>HLOOKUP(AE$20,'3.  Distribution Rates'!$C$122:$P$133,3,FALSE)</f>
        <v>0</v>
      </c>
      <c r="AF130" s="334">
        <f>HLOOKUP(AF$20,'3.  Distribution Rates'!$C$122:$P$133,3,FALSE)</f>
        <v>0</v>
      </c>
      <c r="AG130" s="334">
        <f>HLOOKUP(AG$20,'3.  Distribution Rates'!$C$122:$P$133,3,FALSE)</f>
        <v>0</v>
      </c>
      <c r="AH130" s="334">
        <f>HLOOKUP(AH$20,'3.  Distribution Rates'!$C$122:$P$133,3,FALSE)</f>
        <v>0</v>
      </c>
      <c r="AI130" s="334">
        <f>HLOOKUP(AI$20,'3.  Distribution Rates'!$C$122:$P$133,3,FALSE)</f>
        <v>0</v>
      </c>
      <c r="AJ130" s="334">
        <f>HLOOKUP(AJ$20,'3.  Distribution Rates'!$C$122:$P$133,3,FALSE)</f>
        <v>0</v>
      </c>
      <c r="AK130" s="334">
        <f>HLOOKUP(AK$20,'3.  Distribution Rates'!$C$122:$P$133,3,FALSE)</f>
        <v>0</v>
      </c>
      <c r="AL130" s="334">
        <f>HLOOKUP(AL$20,'3.  Distribution Rates'!$C$122:$P$133,3,FALSE)</f>
        <v>0</v>
      </c>
      <c r="AM130" s="335"/>
      <c r="AN130" s="336"/>
    </row>
    <row r="131" spans="1:40" s="296" customFormat="1" ht="15.75">
      <c r="A131" s="504"/>
      <c r="B131" s="291" t="s">
        <v>252</v>
      </c>
      <c r="C131" s="338"/>
      <c r="D131" s="329"/>
      <c r="E131" s="327"/>
      <c r="F131" s="327"/>
      <c r="G131" s="327"/>
      <c r="H131" s="327"/>
      <c r="I131" s="327"/>
      <c r="J131" s="327"/>
      <c r="K131" s="327"/>
      <c r="L131" s="327"/>
      <c r="M131" s="327"/>
      <c r="N131" s="327"/>
      <c r="O131" s="293"/>
      <c r="P131" s="327"/>
      <c r="Q131" s="327"/>
      <c r="R131" s="327"/>
      <c r="S131" s="329"/>
      <c r="T131" s="329"/>
      <c r="U131" s="329"/>
      <c r="V131" s="329"/>
      <c r="W131" s="327"/>
      <c r="X131" s="327"/>
      <c r="Y131" s="339">
        <f t="shared" ref="Y131:AD131" si="35">Y127*Y130</f>
        <v>0</v>
      </c>
      <c r="Z131" s="339">
        <f t="shared" si="35"/>
        <v>0</v>
      </c>
      <c r="AA131" s="340">
        <f t="shared" si="35"/>
        <v>0</v>
      </c>
      <c r="AB131" s="340">
        <f t="shared" si="35"/>
        <v>0</v>
      </c>
      <c r="AC131" s="340">
        <f t="shared" si="35"/>
        <v>0</v>
      </c>
      <c r="AD131" s="340">
        <f t="shared" si="35"/>
        <v>0</v>
      </c>
      <c r="AE131" s="340">
        <f>AE127*AE130</f>
        <v>0</v>
      </c>
      <c r="AF131" s="340">
        <f t="shared" ref="AF131:AL131" si="36">AF127*AF130</f>
        <v>0</v>
      </c>
      <c r="AG131" s="340">
        <f t="shared" si="36"/>
        <v>0</v>
      </c>
      <c r="AH131" s="340">
        <f t="shared" si="36"/>
        <v>0</v>
      </c>
      <c r="AI131" s="340">
        <f t="shared" si="36"/>
        <v>0</v>
      </c>
      <c r="AJ131" s="340">
        <f t="shared" si="36"/>
        <v>0</v>
      </c>
      <c r="AK131" s="340">
        <f t="shared" si="36"/>
        <v>0</v>
      </c>
      <c r="AL131" s="340">
        <f t="shared" si="36"/>
        <v>0</v>
      </c>
      <c r="AM131" s="400">
        <f>SUM(Y131:AL131)</f>
        <v>0</v>
      </c>
    </row>
    <row r="132" spans="1:40" s="296" customFormat="1" ht="15.75">
      <c r="A132" s="504"/>
      <c r="B132" s="342" t="s">
        <v>209</v>
      </c>
      <c r="C132" s="338"/>
      <c r="D132" s="343"/>
      <c r="E132" s="327"/>
      <c r="F132" s="327"/>
      <c r="G132" s="327"/>
      <c r="H132" s="327"/>
      <c r="I132" s="327"/>
      <c r="J132" s="327"/>
      <c r="K132" s="327"/>
      <c r="L132" s="327"/>
      <c r="M132" s="327"/>
      <c r="N132" s="327"/>
      <c r="O132" s="293"/>
      <c r="P132" s="327"/>
      <c r="Q132" s="327"/>
      <c r="R132" s="327"/>
      <c r="S132" s="329"/>
      <c r="T132" s="329"/>
      <c r="U132" s="329"/>
      <c r="V132" s="329"/>
      <c r="W132" s="327"/>
      <c r="X132" s="327"/>
      <c r="Y132" s="340">
        <f t="shared" ref="Y132:AD132" si="37">Y128*Y130</f>
        <v>0</v>
      </c>
      <c r="Z132" s="340">
        <f t="shared" si="37"/>
        <v>0</v>
      </c>
      <c r="AA132" s="340">
        <f t="shared" si="37"/>
        <v>0</v>
      </c>
      <c r="AB132" s="340">
        <f t="shared" si="37"/>
        <v>0</v>
      </c>
      <c r="AC132" s="340">
        <f t="shared" si="37"/>
        <v>0</v>
      </c>
      <c r="AD132" s="340">
        <f t="shared" si="37"/>
        <v>0</v>
      </c>
      <c r="AE132" s="340">
        <f>AE128*AE130</f>
        <v>0</v>
      </c>
      <c r="AF132" s="340">
        <f t="shared" ref="AF132:AL132" si="38">AF128*AF130</f>
        <v>0</v>
      </c>
      <c r="AG132" s="340">
        <f t="shared" si="38"/>
        <v>0</v>
      </c>
      <c r="AH132" s="340">
        <f t="shared" si="38"/>
        <v>0</v>
      </c>
      <c r="AI132" s="340">
        <f t="shared" si="38"/>
        <v>0</v>
      </c>
      <c r="AJ132" s="340">
        <f t="shared" si="38"/>
        <v>0</v>
      </c>
      <c r="AK132" s="340">
        <f t="shared" si="38"/>
        <v>0</v>
      </c>
      <c r="AL132" s="340">
        <f t="shared" si="38"/>
        <v>0</v>
      </c>
      <c r="AM132" s="400">
        <f>SUM(Y132:AL132)</f>
        <v>0</v>
      </c>
    </row>
    <row r="133" spans="1:40" s="343" customFormat="1" ht="17.25" customHeight="1">
      <c r="A133" s="506"/>
      <c r="B133" s="342" t="s">
        <v>255</v>
      </c>
      <c r="C133" s="338"/>
      <c r="E133" s="327"/>
      <c r="F133" s="327"/>
      <c r="G133" s="327"/>
      <c r="H133" s="327"/>
      <c r="I133" s="327"/>
      <c r="J133" s="327"/>
      <c r="K133" s="327"/>
      <c r="L133" s="327"/>
      <c r="M133" s="327"/>
      <c r="N133" s="327"/>
      <c r="O133" s="293"/>
      <c r="P133" s="327"/>
      <c r="Q133" s="327"/>
      <c r="R133" s="327"/>
      <c r="W133" s="327"/>
      <c r="X133" s="327"/>
      <c r="Y133" s="344"/>
      <c r="Z133" s="344"/>
      <c r="AA133" s="344"/>
      <c r="AB133" s="344"/>
      <c r="AC133" s="344"/>
      <c r="AD133" s="344"/>
      <c r="AE133" s="344"/>
      <c r="AF133" s="344"/>
      <c r="AG133" s="344"/>
      <c r="AH133" s="344"/>
      <c r="AI133" s="344"/>
      <c r="AJ133" s="344"/>
      <c r="AK133" s="344"/>
      <c r="AL133" s="344"/>
      <c r="AM133" s="400">
        <f>AM131-AM132</f>
        <v>0</v>
      </c>
    </row>
    <row r="134" spans="1:40" s="347" customFormat="1" ht="19.5" customHeight="1">
      <c r="A134" s="501"/>
      <c r="B134" s="317"/>
      <c r="C134" s="343"/>
      <c r="D134" s="343"/>
      <c r="E134" s="327"/>
      <c r="F134" s="327"/>
      <c r="G134" s="327"/>
      <c r="H134" s="327"/>
      <c r="I134" s="327"/>
      <c r="J134" s="327"/>
      <c r="K134" s="327"/>
      <c r="L134" s="327"/>
      <c r="M134" s="327"/>
      <c r="N134" s="327"/>
      <c r="O134" s="293"/>
      <c r="P134" s="327"/>
      <c r="Q134" s="327"/>
      <c r="R134" s="327"/>
      <c r="S134" s="343"/>
      <c r="T134" s="338"/>
      <c r="U134" s="343"/>
      <c r="V134" s="343"/>
      <c r="W134" s="327"/>
      <c r="X134" s="327"/>
      <c r="Y134" s="345"/>
      <c r="Z134" s="345"/>
      <c r="AA134" s="345"/>
      <c r="AB134" s="345"/>
      <c r="AC134" s="345"/>
      <c r="AD134" s="345"/>
      <c r="AE134" s="345"/>
      <c r="AF134" s="345"/>
      <c r="AG134" s="345"/>
      <c r="AH134" s="345"/>
      <c r="AI134" s="345"/>
      <c r="AJ134" s="345"/>
      <c r="AK134" s="345"/>
      <c r="AL134" s="345"/>
      <c r="AM134" s="346"/>
    </row>
    <row r="135" spans="1:40" s="276" customFormat="1" ht="15">
      <c r="A135" s="502"/>
      <c r="B135" s="348" t="s">
        <v>214</v>
      </c>
      <c r="C135" s="349"/>
      <c r="D135" s="272"/>
      <c r="E135" s="272"/>
      <c r="F135" s="272"/>
      <c r="G135" s="272"/>
      <c r="H135" s="272"/>
      <c r="I135" s="272"/>
      <c r="J135" s="272"/>
      <c r="K135" s="272"/>
      <c r="L135" s="272"/>
      <c r="M135" s="272"/>
      <c r="N135" s="272"/>
      <c r="O135" s="350"/>
      <c r="P135" s="272"/>
      <c r="Q135" s="272"/>
      <c r="R135" s="272"/>
      <c r="S135" s="297"/>
      <c r="T135" s="302"/>
      <c r="U135" s="302"/>
      <c r="V135" s="272"/>
      <c r="W135" s="272"/>
      <c r="X135" s="302"/>
      <c r="Y135" s="284">
        <f>SUMPRODUCT(E22:E125,Y22:Y125)</f>
        <v>1501401.5347060186</v>
      </c>
      <c r="Z135" s="284">
        <f>SUMPRODUCT(E22:E125,Z22:Z125)</f>
        <v>1271381.5805766697</v>
      </c>
      <c r="AA135" s="284">
        <f>IF(AA21="kW",SUMPRODUCT(N22:N125,P22:P125,AA22:AA125),SUMPRODUCT(E22:E125,AA22:AA125))</f>
        <v>5348.3082665006104</v>
      </c>
      <c r="AB135" s="284">
        <f>IF(AB21="kW",SUMPRODUCT(N22:N125,P22:P125,AB22:AB125),SUMPRODUCT(E22:E125,AB22:AB125))</f>
        <v>12245.777528349245</v>
      </c>
      <c r="AC135" s="284">
        <f>IF(AC21="kW",SUMPRODUCT(N22:N125,P22:P125,AC22:AC125),SUMPRODUCT(E22:E125,AC22:AC125))</f>
        <v>8907.9803717036011</v>
      </c>
      <c r="AD135" s="284">
        <f>IF(AD21="kW",SUMPRODUCT(N22:N125,P22:P125,AD22:AD125),SUMPRODUCT(E22:E125, AD22:AD125))</f>
        <v>0</v>
      </c>
      <c r="AE135" s="284">
        <f>IF(AE21="kW",SUMPRODUCT(N22:N125,P22:P125,AE22:AE125),SUMPRODUCT(E22:E125,AE22:AE125))</f>
        <v>0</v>
      </c>
      <c r="AF135" s="284">
        <f>IF(AF21="kW",SUMPRODUCT(N22:N125,P22:P125,AF22:AF125),SUMPRODUCT(E22:E125,AF22:AF125))</f>
        <v>0</v>
      </c>
      <c r="AG135" s="284">
        <f>IF(AG21="kW",SUMPRODUCT(N22:N125,P22:P125,AG22:AG125),SUMPRODUCT(E22:E125,AG22:AG125))</f>
        <v>0</v>
      </c>
      <c r="AH135" s="284">
        <f>IF(AH21="kW",SUMPRODUCT(N22:N125,P22:P125,AH22:AH125),SUMPRODUCT(E22:E125,AH22:AH125))</f>
        <v>0</v>
      </c>
      <c r="AI135" s="284">
        <f>IF(AI21="kW",SUMPRODUCT(N22:N125,P22:P125,AI22:AI125),SUMPRODUCT(E22:E125,AI22:AI125))</f>
        <v>0</v>
      </c>
      <c r="AJ135" s="284">
        <f>IF(AJ21="kW",SUMPRODUCT(N22:N125,P22:P125,AJ22:AJ125),SUMPRODUCT(E22:E125,AJ22:AJ125))</f>
        <v>0</v>
      </c>
      <c r="AK135" s="284">
        <f>IF(AK21="kW",SUMPRODUCT(N22:N125,P22:P125,AK22:AK125),SUMPRODUCT(E22:E125,AK22:AK125))</f>
        <v>0</v>
      </c>
      <c r="AL135" s="284">
        <f>IF(AL21="kW",SUMPRODUCT(N22:N125,P22:P125,AL22:AL125),SUMPRODUCT(E22:E125,AL22:AL125))</f>
        <v>0</v>
      </c>
      <c r="AM135" s="330"/>
    </row>
    <row r="136" spans="1:40" s="276" customFormat="1" ht="15">
      <c r="A136" s="502"/>
      <c r="B136" s="348" t="s">
        <v>215</v>
      </c>
      <c r="C136" s="349"/>
      <c r="D136" s="272"/>
      <c r="E136" s="272"/>
      <c r="F136" s="272"/>
      <c r="G136" s="272"/>
      <c r="H136" s="272"/>
      <c r="I136" s="272"/>
      <c r="J136" s="272"/>
      <c r="K136" s="272"/>
      <c r="L136" s="272"/>
      <c r="M136" s="272"/>
      <c r="N136" s="272"/>
      <c r="O136" s="350"/>
      <c r="P136" s="272"/>
      <c r="Q136" s="272"/>
      <c r="R136" s="272"/>
      <c r="S136" s="297"/>
      <c r="T136" s="302"/>
      <c r="U136" s="302"/>
      <c r="V136" s="272"/>
      <c r="W136" s="272"/>
      <c r="X136" s="302"/>
      <c r="Y136" s="284">
        <f>SUMPRODUCT(F22:F125,Y22:Y125)</f>
        <v>1501401.5347060186</v>
      </c>
      <c r="Z136" s="284">
        <f>SUMPRODUCT(F22:F125,Z22:Z125)</f>
        <v>1259186.6883047826</v>
      </c>
      <c r="AA136" s="284">
        <f>IF(AA21="kW",SUMPRODUCT(N22:N125,Q22:Q125,AA22:AA125),SUMPRODUCT(F22:F125,AA22:AA125))</f>
        <v>5348.3082665006104</v>
      </c>
      <c r="AB136" s="284">
        <f>IF(AB21="kW",SUMPRODUCT(N22:N125,Q22:Q125,AB22:AB125),SUMPRODUCT(F22:F125,AB22:AB125))</f>
        <v>12245.777528349245</v>
      </c>
      <c r="AC136" s="284">
        <f>IF(AC21="kW",SUMPRODUCT(N22:N125,Q22:Q125,AC22:AC125),SUMPRODUCT(F22:F125, AC22:AC125))</f>
        <v>8907.9803717036011</v>
      </c>
      <c r="AD136" s="284">
        <f>IF(AD21="kW",SUMPRODUCT(N22:N125,Q22:Q125,AD22:AD125),SUMPRODUCT(F22:F125, AD22:AD125))</f>
        <v>0</v>
      </c>
      <c r="AE136" s="284">
        <f>IF(AE21="kW",SUMPRODUCT(N22:N125,Q22:Q125,AE22:AE125),SUMPRODUCT(F22:F125,AE22:AE125))</f>
        <v>0</v>
      </c>
      <c r="AF136" s="284">
        <f>IF(AF21="kW",SUMPRODUCT(N22:N125,Q22:Q125,AF22:AF125),SUMPRODUCT(F22:F125,AF22:AF125))</f>
        <v>0</v>
      </c>
      <c r="AG136" s="284">
        <f>IF(AG21="kW",SUMPRODUCT(N22:N125,Q22:Q125,AG22:AG125),SUMPRODUCT(F22:F125,AG22:AG125))</f>
        <v>0</v>
      </c>
      <c r="AH136" s="284">
        <f>IF(AH21="kW",SUMPRODUCT(N22:N125,Q22:Q125,AH22:AH125),SUMPRODUCT(F22:F125,AH22:AH125))</f>
        <v>0</v>
      </c>
      <c r="AI136" s="284">
        <f>IF(AI21="kW",SUMPRODUCT(N22:N125,Q22:Q125,AI22:AI125),SUMPRODUCT(F22:F125,AI22:AI125))</f>
        <v>0</v>
      </c>
      <c r="AJ136" s="284">
        <f>IF(AJ21="kW",SUMPRODUCT(N22:N125,Q22:Q125,AJ22:AJ125),SUMPRODUCT(F22:F125,AJ22:AJ125))</f>
        <v>0</v>
      </c>
      <c r="AK136" s="284">
        <f>IF(AK21="kW",SUMPRODUCT(N22:N125,Q22:Q125,AK22:AK125),SUMPRODUCT(F22:F125,AK22:AK125))</f>
        <v>0</v>
      </c>
      <c r="AL136" s="284">
        <f>IF(AL21="kW",SUMPRODUCT(N22:N125,Q22:Q125,AL22:AL125),SUMPRODUCT(F22:F125,AL22:AL125))</f>
        <v>0</v>
      </c>
      <c r="AM136" s="330"/>
    </row>
    <row r="137" spans="1:40" s="276" customFormat="1" ht="15">
      <c r="A137" s="502"/>
      <c r="B137" s="348" t="s">
        <v>216</v>
      </c>
      <c r="C137" s="349"/>
      <c r="D137" s="272"/>
      <c r="E137" s="272"/>
      <c r="F137" s="272"/>
      <c r="G137" s="272"/>
      <c r="H137" s="272"/>
      <c r="I137" s="272"/>
      <c r="J137" s="272"/>
      <c r="K137" s="272"/>
      <c r="L137" s="272"/>
      <c r="M137" s="272"/>
      <c r="N137" s="272"/>
      <c r="O137" s="350"/>
      <c r="P137" s="272"/>
      <c r="Q137" s="272"/>
      <c r="R137" s="272"/>
      <c r="S137" s="297"/>
      <c r="T137" s="302"/>
      <c r="U137" s="302"/>
      <c r="V137" s="272"/>
      <c r="W137" s="272"/>
      <c r="X137" s="302"/>
      <c r="Y137" s="284">
        <f>SUMPRODUCT(G22:G125,Y22:Y125)</f>
        <v>1499667.6010142788</v>
      </c>
      <c r="Z137" s="284">
        <f>SUMPRODUCT(G22:G125,Z22:Z125)</f>
        <v>1100117.2969156073</v>
      </c>
      <c r="AA137" s="284">
        <f>IF(AA21="kW",SUMPRODUCT(N22:N125,R22:R125,AA22:AA125),SUMPRODUCT(G22:G125,AA22:AA125))</f>
        <v>5348.3082665006104</v>
      </c>
      <c r="AB137" s="284">
        <f>IF(AB21="kW",SUMPRODUCT(N22:N125,R22:R125,AB22:AB125),SUMPRODUCT(G22:G125,AB22:AB125))</f>
        <v>12245.777528349245</v>
      </c>
      <c r="AC137" s="284">
        <f>IF(AC21="kW",SUMPRODUCT(N22:N125,R22:R125,AC22:AC125),SUMPRODUCT(G22:G125, AC22:AC125))</f>
        <v>8907.9803717036011</v>
      </c>
      <c r="AD137" s="284">
        <f>IF(AD21="kW",SUMPRODUCT(N22:N125,R22:R125,AD22:AD125),SUMPRODUCT(G22:G125, AD22:AD125))</f>
        <v>0</v>
      </c>
      <c r="AE137" s="284">
        <f>IF(AE21="kW",SUMPRODUCT(N22:N125,R22:R125,AE22:AE125),SUMPRODUCT(G22:G125,AE22:AE125))</f>
        <v>0</v>
      </c>
      <c r="AF137" s="284">
        <f>IF(AF21="kW",SUMPRODUCT(N22:N125,R22:R125,AF22:AF125),SUMPRODUCT(G22:G125,AF22:AF125))</f>
        <v>0</v>
      </c>
      <c r="AG137" s="284">
        <f>IF(AG21="kW",SUMPRODUCT(N22:N125,R22:R125,AG22:AG125),SUMPRODUCT(G22:G125,AG22:AG125))</f>
        <v>0</v>
      </c>
      <c r="AH137" s="284">
        <f>IF(AH21="kW",SUMPRODUCT(N22:N125,R22:R125,AH22:AH125),SUMPRODUCT(G22:G125,AH22:AH125))</f>
        <v>0</v>
      </c>
      <c r="AI137" s="284">
        <f>IF(AI21="kW",SUMPRODUCT(N22:N125,R22:R125,AI22:AI125),SUMPRODUCT(G22:G125,AI22:AI125))</f>
        <v>0</v>
      </c>
      <c r="AJ137" s="284">
        <f>IF(AJ21="kW",SUMPRODUCT(N22:N125,R22:R125,AJ22:AJ125),SUMPRODUCT(G22:G125,AJ22:AJ125))</f>
        <v>0</v>
      </c>
      <c r="AK137" s="284">
        <f>IF(AK21="kW",SUMPRODUCT(N22:N125,R22:R125,AK22:AK125),SUMPRODUCT(G22:G125,AK22:AK125))</f>
        <v>0</v>
      </c>
      <c r="AL137" s="284">
        <f>IF(AL21="kW",SUMPRODUCT(N22:N125,R22:R125,AL22:AL125),SUMPRODUCT(G22:G125,AL22:AL125))</f>
        <v>0</v>
      </c>
      <c r="AM137" s="330"/>
    </row>
    <row r="138" spans="1:40" s="276" customFormat="1" ht="15">
      <c r="A138" s="502"/>
      <c r="B138" s="348" t="s">
        <v>217</v>
      </c>
      <c r="C138" s="349"/>
      <c r="D138" s="272"/>
      <c r="E138" s="272"/>
      <c r="F138" s="272"/>
      <c r="G138" s="272"/>
      <c r="H138" s="272"/>
      <c r="I138" s="272"/>
      <c r="J138" s="272"/>
      <c r="K138" s="272"/>
      <c r="L138" s="272"/>
      <c r="M138" s="272"/>
      <c r="N138" s="272"/>
      <c r="O138" s="350"/>
      <c r="P138" s="272"/>
      <c r="Q138" s="272"/>
      <c r="R138" s="272"/>
      <c r="S138" s="297"/>
      <c r="T138" s="302"/>
      <c r="U138" s="302"/>
      <c r="V138" s="272"/>
      <c r="W138" s="272"/>
      <c r="X138" s="302"/>
      <c r="Y138" s="284">
        <f>SUMPRODUCT(H22:H125,Y22:Y125)</f>
        <v>1370953.705562385</v>
      </c>
      <c r="Z138" s="284">
        <f>SUMPRODUCT(H22:H125,Z22:Z125)</f>
        <v>1100117.2969156073</v>
      </c>
      <c r="AA138" s="284">
        <f>IF(AA21="kW",SUMPRODUCT(N22:N125,S22:S125,AA22:AA125),SUMPRODUCT(H22:H125,AA22:AA125))</f>
        <v>5348.3082665006104</v>
      </c>
      <c r="AB138" s="284">
        <f>IF(AB21="kW",SUMPRODUCT(N22:N125,S22:S125,AB22:AB125),SUMPRODUCT(H22:H125,AB22:AB125))</f>
        <v>12245.777528349245</v>
      </c>
      <c r="AC138" s="284">
        <f>IF(AC21="kW",SUMPRODUCT(N22:N125,S22:S125,AC22:AC125),SUMPRODUCT(H22:H125, AC22:AC125))</f>
        <v>8907.9803717036011</v>
      </c>
      <c r="AD138" s="284">
        <f>IF(AD21="kW",SUMPRODUCT(N22:N125,S22:S125,AD22:AD125),SUMPRODUCT(H22:H125, AD22:AD125))</f>
        <v>0</v>
      </c>
      <c r="AE138" s="284">
        <f>IF(AE21="kW",SUMPRODUCT(N22:N125,S22:S125,AE22:AE125),SUMPRODUCT(H22:H125,AE22:AE125))</f>
        <v>0</v>
      </c>
      <c r="AF138" s="284">
        <f>IF(AF21="kW",SUMPRODUCT(N22:N125,S22:S125,AF22:AF125),SUMPRODUCT(H22:H125,AF22:AF125))</f>
        <v>0</v>
      </c>
      <c r="AG138" s="284">
        <f>IF(AG21="kW",SUMPRODUCT(N22:N125,S22:S125,AG22:AG125),SUMPRODUCT(H22:H125,AG22:AG125))</f>
        <v>0</v>
      </c>
      <c r="AH138" s="284">
        <f>IF(AH21="kW",SUMPRODUCT(N22:N125,S22:S125,AH22:AH125),SUMPRODUCT(H22:H125,AH22:AH125))</f>
        <v>0</v>
      </c>
      <c r="AI138" s="284">
        <f>IF(AI21="kW",SUMPRODUCT(N22:N125,S22:S125,AI22:AI125),SUMPRODUCT(H22:H125,AI22:AI125))</f>
        <v>0</v>
      </c>
      <c r="AJ138" s="284">
        <f>IF(AJ21="kW",SUMPRODUCT(N22:N125,S22:S125,AJ22:AJ125),SUMPRODUCT(H22:H125,AJ22:AJ125))</f>
        <v>0</v>
      </c>
      <c r="AK138" s="284">
        <f>IF(AK21="kW",SUMPRODUCT(N22:N125,S22:S125,AK22:AK125),SUMPRODUCT(H22:H125,AK22:AK125))</f>
        <v>0</v>
      </c>
      <c r="AL138" s="284">
        <f>IF(AL21="kW",SUMPRODUCT(N22:N125,S22:S125,AL22:AL125),SUMPRODUCT(H22:H125,AL22:AL125))</f>
        <v>0</v>
      </c>
      <c r="AM138" s="330"/>
    </row>
    <row r="139" spans="1:40" s="276" customFormat="1" ht="15">
      <c r="A139" s="502"/>
      <c r="B139" s="348" t="s">
        <v>218</v>
      </c>
      <c r="C139" s="349"/>
      <c r="D139" s="272"/>
      <c r="E139" s="272"/>
      <c r="F139" s="272"/>
      <c r="G139" s="272"/>
      <c r="H139" s="272"/>
      <c r="I139" s="272"/>
      <c r="J139" s="272"/>
      <c r="K139" s="272"/>
      <c r="L139" s="272"/>
      <c r="M139" s="272"/>
      <c r="N139" s="272"/>
      <c r="O139" s="350"/>
      <c r="P139" s="272"/>
      <c r="Q139" s="272"/>
      <c r="R139" s="272"/>
      <c r="S139" s="297"/>
      <c r="T139" s="302"/>
      <c r="U139" s="302"/>
      <c r="V139" s="272"/>
      <c r="W139" s="272"/>
      <c r="X139" s="302"/>
      <c r="Y139" s="284">
        <f>SUMPRODUCT(I22:I125,Y22:Y125)</f>
        <v>1107306.1340917619</v>
      </c>
      <c r="Z139" s="284">
        <f>SUMPRODUCT(I22:I125,Z22:Z125)</f>
        <v>1100117.2969156073</v>
      </c>
      <c r="AA139" s="284">
        <f>IF(AA21="kW",SUMPRODUCT(N22:N125,T22:T125,AA22:AA125),SUMPRODUCT(I22:I125,AA22:AA125))</f>
        <v>5348.3082665006104</v>
      </c>
      <c r="AB139" s="284">
        <f>IF(AB21="kW",SUMPRODUCT(N22:N125,T22:T125,AB22:AB125),SUMPRODUCT(I22:I125,AB22:AB125))</f>
        <v>12245.777528349245</v>
      </c>
      <c r="AC139" s="284">
        <f>IF(AC21="kW",SUMPRODUCT(N22:N125,T22:T125,AC22:AC125),SUMPRODUCT(I22:I125, AC22:AC125))</f>
        <v>8907.9803717036011</v>
      </c>
      <c r="AD139" s="284">
        <f>IF(AD21="kW",SUMPRODUCT(N22:N125,T22:T125,AD22:AD125),SUMPRODUCT(I22:I125, AD22:AD125))</f>
        <v>0</v>
      </c>
      <c r="AE139" s="284">
        <f>IF(AE21="kW",SUMPRODUCT(N22:N125,T22:T125,AE22:AE125),SUMPRODUCT(I22:I125,AE22:AE125))</f>
        <v>0</v>
      </c>
      <c r="AF139" s="284">
        <f>IF(AF21="kW",SUMPRODUCT(N22:N125,T22:T125,AF22:AF125),SUMPRODUCT(I22:I125,AF22:AF125))</f>
        <v>0</v>
      </c>
      <c r="AG139" s="284">
        <f>IF(AG21="kW",SUMPRODUCT(N22:N125,T22:T125,AG22:AG125),SUMPRODUCT(I22:I125,AG22:AG125))</f>
        <v>0</v>
      </c>
      <c r="AH139" s="284">
        <f>IF(AH21="kW",SUMPRODUCT(N22:N125,T22:T125,AH22:AH125),SUMPRODUCT(I22:I125,AH22:AH125))</f>
        <v>0</v>
      </c>
      <c r="AI139" s="284">
        <f>IF(AI21="kW",SUMPRODUCT(N22:N125,T22:T125,AI22:AI125),SUMPRODUCT(I22:I125,AI22:AI125))</f>
        <v>0</v>
      </c>
      <c r="AJ139" s="284">
        <f>IF(AJ21="kW",SUMPRODUCT(N22:N125,T22:T125,AJ22:AJ125),SUMPRODUCT(I22:I125,AJ22:AJ125))</f>
        <v>0</v>
      </c>
      <c r="AK139" s="284">
        <f>IF(AK21="kW",SUMPRODUCT(N22:N125,T22:T125,AK22:AK125),SUMPRODUCT(I22:I125,AK22:AK125))</f>
        <v>0</v>
      </c>
      <c r="AL139" s="284">
        <f>IF(AL21="kW",SUMPRODUCT(N22:N125,T22:T125,AL22:AL125),SUMPRODUCT(I22:I125,AL22:AL125))</f>
        <v>0</v>
      </c>
      <c r="AM139" s="330"/>
    </row>
    <row r="140" spans="1:40" s="276" customFormat="1" ht="15">
      <c r="A140" s="502"/>
      <c r="B140" s="348" t="s">
        <v>219</v>
      </c>
      <c r="C140" s="349"/>
      <c r="D140" s="302"/>
      <c r="E140" s="302"/>
      <c r="F140" s="302"/>
      <c r="G140" s="302"/>
      <c r="H140" s="302"/>
      <c r="I140" s="302"/>
      <c r="J140" s="302"/>
      <c r="K140" s="302"/>
      <c r="L140" s="302"/>
      <c r="M140" s="302"/>
      <c r="N140" s="302"/>
      <c r="O140" s="350"/>
      <c r="P140" s="302"/>
      <c r="Q140" s="302"/>
      <c r="R140" s="302"/>
      <c r="S140" s="297"/>
      <c r="T140" s="302"/>
      <c r="U140" s="302"/>
      <c r="V140" s="302"/>
      <c r="W140" s="302"/>
      <c r="X140" s="302"/>
      <c r="Y140" s="284">
        <f>SUMPRODUCT(J22:J125,Y22:Y125)</f>
        <v>1013738.5595110275</v>
      </c>
      <c r="Z140" s="284">
        <f>SUMPRODUCT(J22:J125,Z22:Z125)</f>
        <v>627835.32219293399</v>
      </c>
      <c r="AA140" s="284">
        <f>IF(AA21="kW",SUMPRODUCT(N22:N125,U22:U125,AA22:AA125),SUMPRODUCT(J22:J125,AA22:AA125))</f>
        <v>5312.788444112417</v>
      </c>
      <c r="AB140" s="284">
        <f>IF(AB21="kW",SUMPRODUCT(N22:N125,U22:U125,AB22:AB125),SUMPRODUCT(J22:J125,AB22:AB125))</f>
        <v>12212.921692640166</v>
      </c>
      <c r="AC140" s="284">
        <f>IF(AC21="kW",SUMPRODUCT(N22:N125,U22:U125,AC22:AC125),SUMPRODUCT(J22:J125, AC22:AC125))</f>
        <v>8907.9803717036011</v>
      </c>
      <c r="AD140" s="284">
        <f>IF(AD21="kW",SUMPRODUCT(N22:N125,U22:U125,AD22:AD125),SUMPRODUCT(J22:J125, AD22:AD125))</f>
        <v>0</v>
      </c>
      <c r="AE140" s="284">
        <f>IF(AE21="kW",SUMPRODUCT(N22:N125,U22:U125,AE22:AE125),SUMPRODUCT(J22:J125,AE22:AE125))</f>
        <v>0</v>
      </c>
      <c r="AF140" s="284">
        <f>IF(AF21="kW",SUMPRODUCT(N22:N125,U22:U125,AF22:AF125),SUMPRODUCT(J22:J125,AF22:AF125))</f>
        <v>0</v>
      </c>
      <c r="AG140" s="284">
        <f>IF(AG21="kW",SUMPRODUCT(N22:N125,U22:U125,AG22:AG125),SUMPRODUCT(J22:J125,AG22:AG125))</f>
        <v>0</v>
      </c>
      <c r="AH140" s="284">
        <f>IF(AH21="kW",SUMPRODUCT(N22:N125,U22:U125,AH22:AH125),SUMPRODUCT(J22:J125,AH22:AH125))</f>
        <v>0</v>
      </c>
      <c r="AI140" s="284">
        <f>IF(AI21="kW",SUMPRODUCT(N22:N125,U22:U125,AI22:AI125),SUMPRODUCT(J22:J125,AI22:AI125))</f>
        <v>0</v>
      </c>
      <c r="AJ140" s="284">
        <f>IF(AJ21="kW",SUMPRODUCT(N22:N125,U22:U125,AJ22:AJ125),SUMPRODUCT(J22:J125,AJ22:AJ125))</f>
        <v>0</v>
      </c>
      <c r="AK140" s="284">
        <f>IF(AK21="kW",SUMPRODUCT(N22:N125,U22:U125,AK22:AK125),SUMPRODUCT(J22:J125,AK22:AK125))</f>
        <v>0</v>
      </c>
      <c r="AL140" s="284">
        <f>IF(AL21="kW",SUMPRODUCT(N22:N125,U22:U125,AL22:AL125),SUMPRODUCT(J22:J125,AL22:AL125))</f>
        <v>0</v>
      </c>
      <c r="AM140" s="330"/>
    </row>
    <row r="141" spans="1:40" s="276" customFormat="1" ht="15">
      <c r="A141" s="502"/>
      <c r="B141" s="348" t="s">
        <v>220</v>
      </c>
      <c r="C141" s="349"/>
      <c r="D141" s="328"/>
      <c r="E141" s="328"/>
      <c r="F141" s="328"/>
      <c r="G141" s="328"/>
      <c r="H141" s="328"/>
      <c r="I141" s="328"/>
      <c r="J141" s="328"/>
      <c r="K141" s="328"/>
      <c r="L141" s="328"/>
      <c r="M141" s="328"/>
      <c r="N141" s="328"/>
      <c r="O141" s="302"/>
      <c r="P141" s="272"/>
      <c r="Q141" s="272"/>
      <c r="R141" s="302"/>
      <c r="S141" s="297"/>
      <c r="T141" s="302"/>
      <c r="U141" s="302"/>
      <c r="V141" s="350"/>
      <c r="W141" s="350"/>
      <c r="X141" s="302"/>
      <c r="Y141" s="284">
        <f>SUMPRODUCT(K22:K125,Y22:Y125)</f>
        <v>1012434.4893113155</v>
      </c>
      <c r="Z141" s="284">
        <f>SUMPRODUCT(K22:K125,Z22:Z125)</f>
        <v>571033.15196309832</v>
      </c>
      <c r="AA141" s="284">
        <f>IF(AA21="kW",SUMPRODUCT(N22:N125,V22:V125,AA22:AA125),SUMPRODUCT(K22:K125,AA22:AA125))</f>
        <v>4916.784341937293</v>
      </c>
      <c r="AB141" s="284">
        <f>IF(AB21="kW",SUMPRODUCT(N22:N125,V22:V125,AB22:AB125),SUMPRODUCT(K22:K125,AB22:AB125))</f>
        <v>11846.617898128177</v>
      </c>
      <c r="AC141" s="284">
        <f>IF(AC21="kW",SUMPRODUCT(N22:N125,V22:V125,AC22:AC125),SUMPRODUCT(K22:K125, AC22:AC125))</f>
        <v>8907.9803717036011</v>
      </c>
      <c r="AD141" s="284">
        <f>IF(AD21="kW",SUMPRODUCT(N22:N125,V22:V125,AD22:AD125),SUMPRODUCT(K22:K125, AD22:AD125))</f>
        <v>0</v>
      </c>
      <c r="AE141" s="284">
        <f>IF(AE21="kW",SUMPRODUCT(N22:N125,V22:V125,AE22:AE125),SUMPRODUCT(K22:K125,AE22:AE125))</f>
        <v>0</v>
      </c>
      <c r="AF141" s="284">
        <f>IF(AF21="kW",SUMPRODUCT(N22:N125,V22:V125,AF22:AF125),SUMPRODUCT(K22:K125,AF22:AF125))</f>
        <v>0</v>
      </c>
      <c r="AG141" s="284">
        <f>IF(AG21="kW",SUMPRODUCT(N22:N125,V22:V125,AG22:AG125),SUMPRODUCT(K22:K125,AG22:AG125))</f>
        <v>0</v>
      </c>
      <c r="AH141" s="284">
        <f>IF(AH21="kW",SUMPRODUCT(N22:N125,V22:V125,AH22:AH125),SUMPRODUCT(K22:K125,AH22:AH125))</f>
        <v>0</v>
      </c>
      <c r="AI141" s="284">
        <f>IF(AI21="kW",SUMPRODUCT(N22:N125,V22:V125,AI22:AI125),SUMPRODUCT(K22:K125,AI22:AI125))</f>
        <v>0</v>
      </c>
      <c r="AJ141" s="284">
        <f>IF(AJ21="kW",SUMPRODUCT(N22:N125,V22:V125,AJ22:AJ125),SUMPRODUCT(K22:K125,AJ22:AJ125))</f>
        <v>0</v>
      </c>
      <c r="AK141" s="284">
        <f>IF(AK21="kW",SUMPRODUCT(N22:N125,V22:V125,AK22:AK125),SUMPRODUCT(K22:K125,AK22:AK125))</f>
        <v>0</v>
      </c>
      <c r="AL141" s="284">
        <f>IF(AL21="kW",SUMPRODUCT(N22:N125,V22:V125,AL22:AL125),SUMPRODUCT(K22:K125,AL22:AL125))</f>
        <v>0</v>
      </c>
      <c r="AM141" s="330"/>
    </row>
    <row r="142" spans="1:40" s="276" customFormat="1" ht="15">
      <c r="A142" s="502"/>
      <c r="B142" s="348" t="s">
        <v>221</v>
      </c>
      <c r="C142" s="349"/>
      <c r="D142" s="328"/>
      <c r="E142" s="328"/>
      <c r="F142" s="328"/>
      <c r="G142" s="328"/>
      <c r="H142" s="328"/>
      <c r="I142" s="328"/>
      <c r="J142" s="328"/>
      <c r="K142" s="328"/>
      <c r="L142" s="328"/>
      <c r="M142" s="328"/>
      <c r="N142" s="328"/>
      <c r="O142" s="350"/>
      <c r="P142" s="272"/>
      <c r="Q142" s="272"/>
      <c r="R142" s="302"/>
      <c r="S142" s="297"/>
      <c r="T142" s="302"/>
      <c r="U142" s="302"/>
      <c r="V142" s="350"/>
      <c r="W142" s="350"/>
      <c r="X142" s="302"/>
      <c r="Y142" s="284">
        <f>SUMPRODUCT(L22:L125,Y22:Y125)</f>
        <v>1088446.912350429</v>
      </c>
      <c r="Z142" s="284">
        <f>SUMPRODUCT(L22:L125,Z22:Z125)</f>
        <v>480590.47258580546</v>
      </c>
      <c r="AA142" s="284">
        <f>IF(AA21="kW",SUMPRODUCT(N22:N125,W22:W125,AA22:AA125),SUMPRODUCT(L22:L125,AA22:AA125))</f>
        <v>3936.5460548256133</v>
      </c>
      <c r="AB142" s="284">
        <f>IF(AB21="kW",SUMPRODUCT(N22:N125,W22:W125,AB22:AB125),SUMPRODUCT(L22:L125,AB22:AB125))</f>
        <v>11607.955212866133</v>
      </c>
      <c r="AC142" s="284">
        <f>IF(AC21="kW",SUMPRODUCT(N22:N125,W22:W125,AC22:AC125),SUMPRODUCT(L22:L125, AC22:AC125))</f>
        <v>6313.3310894957649</v>
      </c>
      <c r="AD142" s="284">
        <f>IF(AD21="kW",SUMPRODUCT(N22:N125,W22:W125,AD22:AD125),SUMPRODUCT(L22:L125, AD22:AD125))</f>
        <v>0</v>
      </c>
      <c r="AE142" s="284">
        <f>IF(AE21="kW",SUMPRODUCT(N22:N125,W22:W125,AE22:AE125),SUMPRODUCT(L22:L125,AE22:AE125))</f>
        <v>0</v>
      </c>
      <c r="AF142" s="284">
        <f>IF(AF21="kW",SUMPRODUCT(N22:N125,W22:W125,AF22:AF125),SUMPRODUCT(L22:L125,AF22:AF125))</f>
        <v>0</v>
      </c>
      <c r="AG142" s="284">
        <f>IF(AG21="kW",SUMPRODUCT(N22:N125,W22:W125,AG22:AG125),SUMPRODUCT(L22:L125,AG22:AG125))</f>
        <v>0</v>
      </c>
      <c r="AH142" s="284">
        <f>IF(AH21="kW",SUMPRODUCT(N22:N125,W22:W125,AH22:AH125),SUMPRODUCT(L22:L125,AH22:AH125))</f>
        <v>0</v>
      </c>
      <c r="AI142" s="284">
        <f>IF(AI21="kW",SUMPRODUCT(N22:N125,W22:W125,AI22:AI125),SUMPRODUCT(L22:L125,AI22:AI125))</f>
        <v>0</v>
      </c>
      <c r="AJ142" s="284">
        <f>IF(AJ21="kW",SUMPRODUCT(N22:N125,W22:W125,AJ22:AJ125),SUMPRODUCT(L22:L125,AJ22:AJ125))</f>
        <v>0</v>
      </c>
      <c r="AK142" s="284">
        <f>IF(AK21="kW",SUMPRODUCT(N22:N125,W22:W125,AK22:AK125),SUMPRODUCT(L22:L125,AK22:AK125))</f>
        <v>0</v>
      </c>
      <c r="AL142" s="284">
        <f>IF(AL21="kW",SUMPRODUCT(N22:N125,W22:W125,AL22:AL125),SUMPRODUCT(L22:L125,AL22:AL125))</f>
        <v>0</v>
      </c>
      <c r="AM142" s="330"/>
    </row>
    <row r="143" spans="1:40" ht="15">
      <c r="B143" s="351" t="s">
        <v>222</v>
      </c>
      <c r="C143" s="352"/>
      <c r="D143" s="353"/>
      <c r="E143" s="353"/>
      <c r="F143" s="353"/>
      <c r="G143" s="353"/>
      <c r="H143" s="353"/>
      <c r="I143" s="353"/>
      <c r="J143" s="353"/>
      <c r="K143" s="353"/>
      <c r="L143" s="353"/>
      <c r="M143" s="353"/>
      <c r="N143" s="353"/>
      <c r="O143" s="354"/>
      <c r="P143" s="355"/>
      <c r="Q143" s="356"/>
      <c r="R143" s="354"/>
      <c r="S143" s="357"/>
      <c r="T143" s="358"/>
      <c r="U143" s="358"/>
      <c r="V143" s="354"/>
      <c r="W143" s="354"/>
      <c r="X143" s="358"/>
      <c r="Y143" s="319">
        <f>SUMPRODUCT(M22:M125,Y22:Y125)</f>
        <v>851909.280263589</v>
      </c>
      <c r="Z143" s="319">
        <f>SUMPRODUCT(M22:M125,Z22:Z125)</f>
        <v>480590.47258580546</v>
      </c>
      <c r="AA143" s="319">
        <f>IF(AA21="kW",SUMPRODUCT(N22:N125,X22:X125,AA22:AA125),SUMPRODUCT(M22:M125,AA22:AA125))</f>
        <v>3936.5460548256133</v>
      </c>
      <c r="AB143" s="319">
        <f>IF(AB21="kW",SUMPRODUCT(N22:N125,X22:X125,AB22:AB125),SUMPRODUCT(M22:M125, AB22:AB125))</f>
        <v>11607.955212866133</v>
      </c>
      <c r="AC143" s="319">
        <f>IF(AC21="kW",SUMPRODUCT(N22:N125,X22:X125,AC22:AC125),SUMPRODUCT(M22:M125, AC22:AC125))</f>
        <v>6313.3310894957649</v>
      </c>
      <c r="AD143" s="319">
        <f>IF(AD21="kW",SUMPRODUCT(N22:N125,X22:X125,AD22:AD125),SUMPRODUCT(M22:M125, AD22:AD125))</f>
        <v>0</v>
      </c>
      <c r="AE143" s="319">
        <f>IF(AE21="kW",SUMPRODUCT(N22:N125,X22:X125, AE22:AE125),SUMPRODUCT(M22:M125,AE22:AE125))</f>
        <v>0</v>
      </c>
      <c r="AF143" s="319">
        <f>IF(AF21="kW",SUMPRODUCT(N22:N125,X22:X125, AF22:AF125),SUMPRODUCT(M22:M125,AF22:AF125))</f>
        <v>0</v>
      </c>
      <c r="AG143" s="319">
        <f>IF(AG21="kW",SUMPRODUCT(N22:N125,X22:X125, AG22:AG125),SUMPRODUCT(M22:M125,AG22:AG125))</f>
        <v>0</v>
      </c>
      <c r="AH143" s="319">
        <f>IF(AH21="kW",SUMPRODUCT(N22:N125,X22:X125, AH22:AH125),SUMPRODUCT(M22:M125,AH22:AH125))</f>
        <v>0</v>
      </c>
      <c r="AI143" s="319">
        <f>IF(AI21="kW",SUMPRODUCT(N22:N125,X22:X125, AI22:AI125),SUMPRODUCT(M22:M125,AI22:AI125))</f>
        <v>0</v>
      </c>
      <c r="AJ143" s="319">
        <f>IF(AJ21="kW",SUMPRODUCT(N22:N125,X22:X125, AJ22:AJ125),SUMPRODUCT(M22:M125,AJ22:AJ125))</f>
        <v>0</v>
      </c>
      <c r="AK143" s="319">
        <f>IF(AK21="kW",SUMPRODUCT(N22:N125,X22:X125, AK22:AK125),SUMPRODUCT(M22:M125,AK22:AK125))</f>
        <v>0</v>
      </c>
      <c r="AL143" s="319">
        <f>IF(AL21="kW",SUMPRODUCT(N22:N125,X22:X125, AL22:AL125),SUMPRODUCT(M22:M125,AL22:AL125))</f>
        <v>0</v>
      </c>
      <c r="AM143" s="359"/>
      <c r="AN143" s="360"/>
    </row>
    <row r="144" spans="1:40" ht="21.75" customHeight="1">
      <c r="B144" s="361" t="s">
        <v>594</v>
      </c>
      <c r="C144" s="362"/>
      <c r="D144" s="363"/>
      <c r="E144" s="363"/>
      <c r="F144" s="363"/>
      <c r="G144" s="363"/>
      <c r="H144" s="363"/>
      <c r="I144" s="363"/>
      <c r="J144" s="363"/>
      <c r="K144" s="363"/>
      <c r="L144" s="363"/>
      <c r="M144" s="363"/>
      <c r="N144" s="363"/>
      <c r="O144" s="363"/>
      <c r="P144" s="363"/>
      <c r="Q144" s="363"/>
      <c r="R144" s="363"/>
      <c r="S144" s="364"/>
      <c r="T144" s="365"/>
      <c r="U144" s="363"/>
      <c r="V144" s="363"/>
      <c r="W144" s="363"/>
      <c r="X144" s="363"/>
      <c r="Y144" s="366"/>
      <c r="Z144" s="366"/>
      <c r="AA144" s="366"/>
      <c r="AB144" s="366"/>
      <c r="AC144" s="366"/>
      <c r="AD144" s="366"/>
      <c r="AE144" s="366"/>
      <c r="AF144" s="366"/>
      <c r="AG144" s="366"/>
      <c r="AH144" s="366"/>
      <c r="AI144" s="366"/>
      <c r="AJ144" s="366"/>
      <c r="AK144" s="366"/>
      <c r="AL144" s="366"/>
      <c r="AM144" s="367"/>
      <c r="AN144" s="360"/>
    </row>
    <row r="146" spans="1:39" ht="15.75">
      <c r="B146" s="273" t="s">
        <v>241</v>
      </c>
      <c r="C146" s="274"/>
      <c r="D146" s="582" t="s">
        <v>525</v>
      </c>
      <c r="F146" s="582"/>
      <c r="O146" s="274"/>
      <c r="Y146" s="263"/>
      <c r="Z146" s="260"/>
      <c r="AA146" s="260"/>
      <c r="AB146" s="260"/>
      <c r="AC146" s="260"/>
      <c r="AD146" s="260"/>
      <c r="AE146" s="260"/>
      <c r="AF146" s="260"/>
      <c r="AG146" s="260"/>
      <c r="AH146" s="260"/>
      <c r="AI146" s="260"/>
      <c r="AJ146" s="260"/>
      <c r="AK146" s="260"/>
      <c r="AL146" s="260"/>
      <c r="AM146" s="275"/>
    </row>
    <row r="147" spans="1:39" ht="34.5" customHeight="1">
      <c r="B147" s="1287" t="s">
        <v>210</v>
      </c>
      <c r="C147" s="1289" t="s">
        <v>32</v>
      </c>
      <c r="D147" s="277" t="s">
        <v>421</v>
      </c>
      <c r="E147" s="1291" t="s">
        <v>208</v>
      </c>
      <c r="F147" s="1292"/>
      <c r="G147" s="1292"/>
      <c r="H147" s="1292"/>
      <c r="I147" s="1292"/>
      <c r="J147" s="1292"/>
      <c r="K147" s="1292"/>
      <c r="L147" s="1292"/>
      <c r="M147" s="1293"/>
      <c r="N147" s="1297" t="s">
        <v>212</v>
      </c>
      <c r="O147" s="277" t="s">
        <v>422</v>
      </c>
      <c r="P147" s="1291" t="s">
        <v>211</v>
      </c>
      <c r="Q147" s="1292"/>
      <c r="R147" s="1292"/>
      <c r="S147" s="1292"/>
      <c r="T147" s="1292"/>
      <c r="U147" s="1292"/>
      <c r="V147" s="1292"/>
      <c r="W147" s="1292"/>
      <c r="X147" s="1293"/>
      <c r="Y147" s="1294" t="s">
        <v>242</v>
      </c>
      <c r="Z147" s="1295"/>
      <c r="AA147" s="1295"/>
      <c r="AB147" s="1295"/>
      <c r="AC147" s="1295"/>
      <c r="AD147" s="1295"/>
      <c r="AE147" s="1295"/>
      <c r="AF147" s="1295"/>
      <c r="AG147" s="1295"/>
      <c r="AH147" s="1295"/>
      <c r="AI147" s="1295"/>
      <c r="AJ147" s="1295"/>
      <c r="AK147" s="1295"/>
      <c r="AL147" s="1295"/>
      <c r="AM147" s="1296"/>
    </row>
    <row r="148" spans="1:39" ht="60.75" customHeight="1">
      <c r="B148" s="1288"/>
      <c r="C148" s="1290"/>
      <c r="D148" s="278">
        <v>2012</v>
      </c>
      <c r="E148" s="278">
        <v>2013</v>
      </c>
      <c r="F148" s="278">
        <v>2014</v>
      </c>
      <c r="G148" s="278">
        <v>2015</v>
      </c>
      <c r="H148" s="278">
        <v>2016</v>
      </c>
      <c r="I148" s="278">
        <v>2017</v>
      </c>
      <c r="J148" s="278">
        <v>2018</v>
      </c>
      <c r="K148" s="278">
        <v>2019</v>
      </c>
      <c r="L148" s="278">
        <v>2020</v>
      </c>
      <c r="M148" s="278">
        <v>2021</v>
      </c>
      <c r="N148" s="1298"/>
      <c r="O148" s="278">
        <v>2012</v>
      </c>
      <c r="P148" s="278">
        <v>2013</v>
      </c>
      <c r="Q148" s="278">
        <v>2014</v>
      </c>
      <c r="R148" s="278">
        <v>2015</v>
      </c>
      <c r="S148" s="278">
        <v>2016</v>
      </c>
      <c r="T148" s="278">
        <v>2017</v>
      </c>
      <c r="U148" s="278">
        <v>2018</v>
      </c>
      <c r="V148" s="278">
        <v>2019</v>
      </c>
      <c r="W148" s="278">
        <v>2020</v>
      </c>
      <c r="X148" s="278">
        <v>2021</v>
      </c>
      <c r="Y148" s="278" t="str">
        <f>'1.  LRAMVA Summary'!D52</f>
        <v>Residential</v>
      </c>
      <c r="Z148" s="278" t="str">
        <f>'1.  LRAMVA Summary'!E52</f>
        <v>GS&lt;50 kW</v>
      </c>
      <c r="AA148" s="278" t="str">
        <f>'1.  LRAMVA Summary'!F52</f>
        <v>General Service 50 to 999 kW</v>
      </c>
      <c r="AB148" s="278" t="str">
        <f>'1.  LRAMVA Summary'!G52</f>
        <v>General Service 1,000 to 4,999 kW</v>
      </c>
      <c r="AC148" s="278" t="str">
        <f>'1.  LRAMVA Summary'!H52</f>
        <v>Large Use</v>
      </c>
      <c r="AD148" s="278" t="str">
        <f>'1.  LRAMVA Summary'!I52</f>
        <v>Unmetered Scattered Load</v>
      </c>
      <c r="AE148" s="278" t="str">
        <f>'1.  LRAMVA Summary'!J52</f>
        <v>Sentinel Lighting</v>
      </c>
      <c r="AF148" s="278" t="str">
        <f>'1.  LRAMVA Summary'!K52</f>
        <v>Street Lighting</v>
      </c>
      <c r="AG148" s="278" t="str">
        <f>'1.  LRAMVA Summary'!L52</f>
        <v/>
      </c>
      <c r="AH148" s="278" t="str">
        <f>'1.  LRAMVA Summary'!M52</f>
        <v/>
      </c>
      <c r="AI148" s="278" t="str">
        <f>'1.  LRAMVA Summary'!N52</f>
        <v/>
      </c>
      <c r="AJ148" s="278" t="str">
        <f>'1.  LRAMVA Summary'!O52</f>
        <v/>
      </c>
      <c r="AK148" s="278" t="str">
        <f>'1.  LRAMVA Summary'!P52</f>
        <v/>
      </c>
      <c r="AL148" s="278" t="str">
        <f>'1.  LRAMVA Summary'!Q52</f>
        <v/>
      </c>
      <c r="AM148" s="280" t="str">
        <f>'1.  LRAMVA Summary'!R52</f>
        <v>Total</v>
      </c>
    </row>
    <row r="149" spans="1:39" ht="15.75" customHeight="1">
      <c r="A149" s="503"/>
      <c r="B149" s="281" t="s">
        <v>0</v>
      </c>
      <c r="C149" s="282"/>
      <c r="D149" s="282"/>
      <c r="E149" s="282"/>
      <c r="F149" s="282"/>
      <c r="G149" s="282"/>
      <c r="H149" s="282"/>
      <c r="I149" s="282"/>
      <c r="J149" s="282"/>
      <c r="K149" s="282"/>
      <c r="L149" s="282"/>
      <c r="M149" s="282"/>
      <c r="N149" s="283"/>
      <c r="O149" s="282"/>
      <c r="P149" s="282"/>
      <c r="Q149" s="282"/>
      <c r="R149" s="282"/>
      <c r="S149" s="282"/>
      <c r="T149" s="282"/>
      <c r="U149" s="282"/>
      <c r="V149" s="282"/>
      <c r="W149" s="282"/>
      <c r="X149" s="282"/>
      <c r="Y149" s="284" t="str">
        <f>'1.  LRAMVA Summary'!D53</f>
        <v>kWh</v>
      </c>
      <c r="Z149" s="284" t="str">
        <f>'1.  LRAMVA Summary'!E53</f>
        <v>kWh</v>
      </c>
      <c r="AA149" s="284" t="str">
        <f>'1.  LRAMVA Summary'!F53</f>
        <v>kW</v>
      </c>
      <c r="AB149" s="284" t="str">
        <f>'1.  LRAMVA Summary'!G53</f>
        <v>kW</v>
      </c>
      <c r="AC149" s="284" t="str">
        <f>'1.  LRAMVA Summary'!H53</f>
        <v>kW</v>
      </c>
      <c r="AD149" s="284" t="str">
        <f>'1.  LRAMVA Summary'!I53</f>
        <v>kWh</v>
      </c>
      <c r="AE149" s="284" t="str">
        <f>'1.  LRAMVA Summary'!J53</f>
        <v>kW</v>
      </c>
      <c r="AF149" s="284" t="str">
        <f>'1.  LRAMVA Summary'!K53</f>
        <v>kW</v>
      </c>
      <c r="AG149" s="284">
        <f>'1.  LRAMVA Summary'!L53</f>
        <v>0</v>
      </c>
      <c r="AH149" s="284">
        <f>'1.  LRAMVA Summary'!M53</f>
        <v>0</v>
      </c>
      <c r="AI149" s="284">
        <f>'1.  LRAMVA Summary'!N53</f>
        <v>0</v>
      </c>
      <c r="AJ149" s="284">
        <f>'1.  LRAMVA Summary'!O53</f>
        <v>0</v>
      </c>
      <c r="AK149" s="284">
        <f>'1.  LRAMVA Summary'!P53</f>
        <v>0</v>
      </c>
      <c r="AL149" s="284">
        <f>'1.  LRAMVA Summary'!Q53</f>
        <v>0</v>
      </c>
      <c r="AM149" s="368"/>
    </row>
    <row r="150" spans="1:39" ht="15" outlineLevel="1">
      <c r="A150" s="502">
        <v>1</v>
      </c>
      <c r="B150" s="287" t="s">
        <v>1</v>
      </c>
      <c r="C150" s="284" t="s">
        <v>24</v>
      </c>
      <c r="D150" s="288">
        <f>'[3]4.  2011-2014 LRAM'!D150</f>
        <v>167643.23300000001</v>
      </c>
      <c r="E150" s="288">
        <f>SUMIF('7.  Persistence Report'!$D$44:$D$54,'4.  2011-2014 LRAM'!$B150,'7.  Persistence Report'!AS$44:AS$54)</f>
        <v>167643.23292014436</v>
      </c>
      <c r="F150" s="288">
        <f>SUMIF('7.  Persistence Report'!$D$44:$D$54,'4.  2011-2014 LRAM'!$B150,'7.  Persistence Report'!AT$44:AT$54)</f>
        <v>167643.23292014436</v>
      </c>
      <c r="G150" s="1036">
        <f>SUMIF('7.  Persistence Report'!$D$44:$D$54,'4.  2011-2014 LRAM'!$B150,'7.  Persistence Report'!AU$44:AU$54)</f>
        <v>167643.23292014436</v>
      </c>
      <c r="H150" s="288">
        <f>SUMIF('7.  Persistence Report'!$D$44:$D$54,'4.  2011-2014 LRAM'!$B150,'7.  Persistence Report'!AV$44:AV$54)</f>
        <v>103947.15264774757</v>
      </c>
      <c r="I150" s="288">
        <f>SUMIF('7.  Persistence Report'!$D$44:$D$54,'4.  2011-2014 LRAM'!$B150,'7.  Persistence Report'!AW$44:AW$54)</f>
        <v>0</v>
      </c>
      <c r="J150" s="288">
        <f>SUMIF('7.  Persistence Report'!$D$44:$D$54,'4.  2011-2014 LRAM'!$B150,'7.  Persistence Report'!AX$44:AX$54)</f>
        <v>0</v>
      </c>
      <c r="K150" s="288">
        <f>SUMIF('7.  Persistence Report'!$D$44:$D$54,'4.  2011-2014 LRAM'!$B150,'7.  Persistence Report'!AY$44:AY$54)</f>
        <v>0</v>
      </c>
      <c r="L150" s="288">
        <f>SUMIF('7.  Persistence Report'!$D$44:$D$54,'4.  2011-2014 LRAM'!$B150,'7.  Persistence Report'!AZ$44:AZ$54)</f>
        <v>0</v>
      </c>
      <c r="M150" s="288">
        <f>SUMIF('7.  Persistence Report'!$D$44:$D$54,'4.  2011-2014 LRAM'!$B150,'7.  Persistence Report'!BA$44:BA$54)</f>
        <v>0</v>
      </c>
      <c r="N150" s="284"/>
      <c r="O150" s="288">
        <f>'[3]4.  2011-2014 LRAM'!O150</f>
        <v>22.817</v>
      </c>
      <c r="P150" s="288">
        <f>SUMIF('7.  Persistence Report'!$D$44:$D$54,'4.  2011-2014 LRAM'!$B150,'7.  Persistence Report'!N$44:N$54)</f>
        <v>22.816640327884755</v>
      </c>
      <c r="Q150" s="288">
        <f>SUMIF('7.  Persistence Report'!$D$44:$D$54,'4.  2011-2014 LRAM'!$B150,'7.  Persistence Report'!O$44:O$54)</f>
        <v>22.816640327884755</v>
      </c>
      <c r="R150" s="288">
        <f>SUMIF('7.  Persistence Report'!$D$44:$D$54,'4.  2011-2014 LRAM'!$B150,'7.  Persistence Report'!P$44:P$54)</f>
        <v>22.816640327884755</v>
      </c>
      <c r="S150" s="288">
        <f>SUMIF('7.  Persistence Report'!$D$44:$D$54,'4.  2011-2014 LRAM'!$B150,'7.  Persistence Report'!Q$44:Q$54)</f>
        <v>13.666942872927114</v>
      </c>
      <c r="T150" s="288">
        <f>SUMIF('7.  Persistence Report'!$D$44:$D$54,'4.  2011-2014 LRAM'!$B150,'7.  Persistence Report'!R$44:R$54)</f>
        <v>0</v>
      </c>
      <c r="U150" s="288">
        <f>SUMIF('7.  Persistence Report'!$D$44:$D$54,'4.  2011-2014 LRAM'!$B150,'7.  Persistence Report'!S$44:S$54)</f>
        <v>0</v>
      </c>
      <c r="V150" s="288">
        <f>SUMIF('7.  Persistence Report'!$D$44:$D$54,'4.  2011-2014 LRAM'!$B150,'7.  Persistence Report'!T$44:T$54)</f>
        <v>0</v>
      </c>
      <c r="W150" s="288">
        <f>SUMIF('7.  Persistence Report'!$D$44:$D$54,'4.  2011-2014 LRAM'!$B150,'7.  Persistence Report'!U$44:U$54)</f>
        <v>0</v>
      </c>
      <c r="X150" s="288">
        <f>SUMIF('7.  Persistence Report'!$D$44:$D$54,'4.  2011-2014 LRAM'!$B150,'7.  Persistence Report'!V$44:V$54)</f>
        <v>0</v>
      </c>
      <c r="Y150" s="403">
        <v>1</v>
      </c>
      <c r="Z150" s="403"/>
      <c r="AA150" s="403"/>
      <c r="AB150" s="403"/>
      <c r="AC150" s="403"/>
      <c r="AD150" s="403"/>
      <c r="AE150" s="403"/>
      <c r="AF150" s="403"/>
      <c r="AG150" s="403"/>
      <c r="AH150" s="403"/>
      <c r="AI150" s="403"/>
      <c r="AJ150" s="403"/>
      <c r="AK150" s="403"/>
      <c r="AL150" s="403"/>
      <c r="AM150" s="289">
        <f>SUM(Y150:AL150)</f>
        <v>1</v>
      </c>
    </row>
    <row r="151" spans="1:39" ht="15" outlineLevel="1">
      <c r="B151" s="287" t="s">
        <v>243</v>
      </c>
      <c r="C151" s="284" t="s">
        <v>162</v>
      </c>
      <c r="D151" s="288">
        <f>'[3]4.  2011-2014 LRAM'!D151</f>
        <v>0</v>
      </c>
      <c r="E151" s="288">
        <f>SUMIF('7.  Persistence Report'!$D$96:$D$105,'4.  2011-2014 LRAM'!$B150,'7.  Persistence Report'!AS$96:AS$105)</f>
        <v>0</v>
      </c>
      <c r="F151" s="288">
        <f>SUMIF('7.  Persistence Report'!$D$96:$D$105,'4.  2011-2014 LRAM'!$B150,'7.  Persistence Report'!AT$96:AT$105)</f>
        <v>0</v>
      </c>
      <c r="G151" s="288">
        <f>SUMIF('7.  Persistence Report'!$D$96:$D$105,'4.  2011-2014 LRAM'!$B150,'7.  Persistence Report'!AU$96:AU$105)</f>
        <v>0</v>
      </c>
      <c r="H151" s="288">
        <f>SUMIF('7.  Persistence Report'!$D$96:$D$105,'4.  2011-2014 LRAM'!$B150,'7.  Persistence Report'!AV$96:AV$105)</f>
        <v>0</v>
      </c>
      <c r="I151" s="288">
        <f>SUMIF('7.  Persistence Report'!$D$96:$D$105,'4.  2011-2014 LRAM'!$B150,'7.  Persistence Report'!AW$96:AW$105)</f>
        <v>0</v>
      </c>
      <c r="J151" s="288">
        <f>SUMIF('7.  Persistence Report'!$D$96:$D$105,'4.  2011-2014 LRAM'!$B150,'7.  Persistence Report'!AX$96:AX$105)</f>
        <v>0</v>
      </c>
      <c r="K151" s="288">
        <f>SUMIF('7.  Persistence Report'!$D$96:$D$105,'4.  2011-2014 LRAM'!$B150,'7.  Persistence Report'!AY$96:AY$105)</f>
        <v>0</v>
      </c>
      <c r="L151" s="288">
        <f>SUMIF('7.  Persistence Report'!$D$96:$D$105,'4.  2011-2014 LRAM'!$B150,'7.  Persistence Report'!AZ$96:AZ$105)</f>
        <v>0</v>
      </c>
      <c r="M151" s="288">
        <f>SUMIF('7.  Persistence Report'!$D$96:$D$105,'4.  2011-2014 LRAM'!$B150,'7.  Persistence Report'!BA$96:BA$105)</f>
        <v>0</v>
      </c>
      <c r="N151" s="461"/>
      <c r="O151" s="288">
        <f>'[3]4.  2011-2014 LRAM'!O151</f>
        <v>0</v>
      </c>
      <c r="P151" s="288">
        <f>SUMIF('7.  Persistence Report'!$D$96:$D$105,'4.  2011-2014 LRAM'!$B150,'7.  Persistence Report'!N$96:N$105)</f>
        <v>0</v>
      </c>
      <c r="Q151" s="288">
        <f>SUMIF('7.  Persistence Report'!$D$96:$D$105,'4.  2011-2014 LRAM'!$B150,'7.  Persistence Report'!O$96:O$105)</f>
        <v>0</v>
      </c>
      <c r="R151" s="288">
        <f>SUMIF('7.  Persistence Report'!$D$96:$D$105,'4.  2011-2014 LRAM'!$B150,'7.  Persistence Report'!P$96:P$105)</f>
        <v>0</v>
      </c>
      <c r="S151" s="288">
        <f>SUMIF('7.  Persistence Report'!$D$96:$D$105,'4.  2011-2014 LRAM'!$B150,'7.  Persistence Report'!Q$96:Q$105)</f>
        <v>0</v>
      </c>
      <c r="T151" s="288">
        <f>SUMIF('7.  Persistence Report'!$D$96:$D$105,'4.  2011-2014 LRAM'!$B150,'7.  Persistence Report'!R$96:R$105)</f>
        <v>0</v>
      </c>
      <c r="U151" s="288">
        <f>SUMIF('7.  Persistence Report'!$D$96:$D$105,'4.  2011-2014 LRAM'!$B150,'7.  Persistence Report'!S$96:S$105)</f>
        <v>0</v>
      </c>
      <c r="V151" s="288">
        <f>SUMIF('7.  Persistence Report'!$D$96:$D$105,'4.  2011-2014 LRAM'!$B150,'7.  Persistence Report'!T$96:T$105)</f>
        <v>0</v>
      </c>
      <c r="W151" s="288">
        <f>SUMIF('7.  Persistence Report'!$D$96:$D$105,'4.  2011-2014 LRAM'!$B150,'7.  Persistence Report'!U$96:U$105)</f>
        <v>0</v>
      </c>
      <c r="X151" s="288">
        <f>SUMIF('7.  Persistence Report'!$D$96:$D$105,'4.  2011-2014 LRAM'!$B150,'7.  Persistence Report'!V$96:V$105)</f>
        <v>0</v>
      </c>
      <c r="Y151" s="404">
        <f>Y150</f>
        <v>1</v>
      </c>
      <c r="Z151" s="404">
        <f>Z150</f>
        <v>0</v>
      </c>
      <c r="AA151" s="404">
        <f t="shared" ref="AA151:AL151" si="39">AA150</f>
        <v>0</v>
      </c>
      <c r="AB151" s="404">
        <f t="shared" si="39"/>
        <v>0</v>
      </c>
      <c r="AC151" s="404">
        <f t="shared" si="39"/>
        <v>0</v>
      </c>
      <c r="AD151" s="404">
        <f t="shared" si="39"/>
        <v>0</v>
      </c>
      <c r="AE151" s="404">
        <f t="shared" si="39"/>
        <v>0</v>
      </c>
      <c r="AF151" s="404">
        <f t="shared" si="39"/>
        <v>0</v>
      </c>
      <c r="AG151" s="404">
        <f t="shared" si="39"/>
        <v>0</v>
      </c>
      <c r="AH151" s="404">
        <f t="shared" si="39"/>
        <v>0</v>
      </c>
      <c r="AI151" s="404">
        <f t="shared" si="39"/>
        <v>0</v>
      </c>
      <c r="AJ151" s="404">
        <f t="shared" si="39"/>
        <v>0</v>
      </c>
      <c r="AK151" s="404">
        <f t="shared" si="39"/>
        <v>0</v>
      </c>
      <c r="AL151" s="404">
        <f t="shared" si="39"/>
        <v>0</v>
      </c>
      <c r="AM151" s="498"/>
    </row>
    <row r="152" spans="1:39" ht="15.75" outlineLevel="1">
      <c r="A152" s="504"/>
      <c r="B152" s="291"/>
      <c r="C152" s="292"/>
      <c r="D152" s="292"/>
      <c r="E152" s="292"/>
      <c r="F152" s="292"/>
      <c r="G152" s="292"/>
      <c r="H152" s="292"/>
      <c r="I152" s="292"/>
      <c r="J152" s="292"/>
      <c r="K152" s="292"/>
      <c r="L152" s="292"/>
      <c r="M152" s="292"/>
      <c r="N152" s="296"/>
      <c r="O152" s="292"/>
      <c r="P152" s="292"/>
      <c r="Q152" s="292"/>
      <c r="R152" s="292"/>
      <c r="S152" s="292"/>
      <c r="T152" s="292"/>
      <c r="U152" s="292"/>
      <c r="V152" s="292"/>
      <c r="W152" s="292"/>
      <c r="X152" s="292"/>
      <c r="Y152" s="405"/>
      <c r="Z152" s="406"/>
      <c r="AA152" s="406"/>
      <c r="AB152" s="406"/>
      <c r="AC152" s="406"/>
      <c r="AD152" s="406"/>
      <c r="AE152" s="406"/>
      <c r="AF152" s="406"/>
      <c r="AG152" s="406"/>
      <c r="AH152" s="406"/>
      <c r="AI152" s="406"/>
      <c r="AJ152" s="406"/>
      <c r="AK152" s="406"/>
      <c r="AL152" s="406"/>
      <c r="AM152" s="295"/>
    </row>
    <row r="153" spans="1:39" ht="15" outlineLevel="1">
      <c r="A153" s="502">
        <v>2</v>
      </c>
      <c r="B153" s="287" t="s">
        <v>2</v>
      </c>
      <c r="C153" s="284" t="s">
        <v>24</v>
      </c>
      <c r="D153" s="288">
        <f>'[3]4.  2011-2014 LRAM'!D153</f>
        <v>5638.5439999999999</v>
      </c>
      <c r="E153" s="288">
        <f>SUMIF('7.  Persistence Report'!$D$44:$D$54,'4.  2011-2014 LRAM'!$B153,'7.  Persistence Report'!AS$44:AS$54)</f>
        <v>5638.5440615455072</v>
      </c>
      <c r="F153" s="288">
        <f>SUMIF('7.  Persistence Report'!$D$44:$D$54,'4.  2011-2014 LRAM'!$B153,'7.  Persistence Report'!AT$44:AT$54)</f>
        <v>5638.5440615455072</v>
      </c>
      <c r="G153" s="1036">
        <f>SUMIF('7.  Persistence Report'!$D$44:$D$54,'4.  2011-2014 LRAM'!$B153,'7.  Persistence Report'!AU$44:AU$54)</f>
        <v>5621.4660355596479</v>
      </c>
      <c r="H153" s="288">
        <f>SUMIF('7.  Persistence Report'!$D$44:$D$54,'4.  2011-2014 LRAM'!$B153,'7.  Persistence Report'!AV$44:AV$54)</f>
        <v>0</v>
      </c>
      <c r="I153" s="288">
        <f>SUMIF('7.  Persistence Report'!$D$44:$D$54,'4.  2011-2014 LRAM'!$B153,'7.  Persistence Report'!AW$44:AW$54)</f>
        <v>0</v>
      </c>
      <c r="J153" s="288">
        <f>SUMIF('7.  Persistence Report'!$D$44:$D$54,'4.  2011-2014 LRAM'!$B153,'7.  Persistence Report'!AX$44:AX$54)</f>
        <v>0</v>
      </c>
      <c r="K153" s="288">
        <f>SUMIF('7.  Persistence Report'!$D$44:$D$54,'4.  2011-2014 LRAM'!$B153,'7.  Persistence Report'!AY$44:AY$54)</f>
        <v>0</v>
      </c>
      <c r="L153" s="288">
        <f>SUMIF('7.  Persistence Report'!$D$44:$D$54,'4.  2011-2014 LRAM'!$B153,'7.  Persistence Report'!AZ$44:AZ$54)</f>
        <v>0</v>
      </c>
      <c r="M153" s="288">
        <f>SUMIF('7.  Persistence Report'!$D$44:$D$54,'4.  2011-2014 LRAM'!$B153,'7.  Persistence Report'!BA$44:BA$54)</f>
        <v>0</v>
      </c>
      <c r="N153" s="284"/>
      <c r="O153" s="288">
        <f>'[3]4.  2011-2014 LRAM'!O153</f>
        <v>3.1720000000000002</v>
      </c>
      <c r="P153" s="288">
        <f>SUMIF('7.  Persistence Report'!$D$44:$D$54,'4.  2011-2014 LRAM'!$B153,'7.  Persistence Report'!N$44:N$54)</f>
        <v>3.1718015282315957</v>
      </c>
      <c r="Q153" s="288">
        <f>SUMIF('7.  Persistence Report'!$D$44:$D$54,'4.  2011-2014 LRAM'!$B153,'7.  Persistence Report'!O$44:O$54)</f>
        <v>3.1718015282315957</v>
      </c>
      <c r="R153" s="288">
        <f>SUMIF('7.  Persistence Report'!$D$44:$D$54,'4.  2011-2014 LRAM'!$B153,'7.  Persistence Report'!P$44:P$54)</f>
        <v>3.1527040257783847</v>
      </c>
      <c r="S153" s="288">
        <f>SUMIF('7.  Persistence Report'!$D$44:$D$54,'4.  2011-2014 LRAM'!$B153,'7.  Persistence Report'!Q$44:Q$54)</f>
        <v>0</v>
      </c>
      <c r="T153" s="288">
        <f>SUMIF('7.  Persistence Report'!$D$44:$D$54,'4.  2011-2014 LRAM'!$B153,'7.  Persistence Report'!R$44:R$54)</f>
        <v>0</v>
      </c>
      <c r="U153" s="288">
        <f>SUMIF('7.  Persistence Report'!$D$44:$D$54,'4.  2011-2014 LRAM'!$B153,'7.  Persistence Report'!S$44:S$54)</f>
        <v>0</v>
      </c>
      <c r="V153" s="288">
        <f>SUMIF('7.  Persistence Report'!$D$44:$D$54,'4.  2011-2014 LRAM'!$B153,'7.  Persistence Report'!T$44:T$54)</f>
        <v>0</v>
      </c>
      <c r="W153" s="288">
        <f>SUMIF('7.  Persistence Report'!$D$44:$D$54,'4.  2011-2014 LRAM'!$B153,'7.  Persistence Report'!U$44:U$54)</f>
        <v>0</v>
      </c>
      <c r="X153" s="288">
        <f>SUMIF('7.  Persistence Report'!$D$44:$D$54,'4.  2011-2014 LRAM'!$B153,'7.  Persistence Report'!V$44:V$54)</f>
        <v>0</v>
      </c>
      <c r="Y153" s="403">
        <v>1</v>
      </c>
      <c r="Z153" s="403"/>
      <c r="AA153" s="403"/>
      <c r="AB153" s="403"/>
      <c r="AC153" s="403"/>
      <c r="AD153" s="403"/>
      <c r="AE153" s="403"/>
      <c r="AF153" s="403"/>
      <c r="AG153" s="403"/>
      <c r="AH153" s="403"/>
      <c r="AI153" s="403"/>
      <c r="AJ153" s="403"/>
      <c r="AK153" s="403"/>
      <c r="AL153" s="403"/>
      <c r="AM153" s="289">
        <f>SUM(Y153:AL153)</f>
        <v>1</v>
      </c>
    </row>
    <row r="154" spans="1:39" ht="15" outlineLevel="1">
      <c r="B154" s="287" t="s">
        <v>243</v>
      </c>
      <c r="C154" s="284" t="s">
        <v>162</v>
      </c>
      <c r="D154" s="288">
        <f>'[3]4.  2011-2014 LRAM'!D154</f>
        <v>0</v>
      </c>
      <c r="E154" s="288">
        <f>SUMIF('7.  Persistence Report'!$D$96:$D$105,'4.  2011-2014 LRAM'!$B153,'7.  Persistence Report'!AS$96:AS$105)</f>
        <v>0</v>
      </c>
      <c r="F154" s="288">
        <f>SUMIF('7.  Persistence Report'!$D$96:$D$105,'4.  2011-2014 LRAM'!$B153,'7.  Persistence Report'!AT$96:AT$105)</f>
        <v>0</v>
      </c>
      <c r="G154" s="288">
        <f>SUMIF('7.  Persistence Report'!$D$96:$D$105,'4.  2011-2014 LRAM'!$B153,'7.  Persistence Report'!AU$96:AU$105)</f>
        <v>0</v>
      </c>
      <c r="H154" s="288">
        <f>SUMIF('7.  Persistence Report'!$D$96:$D$105,'4.  2011-2014 LRAM'!$B153,'7.  Persistence Report'!AV$96:AV$105)</f>
        <v>0</v>
      </c>
      <c r="I154" s="288">
        <f>SUMIF('7.  Persistence Report'!$D$96:$D$105,'4.  2011-2014 LRAM'!$B153,'7.  Persistence Report'!AW$96:AW$105)</f>
        <v>0</v>
      </c>
      <c r="J154" s="288">
        <f>SUMIF('7.  Persistence Report'!$D$96:$D$105,'4.  2011-2014 LRAM'!$B153,'7.  Persistence Report'!AX$96:AX$105)</f>
        <v>0</v>
      </c>
      <c r="K154" s="288">
        <f>SUMIF('7.  Persistence Report'!$D$96:$D$105,'4.  2011-2014 LRAM'!$B153,'7.  Persistence Report'!AY$96:AY$105)</f>
        <v>0</v>
      </c>
      <c r="L154" s="288">
        <f>SUMIF('7.  Persistence Report'!$D$96:$D$105,'4.  2011-2014 LRAM'!$B153,'7.  Persistence Report'!AZ$96:AZ$105)</f>
        <v>0</v>
      </c>
      <c r="M154" s="288">
        <f>SUMIF('7.  Persistence Report'!$D$96:$D$105,'4.  2011-2014 LRAM'!$B153,'7.  Persistence Report'!BA$96:BA$105)</f>
        <v>0</v>
      </c>
      <c r="N154" s="461"/>
      <c r="O154" s="288">
        <f>'[3]4.  2011-2014 LRAM'!O154</f>
        <v>0</v>
      </c>
      <c r="P154" s="288">
        <f>SUMIF('7.  Persistence Report'!$D$96:$D$105,'4.  2011-2014 LRAM'!$B153,'7.  Persistence Report'!N$96:N$105)</f>
        <v>0</v>
      </c>
      <c r="Q154" s="288">
        <f>SUMIF('7.  Persistence Report'!$D$96:$D$105,'4.  2011-2014 LRAM'!$B153,'7.  Persistence Report'!O$96:O$105)</f>
        <v>0</v>
      </c>
      <c r="R154" s="288">
        <f>SUMIF('7.  Persistence Report'!$D$96:$D$105,'4.  2011-2014 LRAM'!$B153,'7.  Persistence Report'!P$96:P$105)</f>
        <v>0</v>
      </c>
      <c r="S154" s="288">
        <f>SUMIF('7.  Persistence Report'!$D$96:$D$105,'4.  2011-2014 LRAM'!$B153,'7.  Persistence Report'!Q$96:Q$105)</f>
        <v>0</v>
      </c>
      <c r="T154" s="288">
        <f>SUMIF('7.  Persistence Report'!$D$96:$D$105,'4.  2011-2014 LRAM'!$B153,'7.  Persistence Report'!R$96:R$105)</f>
        <v>0</v>
      </c>
      <c r="U154" s="288">
        <f>SUMIF('7.  Persistence Report'!$D$96:$D$105,'4.  2011-2014 LRAM'!$B153,'7.  Persistence Report'!S$96:S$105)</f>
        <v>0</v>
      </c>
      <c r="V154" s="288">
        <f>SUMIF('7.  Persistence Report'!$D$96:$D$105,'4.  2011-2014 LRAM'!$B153,'7.  Persistence Report'!T$96:T$105)</f>
        <v>0</v>
      </c>
      <c r="W154" s="288">
        <f>SUMIF('7.  Persistence Report'!$D$96:$D$105,'4.  2011-2014 LRAM'!$B153,'7.  Persistence Report'!U$96:U$105)</f>
        <v>0</v>
      </c>
      <c r="X154" s="288">
        <f>SUMIF('7.  Persistence Report'!$D$96:$D$105,'4.  2011-2014 LRAM'!$B153,'7.  Persistence Report'!V$96:V$105)</f>
        <v>0</v>
      </c>
      <c r="Y154" s="404">
        <f>Y153</f>
        <v>1</v>
      </c>
      <c r="Z154" s="404">
        <f>Z153</f>
        <v>0</v>
      </c>
      <c r="AA154" s="404">
        <f t="shared" ref="AA154:AL154" si="40">AA153</f>
        <v>0</v>
      </c>
      <c r="AB154" s="404">
        <f t="shared" si="40"/>
        <v>0</v>
      </c>
      <c r="AC154" s="404">
        <f t="shared" si="40"/>
        <v>0</v>
      </c>
      <c r="AD154" s="404">
        <f t="shared" si="40"/>
        <v>0</v>
      </c>
      <c r="AE154" s="404">
        <f t="shared" si="40"/>
        <v>0</v>
      </c>
      <c r="AF154" s="404">
        <f t="shared" si="40"/>
        <v>0</v>
      </c>
      <c r="AG154" s="404">
        <f t="shared" si="40"/>
        <v>0</v>
      </c>
      <c r="AH154" s="404">
        <f t="shared" si="40"/>
        <v>0</v>
      </c>
      <c r="AI154" s="404">
        <f t="shared" si="40"/>
        <v>0</v>
      </c>
      <c r="AJ154" s="404">
        <f t="shared" si="40"/>
        <v>0</v>
      </c>
      <c r="AK154" s="404">
        <f t="shared" si="40"/>
        <v>0</v>
      </c>
      <c r="AL154" s="404">
        <f t="shared" si="40"/>
        <v>0</v>
      </c>
      <c r="AM154" s="498"/>
    </row>
    <row r="155" spans="1:39" ht="15.75" outlineLevel="1">
      <c r="A155" s="504"/>
      <c r="B155" s="291"/>
      <c r="C155" s="292"/>
      <c r="D155" s="297"/>
      <c r="E155" s="297"/>
      <c r="F155" s="297"/>
      <c r="G155" s="297"/>
      <c r="H155" s="297"/>
      <c r="I155" s="297"/>
      <c r="J155" s="297"/>
      <c r="K155" s="297"/>
      <c r="L155" s="297"/>
      <c r="M155" s="297"/>
      <c r="N155" s="296"/>
      <c r="O155" s="297"/>
      <c r="P155" s="297"/>
      <c r="Q155" s="297"/>
      <c r="R155" s="297"/>
      <c r="S155" s="297"/>
      <c r="T155" s="297"/>
      <c r="U155" s="297"/>
      <c r="V155" s="297"/>
      <c r="W155" s="297"/>
      <c r="X155" s="297"/>
      <c r="Y155" s="405"/>
      <c r="Z155" s="406"/>
      <c r="AA155" s="406"/>
      <c r="AB155" s="406"/>
      <c r="AC155" s="406"/>
      <c r="AD155" s="406"/>
      <c r="AE155" s="406"/>
      <c r="AF155" s="406"/>
      <c r="AG155" s="406"/>
      <c r="AH155" s="406"/>
      <c r="AI155" s="406"/>
      <c r="AJ155" s="406"/>
      <c r="AK155" s="406"/>
      <c r="AL155" s="406"/>
      <c r="AM155" s="295"/>
    </row>
    <row r="156" spans="1:39" ht="15" outlineLevel="1">
      <c r="A156" s="502">
        <v>3</v>
      </c>
      <c r="B156" s="287" t="s">
        <v>3</v>
      </c>
      <c r="C156" s="284" t="s">
        <v>24</v>
      </c>
      <c r="D156" s="288">
        <f>'[3]4.  2011-2014 LRAM'!D156</f>
        <v>449782.71100000001</v>
      </c>
      <c r="E156" s="288">
        <f>SUMIF('7.  Persistence Report'!$D$44:$D$54,'4.  2011-2014 LRAM'!$B156,'7.  Persistence Report'!AS$44:AS$54)</f>
        <v>449782.7113728862</v>
      </c>
      <c r="F156" s="288">
        <f>SUMIF('7.  Persistence Report'!$D$44:$D$54,'4.  2011-2014 LRAM'!$B156,'7.  Persistence Report'!AT$44:AT$54)</f>
        <v>449782.7113728862</v>
      </c>
      <c r="G156" s="1036">
        <f>SUMIF('7.  Persistence Report'!$D$44:$D$54,'4.  2011-2014 LRAM'!$B156,'7.  Persistence Report'!AU$44:AU$54)</f>
        <v>449782.7113728862</v>
      </c>
      <c r="H156" s="288">
        <f>SUMIF('7.  Persistence Report'!$D$44:$D$54,'4.  2011-2014 LRAM'!$B156,'7.  Persistence Report'!AV$44:AV$54)</f>
        <v>449782.7113728862</v>
      </c>
      <c r="I156" s="288">
        <f>SUMIF('7.  Persistence Report'!$D$44:$D$54,'4.  2011-2014 LRAM'!$B156,'7.  Persistence Report'!AW$44:AW$54)</f>
        <v>449782.7113728862</v>
      </c>
      <c r="J156" s="288">
        <f>SUMIF('7.  Persistence Report'!$D$44:$D$54,'4.  2011-2014 LRAM'!$B156,'7.  Persistence Report'!AX$44:AX$54)</f>
        <v>449782.7113728862</v>
      </c>
      <c r="K156" s="288">
        <f>SUMIF('7.  Persistence Report'!$D$44:$D$54,'4.  2011-2014 LRAM'!$B156,'7.  Persistence Report'!AY$44:AY$54)</f>
        <v>449782.7113728862</v>
      </c>
      <c r="L156" s="288">
        <f>SUMIF('7.  Persistence Report'!$D$44:$D$54,'4.  2011-2014 LRAM'!$B156,'7.  Persistence Report'!AZ$44:AZ$54)</f>
        <v>449782.7113728862</v>
      </c>
      <c r="M156" s="288">
        <f>SUMIF('7.  Persistence Report'!$D$44:$D$54,'4.  2011-2014 LRAM'!$B156,'7.  Persistence Report'!BA$44:BA$54)</f>
        <v>449782.7113728862</v>
      </c>
      <c r="N156" s="284"/>
      <c r="O156" s="288">
        <f>'[3]4.  2011-2014 LRAM'!O156</f>
        <v>253.10400000000001</v>
      </c>
      <c r="P156" s="288">
        <f>SUMIF('7.  Persistence Report'!$D$44:$D$54,'4.  2011-2014 LRAM'!$B156,'7.  Persistence Report'!N$44:N$54)</f>
        <v>253.1042745684619</v>
      </c>
      <c r="Q156" s="288">
        <f>SUMIF('7.  Persistence Report'!$D$44:$D$54,'4.  2011-2014 LRAM'!$B156,'7.  Persistence Report'!O$44:O$54)</f>
        <v>253.1042745684619</v>
      </c>
      <c r="R156" s="288">
        <f>SUMIF('7.  Persistence Report'!$D$44:$D$54,'4.  2011-2014 LRAM'!$B156,'7.  Persistence Report'!P$44:P$54)</f>
        <v>253.1042745684619</v>
      </c>
      <c r="S156" s="288">
        <f>SUMIF('7.  Persistence Report'!$D$44:$D$54,'4.  2011-2014 LRAM'!$B156,'7.  Persistence Report'!Q$44:Q$54)</f>
        <v>253.1042745684619</v>
      </c>
      <c r="T156" s="288">
        <f>SUMIF('7.  Persistence Report'!$D$44:$D$54,'4.  2011-2014 LRAM'!$B156,'7.  Persistence Report'!R$44:R$54)</f>
        <v>253.1042745684619</v>
      </c>
      <c r="U156" s="288">
        <f>SUMIF('7.  Persistence Report'!$D$44:$D$54,'4.  2011-2014 LRAM'!$B156,'7.  Persistence Report'!S$44:S$54)</f>
        <v>253.1042745684619</v>
      </c>
      <c r="V156" s="288">
        <f>SUMIF('7.  Persistence Report'!$D$44:$D$54,'4.  2011-2014 LRAM'!$B156,'7.  Persistence Report'!T$44:T$54)</f>
        <v>253.1042745684619</v>
      </c>
      <c r="W156" s="288">
        <f>SUMIF('7.  Persistence Report'!$D$44:$D$54,'4.  2011-2014 LRAM'!$B156,'7.  Persistence Report'!U$44:U$54)</f>
        <v>253.1042745684619</v>
      </c>
      <c r="X156" s="288">
        <f>SUMIF('7.  Persistence Report'!$D$44:$D$54,'4.  2011-2014 LRAM'!$B156,'7.  Persistence Report'!V$44:V$54)</f>
        <v>253.1042745684619</v>
      </c>
      <c r="Y156" s="403">
        <v>1</v>
      </c>
      <c r="Z156" s="403"/>
      <c r="AA156" s="403"/>
      <c r="AB156" s="403"/>
      <c r="AC156" s="403"/>
      <c r="AD156" s="403"/>
      <c r="AE156" s="403"/>
      <c r="AF156" s="403"/>
      <c r="AG156" s="403"/>
      <c r="AH156" s="403"/>
      <c r="AI156" s="403"/>
      <c r="AJ156" s="403"/>
      <c r="AK156" s="403"/>
      <c r="AL156" s="403"/>
      <c r="AM156" s="289">
        <f>SUM(Y156:AL156)</f>
        <v>1</v>
      </c>
    </row>
    <row r="157" spans="1:39" ht="15" outlineLevel="1">
      <c r="B157" s="287" t="s">
        <v>243</v>
      </c>
      <c r="C157" s="284" t="s">
        <v>162</v>
      </c>
      <c r="D157" s="288">
        <f>'[3]4.  2011-2014 LRAM'!D157</f>
        <v>14803</v>
      </c>
      <c r="E157" s="288">
        <f>SUMIF('7.  Persistence Report'!$D$96:$D$105,'4.  2011-2014 LRAM'!$B156,'7.  Persistence Report'!AS$96:AS$105)</f>
        <v>14802.990788657222</v>
      </c>
      <c r="F157" s="288">
        <f>SUMIF('7.  Persistence Report'!$D$96:$D$105,'4.  2011-2014 LRAM'!$B156,'7.  Persistence Report'!AT$96:AT$105)</f>
        <v>14802.990788657222</v>
      </c>
      <c r="G157" s="1036">
        <f>SUMIF('7.  Persistence Report'!$D$96:$D$105,'4.  2011-2014 LRAM'!$B156,'7.  Persistence Report'!AU$96:AU$105)</f>
        <v>14802.990788657222</v>
      </c>
      <c r="H157" s="288">
        <f>SUMIF('7.  Persistence Report'!$D$96:$D$105,'4.  2011-2014 LRAM'!$B156,'7.  Persistence Report'!AV$96:AV$105)</f>
        <v>14802.990788657222</v>
      </c>
      <c r="I157" s="288">
        <f>SUMIF('7.  Persistence Report'!$D$96:$D$105,'4.  2011-2014 LRAM'!$B156,'7.  Persistence Report'!AW$96:AW$105)</f>
        <v>14802.990788657222</v>
      </c>
      <c r="J157" s="288">
        <f>SUMIF('7.  Persistence Report'!$D$96:$D$105,'4.  2011-2014 LRAM'!$B156,'7.  Persistence Report'!AX$96:AX$105)</f>
        <v>14802.990788657222</v>
      </c>
      <c r="K157" s="288">
        <f>SUMIF('7.  Persistence Report'!$D$96:$D$105,'4.  2011-2014 LRAM'!$B156,'7.  Persistence Report'!AY$96:AY$105)</f>
        <v>14802.990788657222</v>
      </c>
      <c r="L157" s="288">
        <f>SUMIF('7.  Persistence Report'!$D$96:$D$105,'4.  2011-2014 LRAM'!$B156,'7.  Persistence Report'!AZ$96:AZ$105)</f>
        <v>14802.990788657222</v>
      </c>
      <c r="M157" s="288">
        <f>SUMIF('7.  Persistence Report'!$D$96:$D$105,'4.  2011-2014 LRAM'!$B156,'7.  Persistence Report'!BA$96:BA$105)</f>
        <v>14802.990788657222</v>
      </c>
      <c r="N157" s="461"/>
      <c r="O157" s="288">
        <f>'[3]4.  2011-2014 LRAM'!O157</f>
        <v>7</v>
      </c>
      <c r="P157" s="288">
        <f>SUMIF('7.  Persistence Report'!$D$96:$D$105,'4.  2011-2014 LRAM'!$B156,'7.  Persistence Report'!N$96:N$105)</f>
        <v>7.4012302618324881</v>
      </c>
      <c r="Q157" s="288">
        <f>SUMIF('7.  Persistence Report'!$D$96:$D$105,'4.  2011-2014 LRAM'!$B156,'7.  Persistence Report'!O$96:O$105)</f>
        <v>7.4012302618324881</v>
      </c>
      <c r="R157" s="288">
        <f>SUMIF('7.  Persistence Report'!$D$96:$D$105,'4.  2011-2014 LRAM'!$B156,'7.  Persistence Report'!P$96:P$105)</f>
        <v>7.4012302618324881</v>
      </c>
      <c r="S157" s="288">
        <f>SUMIF('7.  Persistence Report'!$D$96:$D$105,'4.  2011-2014 LRAM'!$B156,'7.  Persistence Report'!Q$96:Q$105)</f>
        <v>7.4012302618324881</v>
      </c>
      <c r="T157" s="288">
        <f>SUMIF('7.  Persistence Report'!$D$96:$D$105,'4.  2011-2014 LRAM'!$B156,'7.  Persistence Report'!R$96:R$105)</f>
        <v>7.4012302618324881</v>
      </c>
      <c r="U157" s="288">
        <f>SUMIF('7.  Persistence Report'!$D$96:$D$105,'4.  2011-2014 LRAM'!$B156,'7.  Persistence Report'!S$96:S$105)</f>
        <v>7.4012302618324881</v>
      </c>
      <c r="V157" s="288">
        <f>SUMIF('7.  Persistence Report'!$D$96:$D$105,'4.  2011-2014 LRAM'!$B156,'7.  Persistence Report'!T$96:T$105)</f>
        <v>7.4012302618324881</v>
      </c>
      <c r="W157" s="288">
        <f>SUMIF('7.  Persistence Report'!$D$96:$D$105,'4.  2011-2014 LRAM'!$B156,'7.  Persistence Report'!U$96:U$105)</f>
        <v>7.4012302618324881</v>
      </c>
      <c r="X157" s="288">
        <f>SUMIF('7.  Persistence Report'!$D$96:$D$105,'4.  2011-2014 LRAM'!$B156,'7.  Persistence Report'!V$96:V$105)</f>
        <v>7.4012302618324881</v>
      </c>
      <c r="Y157" s="404">
        <f>Y156</f>
        <v>1</v>
      </c>
      <c r="Z157" s="404">
        <f>Z156</f>
        <v>0</v>
      </c>
      <c r="AA157" s="404">
        <f t="shared" ref="AA157:AL157" si="41">AA156</f>
        <v>0</v>
      </c>
      <c r="AB157" s="404">
        <f t="shared" si="41"/>
        <v>0</v>
      </c>
      <c r="AC157" s="404">
        <f t="shared" si="41"/>
        <v>0</v>
      </c>
      <c r="AD157" s="404">
        <f t="shared" si="41"/>
        <v>0</v>
      </c>
      <c r="AE157" s="404">
        <f t="shared" si="41"/>
        <v>0</v>
      </c>
      <c r="AF157" s="404">
        <f t="shared" si="41"/>
        <v>0</v>
      </c>
      <c r="AG157" s="404">
        <f t="shared" si="41"/>
        <v>0</v>
      </c>
      <c r="AH157" s="404">
        <f t="shared" si="41"/>
        <v>0</v>
      </c>
      <c r="AI157" s="404">
        <f t="shared" si="41"/>
        <v>0</v>
      </c>
      <c r="AJ157" s="404">
        <f t="shared" si="41"/>
        <v>0</v>
      </c>
      <c r="AK157" s="404">
        <f t="shared" si="41"/>
        <v>0</v>
      </c>
      <c r="AL157" s="404">
        <f t="shared" si="41"/>
        <v>0</v>
      </c>
      <c r="AM157" s="498"/>
    </row>
    <row r="158" spans="1:39" ht="15" outlineLevel="1">
      <c r="B158" s="287"/>
      <c r="C158" s="298"/>
      <c r="D158" s="284"/>
      <c r="E158" s="284"/>
      <c r="F158" s="284"/>
      <c r="G158" s="284"/>
      <c r="H158" s="284"/>
      <c r="I158" s="284"/>
      <c r="J158" s="284"/>
      <c r="K158" s="284"/>
      <c r="L158" s="284"/>
      <c r="M158" s="284"/>
      <c r="N158" s="276"/>
      <c r="O158" s="284"/>
      <c r="P158" s="284"/>
      <c r="Q158" s="284"/>
      <c r="R158" s="284"/>
      <c r="S158" s="284"/>
      <c r="T158" s="284"/>
      <c r="U158" s="284"/>
      <c r="V158" s="284"/>
      <c r="W158" s="284"/>
      <c r="X158" s="284"/>
      <c r="Y158" s="405"/>
      <c r="Z158" s="405"/>
      <c r="AA158" s="405"/>
      <c r="AB158" s="405"/>
      <c r="AC158" s="405"/>
      <c r="AD158" s="405"/>
      <c r="AE158" s="405"/>
      <c r="AF158" s="405"/>
      <c r="AG158" s="405"/>
      <c r="AH158" s="405"/>
      <c r="AI158" s="405"/>
      <c r="AJ158" s="405"/>
      <c r="AK158" s="405"/>
      <c r="AL158" s="405"/>
      <c r="AM158" s="299"/>
    </row>
    <row r="159" spans="1:39" ht="15" outlineLevel="1">
      <c r="A159" s="502">
        <v>4</v>
      </c>
      <c r="B159" s="287" t="s">
        <v>4</v>
      </c>
      <c r="C159" s="284" t="s">
        <v>24</v>
      </c>
      <c r="D159" s="288">
        <f>'[3]4.  2011-2014 LRAM'!D159</f>
        <v>12560.415000000001</v>
      </c>
      <c r="E159" s="288">
        <f>SUMIF('7.  Persistence Report'!$D$44:$D$54,'4.  2011-2014 LRAM'!$B159,'7.  Persistence Report'!AS$44:AS$54)</f>
        <v>12560.414577453015</v>
      </c>
      <c r="F159" s="288">
        <f>SUMIF('7.  Persistence Report'!$D$44:$D$54,'4.  2011-2014 LRAM'!$B159,'7.  Persistence Report'!AT$44:AT$54)</f>
        <v>12560.414577453015</v>
      </c>
      <c r="G159" s="1036">
        <f>SUMIF('7.  Persistence Report'!$D$44:$D$54,'4.  2011-2014 LRAM'!$B159,'7.  Persistence Report'!AU$44:AU$54)</f>
        <v>12560.414577453015</v>
      </c>
      <c r="H159" s="288">
        <f>SUMIF('7.  Persistence Report'!$D$44:$D$54,'4.  2011-2014 LRAM'!$B159,'7.  Persistence Report'!AV$44:AV$54)</f>
        <v>12371.713321806306</v>
      </c>
      <c r="I159" s="288">
        <f>SUMIF('7.  Persistence Report'!$D$44:$D$54,'4.  2011-2014 LRAM'!$B159,'7.  Persistence Report'!AW$44:AW$54)</f>
        <v>12371.713321806306</v>
      </c>
      <c r="J159" s="288">
        <f>SUMIF('7.  Persistence Report'!$D$44:$D$54,'4.  2011-2014 LRAM'!$B159,'7.  Persistence Report'!AX$44:AX$54)</f>
        <v>5825.797746608635</v>
      </c>
      <c r="K159" s="288">
        <f>SUMIF('7.  Persistence Report'!$D$44:$D$54,'4.  2011-2014 LRAM'!$B159,'7.  Persistence Report'!AY$44:AY$54)</f>
        <v>5793.6449922416896</v>
      </c>
      <c r="L159" s="288">
        <f>SUMIF('7.  Persistence Report'!$D$44:$D$54,'4.  2011-2014 LRAM'!$B159,'7.  Persistence Report'!AZ$44:AZ$54)</f>
        <v>5793.6449922416896</v>
      </c>
      <c r="M159" s="288">
        <f>SUMIF('7.  Persistence Report'!$D$44:$D$54,'4.  2011-2014 LRAM'!$B159,'7.  Persistence Report'!BA$44:BA$54)</f>
        <v>5793.6449922416896</v>
      </c>
      <c r="N159" s="284"/>
      <c r="O159" s="288">
        <f>'[3]4.  2011-2014 LRAM'!O159</f>
        <v>2.0699999999999998</v>
      </c>
      <c r="P159" s="288">
        <f>SUMIF('7.  Persistence Report'!$D$44:$D$54,'4.  2011-2014 LRAM'!$B159,'7.  Persistence Report'!N$44:N$54)</f>
        <v>2.0698835598522352</v>
      </c>
      <c r="Q159" s="288">
        <f>SUMIF('7.  Persistence Report'!$D$44:$D$54,'4.  2011-2014 LRAM'!$B159,'7.  Persistence Report'!O$44:O$54)</f>
        <v>2.0698835598522352</v>
      </c>
      <c r="R159" s="288">
        <f>SUMIF('7.  Persistence Report'!$D$44:$D$54,'4.  2011-2014 LRAM'!$B159,'7.  Persistence Report'!P$44:P$54)</f>
        <v>2.0698835598522352</v>
      </c>
      <c r="S159" s="288">
        <f>SUMIF('7.  Persistence Report'!$D$44:$D$54,'4.  2011-2014 LRAM'!$B159,'7.  Persistence Report'!Q$44:Q$54)</f>
        <v>2.0611461350276548</v>
      </c>
      <c r="T159" s="288">
        <f>SUMIF('7.  Persistence Report'!$D$44:$D$54,'4.  2011-2014 LRAM'!$B159,'7.  Persistence Report'!R$44:R$54)</f>
        <v>2.0611461350276548</v>
      </c>
      <c r="U159" s="288">
        <f>SUMIF('7.  Persistence Report'!$D$44:$D$54,'4.  2011-2014 LRAM'!$B159,'7.  Persistence Report'!S$44:S$54)</f>
        <v>1.7580509327709271</v>
      </c>
      <c r="V159" s="288">
        <f>SUMIF('7.  Persistence Report'!$D$44:$D$54,'4.  2011-2014 LRAM'!$B159,'7.  Persistence Report'!T$44:T$54)</f>
        <v>1.7543805270212758</v>
      </c>
      <c r="W159" s="288">
        <f>SUMIF('7.  Persistence Report'!$D$44:$D$54,'4.  2011-2014 LRAM'!$B159,'7.  Persistence Report'!U$44:U$54)</f>
        <v>1.7543805270212758</v>
      </c>
      <c r="X159" s="288">
        <f>SUMIF('7.  Persistence Report'!$D$44:$D$54,'4.  2011-2014 LRAM'!$B159,'7.  Persistence Report'!V$44:V$54)</f>
        <v>1.7543805270212758</v>
      </c>
      <c r="Y159" s="403">
        <v>1</v>
      </c>
      <c r="Z159" s="403"/>
      <c r="AA159" s="403"/>
      <c r="AB159" s="403"/>
      <c r="AC159" s="403"/>
      <c r="AD159" s="403"/>
      <c r="AE159" s="403"/>
      <c r="AF159" s="403"/>
      <c r="AG159" s="403"/>
      <c r="AH159" s="403"/>
      <c r="AI159" s="403"/>
      <c r="AJ159" s="403"/>
      <c r="AK159" s="403"/>
      <c r="AL159" s="403"/>
      <c r="AM159" s="289">
        <f>SUM(Y159:AL159)</f>
        <v>1</v>
      </c>
    </row>
    <row r="160" spans="1:39" ht="15" outlineLevel="1">
      <c r="B160" s="287" t="s">
        <v>243</v>
      </c>
      <c r="C160" s="284" t="s">
        <v>162</v>
      </c>
      <c r="D160" s="288">
        <f>'[3]4.  2011-2014 LRAM'!D160</f>
        <v>0</v>
      </c>
      <c r="E160" s="288">
        <f>SUMIF('7.  Persistence Report'!$D$96:$D$105,'4.  2011-2014 LRAM'!$B159,'7.  Persistence Report'!AS$96:AS$105)</f>
        <v>0</v>
      </c>
      <c r="F160" s="288">
        <f>SUMIF('7.  Persistence Report'!$D$96:$D$105,'4.  2011-2014 LRAM'!$B159,'7.  Persistence Report'!AT$96:AT$105)</f>
        <v>0</v>
      </c>
      <c r="G160" s="288">
        <f>SUMIF('7.  Persistence Report'!$D$96:$D$105,'4.  2011-2014 LRAM'!$B159,'7.  Persistence Report'!AU$96:AU$105)</f>
        <v>0</v>
      </c>
      <c r="H160" s="288">
        <f>SUMIF('7.  Persistence Report'!$D$96:$D$105,'4.  2011-2014 LRAM'!$B159,'7.  Persistence Report'!AV$96:AV$105)</f>
        <v>0</v>
      </c>
      <c r="I160" s="288">
        <f>SUMIF('7.  Persistence Report'!$D$96:$D$105,'4.  2011-2014 LRAM'!$B159,'7.  Persistence Report'!AW$96:AW$105)</f>
        <v>0</v>
      </c>
      <c r="J160" s="288">
        <f>SUMIF('7.  Persistence Report'!$D$96:$D$105,'4.  2011-2014 LRAM'!$B159,'7.  Persistence Report'!AX$96:AX$105)</f>
        <v>0</v>
      </c>
      <c r="K160" s="288">
        <f>SUMIF('7.  Persistence Report'!$D$96:$D$105,'4.  2011-2014 LRAM'!$B159,'7.  Persistence Report'!AY$96:AY$105)</f>
        <v>0</v>
      </c>
      <c r="L160" s="288">
        <f>SUMIF('7.  Persistence Report'!$D$96:$D$105,'4.  2011-2014 LRAM'!$B159,'7.  Persistence Report'!AZ$96:AZ$105)</f>
        <v>0</v>
      </c>
      <c r="M160" s="288">
        <f>SUMIF('7.  Persistence Report'!$D$96:$D$105,'4.  2011-2014 LRAM'!$B159,'7.  Persistence Report'!BA$96:BA$105)</f>
        <v>0</v>
      </c>
      <c r="N160" s="461"/>
      <c r="O160" s="288">
        <f>'[3]4.  2011-2014 LRAM'!O160</f>
        <v>0</v>
      </c>
      <c r="P160" s="288">
        <f>SUMIF('7.  Persistence Report'!$D$96:$D$105,'4.  2011-2014 LRAM'!$B159,'7.  Persistence Report'!N$96:N$105)</f>
        <v>0</v>
      </c>
      <c r="Q160" s="288">
        <f>SUMIF('7.  Persistence Report'!$D$96:$D$105,'4.  2011-2014 LRAM'!$B159,'7.  Persistence Report'!O$96:O$105)</f>
        <v>0</v>
      </c>
      <c r="R160" s="288">
        <f>SUMIF('7.  Persistence Report'!$D$96:$D$105,'4.  2011-2014 LRAM'!$B159,'7.  Persistence Report'!P$96:P$105)</f>
        <v>0</v>
      </c>
      <c r="S160" s="288">
        <f>SUMIF('7.  Persistence Report'!$D$96:$D$105,'4.  2011-2014 LRAM'!$B159,'7.  Persistence Report'!Q$96:Q$105)</f>
        <v>0</v>
      </c>
      <c r="T160" s="288">
        <f>SUMIF('7.  Persistence Report'!$D$96:$D$105,'4.  2011-2014 LRAM'!$B159,'7.  Persistence Report'!R$96:R$105)</f>
        <v>0</v>
      </c>
      <c r="U160" s="288">
        <f>SUMIF('7.  Persistence Report'!$D$96:$D$105,'4.  2011-2014 LRAM'!$B159,'7.  Persistence Report'!S$96:S$105)</f>
        <v>0</v>
      </c>
      <c r="V160" s="288">
        <f>SUMIF('7.  Persistence Report'!$D$96:$D$105,'4.  2011-2014 LRAM'!$B159,'7.  Persistence Report'!T$96:T$105)</f>
        <v>0</v>
      </c>
      <c r="W160" s="288">
        <f>SUMIF('7.  Persistence Report'!$D$96:$D$105,'4.  2011-2014 LRAM'!$B159,'7.  Persistence Report'!U$96:U$105)</f>
        <v>0</v>
      </c>
      <c r="X160" s="288">
        <f>SUMIF('7.  Persistence Report'!$D$96:$D$105,'4.  2011-2014 LRAM'!$B159,'7.  Persistence Report'!V$96:V$105)</f>
        <v>0</v>
      </c>
      <c r="Y160" s="404">
        <f>Y159</f>
        <v>1</v>
      </c>
      <c r="Z160" s="404">
        <f>Z159</f>
        <v>0</v>
      </c>
      <c r="AA160" s="404">
        <f t="shared" ref="AA160:AL160" si="42">AA159</f>
        <v>0</v>
      </c>
      <c r="AB160" s="404">
        <f t="shared" si="42"/>
        <v>0</v>
      </c>
      <c r="AC160" s="404">
        <f t="shared" si="42"/>
        <v>0</v>
      </c>
      <c r="AD160" s="404">
        <f t="shared" si="42"/>
        <v>0</v>
      </c>
      <c r="AE160" s="404">
        <f t="shared" si="42"/>
        <v>0</v>
      </c>
      <c r="AF160" s="404">
        <f t="shared" si="42"/>
        <v>0</v>
      </c>
      <c r="AG160" s="404">
        <f t="shared" si="42"/>
        <v>0</v>
      </c>
      <c r="AH160" s="404">
        <f t="shared" si="42"/>
        <v>0</v>
      </c>
      <c r="AI160" s="404">
        <f t="shared" si="42"/>
        <v>0</v>
      </c>
      <c r="AJ160" s="404">
        <f t="shared" si="42"/>
        <v>0</v>
      </c>
      <c r="AK160" s="404">
        <f t="shared" si="42"/>
        <v>0</v>
      </c>
      <c r="AL160" s="404">
        <f t="shared" si="42"/>
        <v>0</v>
      </c>
      <c r="AM160" s="498"/>
    </row>
    <row r="161" spans="1:39" ht="15" outlineLevel="1">
      <c r="B161" s="287"/>
      <c r="C161" s="298"/>
      <c r="D161" s="297"/>
      <c r="E161" s="297"/>
      <c r="F161" s="297"/>
      <c r="G161" s="297"/>
      <c r="H161" s="297"/>
      <c r="I161" s="297"/>
      <c r="J161" s="297"/>
      <c r="K161" s="297"/>
      <c r="L161" s="297"/>
      <c r="M161" s="297"/>
      <c r="N161" s="284"/>
      <c r="O161" s="297"/>
      <c r="P161" s="297"/>
      <c r="Q161" s="297"/>
      <c r="R161" s="297"/>
      <c r="S161" s="297"/>
      <c r="T161" s="297"/>
      <c r="U161" s="297"/>
      <c r="V161" s="297"/>
      <c r="W161" s="297"/>
      <c r="X161" s="297"/>
      <c r="Y161" s="405"/>
      <c r="Z161" s="405"/>
      <c r="AA161" s="405"/>
      <c r="AB161" s="405"/>
      <c r="AC161" s="405"/>
      <c r="AD161" s="405"/>
      <c r="AE161" s="405"/>
      <c r="AF161" s="405"/>
      <c r="AG161" s="405"/>
      <c r="AH161" s="405"/>
      <c r="AI161" s="405"/>
      <c r="AJ161" s="405"/>
      <c r="AK161" s="405"/>
      <c r="AL161" s="405"/>
      <c r="AM161" s="299"/>
    </row>
    <row r="162" spans="1:39" ht="15" outlineLevel="1">
      <c r="A162" s="502">
        <v>5</v>
      </c>
      <c r="B162" s="287" t="s">
        <v>5</v>
      </c>
      <c r="C162" s="284" t="s">
        <v>24</v>
      </c>
      <c r="D162" s="288">
        <f>'[3]4.  2011-2014 LRAM'!D162</f>
        <v>240586.81599999999</v>
      </c>
      <c r="E162" s="288">
        <f>SUMIF('7.  Persistence Report'!$D$44:$D$54,'4.  2011-2014 LRAM'!$B162,'7.  Persistence Report'!AS$44:AS$54)</f>
        <v>240586.81584942681</v>
      </c>
      <c r="F162" s="288">
        <f>SUMIF('7.  Persistence Report'!$D$44:$D$54,'4.  2011-2014 LRAM'!$B162,'7.  Persistence Report'!AT$44:AT$54)</f>
        <v>240586.81584942681</v>
      </c>
      <c r="G162" s="1036">
        <f>SUMIF('7.  Persistence Report'!$D$44:$D$54,'4.  2011-2014 LRAM'!$B162,'7.  Persistence Report'!AU$44:AU$54)</f>
        <v>240586.81584942681</v>
      </c>
      <c r="H162" s="288">
        <f>SUMIF('7.  Persistence Report'!$D$44:$D$54,'4.  2011-2014 LRAM'!$B162,'7.  Persistence Report'!AV$44:AV$54)</f>
        <v>216272.2423851745</v>
      </c>
      <c r="I162" s="288">
        <f>SUMIF('7.  Persistence Report'!$D$44:$D$54,'4.  2011-2014 LRAM'!$B162,'7.  Persistence Report'!AW$44:AW$54)</f>
        <v>175860.22412322267</v>
      </c>
      <c r="J162" s="288">
        <f>SUMIF('7.  Persistence Report'!$D$44:$D$54,'4.  2011-2014 LRAM'!$B162,'7.  Persistence Report'!AX$44:AX$54)</f>
        <v>119954.70969019449</v>
      </c>
      <c r="K162" s="288">
        <f>SUMIF('7.  Persistence Report'!$D$44:$D$54,'4.  2011-2014 LRAM'!$B162,'7.  Persistence Report'!AY$44:AY$54)</f>
        <v>119705.36179918553</v>
      </c>
      <c r="L162" s="288">
        <f>SUMIF('7.  Persistence Report'!$D$44:$D$54,'4.  2011-2014 LRAM'!$B162,'7.  Persistence Report'!AZ$44:AZ$54)</f>
        <v>119705.36179918553</v>
      </c>
      <c r="M162" s="288">
        <f>SUMIF('7.  Persistence Report'!$D$44:$D$54,'4.  2011-2014 LRAM'!$B162,'7.  Persistence Report'!BA$44:BA$54)</f>
        <v>60801.214583695633</v>
      </c>
      <c r="N162" s="284"/>
      <c r="O162" s="288">
        <f>'[3]4.  2011-2014 LRAM'!O162</f>
        <v>13.295</v>
      </c>
      <c r="P162" s="288">
        <f>SUMIF('7.  Persistence Report'!$D$44:$D$54,'4.  2011-2014 LRAM'!$B162,'7.  Persistence Report'!N$44:N$54)</f>
        <v>13.295079463972108</v>
      </c>
      <c r="Q162" s="288">
        <f>SUMIF('7.  Persistence Report'!$D$44:$D$54,'4.  2011-2014 LRAM'!$B162,'7.  Persistence Report'!O$44:O$54)</f>
        <v>13.295079463972108</v>
      </c>
      <c r="R162" s="288">
        <f>SUMIF('7.  Persistence Report'!$D$44:$D$54,'4.  2011-2014 LRAM'!$B162,'7.  Persistence Report'!P$44:P$54)</f>
        <v>13.295079463972108</v>
      </c>
      <c r="S162" s="288">
        <f>SUMIF('7.  Persistence Report'!$D$44:$D$54,'4.  2011-2014 LRAM'!$B162,'7.  Persistence Report'!Q$44:Q$54)</f>
        <v>12.169242982081478</v>
      </c>
      <c r="T162" s="288">
        <f>SUMIF('7.  Persistence Report'!$D$44:$D$54,'4.  2011-2014 LRAM'!$B162,'7.  Persistence Report'!R$44:R$54)</f>
        <v>10.298047316937415</v>
      </c>
      <c r="U162" s="288">
        <f>SUMIF('7.  Persistence Report'!$D$44:$D$54,'4.  2011-2014 LRAM'!$B162,'7.  Persistence Report'!S$44:S$54)</f>
        <v>7.7094570716632136</v>
      </c>
      <c r="V162" s="288">
        <f>SUMIF('7.  Persistence Report'!$D$44:$D$54,'4.  2011-2014 LRAM'!$B162,'7.  Persistence Report'!T$44:T$54)</f>
        <v>7.6809927005434702</v>
      </c>
      <c r="W162" s="288">
        <f>SUMIF('7.  Persistence Report'!$D$44:$D$54,'4.  2011-2014 LRAM'!$B162,'7.  Persistence Report'!U$44:U$54)</f>
        <v>7.6809927005434702</v>
      </c>
      <c r="X162" s="288">
        <f>SUMIF('7.  Persistence Report'!$D$44:$D$54,'4.  2011-2014 LRAM'!$B162,'7.  Persistence Report'!V$44:V$54)</f>
        <v>4.9535569111657791</v>
      </c>
      <c r="Y162" s="403">
        <v>1</v>
      </c>
      <c r="Z162" s="403"/>
      <c r="AA162" s="403"/>
      <c r="AB162" s="403"/>
      <c r="AC162" s="403"/>
      <c r="AD162" s="403"/>
      <c r="AE162" s="403"/>
      <c r="AF162" s="403"/>
      <c r="AG162" s="403"/>
      <c r="AH162" s="403"/>
      <c r="AI162" s="403"/>
      <c r="AJ162" s="403"/>
      <c r="AK162" s="403"/>
      <c r="AL162" s="403"/>
      <c r="AM162" s="289">
        <f>SUM(Y162:AL162)</f>
        <v>1</v>
      </c>
    </row>
    <row r="163" spans="1:39" ht="15" outlineLevel="1">
      <c r="B163" s="287" t="s">
        <v>243</v>
      </c>
      <c r="C163" s="284" t="s">
        <v>162</v>
      </c>
      <c r="D163" s="288">
        <f>'[3]4.  2011-2014 LRAM'!D163</f>
        <v>0</v>
      </c>
      <c r="E163" s="288">
        <f>SUMIF('7.  Persistence Report'!$D$96:$D$105,'4.  2011-2014 LRAM'!$B162,'7.  Persistence Report'!AS$96:AS$105)</f>
        <v>0</v>
      </c>
      <c r="F163" s="288">
        <f>SUMIF('7.  Persistence Report'!$D$96:$D$105,'4.  2011-2014 LRAM'!$B162,'7.  Persistence Report'!AT$96:AT$105)</f>
        <v>0</v>
      </c>
      <c r="G163" s="288">
        <f>SUMIF('7.  Persistence Report'!$D$96:$D$105,'4.  2011-2014 LRAM'!$B162,'7.  Persistence Report'!AU$96:AU$105)</f>
        <v>0</v>
      </c>
      <c r="H163" s="288">
        <f>SUMIF('7.  Persistence Report'!$D$96:$D$105,'4.  2011-2014 LRAM'!$B162,'7.  Persistence Report'!AV$96:AV$105)</f>
        <v>0</v>
      </c>
      <c r="I163" s="288">
        <f>SUMIF('7.  Persistence Report'!$D$96:$D$105,'4.  2011-2014 LRAM'!$B162,'7.  Persistence Report'!AW$96:AW$105)</f>
        <v>0</v>
      </c>
      <c r="J163" s="288">
        <f>SUMIF('7.  Persistence Report'!$D$96:$D$105,'4.  2011-2014 LRAM'!$B162,'7.  Persistence Report'!AX$96:AX$105)</f>
        <v>0</v>
      </c>
      <c r="K163" s="288">
        <f>SUMIF('7.  Persistence Report'!$D$96:$D$105,'4.  2011-2014 LRAM'!$B162,'7.  Persistence Report'!AY$96:AY$105)</f>
        <v>0</v>
      </c>
      <c r="L163" s="288">
        <f>SUMIF('7.  Persistence Report'!$D$96:$D$105,'4.  2011-2014 LRAM'!$B162,'7.  Persistence Report'!AZ$96:AZ$105)</f>
        <v>0</v>
      </c>
      <c r="M163" s="288">
        <f>SUMIF('7.  Persistence Report'!$D$96:$D$105,'4.  2011-2014 LRAM'!$B162,'7.  Persistence Report'!BA$96:BA$105)</f>
        <v>0</v>
      </c>
      <c r="N163" s="461"/>
      <c r="O163" s="288">
        <f>'[3]4.  2011-2014 LRAM'!O163</f>
        <v>0</v>
      </c>
      <c r="P163" s="288">
        <f>SUMIF('7.  Persistence Report'!$D$96:$D$105,'4.  2011-2014 LRAM'!$B162,'7.  Persistence Report'!N$96:N$105)</f>
        <v>0</v>
      </c>
      <c r="Q163" s="288">
        <f>SUMIF('7.  Persistence Report'!$D$96:$D$105,'4.  2011-2014 LRAM'!$B162,'7.  Persistence Report'!O$96:O$105)</f>
        <v>0</v>
      </c>
      <c r="R163" s="288">
        <f>SUMIF('7.  Persistence Report'!$D$96:$D$105,'4.  2011-2014 LRAM'!$B162,'7.  Persistence Report'!P$96:P$105)</f>
        <v>0</v>
      </c>
      <c r="S163" s="288">
        <f>SUMIF('7.  Persistence Report'!$D$96:$D$105,'4.  2011-2014 LRAM'!$B162,'7.  Persistence Report'!Q$96:Q$105)</f>
        <v>0</v>
      </c>
      <c r="T163" s="288">
        <f>SUMIF('7.  Persistence Report'!$D$96:$D$105,'4.  2011-2014 LRAM'!$B162,'7.  Persistence Report'!R$96:R$105)</f>
        <v>0</v>
      </c>
      <c r="U163" s="288">
        <f>SUMIF('7.  Persistence Report'!$D$96:$D$105,'4.  2011-2014 LRAM'!$B162,'7.  Persistence Report'!S$96:S$105)</f>
        <v>0</v>
      </c>
      <c r="V163" s="288">
        <f>SUMIF('7.  Persistence Report'!$D$96:$D$105,'4.  2011-2014 LRAM'!$B162,'7.  Persistence Report'!T$96:T$105)</f>
        <v>0</v>
      </c>
      <c r="W163" s="288">
        <f>SUMIF('7.  Persistence Report'!$D$96:$D$105,'4.  2011-2014 LRAM'!$B162,'7.  Persistence Report'!U$96:U$105)</f>
        <v>0</v>
      </c>
      <c r="X163" s="288">
        <f>SUMIF('7.  Persistence Report'!$D$96:$D$105,'4.  2011-2014 LRAM'!$B162,'7.  Persistence Report'!V$96:V$105)</f>
        <v>0</v>
      </c>
      <c r="Y163" s="404">
        <f>Y162</f>
        <v>1</v>
      </c>
      <c r="Z163" s="404">
        <f>Z162</f>
        <v>0</v>
      </c>
      <c r="AA163" s="404">
        <f t="shared" ref="AA163:AL163" si="43">AA162</f>
        <v>0</v>
      </c>
      <c r="AB163" s="404">
        <f t="shared" si="43"/>
        <v>0</v>
      </c>
      <c r="AC163" s="404">
        <f t="shared" si="43"/>
        <v>0</v>
      </c>
      <c r="AD163" s="404">
        <f t="shared" si="43"/>
        <v>0</v>
      </c>
      <c r="AE163" s="404">
        <f t="shared" si="43"/>
        <v>0</v>
      </c>
      <c r="AF163" s="404">
        <f t="shared" si="43"/>
        <v>0</v>
      </c>
      <c r="AG163" s="404">
        <f t="shared" si="43"/>
        <v>0</v>
      </c>
      <c r="AH163" s="404">
        <f t="shared" si="43"/>
        <v>0</v>
      </c>
      <c r="AI163" s="404">
        <f t="shared" si="43"/>
        <v>0</v>
      </c>
      <c r="AJ163" s="404">
        <f t="shared" si="43"/>
        <v>0</v>
      </c>
      <c r="AK163" s="404">
        <f t="shared" si="43"/>
        <v>0</v>
      </c>
      <c r="AL163" s="404">
        <f t="shared" si="43"/>
        <v>0</v>
      </c>
      <c r="AM163" s="498"/>
    </row>
    <row r="164" spans="1:39" ht="15" outlineLevel="1">
      <c r="B164" s="287"/>
      <c r="C164" s="298"/>
      <c r="D164" s="297"/>
      <c r="E164" s="297"/>
      <c r="F164" s="297"/>
      <c r="G164" s="297"/>
      <c r="H164" s="297"/>
      <c r="I164" s="297"/>
      <c r="J164" s="297"/>
      <c r="K164" s="297"/>
      <c r="L164" s="297"/>
      <c r="M164" s="297"/>
      <c r="N164" s="284"/>
      <c r="O164" s="297"/>
      <c r="P164" s="297"/>
      <c r="Q164" s="297"/>
      <c r="R164" s="297"/>
      <c r="S164" s="297"/>
      <c r="T164" s="297"/>
      <c r="U164" s="297"/>
      <c r="V164" s="297"/>
      <c r="W164" s="297"/>
      <c r="X164" s="297"/>
      <c r="Y164" s="405"/>
      <c r="Z164" s="405"/>
      <c r="AA164" s="405"/>
      <c r="AB164" s="405"/>
      <c r="AC164" s="405"/>
      <c r="AD164" s="405"/>
      <c r="AE164" s="405"/>
      <c r="AF164" s="405"/>
      <c r="AG164" s="405"/>
      <c r="AH164" s="405"/>
      <c r="AI164" s="405"/>
      <c r="AJ164" s="405"/>
      <c r="AK164" s="405"/>
      <c r="AL164" s="405"/>
      <c r="AM164" s="299"/>
    </row>
    <row r="165" spans="1:39" ht="15" outlineLevel="1">
      <c r="A165" s="502">
        <v>6</v>
      </c>
      <c r="B165" s="287" t="s">
        <v>6</v>
      </c>
      <c r="C165" s="284" t="s">
        <v>24</v>
      </c>
      <c r="D165" s="288">
        <f>'[3]4.  2011-2014 LRAM'!D165</f>
        <v>0</v>
      </c>
      <c r="E165" s="288">
        <f>SUMIF('7.  Persistence Report'!$D$44:$D$54,'4.  2011-2014 LRAM'!$B165,'7.  Persistence Report'!AS$44:AS$54)</f>
        <v>0</v>
      </c>
      <c r="F165" s="288">
        <f>SUMIF('7.  Persistence Report'!$D$44:$D$54,'4.  2011-2014 LRAM'!$B165,'7.  Persistence Report'!AT$44:AT$54)</f>
        <v>0</v>
      </c>
      <c r="G165" s="288">
        <f>SUMIF('7.  Persistence Report'!$D$44:$D$54,'4.  2011-2014 LRAM'!$B165,'7.  Persistence Report'!AU$44:AU$54)</f>
        <v>0</v>
      </c>
      <c r="H165" s="288">
        <f>SUMIF('7.  Persistence Report'!$D$44:$D$54,'4.  2011-2014 LRAM'!$B165,'7.  Persistence Report'!AV$44:AV$54)</f>
        <v>0</v>
      </c>
      <c r="I165" s="288">
        <f>SUMIF('7.  Persistence Report'!$D$44:$D$54,'4.  2011-2014 LRAM'!$B165,'7.  Persistence Report'!AW$44:AW$54)</f>
        <v>0</v>
      </c>
      <c r="J165" s="288">
        <f>SUMIF('7.  Persistence Report'!$D$44:$D$54,'4.  2011-2014 LRAM'!$B165,'7.  Persistence Report'!AX$44:AX$54)</f>
        <v>0</v>
      </c>
      <c r="K165" s="288">
        <f>SUMIF('7.  Persistence Report'!$D$44:$D$54,'4.  2011-2014 LRAM'!$B165,'7.  Persistence Report'!AY$44:AY$54)</f>
        <v>0</v>
      </c>
      <c r="L165" s="288">
        <f>SUMIF('7.  Persistence Report'!$D$44:$D$54,'4.  2011-2014 LRAM'!$B165,'7.  Persistence Report'!AZ$44:AZ$54)</f>
        <v>0</v>
      </c>
      <c r="M165" s="288">
        <f>SUMIF('7.  Persistence Report'!$D$44:$D$54,'4.  2011-2014 LRAM'!$B165,'7.  Persistence Report'!BA$44:BA$54)</f>
        <v>0</v>
      </c>
      <c r="N165" s="284"/>
      <c r="O165" s="288">
        <f>'[3]4.  2011-2014 LRAM'!O165</f>
        <v>0</v>
      </c>
      <c r="P165" s="288">
        <f>SUMIF('7.  Persistence Report'!$D$44:$D$54,'4.  2011-2014 LRAM'!$B165,'7.  Persistence Report'!N$44:N$54)</f>
        <v>0</v>
      </c>
      <c r="Q165" s="288">
        <f>SUMIF('7.  Persistence Report'!$D$44:$D$54,'4.  2011-2014 LRAM'!$B165,'7.  Persistence Report'!O$44:O$54)</f>
        <v>0</v>
      </c>
      <c r="R165" s="288">
        <f>SUMIF('7.  Persistence Report'!$D$44:$D$54,'4.  2011-2014 LRAM'!$B165,'7.  Persistence Report'!P$44:P$54)</f>
        <v>0</v>
      </c>
      <c r="S165" s="288">
        <f>SUMIF('7.  Persistence Report'!$D$44:$D$54,'4.  2011-2014 LRAM'!$B165,'7.  Persistence Report'!Q$44:Q$54)</f>
        <v>0</v>
      </c>
      <c r="T165" s="288">
        <f>SUMIF('7.  Persistence Report'!$D$44:$D$54,'4.  2011-2014 LRAM'!$B165,'7.  Persistence Report'!R$44:R$54)</f>
        <v>0</v>
      </c>
      <c r="U165" s="288">
        <f>SUMIF('7.  Persistence Report'!$D$44:$D$54,'4.  2011-2014 LRAM'!$B165,'7.  Persistence Report'!S$44:S$54)</f>
        <v>0</v>
      </c>
      <c r="V165" s="288">
        <f>SUMIF('7.  Persistence Report'!$D$44:$D$54,'4.  2011-2014 LRAM'!$B165,'7.  Persistence Report'!T$44:T$54)</f>
        <v>0</v>
      </c>
      <c r="W165" s="288">
        <f>SUMIF('7.  Persistence Report'!$D$44:$D$54,'4.  2011-2014 LRAM'!$B165,'7.  Persistence Report'!U$44:U$54)</f>
        <v>0</v>
      </c>
      <c r="X165" s="288">
        <f>SUMIF('7.  Persistence Report'!$D$44:$D$54,'4.  2011-2014 LRAM'!$B165,'7.  Persistence Report'!V$44:V$54)</f>
        <v>0</v>
      </c>
      <c r="Y165" s="403">
        <v>1</v>
      </c>
      <c r="Z165" s="403"/>
      <c r="AA165" s="403"/>
      <c r="AB165" s="403"/>
      <c r="AC165" s="403"/>
      <c r="AD165" s="403"/>
      <c r="AE165" s="403"/>
      <c r="AF165" s="403"/>
      <c r="AG165" s="403"/>
      <c r="AH165" s="403"/>
      <c r="AI165" s="403"/>
      <c r="AJ165" s="403"/>
      <c r="AK165" s="403"/>
      <c r="AL165" s="403"/>
      <c r="AM165" s="289">
        <f>SUM(Y165:AL165)</f>
        <v>1</v>
      </c>
    </row>
    <row r="166" spans="1:39" ht="15" outlineLevel="1">
      <c r="B166" s="287" t="s">
        <v>243</v>
      </c>
      <c r="C166" s="284" t="s">
        <v>162</v>
      </c>
      <c r="D166" s="288">
        <f>'[3]4.  2011-2014 LRAM'!D166</f>
        <v>0</v>
      </c>
      <c r="E166" s="288">
        <f>SUMIF('7.  Persistence Report'!$D$96:$D$105,'4.  2011-2014 LRAM'!$B165,'7.  Persistence Report'!AS$96:AS$105)</f>
        <v>0</v>
      </c>
      <c r="F166" s="288">
        <f>SUMIF('7.  Persistence Report'!$D$96:$D$105,'4.  2011-2014 LRAM'!$B165,'7.  Persistence Report'!AT$96:AT$105)</f>
        <v>0</v>
      </c>
      <c r="G166" s="288">
        <f>SUMIF('7.  Persistence Report'!$D$96:$D$105,'4.  2011-2014 LRAM'!$B165,'7.  Persistence Report'!AU$96:AU$105)</f>
        <v>0</v>
      </c>
      <c r="H166" s="288">
        <f>SUMIF('7.  Persistence Report'!$D$96:$D$105,'4.  2011-2014 LRAM'!$B165,'7.  Persistence Report'!AV$96:AV$105)</f>
        <v>0</v>
      </c>
      <c r="I166" s="288">
        <f>SUMIF('7.  Persistence Report'!$D$96:$D$105,'4.  2011-2014 LRAM'!$B165,'7.  Persistence Report'!AW$96:AW$105)</f>
        <v>0</v>
      </c>
      <c r="J166" s="288">
        <f>SUMIF('7.  Persistence Report'!$D$96:$D$105,'4.  2011-2014 LRAM'!$B165,'7.  Persistence Report'!AX$96:AX$105)</f>
        <v>0</v>
      </c>
      <c r="K166" s="288">
        <f>SUMIF('7.  Persistence Report'!$D$96:$D$105,'4.  2011-2014 LRAM'!$B165,'7.  Persistence Report'!AY$96:AY$105)</f>
        <v>0</v>
      </c>
      <c r="L166" s="288">
        <f>SUMIF('7.  Persistence Report'!$D$96:$D$105,'4.  2011-2014 LRAM'!$B165,'7.  Persistence Report'!AZ$96:AZ$105)</f>
        <v>0</v>
      </c>
      <c r="M166" s="288">
        <f>SUMIF('7.  Persistence Report'!$D$96:$D$105,'4.  2011-2014 LRAM'!$B165,'7.  Persistence Report'!BA$96:BA$105)</f>
        <v>0</v>
      </c>
      <c r="N166" s="461"/>
      <c r="O166" s="288">
        <f>'[3]4.  2011-2014 LRAM'!O166</f>
        <v>0</v>
      </c>
      <c r="P166" s="288">
        <f>SUMIF('7.  Persistence Report'!$D$96:$D$105,'4.  2011-2014 LRAM'!$B165,'7.  Persistence Report'!N$96:N$105)</f>
        <v>0</v>
      </c>
      <c r="Q166" s="288">
        <f>SUMIF('7.  Persistence Report'!$D$96:$D$105,'4.  2011-2014 LRAM'!$B165,'7.  Persistence Report'!O$96:O$105)</f>
        <v>0</v>
      </c>
      <c r="R166" s="288">
        <f>SUMIF('7.  Persistence Report'!$D$96:$D$105,'4.  2011-2014 LRAM'!$B165,'7.  Persistence Report'!P$96:P$105)</f>
        <v>0</v>
      </c>
      <c r="S166" s="288">
        <f>SUMIF('7.  Persistence Report'!$D$96:$D$105,'4.  2011-2014 LRAM'!$B165,'7.  Persistence Report'!Q$96:Q$105)</f>
        <v>0</v>
      </c>
      <c r="T166" s="288">
        <f>SUMIF('7.  Persistence Report'!$D$96:$D$105,'4.  2011-2014 LRAM'!$B165,'7.  Persistence Report'!R$96:R$105)</f>
        <v>0</v>
      </c>
      <c r="U166" s="288">
        <f>SUMIF('7.  Persistence Report'!$D$96:$D$105,'4.  2011-2014 LRAM'!$B165,'7.  Persistence Report'!S$96:S$105)</f>
        <v>0</v>
      </c>
      <c r="V166" s="288">
        <f>SUMIF('7.  Persistence Report'!$D$96:$D$105,'4.  2011-2014 LRAM'!$B165,'7.  Persistence Report'!T$96:T$105)</f>
        <v>0</v>
      </c>
      <c r="W166" s="288">
        <f>SUMIF('7.  Persistence Report'!$D$96:$D$105,'4.  2011-2014 LRAM'!$B165,'7.  Persistence Report'!U$96:U$105)</f>
        <v>0</v>
      </c>
      <c r="X166" s="288">
        <f>SUMIF('7.  Persistence Report'!$D$96:$D$105,'4.  2011-2014 LRAM'!$B165,'7.  Persistence Report'!V$96:V$105)</f>
        <v>0</v>
      </c>
      <c r="Y166" s="404">
        <f>Y165</f>
        <v>1</v>
      </c>
      <c r="Z166" s="404">
        <f>Z165</f>
        <v>0</v>
      </c>
      <c r="AA166" s="404">
        <f t="shared" ref="AA166:AL166" si="44">AA165</f>
        <v>0</v>
      </c>
      <c r="AB166" s="404">
        <f t="shared" si="44"/>
        <v>0</v>
      </c>
      <c r="AC166" s="404">
        <f t="shared" si="44"/>
        <v>0</v>
      </c>
      <c r="AD166" s="404">
        <f t="shared" si="44"/>
        <v>0</v>
      </c>
      <c r="AE166" s="404">
        <f t="shared" si="44"/>
        <v>0</v>
      </c>
      <c r="AF166" s="404">
        <f t="shared" si="44"/>
        <v>0</v>
      </c>
      <c r="AG166" s="404">
        <f t="shared" si="44"/>
        <v>0</v>
      </c>
      <c r="AH166" s="404">
        <f t="shared" si="44"/>
        <v>0</v>
      </c>
      <c r="AI166" s="404">
        <f t="shared" si="44"/>
        <v>0</v>
      </c>
      <c r="AJ166" s="404">
        <f t="shared" si="44"/>
        <v>0</v>
      </c>
      <c r="AK166" s="404">
        <f t="shared" si="44"/>
        <v>0</v>
      </c>
      <c r="AL166" s="404">
        <f t="shared" si="44"/>
        <v>0</v>
      </c>
      <c r="AM166" s="498"/>
    </row>
    <row r="167" spans="1:39" ht="15" outlineLevel="1">
      <c r="B167" s="287"/>
      <c r="C167" s="298"/>
      <c r="D167" s="297"/>
      <c r="E167" s="297"/>
      <c r="F167" s="297"/>
      <c r="G167" s="297"/>
      <c r="H167" s="297"/>
      <c r="I167" s="297"/>
      <c r="J167" s="297"/>
      <c r="K167" s="297"/>
      <c r="L167" s="297"/>
      <c r="M167" s="297"/>
      <c r="N167" s="284"/>
      <c r="O167" s="297"/>
      <c r="P167" s="297"/>
      <c r="Q167" s="297"/>
      <c r="R167" s="297"/>
      <c r="S167" s="297"/>
      <c r="T167" s="297"/>
      <c r="U167" s="297"/>
      <c r="V167" s="297"/>
      <c r="W167" s="297"/>
      <c r="X167" s="297"/>
      <c r="Y167" s="405"/>
      <c r="Z167" s="405"/>
      <c r="AA167" s="405"/>
      <c r="AB167" s="405"/>
      <c r="AC167" s="405"/>
      <c r="AD167" s="405"/>
      <c r="AE167" s="405"/>
      <c r="AF167" s="405"/>
      <c r="AG167" s="405"/>
      <c r="AH167" s="405"/>
      <c r="AI167" s="405"/>
      <c r="AJ167" s="405"/>
      <c r="AK167" s="405"/>
      <c r="AL167" s="405"/>
      <c r="AM167" s="299"/>
    </row>
    <row r="168" spans="1:39" ht="15" outlineLevel="1">
      <c r="A168" s="502">
        <v>7</v>
      </c>
      <c r="B168" s="287" t="s">
        <v>41</v>
      </c>
      <c r="C168" s="284" t="s">
        <v>24</v>
      </c>
      <c r="D168" s="288">
        <f>'[3]4.  2011-2014 LRAM'!D168</f>
        <v>0</v>
      </c>
      <c r="E168" s="288">
        <f>SUMIF('7.  Persistence Report'!$D$44:$D$54,'4.  2011-2014 LRAM'!$B168,'7.  Persistence Report'!AS$44:AS$54)</f>
        <v>0</v>
      </c>
      <c r="F168" s="288">
        <f>SUMIF('7.  Persistence Report'!$D$44:$D$54,'4.  2011-2014 LRAM'!$B168,'7.  Persistence Report'!AT$44:AT$54)</f>
        <v>0</v>
      </c>
      <c r="G168" s="288">
        <f>SUMIF('7.  Persistence Report'!$D$44:$D$54,'4.  2011-2014 LRAM'!$B168,'7.  Persistence Report'!AU$44:AU$54)</f>
        <v>0</v>
      </c>
      <c r="H168" s="288">
        <f>SUMIF('7.  Persistence Report'!$D$44:$D$54,'4.  2011-2014 LRAM'!$B168,'7.  Persistence Report'!AV$44:AV$54)</f>
        <v>0</v>
      </c>
      <c r="I168" s="288">
        <f>SUMIF('7.  Persistence Report'!$D$44:$D$54,'4.  2011-2014 LRAM'!$B168,'7.  Persistence Report'!AW$44:AW$54)</f>
        <v>0</v>
      </c>
      <c r="J168" s="288">
        <f>SUMIF('7.  Persistence Report'!$D$44:$D$54,'4.  2011-2014 LRAM'!$B168,'7.  Persistence Report'!AX$44:AX$54)</f>
        <v>0</v>
      </c>
      <c r="K168" s="288">
        <f>SUMIF('7.  Persistence Report'!$D$44:$D$54,'4.  2011-2014 LRAM'!$B168,'7.  Persistence Report'!AY$44:AY$54)</f>
        <v>0</v>
      </c>
      <c r="L168" s="288">
        <f>SUMIF('7.  Persistence Report'!$D$44:$D$54,'4.  2011-2014 LRAM'!$B168,'7.  Persistence Report'!AZ$44:AZ$54)</f>
        <v>0</v>
      </c>
      <c r="M168" s="288">
        <f>SUMIF('7.  Persistence Report'!$D$44:$D$54,'4.  2011-2014 LRAM'!$B168,'7.  Persistence Report'!BA$44:BA$54)</f>
        <v>0</v>
      </c>
      <c r="N168" s="284"/>
      <c r="O168" s="288">
        <f>'[3]4.  2011-2014 LRAM'!O168</f>
        <v>0</v>
      </c>
      <c r="P168" s="288">
        <f>SUMIF('7.  Persistence Report'!$D$44:$D$54,'4.  2011-2014 LRAM'!$B168,'7.  Persistence Report'!N$44:N$54)</f>
        <v>0</v>
      </c>
      <c r="Q168" s="288">
        <f>SUMIF('7.  Persistence Report'!$D$44:$D$54,'4.  2011-2014 LRAM'!$B168,'7.  Persistence Report'!O$44:O$54)</f>
        <v>0</v>
      </c>
      <c r="R168" s="288">
        <f>SUMIF('7.  Persistence Report'!$D$44:$D$54,'4.  2011-2014 LRAM'!$B168,'7.  Persistence Report'!P$44:P$54)</f>
        <v>0</v>
      </c>
      <c r="S168" s="288">
        <f>SUMIF('7.  Persistence Report'!$D$44:$D$54,'4.  2011-2014 LRAM'!$B168,'7.  Persistence Report'!Q$44:Q$54)</f>
        <v>0</v>
      </c>
      <c r="T168" s="288">
        <f>SUMIF('7.  Persistence Report'!$D$44:$D$54,'4.  2011-2014 LRAM'!$B168,'7.  Persistence Report'!R$44:R$54)</f>
        <v>0</v>
      </c>
      <c r="U168" s="288">
        <f>SUMIF('7.  Persistence Report'!$D$44:$D$54,'4.  2011-2014 LRAM'!$B168,'7.  Persistence Report'!S$44:S$54)</f>
        <v>0</v>
      </c>
      <c r="V168" s="288">
        <f>SUMIF('7.  Persistence Report'!$D$44:$D$54,'4.  2011-2014 LRAM'!$B168,'7.  Persistence Report'!T$44:T$54)</f>
        <v>0</v>
      </c>
      <c r="W168" s="288">
        <f>SUMIF('7.  Persistence Report'!$D$44:$D$54,'4.  2011-2014 LRAM'!$B168,'7.  Persistence Report'!U$44:U$54)</f>
        <v>0</v>
      </c>
      <c r="X168" s="288">
        <f>SUMIF('7.  Persistence Report'!$D$44:$D$54,'4.  2011-2014 LRAM'!$B168,'7.  Persistence Report'!V$44:V$54)</f>
        <v>0</v>
      </c>
      <c r="Y168" s="403">
        <v>1</v>
      </c>
      <c r="Z168" s="403"/>
      <c r="AA168" s="403"/>
      <c r="AB168" s="403"/>
      <c r="AC168" s="403"/>
      <c r="AD168" s="403"/>
      <c r="AE168" s="403"/>
      <c r="AF168" s="403"/>
      <c r="AG168" s="403"/>
      <c r="AH168" s="403"/>
      <c r="AI168" s="403"/>
      <c r="AJ168" s="403"/>
      <c r="AK168" s="403"/>
      <c r="AL168" s="403"/>
      <c r="AM168" s="289">
        <f>SUM(Y168:AL168)</f>
        <v>1</v>
      </c>
    </row>
    <row r="169" spans="1:39" ht="15" outlineLevel="1">
      <c r="B169" s="287" t="s">
        <v>243</v>
      </c>
      <c r="C169" s="284" t="s">
        <v>162</v>
      </c>
      <c r="D169" s="288">
        <f>'[3]4.  2011-2014 LRAM'!D169</f>
        <v>0</v>
      </c>
      <c r="E169" s="288">
        <f>SUMIF('7.  Persistence Report'!$D$96:$D$105,'4.  2011-2014 LRAM'!$B168,'7.  Persistence Report'!AS$96:AS$105)</f>
        <v>0</v>
      </c>
      <c r="F169" s="288">
        <f>SUMIF('7.  Persistence Report'!$D$96:$D$105,'4.  2011-2014 LRAM'!$B168,'7.  Persistence Report'!AT$96:AT$105)</f>
        <v>0</v>
      </c>
      <c r="G169" s="288">
        <f>SUMIF('7.  Persistence Report'!$D$96:$D$105,'4.  2011-2014 LRAM'!$B168,'7.  Persistence Report'!AU$96:AU$105)</f>
        <v>0</v>
      </c>
      <c r="H169" s="288">
        <f>SUMIF('7.  Persistence Report'!$D$96:$D$105,'4.  2011-2014 LRAM'!$B168,'7.  Persistence Report'!AV$96:AV$105)</f>
        <v>0</v>
      </c>
      <c r="I169" s="288">
        <f>SUMIF('7.  Persistence Report'!$D$96:$D$105,'4.  2011-2014 LRAM'!$B168,'7.  Persistence Report'!AW$96:AW$105)</f>
        <v>0</v>
      </c>
      <c r="J169" s="288">
        <f>SUMIF('7.  Persistence Report'!$D$96:$D$105,'4.  2011-2014 LRAM'!$B168,'7.  Persistence Report'!AX$96:AX$105)</f>
        <v>0</v>
      </c>
      <c r="K169" s="288">
        <f>SUMIF('7.  Persistence Report'!$D$96:$D$105,'4.  2011-2014 LRAM'!$B168,'7.  Persistence Report'!AY$96:AY$105)</f>
        <v>0</v>
      </c>
      <c r="L169" s="288">
        <f>SUMIF('7.  Persistence Report'!$D$96:$D$105,'4.  2011-2014 LRAM'!$B168,'7.  Persistence Report'!AZ$96:AZ$105)</f>
        <v>0</v>
      </c>
      <c r="M169" s="288">
        <f>SUMIF('7.  Persistence Report'!$D$96:$D$105,'4.  2011-2014 LRAM'!$B168,'7.  Persistence Report'!BA$96:BA$105)</f>
        <v>0</v>
      </c>
      <c r="N169" s="284"/>
      <c r="O169" s="288">
        <f>'[3]4.  2011-2014 LRAM'!O169</f>
        <v>0</v>
      </c>
      <c r="P169" s="288">
        <f>SUMIF('7.  Persistence Report'!$D$96:$D$105,'4.  2011-2014 LRAM'!$B168,'7.  Persistence Report'!N$96:N$105)</f>
        <v>0</v>
      </c>
      <c r="Q169" s="288">
        <f>SUMIF('7.  Persistence Report'!$D$96:$D$105,'4.  2011-2014 LRAM'!$B168,'7.  Persistence Report'!O$96:O$105)</f>
        <v>0</v>
      </c>
      <c r="R169" s="288">
        <f>SUMIF('7.  Persistence Report'!$D$96:$D$105,'4.  2011-2014 LRAM'!$B168,'7.  Persistence Report'!P$96:P$105)</f>
        <v>0</v>
      </c>
      <c r="S169" s="288">
        <f>SUMIF('7.  Persistence Report'!$D$96:$D$105,'4.  2011-2014 LRAM'!$B168,'7.  Persistence Report'!Q$96:Q$105)</f>
        <v>0</v>
      </c>
      <c r="T169" s="288">
        <f>SUMIF('7.  Persistence Report'!$D$96:$D$105,'4.  2011-2014 LRAM'!$B168,'7.  Persistence Report'!R$96:R$105)</f>
        <v>0</v>
      </c>
      <c r="U169" s="288">
        <f>SUMIF('7.  Persistence Report'!$D$96:$D$105,'4.  2011-2014 LRAM'!$B168,'7.  Persistence Report'!S$96:S$105)</f>
        <v>0</v>
      </c>
      <c r="V169" s="288">
        <f>SUMIF('7.  Persistence Report'!$D$96:$D$105,'4.  2011-2014 LRAM'!$B168,'7.  Persistence Report'!T$96:T$105)</f>
        <v>0</v>
      </c>
      <c r="W169" s="288">
        <f>SUMIF('7.  Persistence Report'!$D$96:$D$105,'4.  2011-2014 LRAM'!$B168,'7.  Persistence Report'!U$96:U$105)</f>
        <v>0</v>
      </c>
      <c r="X169" s="288">
        <f>SUMIF('7.  Persistence Report'!$D$96:$D$105,'4.  2011-2014 LRAM'!$B168,'7.  Persistence Report'!V$96:V$105)</f>
        <v>0</v>
      </c>
      <c r="Y169" s="404">
        <f>Y168</f>
        <v>1</v>
      </c>
      <c r="Z169" s="404">
        <f>Z168</f>
        <v>0</v>
      </c>
      <c r="AA169" s="404">
        <f t="shared" ref="AA169:AL169" si="45">AA168</f>
        <v>0</v>
      </c>
      <c r="AB169" s="404">
        <f t="shared" si="45"/>
        <v>0</v>
      </c>
      <c r="AC169" s="404">
        <f t="shared" si="45"/>
        <v>0</v>
      </c>
      <c r="AD169" s="404">
        <f t="shared" si="45"/>
        <v>0</v>
      </c>
      <c r="AE169" s="404">
        <f t="shared" si="45"/>
        <v>0</v>
      </c>
      <c r="AF169" s="404">
        <f t="shared" si="45"/>
        <v>0</v>
      </c>
      <c r="AG169" s="404">
        <f t="shared" si="45"/>
        <v>0</v>
      </c>
      <c r="AH169" s="404">
        <f t="shared" si="45"/>
        <v>0</v>
      </c>
      <c r="AI169" s="404">
        <f t="shared" si="45"/>
        <v>0</v>
      </c>
      <c r="AJ169" s="404">
        <f t="shared" si="45"/>
        <v>0</v>
      </c>
      <c r="AK169" s="404">
        <f t="shared" si="45"/>
        <v>0</v>
      </c>
      <c r="AL169" s="404">
        <f t="shared" si="45"/>
        <v>0</v>
      </c>
      <c r="AM169" s="498"/>
    </row>
    <row r="170" spans="1:39" ht="15" outlineLevel="1">
      <c r="B170" s="287"/>
      <c r="C170" s="298"/>
      <c r="D170" s="297"/>
      <c r="E170" s="297"/>
      <c r="F170" s="297"/>
      <c r="G170" s="297"/>
      <c r="H170" s="297"/>
      <c r="I170" s="297"/>
      <c r="J170" s="297"/>
      <c r="K170" s="297"/>
      <c r="L170" s="297"/>
      <c r="M170" s="297"/>
      <c r="N170" s="284"/>
      <c r="O170" s="297"/>
      <c r="P170" s="297"/>
      <c r="Q170" s="297"/>
      <c r="R170" s="297"/>
      <c r="S170" s="297"/>
      <c r="T170" s="297"/>
      <c r="U170" s="297"/>
      <c r="V170" s="297"/>
      <c r="W170" s="297"/>
      <c r="X170" s="297"/>
      <c r="Y170" s="405"/>
      <c r="Z170" s="405"/>
      <c r="AA170" s="405"/>
      <c r="AB170" s="405"/>
      <c r="AC170" s="405"/>
      <c r="AD170" s="405"/>
      <c r="AE170" s="405"/>
      <c r="AF170" s="405"/>
      <c r="AG170" s="405"/>
      <c r="AH170" s="405"/>
      <c r="AI170" s="405"/>
      <c r="AJ170" s="405"/>
      <c r="AK170" s="405"/>
      <c r="AL170" s="405"/>
      <c r="AM170" s="299"/>
    </row>
    <row r="171" spans="1:39" s="276" customFormat="1" ht="15" outlineLevel="1">
      <c r="A171" s="502">
        <v>8</v>
      </c>
      <c r="B171" s="287" t="s">
        <v>484</v>
      </c>
      <c r="C171" s="284" t="s">
        <v>24</v>
      </c>
      <c r="D171" s="288">
        <f>'[3]4.  2011-2014 LRAM'!D171</f>
        <v>0</v>
      </c>
      <c r="E171" s="288">
        <f>SUMIF('7.  Persistence Report'!$D$44:$D$54,'4.  2011-2014 LRAM'!$B171,'7.  Persistence Report'!AS$44:AS$54)</f>
        <v>0</v>
      </c>
      <c r="F171" s="288">
        <f>SUMIF('7.  Persistence Report'!$D$44:$D$54,'4.  2011-2014 LRAM'!$B171,'7.  Persistence Report'!AT$44:AT$54)</f>
        <v>0</v>
      </c>
      <c r="G171" s="288">
        <f>SUMIF('7.  Persistence Report'!$D$44:$D$54,'4.  2011-2014 LRAM'!$B171,'7.  Persistence Report'!AU$44:AU$54)</f>
        <v>0</v>
      </c>
      <c r="H171" s="288">
        <f>SUMIF('7.  Persistence Report'!$D$44:$D$54,'4.  2011-2014 LRAM'!$B171,'7.  Persistence Report'!AV$44:AV$54)</f>
        <v>0</v>
      </c>
      <c r="I171" s="288">
        <f>SUMIF('7.  Persistence Report'!$D$44:$D$54,'4.  2011-2014 LRAM'!$B171,'7.  Persistence Report'!AW$44:AW$54)</f>
        <v>0</v>
      </c>
      <c r="J171" s="288">
        <f>SUMIF('7.  Persistence Report'!$D$44:$D$54,'4.  2011-2014 LRAM'!$B171,'7.  Persistence Report'!AX$44:AX$54)</f>
        <v>0</v>
      </c>
      <c r="K171" s="288">
        <f>SUMIF('7.  Persistence Report'!$D$44:$D$54,'4.  2011-2014 LRAM'!$B171,'7.  Persistence Report'!AY$44:AY$54)</f>
        <v>0</v>
      </c>
      <c r="L171" s="288">
        <f>SUMIF('7.  Persistence Report'!$D$44:$D$54,'4.  2011-2014 LRAM'!$B171,'7.  Persistence Report'!AZ$44:AZ$54)</f>
        <v>0</v>
      </c>
      <c r="M171" s="288">
        <f>SUMIF('7.  Persistence Report'!$D$44:$D$54,'4.  2011-2014 LRAM'!$B171,'7.  Persistence Report'!BA$44:BA$54)</f>
        <v>0</v>
      </c>
      <c r="N171" s="284"/>
      <c r="O171" s="288">
        <f>'[3]4.  2011-2014 LRAM'!O171</f>
        <v>0</v>
      </c>
      <c r="P171" s="288">
        <f>SUMIF('7.  Persistence Report'!$D$44:$D$54,'4.  2011-2014 LRAM'!$B171,'7.  Persistence Report'!N$44:N$54)</f>
        <v>0</v>
      </c>
      <c r="Q171" s="288">
        <f>SUMIF('7.  Persistence Report'!$D$44:$D$54,'4.  2011-2014 LRAM'!$B171,'7.  Persistence Report'!O$44:O$54)</f>
        <v>0</v>
      </c>
      <c r="R171" s="288">
        <f>SUMIF('7.  Persistence Report'!$D$44:$D$54,'4.  2011-2014 LRAM'!$B171,'7.  Persistence Report'!P$44:P$54)</f>
        <v>0</v>
      </c>
      <c r="S171" s="288">
        <f>SUMIF('7.  Persistence Report'!$D$44:$D$54,'4.  2011-2014 LRAM'!$B171,'7.  Persistence Report'!Q$44:Q$54)</f>
        <v>0</v>
      </c>
      <c r="T171" s="288">
        <f>SUMIF('7.  Persistence Report'!$D$44:$D$54,'4.  2011-2014 LRAM'!$B171,'7.  Persistence Report'!R$44:R$54)</f>
        <v>0</v>
      </c>
      <c r="U171" s="288">
        <f>SUMIF('7.  Persistence Report'!$D$44:$D$54,'4.  2011-2014 LRAM'!$B171,'7.  Persistence Report'!S$44:S$54)</f>
        <v>0</v>
      </c>
      <c r="V171" s="288">
        <f>SUMIF('7.  Persistence Report'!$D$44:$D$54,'4.  2011-2014 LRAM'!$B171,'7.  Persistence Report'!T$44:T$54)</f>
        <v>0</v>
      </c>
      <c r="W171" s="288">
        <f>SUMIF('7.  Persistence Report'!$D$44:$D$54,'4.  2011-2014 LRAM'!$B171,'7.  Persistence Report'!U$44:U$54)</f>
        <v>0</v>
      </c>
      <c r="X171" s="288">
        <f>SUMIF('7.  Persistence Report'!$D$44:$D$54,'4.  2011-2014 LRAM'!$B171,'7.  Persistence Report'!V$44:V$54)</f>
        <v>0</v>
      </c>
      <c r="Y171" s="403">
        <v>1</v>
      </c>
      <c r="Z171" s="403"/>
      <c r="AA171" s="403"/>
      <c r="AB171" s="403"/>
      <c r="AC171" s="403"/>
      <c r="AD171" s="403"/>
      <c r="AE171" s="403"/>
      <c r="AF171" s="403"/>
      <c r="AG171" s="403"/>
      <c r="AH171" s="403"/>
      <c r="AI171" s="403"/>
      <c r="AJ171" s="403"/>
      <c r="AK171" s="403"/>
      <c r="AL171" s="403"/>
      <c r="AM171" s="289">
        <f>SUM(Y171:AL171)</f>
        <v>1</v>
      </c>
    </row>
    <row r="172" spans="1:39" s="276" customFormat="1" ht="15" outlineLevel="1">
      <c r="A172" s="502"/>
      <c r="B172" s="287" t="s">
        <v>243</v>
      </c>
      <c r="C172" s="284" t="s">
        <v>162</v>
      </c>
      <c r="D172" s="288">
        <f>'[3]4.  2011-2014 LRAM'!D172</f>
        <v>0</v>
      </c>
      <c r="E172" s="288">
        <f>SUMIF('7.  Persistence Report'!$D$96:$D$105,'4.  2011-2014 LRAM'!$B171,'7.  Persistence Report'!AS$96:AS$105)</f>
        <v>0</v>
      </c>
      <c r="F172" s="288">
        <f>SUMIF('7.  Persistence Report'!$D$96:$D$105,'4.  2011-2014 LRAM'!$B171,'7.  Persistence Report'!AT$96:AT$105)</f>
        <v>0</v>
      </c>
      <c r="G172" s="288">
        <f>SUMIF('7.  Persistence Report'!$D$96:$D$105,'4.  2011-2014 LRAM'!$B171,'7.  Persistence Report'!AU$96:AU$105)</f>
        <v>0</v>
      </c>
      <c r="H172" s="288">
        <f>SUMIF('7.  Persistence Report'!$D$96:$D$105,'4.  2011-2014 LRAM'!$B171,'7.  Persistence Report'!AV$96:AV$105)</f>
        <v>0</v>
      </c>
      <c r="I172" s="288">
        <f>SUMIF('7.  Persistence Report'!$D$96:$D$105,'4.  2011-2014 LRAM'!$B171,'7.  Persistence Report'!AW$96:AW$105)</f>
        <v>0</v>
      </c>
      <c r="J172" s="288">
        <f>SUMIF('7.  Persistence Report'!$D$96:$D$105,'4.  2011-2014 LRAM'!$B171,'7.  Persistence Report'!AX$96:AX$105)</f>
        <v>0</v>
      </c>
      <c r="K172" s="288">
        <f>SUMIF('7.  Persistence Report'!$D$96:$D$105,'4.  2011-2014 LRAM'!$B171,'7.  Persistence Report'!AY$96:AY$105)</f>
        <v>0</v>
      </c>
      <c r="L172" s="288">
        <f>SUMIF('7.  Persistence Report'!$D$96:$D$105,'4.  2011-2014 LRAM'!$B171,'7.  Persistence Report'!AZ$96:AZ$105)</f>
        <v>0</v>
      </c>
      <c r="M172" s="288">
        <f>SUMIF('7.  Persistence Report'!$D$96:$D$105,'4.  2011-2014 LRAM'!$B171,'7.  Persistence Report'!BA$96:BA$105)</f>
        <v>0</v>
      </c>
      <c r="N172" s="284"/>
      <c r="O172" s="288">
        <f>'[3]4.  2011-2014 LRAM'!O172</f>
        <v>0</v>
      </c>
      <c r="P172" s="288">
        <f>SUMIF('7.  Persistence Report'!$D$96:$D$105,'4.  2011-2014 LRAM'!$B171,'7.  Persistence Report'!N$96:N$105)</f>
        <v>0</v>
      </c>
      <c r="Q172" s="288">
        <f>SUMIF('7.  Persistence Report'!$D$96:$D$105,'4.  2011-2014 LRAM'!$B171,'7.  Persistence Report'!O$96:O$105)</f>
        <v>0</v>
      </c>
      <c r="R172" s="288">
        <f>SUMIF('7.  Persistence Report'!$D$96:$D$105,'4.  2011-2014 LRAM'!$B171,'7.  Persistence Report'!P$96:P$105)</f>
        <v>0</v>
      </c>
      <c r="S172" s="288">
        <f>SUMIF('7.  Persistence Report'!$D$96:$D$105,'4.  2011-2014 LRAM'!$B171,'7.  Persistence Report'!Q$96:Q$105)</f>
        <v>0</v>
      </c>
      <c r="T172" s="288">
        <f>SUMIF('7.  Persistence Report'!$D$96:$D$105,'4.  2011-2014 LRAM'!$B171,'7.  Persistence Report'!R$96:R$105)</f>
        <v>0</v>
      </c>
      <c r="U172" s="288">
        <f>SUMIF('7.  Persistence Report'!$D$96:$D$105,'4.  2011-2014 LRAM'!$B171,'7.  Persistence Report'!S$96:S$105)</f>
        <v>0</v>
      </c>
      <c r="V172" s="288">
        <f>SUMIF('7.  Persistence Report'!$D$96:$D$105,'4.  2011-2014 LRAM'!$B171,'7.  Persistence Report'!T$96:T$105)</f>
        <v>0</v>
      </c>
      <c r="W172" s="288">
        <f>SUMIF('7.  Persistence Report'!$D$96:$D$105,'4.  2011-2014 LRAM'!$B171,'7.  Persistence Report'!U$96:U$105)</f>
        <v>0</v>
      </c>
      <c r="X172" s="288">
        <f>SUMIF('7.  Persistence Report'!$D$96:$D$105,'4.  2011-2014 LRAM'!$B171,'7.  Persistence Report'!V$96:V$105)</f>
        <v>0</v>
      </c>
      <c r="Y172" s="404">
        <f>Y171</f>
        <v>1</v>
      </c>
      <c r="Z172" s="404">
        <f>Z171</f>
        <v>0</v>
      </c>
      <c r="AA172" s="404">
        <f t="shared" ref="AA172:AL172" si="46">AA171</f>
        <v>0</v>
      </c>
      <c r="AB172" s="404">
        <f t="shared" si="46"/>
        <v>0</v>
      </c>
      <c r="AC172" s="404">
        <f t="shared" si="46"/>
        <v>0</v>
      </c>
      <c r="AD172" s="404">
        <f t="shared" si="46"/>
        <v>0</v>
      </c>
      <c r="AE172" s="404">
        <f t="shared" si="46"/>
        <v>0</v>
      </c>
      <c r="AF172" s="404">
        <f t="shared" si="46"/>
        <v>0</v>
      </c>
      <c r="AG172" s="404">
        <f t="shared" si="46"/>
        <v>0</v>
      </c>
      <c r="AH172" s="404">
        <f t="shared" si="46"/>
        <v>0</v>
      </c>
      <c r="AI172" s="404">
        <f t="shared" si="46"/>
        <v>0</v>
      </c>
      <c r="AJ172" s="404">
        <f t="shared" si="46"/>
        <v>0</v>
      </c>
      <c r="AK172" s="404">
        <f t="shared" si="46"/>
        <v>0</v>
      </c>
      <c r="AL172" s="404">
        <f t="shared" si="46"/>
        <v>0</v>
      </c>
      <c r="AM172" s="498"/>
    </row>
    <row r="173" spans="1:39" s="276" customFormat="1" ht="15" outlineLevel="1">
      <c r="A173" s="502"/>
      <c r="B173" s="287"/>
      <c r="C173" s="298"/>
      <c r="D173" s="297"/>
      <c r="E173" s="297"/>
      <c r="F173" s="297"/>
      <c r="G173" s="297"/>
      <c r="H173" s="297"/>
      <c r="I173" s="297"/>
      <c r="J173" s="297"/>
      <c r="K173" s="297"/>
      <c r="L173" s="297"/>
      <c r="M173" s="297"/>
      <c r="N173" s="284"/>
      <c r="O173" s="297"/>
      <c r="P173" s="297"/>
      <c r="Q173" s="297"/>
      <c r="R173" s="297"/>
      <c r="S173" s="297"/>
      <c r="T173" s="297"/>
      <c r="U173" s="297"/>
      <c r="V173" s="297"/>
      <c r="W173" s="297"/>
      <c r="X173" s="297"/>
      <c r="Y173" s="405"/>
      <c r="Z173" s="405"/>
      <c r="AA173" s="405"/>
      <c r="AB173" s="405"/>
      <c r="AC173" s="405"/>
      <c r="AD173" s="405"/>
      <c r="AE173" s="405"/>
      <c r="AF173" s="405"/>
      <c r="AG173" s="405"/>
      <c r="AH173" s="405"/>
      <c r="AI173" s="405"/>
      <c r="AJ173" s="405"/>
      <c r="AK173" s="405"/>
      <c r="AL173" s="405"/>
      <c r="AM173" s="299"/>
    </row>
    <row r="174" spans="1:39" ht="15" outlineLevel="1">
      <c r="A174" s="502">
        <v>9</v>
      </c>
      <c r="B174" s="287" t="s">
        <v>7</v>
      </c>
      <c r="C174" s="284" t="s">
        <v>24</v>
      </c>
      <c r="D174" s="288">
        <f>'[3]4.  2011-2014 LRAM'!D174</f>
        <v>0</v>
      </c>
      <c r="E174" s="288">
        <f>SUMIF('7.  Persistence Report'!$D$44:$D$54,'4.  2011-2014 LRAM'!$B174,'7.  Persistence Report'!AS$44:AS$54)</f>
        <v>0</v>
      </c>
      <c r="F174" s="288">
        <f>SUMIF('7.  Persistence Report'!$D$44:$D$54,'4.  2011-2014 LRAM'!$B174,'7.  Persistence Report'!AT$44:AT$54)</f>
        <v>0</v>
      </c>
      <c r="G174" s="288">
        <f>SUMIF('7.  Persistence Report'!$D$44:$D$54,'4.  2011-2014 LRAM'!$B174,'7.  Persistence Report'!AU$44:AU$54)</f>
        <v>0</v>
      </c>
      <c r="H174" s="288">
        <f>SUMIF('7.  Persistence Report'!$D$44:$D$54,'4.  2011-2014 LRAM'!$B174,'7.  Persistence Report'!AV$44:AV$54)</f>
        <v>0</v>
      </c>
      <c r="I174" s="288">
        <f>SUMIF('7.  Persistence Report'!$D$44:$D$54,'4.  2011-2014 LRAM'!$B174,'7.  Persistence Report'!AW$44:AW$54)</f>
        <v>0</v>
      </c>
      <c r="J174" s="288">
        <f>SUMIF('7.  Persistence Report'!$D$44:$D$54,'4.  2011-2014 LRAM'!$B174,'7.  Persistence Report'!AX$44:AX$54)</f>
        <v>0</v>
      </c>
      <c r="K174" s="288">
        <f>SUMIF('7.  Persistence Report'!$D$44:$D$54,'4.  2011-2014 LRAM'!$B174,'7.  Persistence Report'!AY$44:AY$54)</f>
        <v>0</v>
      </c>
      <c r="L174" s="288">
        <f>SUMIF('7.  Persistence Report'!$D$44:$D$54,'4.  2011-2014 LRAM'!$B174,'7.  Persistence Report'!AZ$44:AZ$54)</f>
        <v>0</v>
      </c>
      <c r="M174" s="288">
        <f>SUMIF('7.  Persistence Report'!$D$44:$D$54,'4.  2011-2014 LRAM'!$B174,'7.  Persistence Report'!BA$44:BA$54)</f>
        <v>0</v>
      </c>
      <c r="N174" s="284"/>
      <c r="O174" s="288">
        <f>'[3]4.  2011-2014 LRAM'!O174</f>
        <v>0</v>
      </c>
      <c r="P174" s="288">
        <f>SUMIF('7.  Persistence Report'!$D$44:$D$54,'4.  2011-2014 LRAM'!$B174,'7.  Persistence Report'!N$44:N$54)</f>
        <v>0</v>
      </c>
      <c r="Q174" s="288">
        <f>SUMIF('7.  Persistence Report'!$D$44:$D$54,'4.  2011-2014 LRAM'!$B174,'7.  Persistence Report'!O$44:O$54)</f>
        <v>0</v>
      </c>
      <c r="R174" s="288">
        <f>SUMIF('7.  Persistence Report'!$D$44:$D$54,'4.  2011-2014 LRAM'!$B174,'7.  Persistence Report'!P$44:P$54)</f>
        <v>0</v>
      </c>
      <c r="S174" s="288">
        <f>SUMIF('7.  Persistence Report'!$D$44:$D$54,'4.  2011-2014 LRAM'!$B174,'7.  Persistence Report'!Q$44:Q$54)</f>
        <v>0</v>
      </c>
      <c r="T174" s="288">
        <f>SUMIF('7.  Persistence Report'!$D$44:$D$54,'4.  2011-2014 LRAM'!$B174,'7.  Persistence Report'!R$44:R$54)</f>
        <v>0</v>
      </c>
      <c r="U174" s="288">
        <f>SUMIF('7.  Persistence Report'!$D$44:$D$54,'4.  2011-2014 LRAM'!$B174,'7.  Persistence Report'!S$44:S$54)</f>
        <v>0</v>
      </c>
      <c r="V174" s="288">
        <f>SUMIF('7.  Persistence Report'!$D$44:$D$54,'4.  2011-2014 LRAM'!$B174,'7.  Persistence Report'!T$44:T$54)</f>
        <v>0</v>
      </c>
      <c r="W174" s="288">
        <f>SUMIF('7.  Persistence Report'!$D$44:$D$54,'4.  2011-2014 LRAM'!$B174,'7.  Persistence Report'!U$44:U$54)</f>
        <v>0</v>
      </c>
      <c r="X174" s="288">
        <f>SUMIF('7.  Persistence Report'!$D$44:$D$54,'4.  2011-2014 LRAM'!$B174,'7.  Persistence Report'!V$44:V$54)</f>
        <v>0</v>
      </c>
      <c r="Y174" s="403">
        <v>1</v>
      </c>
      <c r="Z174" s="403"/>
      <c r="AA174" s="403"/>
      <c r="AB174" s="403"/>
      <c r="AC174" s="403"/>
      <c r="AD174" s="403"/>
      <c r="AE174" s="403"/>
      <c r="AF174" s="403"/>
      <c r="AG174" s="403"/>
      <c r="AH174" s="403"/>
      <c r="AI174" s="403"/>
      <c r="AJ174" s="403"/>
      <c r="AK174" s="403"/>
      <c r="AL174" s="403"/>
      <c r="AM174" s="289">
        <f>SUM(Y174:AL174)</f>
        <v>1</v>
      </c>
    </row>
    <row r="175" spans="1:39" ht="15" outlineLevel="1">
      <c r="B175" s="287" t="s">
        <v>243</v>
      </c>
      <c r="C175" s="284" t="s">
        <v>162</v>
      </c>
      <c r="D175" s="288">
        <f>'[3]4.  2011-2014 LRAM'!D175</f>
        <v>0</v>
      </c>
      <c r="E175" s="288">
        <f>SUMIF('7.  Persistence Report'!$D$96:$D$105,'4.  2011-2014 LRAM'!$B174,'7.  Persistence Report'!AS$96:AS$105)</f>
        <v>0</v>
      </c>
      <c r="F175" s="288">
        <f>SUMIF('7.  Persistence Report'!$D$96:$D$105,'4.  2011-2014 LRAM'!$B174,'7.  Persistence Report'!AT$96:AT$105)</f>
        <v>0</v>
      </c>
      <c r="G175" s="288">
        <f>SUMIF('7.  Persistence Report'!$D$96:$D$105,'4.  2011-2014 LRAM'!$B174,'7.  Persistence Report'!AU$96:AU$105)</f>
        <v>0</v>
      </c>
      <c r="H175" s="288">
        <f>SUMIF('7.  Persistence Report'!$D$96:$D$105,'4.  2011-2014 LRAM'!$B174,'7.  Persistence Report'!AV$96:AV$105)</f>
        <v>0</v>
      </c>
      <c r="I175" s="288">
        <f>SUMIF('7.  Persistence Report'!$D$96:$D$105,'4.  2011-2014 LRAM'!$B174,'7.  Persistence Report'!AW$96:AW$105)</f>
        <v>0</v>
      </c>
      <c r="J175" s="288">
        <f>SUMIF('7.  Persistence Report'!$D$96:$D$105,'4.  2011-2014 LRAM'!$B174,'7.  Persistence Report'!AX$96:AX$105)</f>
        <v>0</v>
      </c>
      <c r="K175" s="288">
        <f>SUMIF('7.  Persistence Report'!$D$96:$D$105,'4.  2011-2014 LRAM'!$B174,'7.  Persistence Report'!AY$96:AY$105)</f>
        <v>0</v>
      </c>
      <c r="L175" s="288">
        <f>SUMIF('7.  Persistence Report'!$D$96:$D$105,'4.  2011-2014 LRAM'!$B174,'7.  Persistence Report'!AZ$96:AZ$105)</f>
        <v>0</v>
      </c>
      <c r="M175" s="288">
        <f>SUMIF('7.  Persistence Report'!$D$96:$D$105,'4.  2011-2014 LRAM'!$B174,'7.  Persistence Report'!BA$96:BA$105)</f>
        <v>0</v>
      </c>
      <c r="N175" s="284"/>
      <c r="O175" s="288">
        <f>'[3]4.  2011-2014 LRAM'!O175</f>
        <v>0</v>
      </c>
      <c r="P175" s="288">
        <f>SUMIF('7.  Persistence Report'!$D$96:$D$105,'4.  2011-2014 LRAM'!$B174,'7.  Persistence Report'!N$96:N$105)</f>
        <v>0</v>
      </c>
      <c r="Q175" s="288">
        <f>SUMIF('7.  Persistence Report'!$D$96:$D$105,'4.  2011-2014 LRAM'!$B174,'7.  Persistence Report'!O$96:O$105)</f>
        <v>0</v>
      </c>
      <c r="R175" s="288">
        <f>SUMIF('7.  Persistence Report'!$D$96:$D$105,'4.  2011-2014 LRAM'!$B174,'7.  Persistence Report'!P$96:P$105)</f>
        <v>0</v>
      </c>
      <c r="S175" s="288">
        <f>SUMIF('7.  Persistence Report'!$D$96:$D$105,'4.  2011-2014 LRAM'!$B174,'7.  Persistence Report'!Q$96:Q$105)</f>
        <v>0</v>
      </c>
      <c r="T175" s="288">
        <f>SUMIF('7.  Persistence Report'!$D$96:$D$105,'4.  2011-2014 LRAM'!$B174,'7.  Persistence Report'!R$96:R$105)</f>
        <v>0</v>
      </c>
      <c r="U175" s="288">
        <f>SUMIF('7.  Persistence Report'!$D$96:$D$105,'4.  2011-2014 LRAM'!$B174,'7.  Persistence Report'!S$96:S$105)</f>
        <v>0</v>
      </c>
      <c r="V175" s="288">
        <f>SUMIF('7.  Persistence Report'!$D$96:$D$105,'4.  2011-2014 LRAM'!$B174,'7.  Persistence Report'!T$96:T$105)</f>
        <v>0</v>
      </c>
      <c r="W175" s="288">
        <f>SUMIF('7.  Persistence Report'!$D$96:$D$105,'4.  2011-2014 LRAM'!$B174,'7.  Persistence Report'!U$96:U$105)</f>
        <v>0</v>
      </c>
      <c r="X175" s="288">
        <f>SUMIF('7.  Persistence Report'!$D$96:$D$105,'4.  2011-2014 LRAM'!$B174,'7.  Persistence Report'!V$96:V$105)</f>
        <v>0</v>
      </c>
      <c r="Y175" s="404">
        <f>Y174</f>
        <v>1</v>
      </c>
      <c r="Z175" s="404">
        <f>Z174</f>
        <v>0</v>
      </c>
      <c r="AA175" s="404">
        <f t="shared" ref="AA175:AL175" si="47">AA174</f>
        <v>0</v>
      </c>
      <c r="AB175" s="404">
        <f t="shared" si="47"/>
        <v>0</v>
      </c>
      <c r="AC175" s="404">
        <f t="shared" si="47"/>
        <v>0</v>
      </c>
      <c r="AD175" s="404">
        <f t="shared" si="47"/>
        <v>0</v>
      </c>
      <c r="AE175" s="404">
        <f t="shared" si="47"/>
        <v>0</v>
      </c>
      <c r="AF175" s="404">
        <f t="shared" si="47"/>
        <v>0</v>
      </c>
      <c r="AG175" s="404">
        <f t="shared" si="47"/>
        <v>0</v>
      </c>
      <c r="AH175" s="404">
        <f t="shared" si="47"/>
        <v>0</v>
      </c>
      <c r="AI175" s="404">
        <f t="shared" si="47"/>
        <v>0</v>
      </c>
      <c r="AJ175" s="404">
        <f t="shared" si="47"/>
        <v>0</v>
      </c>
      <c r="AK175" s="404">
        <f t="shared" si="47"/>
        <v>0</v>
      </c>
      <c r="AL175" s="404">
        <f t="shared" si="47"/>
        <v>0</v>
      </c>
      <c r="AM175" s="498"/>
    </row>
    <row r="176" spans="1:39" ht="15" outlineLevel="1">
      <c r="B176" s="300"/>
      <c r="C176" s="301"/>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405"/>
      <c r="Z176" s="405"/>
      <c r="AA176" s="405"/>
      <c r="AB176" s="405"/>
      <c r="AC176" s="405"/>
      <c r="AD176" s="405"/>
      <c r="AE176" s="405"/>
      <c r="AF176" s="405"/>
      <c r="AG176" s="405"/>
      <c r="AH176" s="405"/>
      <c r="AI176" s="405"/>
      <c r="AJ176" s="405"/>
      <c r="AK176" s="405"/>
      <c r="AL176" s="405"/>
      <c r="AM176" s="299"/>
    </row>
    <row r="177" spans="1:39" ht="15.75" outlineLevel="1">
      <c r="A177" s="503"/>
      <c r="B177" s="281" t="s">
        <v>8</v>
      </c>
      <c r="C177" s="282"/>
      <c r="D177" s="282"/>
      <c r="E177" s="282"/>
      <c r="F177" s="282"/>
      <c r="G177" s="282"/>
      <c r="H177" s="282"/>
      <c r="I177" s="282"/>
      <c r="J177" s="282"/>
      <c r="K177" s="282"/>
      <c r="L177" s="282"/>
      <c r="M177" s="282"/>
      <c r="N177" s="284"/>
      <c r="O177" s="282"/>
      <c r="P177" s="282"/>
      <c r="Q177" s="282"/>
      <c r="R177" s="282"/>
      <c r="S177" s="282"/>
      <c r="T177" s="282"/>
      <c r="U177" s="282"/>
      <c r="V177" s="282"/>
      <c r="W177" s="282"/>
      <c r="X177" s="282"/>
      <c r="Y177" s="407"/>
      <c r="Z177" s="407"/>
      <c r="AA177" s="407"/>
      <c r="AB177" s="407"/>
      <c r="AC177" s="407"/>
      <c r="AD177" s="407"/>
      <c r="AE177" s="407"/>
      <c r="AF177" s="407"/>
      <c r="AG177" s="407"/>
      <c r="AH177" s="407"/>
      <c r="AI177" s="407"/>
      <c r="AJ177" s="407"/>
      <c r="AK177" s="407"/>
      <c r="AL177" s="407"/>
      <c r="AM177" s="285"/>
    </row>
    <row r="178" spans="1:39" ht="15" outlineLevel="1">
      <c r="A178" s="502">
        <v>10</v>
      </c>
      <c r="B178" s="1024" t="s">
        <v>820</v>
      </c>
      <c r="C178" s="284" t="s">
        <v>24</v>
      </c>
      <c r="D178" s="288">
        <f>'[3]4.  2011-2014 LRAM'!D178</f>
        <v>5028198.9289999995</v>
      </c>
      <c r="E178" s="288">
        <f>SUMIF('7.  Persistence Report'!$D$44:$D$54,'4.  2011-2014 LRAM'!$B178,'7.  Persistence Report'!AS$44:AS$54)</f>
        <v>5006769.5425779345</v>
      </c>
      <c r="F178" s="288">
        <f>SUMIF('7.  Persistence Report'!$D$44:$D$54,'4.  2011-2014 LRAM'!$B178,'7.  Persistence Report'!AT$44:AT$54)</f>
        <v>4911771.9827957982</v>
      </c>
      <c r="G178" s="1036">
        <f>SUMIF('7.  Persistence Report'!$D$44:$D$54,'4.  2011-2014 LRAM'!$B178,'7.  Persistence Report'!AU$44:AU$54)</f>
        <v>4331063.4650475662</v>
      </c>
      <c r="H178" s="288">
        <f>SUMIF('7.  Persistence Report'!$D$44:$D$54,'4.  2011-2014 LRAM'!$B178,'7.  Persistence Report'!AV$44:AV$54)</f>
        <v>4331063.4650475662</v>
      </c>
      <c r="I178" s="288">
        <f>SUMIF('7.  Persistence Report'!$D$44:$D$54,'4.  2011-2014 LRAM'!$B178,'7.  Persistence Report'!AW$44:AW$54)</f>
        <v>4039116.8769462127</v>
      </c>
      <c r="J178" s="288">
        <f>SUMIF('7.  Persistence Report'!$D$44:$D$54,'4.  2011-2014 LRAM'!$B178,'7.  Persistence Report'!AX$44:AX$54)</f>
        <v>3990373.2625633567</v>
      </c>
      <c r="K178" s="288">
        <f>SUMIF('7.  Persistence Report'!$D$44:$D$54,'4.  2011-2014 LRAM'!$B178,'7.  Persistence Report'!AY$44:AY$54)</f>
        <v>3990373.2625633567</v>
      </c>
      <c r="L178" s="288">
        <f>SUMIF('7.  Persistence Report'!$D$44:$D$54,'4.  2011-2014 LRAM'!$B178,'7.  Persistence Report'!AZ$44:AZ$54)</f>
        <v>3932828.0499915956</v>
      </c>
      <c r="M178" s="288">
        <f>SUMIF('7.  Persistence Report'!$D$44:$D$54,'4.  2011-2014 LRAM'!$B178,'7.  Persistence Report'!BA$44:BA$54)</f>
        <v>3288699.3700692565</v>
      </c>
      <c r="N178" s="288">
        <v>12</v>
      </c>
      <c r="O178" s="288">
        <f>'[3]4.  2011-2014 LRAM'!O178</f>
        <v>1055.06</v>
      </c>
      <c r="P178" s="288">
        <f>SUMIF('7.  Persistence Report'!$D$44:$D$54,'4.  2011-2014 LRAM'!$B178,'7.  Persistence Report'!N$44:N$54)</f>
        <v>1048.521861691419</v>
      </c>
      <c r="Q178" s="288">
        <f>SUMIF('7.  Persistence Report'!$D$44:$D$54,'4.  2011-2014 LRAM'!$B178,'7.  Persistence Report'!O$44:O$54)</f>
        <v>1019.4373796125822</v>
      </c>
      <c r="R178" s="288">
        <f>SUMIF('7.  Persistence Report'!$D$44:$D$54,'4.  2011-2014 LRAM'!$B178,'7.  Persistence Report'!P$44:P$54)</f>
        <v>841.84684155645323</v>
      </c>
      <c r="S178" s="288">
        <f>SUMIF('7.  Persistence Report'!$D$44:$D$54,'4.  2011-2014 LRAM'!$B178,'7.  Persistence Report'!Q$44:Q$54)</f>
        <v>841.84684155645323</v>
      </c>
      <c r="T178" s="288">
        <f>SUMIF('7.  Persistence Report'!$D$44:$D$54,'4.  2011-2014 LRAM'!$B178,'7.  Persistence Report'!R$44:R$54)</f>
        <v>753.05354253073267</v>
      </c>
      <c r="U178" s="288">
        <f>SUMIF('7.  Persistence Report'!$D$44:$D$54,'4.  2011-2014 LRAM'!$B178,'7.  Persistence Report'!S$44:S$54)</f>
        <v>745.06549864538874</v>
      </c>
      <c r="V178" s="288">
        <f>SUMIF('7.  Persistence Report'!$D$44:$D$54,'4.  2011-2014 LRAM'!$B178,'7.  Persistence Report'!T$44:T$54)</f>
        <v>745.06549864538874</v>
      </c>
      <c r="W178" s="288">
        <f>SUMIF('7.  Persistence Report'!$D$44:$D$54,'4.  2011-2014 LRAM'!$B178,'7.  Persistence Report'!U$44:U$54)</f>
        <v>736.88003995980523</v>
      </c>
      <c r="X178" s="288">
        <f>SUMIF('7.  Persistence Report'!$D$44:$D$54,'4.  2011-2014 LRAM'!$B178,'7.  Persistence Report'!V$44:V$54)</f>
        <v>629.16224477324067</v>
      </c>
      <c r="Y178" s="460"/>
      <c r="Z178" s="462">
        <v>0.15000000000000002</v>
      </c>
      <c r="AA178" s="462">
        <v>0.60000000000000009</v>
      </c>
      <c r="AB178" s="408">
        <v>2.5000000000000001E-2</v>
      </c>
      <c r="AC178" s="408">
        <v>0.25</v>
      </c>
      <c r="AD178" s="408"/>
      <c r="AE178" s="408"/>
      <c r="AF178" s="408"/>
      <c r="AG178" s="408"/>
      <c r="AH178" s="408"/>
      <c r="AI178" s="408"/>
      <c r="AJ178" s="408"/>
      <c r="AK178" s="408"/>
      <c r="AL178" s="408"/>
      <c r="AM178" s="289">
        <f>SUM(Y178:AL178)</f>
        <v>1.0250000000000001</v>
      </c>
    </row>
    <row r="179" spans="1:39" ht="15" outlineLevel="1">
      <c r="B179" s="287" t="s">
        <v>243</v>
      </c>
      <c r="C179" s="284" t="s">
        <v>162</v>
      </c>
      <c r="D179" s="288">
        <f>'[3]4.  2011-2014 LRAM'!D179</f>
        <v>283829</v>
      </c>
      <c r="E179" s="288">
        <f>SUMIF('7.  Persistence Report'!$D$96:$D$105,'4.  2011-2014 LRAM'!$B178,'7.  Persistence Report'!AS$96:AS$105)</f>
        <v>283828.76047687099</v>
      </c>
      <c r="F179" s="288">
        <f>SUMIF('7.  Persistence Report'!$D$96:$D$105,'4.  2011-2014 LRAM'!$B178,'7.  Persistence Report'!AT$96:AT$105)</f>
        <v>283287.81482586404</v>
      </c>
      <c r="G179" s="1036">
        <f>SUMIF('7.  Persistence Report'!$D$96:$D$105,'4.  2011-2014 LRAM'!$B178,'7.  Persistence Report'!AU$96:AU$105)</f>
        <v>277273.28919865796</v>
      </c>
      <c r="H179" s="288">
        <f>SUMIF('7.  Persistence Report'!$D$96:$D$105,'4.  2011-2014 LRAM'!$B178,'7.  Persistence Report'!AV$96:AV$105)</f>
        <v>277273.28919865796</v>
      </c>
      <c r="I179" s="288">
        <f>SUMIF('7.  Persistence Report'!$D$96:$D$105,'4.  2011-2014 LRAM'!$B178,'7.  Persistence Report'!AW$96:AW$105)</f>
        <v>262613.04853112902</v>
      </c>
      <c r="J179" s="288">
        <f>SUMIF('7.  Persistence Report'!$D$96:$D$105,'4.  2011-2014 LRAM'!$B178,'7.  Persistence Report'!AX$96:AX$105)</f>
        <v>261351.28414332701</v>
      </c>
      <c r="K179" s="288">
        <f>SUMIF('7.  Persistence Report'!$D$96:$D$105,'4.  2011-2014 LRAM'!$B178,'7.  Persistence Report'!AY$96:AY$105)</f>
        <v>261351.28414332701</v>
      </c>
      <c r="L179" s="288">
        <f>SUMIF('7.  Persistence Report'!$D$96:$D$105,'4.  2011-2014 LRAM'!$B178,'7.  Persistence Report'!AZ$96:AZ$105)</f>
        <v>246802.28439984701</v>
      </c>
      <c r="M179" s="288">
        <f>SUMIF('7.  Persistence Report'!$D$96:$D$105,'4.  2011-2014 LRAM'!$B178,'7.  Persistence Report'!BA$96:BA$105)</f>
        <v>239262.46194370301</v>
      </c>
      <c r="N179" s="288">
        <f>N178</f>
        <v>12</v>
      </c>
      <c r="O179" s="288">
        <f>'[3]4.  2011-2014 LRAM'!O179</f>
        <v>38</v>
      </c>
      <c r="P179" s="288">
        <f>SUMIF('7.  Persistence Report'!$D$96:$D$105,'4.  2011-2014 LRAM'!$B178,'7.  Persistence Report'!N$96:N$105)</f>
        <v>37.544529353000001</v>
      </c>
      <c r="Q179" s="288">
        <f>SUMIF('7.  Persistence Report'!$D$96:$D$105,'4.  2011-2014 LRAM'!$B178,'7.  Persistence Report'!O$96:O$105)</f>
        <v>37.394800478000001</v>
      </c>
      <c r="R179" s="288">
        <f>SUMIF('7.  Persistence Report'!$D$96:$D$105,'4.  2011-2014 LRAM'!$B178,'7.  Persistence Report'!P$96:P$105)</f>
        <v>35.607418257999996</v>
      </c>
      <c r="S179" s="288">
        <f>SUMIF('7.  Persistence Report'!$D$96:$D$105,'4.  2011-2014 LRAM'!$B178,'7.  Persistence Report'!Q$96:Q$105)</f>
        <v>35.607418257999996</v>
      </c>
      <c r="T179" s="288">
        <f>SUMIF('7.  Persistence Report'!$D$96:$D$105,'4.  2011-2014 LRAM'!$B178,'7.  Persistence Report'!R$96:R$105)</f>
        <v>31.251880348</v>
      </c>
      <c r="U179" s="288">
        <f>SUMIF('7.  Persistence Report'!$D$96:$D$105,'4.  2011-2014 LRAM'!$B178,'7.  Persistence Report'!S$96:S$105)</f>
        <v>31.122123624</v>
      </c>
      <c r="V179" s="288">
        <f>SUMIF('7.  Persistence Report'!$D$96:$D$105,'4.  2011-2014 LRAM'!$B178,'7.  Persistence Report'!T$96:T$105)</f>
        <v>31.122123624</v>
      </c>
      <c r="W179" s="288">
        <f>SUMIF('7.  Persistence Report'!$D$96:$D$105,'4.  2011-2014 LRAM'!$B178,'7.  Persistence Report'!U$96:U$105)</f>
        <v>26.980378452</v>
      </c>
      <c r="X179" s="288">
        <f>SUMIF('7.  Persistence Report'!$D$96:$D$105,'4.  2011-2014 LRAM'!$B178,'7.  Persistence Report'!V$96:V$105)</f>
        <v>26.205001789000001</v>
      </c>
      <c r="Y179" s="404">
        <f>Y178</f>
        <v>0</v>
      </c>
      <c r="Z179" s="978">
        <v>0</v>
      </c>
      <c r="AA179" s="978">
        <v>0.32</v>
      </c>
      <c r="AB179" s="978">
        <v>0.68</v>
      </c>
      <c r="AC179" s="978">
        <v>0</v>
      </c>
      <c r="AD179" s="404">
        <f t="shared" ref="AD179:AL179" si="48">AD178</f>
        <v>0</v>
      </c>
      <c r="AE179" s="404">
        <f t="shared" si="48"/>
        <v>0</v>
      </c>
      <c r="AF179" s="404">
        <f t="shared" si="48"/>
        <v>0</v>
      </c>
      <c r="AG179" s="404">
        <f t="shared" si="48"/>
        <v>0</v>
      </c>
      <c r="AH179" s="404">
        <f t="shared" si="48"/>
        <v>0</v>
      </c>
      <c r="AI179" s="404">
        <f t="shared" si="48"/>
        <v>0</v>
      </c>
      <c r="AJ179" s="404">
        <f t="shared" si="48"/>
        <v>0</v>
      </c>
      <c r="AK179" s="404">
        <f t="shared" si="48"/>
        <v>0</v>
      </c>
      <c r="AL179" s="404">
        <f t="shared" si="48"/>
        <v>0</v>
      </c>
      <c r="AM179" s="498"/>
    </row>
    <row r="180" spans="1:39" ht="15" outlineLevel="1">
      <c r="B180" s="303"/>
      <c r="C180" s="305"/>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409"/>
      <c r="Z180" s="409"/>
      <c r="AA180" s="409"/>
      <c r="AB180" s="409"/>
      <c r="AC180" s="409"/>
      <c r="AD180" s="409"/>
      <c r="AE180" s="409"/>
      <c r="AF180" s="409"/>
      <c r="AG180" s="409"/>
      <c r="AH180" s="409"/>
      <c r="AI180" s="409"/>
      <c r="AJ180" s="409"/>
      <c r="AK180" s="409"/>
      <c r="AL180" s="409"/>
      <c r="AM180" s="306"/>
    </row>
    <row r="181" spans="1:39" ht="15" outlineLevel="1">
      <c r="A181" s="502">
        <v>11</v>
      </c>
      <c r="B181" s="307" t="s">
        <v>21</v>
      </c>
      <c r="C181" s="284" t="s">
        <v>24</v>
      </c>
      <c r="D181" s="288">
        <f>'[3]4.  2011-2014 LRAM'!D181</f>
        <v>553505.777</v>
      </c>
      <c r="E181" s="288">
        <f>SUMIF('7.  Persistence Report'!$D$44:$D$54,'4.  2011-2014 LRAM'!$B181,'7.  Persistence Report'!AS$44:AS$54)</f>
        <v>553505.7766200027</v>
      </c>
      <c r="F181" s="288">
        <f>SUMIF('7.  Persistence Report'!$D$44:$D$54,'4.  2011-2014 LRAM'!$B181,'7.  Persistence Report'!AT$44:AT$54)</f>
        <v>543661.74971818808</v>
      </c>
      <c r="G181" s="1036">
        <f>SUMIF('7.  Persistence Report'!$D$44:$D$54,'4.  2011-2014 LRAM'!$B181,'7.  Persistence Report'!AU$44:AU$54)</f>
        <v>506591.28682385891</v>
      </c>
      <c r="H181" s="288">
        <f>SUMIF('7.  Persistence Report'!$D$44:$D$54,'4.  2011-2014 LRAM'!$B181,'7.  Persistence Report'!AV$44:AV$54)</f>
        <v>506591.28682385891</v>
      </c>
      <c r="I181" s="288">
        <f>SUMIF('7.  Persistence Report'!$D$44:$D$54,'4.  2011-2014 LRAM'!$B181,'7.  Persistence Report'!AW$44:AW$54)</f>
        <v>215934.84891455219</v>
      </c>
      <c r="J181" s="288">
        <f>SUMIF('7.  Persistence Report'!$D$44:$D$54,'4.  2011-2014 LRAM'!$B181,'7.  Persistence Report'!AX$44:AX$54)</f>
        <v>215934.84891455219</v>
      </c>
      <c r="K181" s="288">
        <f>SUMIF('7.  Persistence Report'!$D$44:$D$54,'4.  2011-2014 LRAM'!$B181,'7.  Persistence Report'!AY$44:AY$54)</f>
        <v>215934.84891455219</v>
      </c>
      <c r="L181" s="288">
        <f>SUMIF('7.  Persistence Report'!$D$44:$D$54,'4.  2011-2014 LRAM'!$B181,'7.  Persistence Report'!AZ$44:AZ$54)</f>
        <v>215934.84891455219</v>
      </c>
      <c r="M181" s="288">
        <f>SUMIF('7.  Persistence Report'!$D$44:$D$54,'4.  2011-2014 LRAM'!$B181,'7.  Persistence Report'!BA$44:BA$54)</f>
        <v>215934.84891455219</v>
      </c>
      <c r="N181" s="288">
        <v>12</v>
      </c>
      <c r="O181" s="288">
        <f>'[3]4.  2011-2014 LRAM'!O181</f>
        <v>156.24199999999999</v>
      </c>
      <c r="P181" s="288">
        <f>SUMIF('7.  Persistence Report'!$D$44:$D$54,'4.  2011-2014 LRAM'!$B181,'7.  Persistence Report'!N$44:N$54)</f>
        <v>156.24239386870764</v>
      </c>
      <c r="Q181" s="288">
        <f>SUMIF('7.  Persistence Report'!$D$44:$D$54,'4.  2011-2014 LRAM'!$B181,'7.  Persistence Report'!O$44:O$54)</f>
        <v>153.91305282941514</v>
      </c>
      <c r="R181" s="288">
        <f>SUMIF('7.  Persistence Report'!$D$44:$D$54,'4.  2011-2014 LRAM'!$B181,'7.  Persistence Report'!P$44:P$54)</f>
        <v>144.59270902269051</v>
      </c>
      <c r="S181" s="288">
        <f>SUMIF('7.  Persistence Report'!$D$44:$D$54,'4.  2011-2014 LRAM'!$B181,'7.  Persistence Report'!Q$44:Q$54)</f>
        <v>144.59270902269051</v>
      </c>
      <c r="T181" s="288">
        <f>SUMIF('7.  Persistence Report'!$D$44:$D$54,'4.  2011-2014 LRAM'!$B181,'7.  Persistence Report'!R$44:R$54)</f>
        <v>62.412974634962559</v>
      </c>
      <c r="U181" s="288">
        <f>SUMIF('7.  Persistence Report'!$D$44:$D$54,'4.  2011-2014 LRAM'!$B181,'7.  Persistence Report'!S$44:S$54)</f>
        <v>62.412974634962559</v>
      </c>
      <c r="V181" s="288">
        <f>SUMIF('7.  Persistence Report'!$D$44:$D$54,'4.  2011-2014 LRAM'!$B181,'7.  Persistence Report'!T$44:T$54)</f>
        <v>62.412974634962559</v>
      </c>
      <c r="W181" s="288">
        <f>SUMIF('7.  Persistence Report'!$D$44:$D$54,'4.  2011-2014 LRAM'!$B181,'7.  Persistence Report'!U$44:U$54)</f>
        <v>62.412974634962559</v>
      </c>
      <c r="X181" s="288">
        <f>SUMIF('7.  Persistence Report'!$D$44:$D$54,'4.  2011-2014 LRAM'!$B181,'7.  Persistence Report'!V$44:V$54)</f>
        <v>62.412974634962559</v>
      </c>
      <c r="Y181" s="408"/>
      <c r="Z181" s="462">
        <v>1</v>
      </c>
      <c r="AA181" s="408"/>
      <c r="AB181" s="408"/>
      <c r="AC181" s="408"/>
      <c r="AD181" s="408"/>
      <c r="AE181" s="408"/>
      <c r="AF181" s="408"/>
      <c r="AG181" s="408"/>
      <c r="AH181" s="408"/>
      <c r="AI181" s="408"/>
      <c r="AJ181" s="408"/>
      <c r="AK181" s="408"/>
      <c r="AL181" s="408"/>
      <c r="AM181" s="289">
        <f>SUM(Y181:AL181)</f>
        <v>1</v>
      </c>
    </row>
    <row r="182" spans="1:39" ht="15" outlineLevel="1">
      <c r="B182" s="287" t="s">
        <v>243</v>
      </c>
      <c r="C182" s="284" t="s">
        <v>162</v>
      </c>
      <c r="D182" s="288">
        <f>'[3]4.  2011-2014 LRAM'!D182</f>
        <v>0</v>
      </c>
      <c r="E182" s="288">
        <f>SUMIF('7.  Persistence Report'!$D$96:$D$105,'4.  2011-2014 LRAM'!$B181,'7.  Persistence Report'!AS$96:AS$105)</f>
        <v>0</v>
      </c>
      <c r="F182" s="288">
        <f>SUMIF('7.  Persistence Report'!$D$96:$D$105,'4.  2011-2014 LRAM'!$B181,'7.  Persistence Report'!AT$96:AT$105)</f>
        <v>0</v>
      </c>
      <c r="G182" s="288">
        <f>SUMIF('7.  Persistence Report'!$D$96:$D$105,'4.  2011-2014 LRAM'!$B181,'7.  Persistence Report'!AU$96:AU$105)</f>
        <v>0</v>
      </c>
      <c r="H182" s="288">
        <f>SUMIF('7.  Persistence Report'!$D$96:$D$105,'4.  2011-2014 LRAM'!$B181,'7.  Persistence Report'!AV$96:AV$105)</f>
        <v>0</v>
      </c>
      <c r="I182" s="288">
        <f>SUMIF('7.  Persistence Report'!$D$96:$D$105,'4.  2011-2014 LRAM'!$B181,'7.  Persistence Report'!AW$96:AW$105)</f>
        <v>0</v>
      </c>
      <c r="J182" s="288">
        <f>SUMIF('7.  Persistence Report'!$D$96:$D$105,'4.  2011-2014 LRAM'!$B181,'7.  Persistence Report'!AX$96:AX$105)</f>
        <v>0</v>
      </c>
      <c r="K182" s="288">
        <f>SUMIF('7.  Persistence Report'!$D$96:$D$105,'4.  2011-2014 LRAM'!$B181,'7.  Persistence Report'!AY$96:AY$105)</f>
        <v>0</v>
      </c>
      <c r="L182" s="288">
        <f>SUMIF('7.  Persistence Report'!$D$96:$D$105,'4.  2011-2014 LRAM'!$B181,'7.  Persistence Report'!AZ$96:AZ$105)</f>
        <v>0</v>
      </c>
      <c r="M182" s="288">
        <f>SUMIF('7.  Persistence Report'!$D$96:$D$105,'4.  2011-2014 LRAM'!$B181,'7.  Persistence Report'!BA$96:BA$105)</f>
        <v>0</v>
      </c>
      <c r="N182" s="288">
        <f>N181</f>
        <v>12</v>
      </c>
      <c r="O182" s="288">
        <f>'[3]4.  2011-2014 LRAM'!O182</f>
        <v>0</v>
      </c>
      <c r="P182" s="288">
        <f>SUMIF('7.  Persistence Report'!$D$96:$D$105,'4.  2011-2014 LRAM'!$B181,'7.  Persistence Report'!N$96:N$105)</f>
        <v>0</v>
      </c>
      <c r="Q182" s="288">
        <f>SUMIF('7.  Persistence Report'!$D$96:$D$105,'4.  2011-2014 LRAM'!$B181,'7.  Persistence Report'!O$96:O$105)</f>
        <v>0</v>
      </c>
      <c r="R182" s="288">
        <f>SUMIF('7.  Persistence Report'!$D$96:$D$105,'4.  2011-2014 LRAM'!$B181,'7.  Persistence Report'!P$96:P$105)</f>
        <v>0</v>
      </c>
      <c r="S182" s="288">
        <f>SUMIF('7.  Persistence Report'!$D$96:$D$105,'4.  2011-2014 LRAM'!$B181,'7.  Persistence Report'!Q$96:Q$105)</f>
        <v>0</v>
      </c>
      <c r="T182" s="288">
        <f>SUMIF('7.  Persistence Report'!$D$96:$D$105,'4.  2011-2014 LRAM'!$B181,'7.  Persistence Report'!R$96:R$105)</f>
        <v>0</v>
      </c>
      <c r="U182" s="288">
        <f>SUMIF('7.  Persistence Report'!$D$96:$D$105,'4.  2011-2014 LRAM'!$B181,'7.  Persistence Report'!S$96:S$105)</f>
        <v>0</v>
      </c>
      <c r="V182" s="288">
        <f>SUMIF('7.  Persistence Report'!$D$96:$D$105,'4.  2011-2014 LRAM'!$B181,'7.  Persistence Report'!T$96:T$105)</f>
        <v>0</v>
      </c>
      <c r="W182" s="288">
        <f>SUMIF('7.  Persistence Report'!$D$96:$D$105,'4.  2011-2014 LRAM'!$B181,'7.  Persistence Report'!U$96:U$105)</f>
        <v>0</v>
      </c>
      <c r="X182" s="288">
        <f>SUMIF('7.  Persistence Report'!$D$96:$D$105,'4.  2011-2014 LRAM'!$B181,'7.  Persistence Report'!V$96:V$105)</f>
        <v>0</v>
      </c>
      <c r="Y182" s="404">
        <f>Y181</f>
        <v>0</v>
      </c>
      <c r="Z182" s="404">
        <f>Z181</f>
        <v>1</v>
      </c>
      <c r="AA182" s="404">
        <f t="shared" ref="AA182:AL182" si="49">AA181</f>
        <v>0</v>
      </c>
      <c r="AB182" s="404">
        <f t="shared" si="49"/>
        <v>0</v>
      </c>
      <c r="AC182" s="404">
        <f t="shared" si="49"/>
        <v>0</v>
      </c>
      <c r="AD182" s="404">
        <f t="shared" si="49"/>
        <v>0</v>
      </c>
      <c r="AE182" s="404">
        <f t="shared" si="49"/>
        <v>0</v>
      </c>
      <c r="AF182" s="404">
        <f t="shared" si="49"/>
        <v>0</v>
      </c>
      <c r="AG182" s="404">
        <f t="shared" si="49"/>
        <v>0</v>
      </c>
      <c r="AH182" s="404">
        <f t="shared" si="49"/>
        <v>0</v>
      </c>
      <c r="AI182" s="404">
        <f t="shared" si="49"/>
        <v>0</v>
      </c>
      <c r="AJ182" s="404">
        <f t="shared" si="49"/>
        <v>0</v>
      </c>
      <c r="AK182" s="404">
        <f t="shared" si="49"/>
        <v>0</v>
      </c>
      <c r="AL182" s="404">
        <f t="shared" si="49"/>
        <v>0</v>
      </c>
      <c r="AM182" s="498"/>
    </row>
    <row r="183" spans="1:39" ht="15" outlineLevel="1">
      <c r="B183" s="307"/>
      <c r="C183" s="305"/>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409"/>
      <c r="Z183" s="410"/>
      <c r="AA183" s="409"/>
      <c r="AB183" s="409"/>
      <c r="AC183" s="409"/>
      <c r="AD183" s="409"/>
      <c r="AE183" s="409"/>
      <c r="AF183" s="409"/>
      <c r="AG183" s="409"/>
      <c r="AH183" s="409"/>
      <c r="AI183" s="409"/>
      <c r="AJ183" s="409"/>
      <c r="AK183" s="409"/>
      <c r="AL183" s="409"/>
      <c r="AM183" s="306"/>
    </row>
    <row r="184" spans="1:39" ht="15" outlineLevel="1">
      <c r="A184" s="502">
        <v>12</v>
      </c>
      <c r="B184" s="307" t="s">
        <v>22</v>
      </c>
      <c r="C184" s="284" t="s">
        <v>24</v>
      </c>
      <c r="D184" s="288">
        <f>'[3]4.  2011-2014 LRAM'!D184</f>
        <v>0</v>
      </c>
      <c r="E184" s="288">
        <f>SUMIF('7.  Persistence Report'!$D$44:$D$54,'4.  2011-2014 LRAM'!$B184,'7.  Persistence Report'!AS$44:AS$54)</f>
        <v>0</v>
      </c>
      <c r="F184" s="288">
        <f>SUMIF('7.  Persistence Report'!$D$44:$D$54,'4.  2011-2014 LRAM'!$B184,'7.  Persistence Report'!AT$44:AT$54)</f>
        <v>0</v>
      </c>
      <c r="G184" s="288">
        <f>SUMIF('7.  Persistence Report'!$D$44:$D$54,'4.  2011-2014 LRAM'!$B184,'7.  Persistence Report'!AU$44:AU$54)</f>
        <v>0</v>
      </c>
      <c r="H184" s="288">
        <f>SUMIF('7.  Persistence Report'!$D$44:$D$54,'4.  2011-2014 LRAM'!$B184,'7.  Persistence Report'!AV$44:AV$54)</f>
        <v>0</v>
      </c>
      <c r="I184" s="288">
        <f>SUMIF('7.  Persistence Report'!$D$44:$D$54,'4.  2011-2014 LRAM'!$B184,'7.  Persistence Report'!AW$44:AW$54)</f>
        <v>0</v>
      </c>
      <c r="J184" s="288">
        <f>SUMIF('7.  Persistence Report'!$D$44:$D$54,'4.  2011-2014 LRAM'!$B184,'7.  Persistence Report'!AX$44:AX$54)</f>
        <v>0</v>
      </c>
      <c r="K184" s="288">
        <f>SUMIF('7.  Persistence Report'!$D$44:$D$54,'4.  2011-2014 LRAM'!$B184,'7.  Persistence Report'!AY$44:AY$54)</f>
        <v>0</v>
      </c>
      <c r="L184" s="288">
        <f>SUMIF('7.  Persistence Report'!$D$44:$D$54,'4.  2011-2014 LRAM'!$B184,'7.  Persistence Report'!AZ$44:AZ$54)</f>
        <v>0</v>
      </c>
      <c r="M184" s="288">
        <f>SUMIF('7.  Persistence Report'!$D$44:$D$54,'4.  2011-2014 LRAM'!$B184,'7.  Persistence Report'!BA$44:BA$54)</f>
        <v>0</v>
      </c>
      <c r="N184" s="288">
        <v>3</v>
      </c>
      <c r="O184" s="288">
        <f>'[3]4.  2011-2014 LRAM'!O184</f>
        <v>0</v>
      </c>
      <c r="P184" s="288">
        <f>SUMIF('7.  Persistence Report'!$D$44:$D$54,'4.  2011-2014 LRAM'!$B184,'7.  Persistence Report'!N$44:N$54)</f>
        <v>0</v>
      </c>
      <c r="Q184" s="288">
        <f>SUMIF('7.  Persistence Report'!$D$44:$D$54,'4.  2011-2014 LRAM'!$B184,'7.  Persistence Report'!O$44:O$54)</f>
        <v>0</v>
      </c>
      <c r="R184" s="288">
        <f>SUMIF('7.  Persistence Report'!$D$44:$D$54,'4.  2011-2014 LRAM'!$B184,'7.  Persistence Report'!P$44:P$54)</f>
        <v>0</v>
      </c>
      <c r="S184" s="288">
        <f>SUMIF('7.  Persistence Report'!$D$44:$D$54,'4.  2011-2014 LRAM'!$B184,'7.  Persistence Report'!Q$44:Q$54)</f>
        <v>0</v>
      </c>
      <c r="T184" s="288">
        <f>SUMIF('7.  Persistence Report'!$D$44:$D$54,'4.  2011-2014 LRAM'!$B184,'7.  Persistence Report'!R$44:R$54)</f>
        <v>0</v>
      </c>
      <c r="U184" s="288">
        <f>SUMIF('7.  Persistence Report'!$D$44:$D$54,'4.  2011-2014 LRAM'!$B184,'7.  Persistence Report'!S$44:S$54)</f>
        <v>0</v>
      </c>
      <c r="V184" s="288">
        <f>SUMIF('7.  Persistence Report'!$D$44:$D$54,'4.  2011-2014 LRAM'!$B184,'7.  Persistence Report'!T$44:T$54)</f>
        <v>0</v>
      </c>
      <c r="W184" s="288">
        <f>SUMIF('7.  Persistence Report'!$D$44:$D$54,'4.  2011-2014 LRAM'!$B184,'7.  Persistence Report'!U$44:U$54)</f>
        <v>0</v>
      </c>
      <c r="X184" s="288">
        <f>SUMIF('7.  Persistence Report'!$D$44:$D$54,'4.  2011-2014 LRAM'!$B184,'7.  Persistence Report'!V$44:V$54)</f>
        <v>0</v>
      </c>
      <c r="Y184" s="408"/>
      <c r="Z184" s="408"/>
      <c r="AA184" s="408"/>
      <c r="AB184" s="408"/>
      <c r="AC184" s="408"/>
      <c r="AD184" s="408"/>
      <c r="AE184" s="408"/>
      <c r="AF184" s="408"/>
      <c r="AG184" s="408"/>
      <c r="AH184" s="408"/>
      <c r="AI184" s="408"/>
      <c r="AJ184" s="408"/>
      <c r="AK184" s="408"/>
      <c r="AL184" s="408"/>
      <c r="AM184" s="289">
        <f>SUM(Y184:AL184)</f>
        <v>0</v>
      </c>
    </row>
    <row r="185" spans="1:39" ht="15" outlineLevel="1">
      <c r="B185" s="287" t="s">
        <v>243</v>
      </c>
      <c r="C185" s="284" t="s">
        <v>162</v>
      </c>
      <c r="D185" s="288">
        <f>'[3]4.  2011-2014 LRAM'!D185</f>
        <v>0</v>
      </c>
      <c r="E185" s="288">
        <f>SUMIF('7.  Persistence Report'!$D$96:$D$105,'4.  2011-2014 LRAM'!$B184,'7.  Persistence Report'!AS$96:AS$105)</f>
        <v>0</v>
      </c>
      <c r="F185" s="288">
        <f>SUMIF('7.  Persistence Report'!$D$96:$D$105,'4.  2011-2014 LRAM'!$B184,'7.  Persistence Report'!AT$96:AT$105)</f>
        <v>0</v>
      </c>
      <c r="G185" s="288">
        <f>SUMIF('7.  Persistence Report'!$D$96:$D$105,'4.  2011-2014 LRAM'!$B184,'7.  Persistence Report'!AU$96:AU$105)</f>
        <v>0</v>
      </c>
      <c r="H185" s="288">
        <f>SUMIF('7.  Persistence Report'!$D$96:$D$105,'4.  2011-2014 LRAM'!$B184,'7.  Persistence Report'!AV$96:AV$105)</f>
        <v>0</v>
      </c>
      <c r="I185" s="288">
        <f>SUMIF('7.  Persistence Report'!$D$96:$D$105,'4.  2011-2014 LRAM'!$B184,'7.  Persistence Report'!AW$96:AW$105)</f>
        <v>0</v>
      </c>
      <c r="J185" s="288">
        <f>SUMIF('7.  Persistence Report'!$D$96:$D$105,'4.  2011-2014 LRAM'!$B184,'7.  Persistence Report'!AX$96:AX$105)</f>
        <v>0</v>
      </c>
      <c r="K185" s="288">
        <f>SUMIF('7.  Persistence Report'!$D$96:$D$105,'4.  2011-2014 LRAM'!$B184,'7.  Persistence Report'!AY$96:AY$105)</f>
        <v>0</v>
      </c>
      <c r="L185" s="288">
        <f>SUMIF('7.  Persistence Report'!$D$96:$D$105,'4.  2011-2014 LRAM'!$B184,'7.  Persistence Report'!AZ$96:AZ$105)</f>
        <v>0</v>
      </c>
      <c r="M185" s="288">
        <f>SUMIF('7.  Persistence Report'!$D$96:$D$105,'4.  2011-2014 LRAM'!$B184,'7.  Persistence Report'!BA$96:BA$105)</f>
        <v>0</v>
      </c>
      <c r="N185" s="288">
        <f>N184</f>
        <v>3</v>
      </c>
      <c r="O185" s="288">
        <f>'[3]4.  2011-2014 LRAM'!O185</f>
        <v>0</v>
      </c>
      <c r="P185" s="288">
        <f>SUMIF('7.  Persistence Report'!$D$96:$D$105,'4.  2011-2014 LRAM'!$B184,'7.  Persistence Report'!N$96:N$105)</f>
        <v>0</v>
      </c>
      <c r="Q185" s="288">
        <f>SUMIF('7.  Persistence Report'!$D$96:$D$105,'4.  2011-2014 LRAM'!$B184,'7.  Persistence Report'!O$96:O$105)</f>
        <v>0</v>
      </c>
      <c r="R185" s="288">
        <f>SUMIF('7.  Persistence Report'!$D$96:$D$105,'4.  2011-2014 LRAM'!$B184,'7.  Persistence Report'!P$96:P$105)</f>
        <v>0</v>
      </c>
      <c r="S185" s="288">
        <f>SUMIF('7.  Persistence Report'!$D$96:$D$105,'4.  2011-2014 LRAM'!$B184,'7.  Persistence Report'!Q$96:Q$105)</f>
        <v>0</v>
      </c>
      <c r="T185" s="288">
        <f>SUMIF('7.  Persistence Report'!$D$96:$D$105,'4.  2011-2014 LRAM'!$B184,'7.  Persistence Report'!R$96:R$105)</f>
        <v>0</v>
      </c>
      <c r="U185" s="288">
        <f>SUMIF('7.  Persistence Report'!$D$96:$D$105,'4.  2011-2014 LRAM'!$B184,'7.  Persistence Report'!S$96:S$105)</f>
        <v>0</v>
      </c>
      <c r="V185" s="288">
        <f>SUMIF('7.  Persistence Report'!$D$96:$D$105,'4.  2011-2014 LRAM'!$B184,'7.  Persistence Report'!T$96:T$105)</f>
        <v>0</v>
      </c>
      <c r="W185" s="288">
        <f>SUMIF('7.  Persistence Report'!$D$96:$D$105,'4.  2011-2014 LRAM'!$B184,'7.  Persistence Report'!U$96:U$105)</f>
        <v>0</v>
      </c>
      <c r="X185" s="288">
        <f>SUMIF('7.  Persistence Report'!$D$96:$D$105,'4.  2011-2014 LRAM'!$B184,'7.  Persistence Report'!V$96:V$105)</f>
        <v>0</v>
      </c>
      <c r="Y185" s="404">
        <f>Y184</f>
        <v>0</v>
      </c>
      <c r="Z185" s="404">
        <f>Z184</f>
        <v>0</v>
      </c>
      <c r="AA185" s="404">
        <f t="shared" ref="AA185:AL185" si="50">AA184</f>
        <v>0</v>
      </c>
      <c r="AB185" s="404">
        <f t="shared" si="50"/>
        <v>0</v>
      </c>
      <c r="AC185" s="404">
        <f t="shared" si="50"/>
        <v>0</v>
      </c>
      <c r="AD185" s="404">
        <f t="shared" si="50"/>
        <v>0</v>
      </c>
      <c r="AE185" s="404">
        <f t="shared" si="50"/>
        <v>0</v>
      </c>
      <c r="AF185" s="404">
        <f t="shared" si="50"/>
        <v>0</v>
      </c>
      <c r="AG185" s="404">
        <f t="shared" si="50"/>
        <v>0</v>
      </c>
      <c r="AH185" s="404">
        <f t="shared" si="50"/>
        <v>0</v>
      </c>
      <c r="AI185" s="404">
        <f t="shared" si="50"/>
        <v>0</v>
      </c>
      <c r="AJ185" s="404">
        <f t="shared" si="50"/>
        <v>0</v>
      </c>
      <c r="AK185" s="404">
        <f t="shared" si="50"/>
        <v>0</v>
      </c>
      <c r="AL185" s="404">
        <f t="shared" si="50"/>
        <v>0</v>
      </c>
      <c r="AM185" s="498"/>
    </row>
    <row r="186" spans="1:39" ht="15" outlineLevel="1">
      <c r="B186" s="307"/>
      <c r="C186" s="305"/>
      <c r="D186" s="309"/>
      <c r="E186" s="309"/>
      <c r="F186" s="309"/>
      <c r="G186" s="309"/>
      <c r="H186" s="309"/>
      <c r="I186" s="309"/>
      <c r="J186" s="309"/>
      <c r="K186" s="309"/>
      <c r="L186" s="309"/>
      <c r="M186" s="309"/>
      <c r="N186" s="284"/>
      <c r="O186" s="309"/>
      <c r="P186" s="309"/>
      <c r="Q186" s="309"/>
      <c r="R186" s="309"/>
      <c r="S186" s="309"/>
      <c r="T186" s="309"/>
      <c r="U186" s="309"/>
      <c r="V186" s="309"/>
      <c r="W186" s="309"/>
      <c r="X186" s="309"/>
      <c r="Y186" s="409"/>
      <c r="Z186" s="410"/>
      <c r="AA186" s="409"/>
      <c r="AB186" s="409"/>
      <c r="AC186" s="409"/>
      <c r="AD186" s="409"/>
      <c r="AE186" s="409"/>
      <c r="AF186" s="409"/>
      <c r="AG186" s="409"/>
      <c r="AH186" s="409"/>
      <c r="AI186" s="409"/>
      <c r="AJ186" s="409"/>
      <c r="AK186" s="409"/>
      <c r="AL186" s="409"/>
      <c r="AM186" s="306"/>
    </row>
    <row r="187" spans="1:39" ht="15" outlineLevel="1">
      <c r="A187" s="502">
        <v>13</v>
      </c>
      <c r="B187" s="307" t="s">
        <v>23</v>
      </c>
      <c r="C187" s="284" t="s">
        <v>24</v>
      </c>
      <c r="D187" s="288">
        <f>'[3]4.  2011-2014 LRAM'!D187</f>
        <v>0</v>
      </c>
      <c r="E187" s="288">
        <f>SUMIF('7.  Persistence Report'!$D$44:$D$54,'4.  2011-2014 LRAM'!$B187,'7.  Persistence Report'!AS$44:AS$54)</f>
        <v>0</v>
      </c>
      <c r="F187" s="288">
        <f>SUMIF('7.  Persistence Report'!$D$44:$D$54,'4.  2011-2014 LRAM'!$B187,'7.  Persistence Report'!AT$44:AT$54)</f>
        <v>0</v>
      </c>
      <c r="G187" s="288">
        <f>SUMIF('7.  Persistence Report'!$D$44:$D$54,'4.  2011-2014 LRAM'!$B187,'7.  Persistence Report'!AU$44:AU$54)</f>
        <v>0</v>
      </c>
      <c r="H187" s="288">
        <f>SUMIF('7.  Persistence Report'!$D$44:$D$54,'4.  2011-2014 LRAM'!$B187,'7.  Persistence Report'!AV$44:AV$54)</f>
        <v>0</v>
      </c>
      <c r="I187" s="288">
        <f>SUMIF('7.  Persistence Report'!$D$44:$D$54,'4.  2011-2014 LRAM'!$B187,'7.  Persistence Report'!AW$44:AW$54)</f>
        <v>0</v>
      </c>
      <c r="J187" s="288">
        <f>SUMIF('7.  Persistence Report'!$D$44:$D$54,'4.  2011-2014 LRAM'!$B187,'7.  Persistence Report'!AX$44:AX$54)</f>
        <v>0</v>
      </c>
      <c r="K187" s="288">
        <f>SUMIF('7.  Persistence Report'!$D$44:$D$54,'4.  2011-2014 LRAM'!$B187,'7.  Persistence Report'!AY$44:AY$54)</f>
        <v>0</v>
      </c>
      <c r="L187" s="288">
        <f>SUMIF('7.  Persistence Report'!$D$44:$D$54,'4.  2011-2014 LRAM'!$B187,'7.  Persistence Report'!AZ$44:AZ$54)</f>
        <v>0</v>
      </c>
      <c r="M187" s="288">
        <f>SUMIF('7.  Persistence Report'!$D$44:$D$54,'4.  2011-2014 LRAM'!$B187,'7.  Persistence Report'!BA$44:BA$54)</f>
        <v>0</v>
      </c>
      <c r="N187" s="288">
        <v>12</v>
      </c>
      <c r="O187" s="288">
        <f>'[3]4.  2011-2014 LRAM'!O187</f>
        <v>0</v>
      </c>
      <c r="P187" s="288">
        <f>SUMIF('7.  Persistence Report'!$D$44:$D$54,'4.  2011-2014 LRAM'!$B187,'7.  Persistence Report'!N$44:N$54)</f>
        <v>0</v>
      </c>
      <c r="Q187" s="288">
        <f>SUMIF('7.  Persistence Report'!$D$44:$D$54,'4.  2011-2014 LRAM'!$B187,'7.  Persistence Report'!O$44:O$54)</f>
        <v>0</v>
      </c>
      <c r="R187" s="288">
        <f>SUMIF('7.  Persistence Report'!$D$44:$D$54,'4.  2011-2014 LRAM'!$B187,'7.  Persistence Report'!P$44:P$54)</f>
        <v>0</v>
      </c>
      <c r="S187" s="288">
        <f>SUMIF('7.  Persistence Report'!$D$44:$D$54,'4.  2011-2014 LRAM'!$B187,'7.  Persistence Report'!Q$44:Q$54)</f>
        <v>0</v>
      </c>
      <c r="T187" s="288">
        <f>SUMIF('7.  Persistence Report'!$D$44:$D$54,'4.  2011-2014 LRAM'!$B187,'7.  Persistence Report'!R$44:R$54)</f>
        <v>0</v>
      </c>
      <c r="U187" s="288">
        <f>SUMIF('7.  Persistence Report'!$D$44:$D$54,'4.  2011-2014 LRAM'!$B187,'7.  Persistence Report'!S$44:S$54)</f>
        <v>0</v>
      </c>
      <c r="V187" s="288">
        <f>SUMIF('7.  Persistence Report'!$D$44:$D$54,'4.  2011-2014 LRAM'!$B187,'7.  Persistence Report'!T$44:T$54)</f>
        <v>0</v>
      </c>
      <c r="W187" s="288">
        <f>SUMIF('7.  Persistence Report'!$D$44:$D$54,'4.  2011-2014 LRAM'!$B187,'7.  Persistence Report'!U$44:U$54)</f>
        <v>0</v>
      </c>
      <c r="X187" s="288">
        <f>SUMIF('7.  Persistence Report'!$D$44:$D$54,'4.  2011-2014 LRAM'!$B187,'7.  Persistence Report'!V$44:V$54)</f>
        <v>0</v>
      </c>
      <c r="Y187" s="408"/>
      <c r="Z187" s="408"/>
      <c r="AA187" s="408"/>
      <c r="AB187" s="408"/>
      <c r="AC187" s="408"/>
      <c r="AD187" s="408"/>
      <c r="AE187" s="408"/>
      <c r="AF187" s="408"/>
      <c r="AG187" s="408"/>
      <c r="AH187" s="408"/>
      <c r="AI187" s="408"/>
      <c r="AJ187" s="408"/>
      <c r="AK187" s="408"/>
      <c r="AL187" s="408"/>
      <c r="AM187" s="289">
        <f>SUM(Y187:AL187)</f>
        <v>0</v>
      </c>
    </row>
    <row r="188" spans="1:39" ht="15" outlineLevel="1">
      <c r="B188" s="287" t="s">
        <v>243</v>
      </c>
      <c r="C188" s="284" t="s">
        <v>162</v>
      </c>
      <c r="D188" s="288">
        <f>'[3]4.  2011-2014 LRAM'!D188</f>
        <v>0</v>
      </c>
      <c r="E188" s="288">
        <f>SUMIF('7.  Persistence Report'!$D$96:$D$105,'4.  2011-2014 LRAM'!$B187,'7.  Persistence Report'!AS$96:AS$105)</f>
        <v>0</v>
      </c>
      <c r="F188" s="288">
        <f>SUMIF('7.  Persistence Report'!$D$96:$D$105,'4.  2011-2014 LRAM'!$B187,'7.  Persistence Report'!AT$96:AT$105)</f>
        <v>0</v>
      </c>
      <c r="G188" s="288">
        <f>SUMIF('7.  Persistence Report'!$D$96:$D$105,'4.  2011-2014 LRAM'!$B187,'7.  Persistence Report'!AU$96:AU$105)</f>
        <v>0</v>
      </c>
      <c r="H188" s="288">
        <f>SUMIF('7.  Persistence Report'!$D$96:$D$105,'4.  2011-2014 LRAM'!$B187,'7.  Persistence Report'!AV$96:AV$105)</f>
        <v>0</v>
      </c>
      <c r="I188" s="288">
        <f>SUMIF('7.  Persistence Report'!$D$96:$D$105,'4.  2011-2014 LRAM'!$B187,'7.  Persistence Report'!AW$96:AW$105)</f>
        <v>0</v>
      </c>
      <c r="J188" s="288">
        <f>SUMIF('7.  Persistence Report'!$D$96:$D$105,'4.  2011-2014 LRAM'!$B187,'7.  Persistence Report'!AX$96:AX$105)</f>
        <v>0</v>
      </c>
      <c r="K188" s="288">
        <f>SUMIF('7.  Persistence Report'!$D$96:$D$105,'4.  2011-2014 LRAM'!$B187,'7.  Persistence Report'!AY$96:AY$105)</f>
        <v>0</v>
      </c>
      <c r="L188" s="288">
        <f>SUMIF('7.  Persistence Report'!$D$96:$D$105,'4.  2011-2014 LRAM'!$B187,'7.  Persistence Report'!AZ$96:AZ$105)</f>
        <v>0</v>
      </c>
      <c r="M188" s="288">
        <f>SUMIF('7.  Persistence Report'!$D$96:$D$105,'4.  2011-2014 LRAM'!$B187,'7.  Persistence Report'!BA$96:BA$105)</f>
        <v>0</v>
      </c>
      <c r="N188" s="288">
        <f>N187</f>
        <v>12</v>
      </c>
      <c r="O188" s="288">
        <f>'[3]4.  2011-2014 LRAM'!O188</f>
        <v>0</v>
      </c>
      <c r="P188" s="288">
        <f>SUMIF('7.  Persistence Report'!$D$96:$D$105,'4.  2011-2014 LRAM'!$B187,'7.  Persistence Report'!N$96:N$105)</f>
        <v>0</v>
      </c>
      <c r="Q188" s="288">
        <f>SUMIF('7.  Persistence Report'!$D$96:$D$105,'4.  2011-2014 LRAM'!$B187,'7.  Persistence Report'!O$96:O$105)</f>
        <v>0</v>
      </c>
      <c r="R188" s="288">
        <f>SUMIF('7.  Persistence Report'!$D$96:$D$105,'4.  2011-2014 LRAM'!$B187,'7.  Persistence Report'!P$96:P$105)</f>
        <v>0</v>
      </c>
      <c r="S188" s="288">
        <f>SUMIF('7.  Persistence Report'!$D$96:$D$105,'4.  2011-2014 LRAM'!$B187,'7.  Persistence Report'!Q$96:Q$105)</f>
        <v>0</v>
      </c>
      <c r="T188" s="288">
        <f>SUMIF('7.  Persistence Report'!$D$96:$D$105,'4.  2011-2014 LRAM'!$B187,'7.  Persistence Report'!R$96:R$105)</f>
        <v>0</v>
      </c>
      <c r="U188" s="288">
        <f>SUMIF('7.  Persistence Report'!$D$96:$D$105,'4.  2011-2014 LRAM'!$B187,'7.  Persistence Report'!S$96:S$105)</f>
        <v>0</v>
      </c>
      <c r="V188" s="288">
        <f>SUMIF('7.  Persistence Report'!$D$96:$D$105,'4.  2011-2014 LRAM'!$B187,'7.  Persistence Report'!T$96:T$105)</f>
        <v>0</v>
      </c>
      <c r="W188" s="288">
        <f>SUMIF('7.  Persistence Report'!$D$96:$D$105,'4.  2011-2014 LRAM'!$B187,'7.  Persistence Report'!U$96:U$105)</f>
        <v>0</v>
      </c>
      <c r="X188" s="288">
        <f>SUMIF('7.  Persistence Report'!$D$96:$D$105,'4.  2011-2014 LRAM'!$B187,'7.  Persistence Report'!V$96:V$105)</f>
        <v>0</v>
      </c>
      <c r="Y188" s="404">
        <f>Y187</f>
        <v>0</v>
      </c>
      <c r="Z188" s="404">
        <f>Z187</f>
        <v>0</v>
      </c>
      <c r="AA188" s="404">
        <f t="shared" ref="AA188:AL188" si="51">AA187</f>
        <v>0</v>
      </c>
      <c r="AB188" s="404">
        <f t="shared" si="51"/>
        <v>0</v>
      </c>
      <c r="AC188" s="404">
        <f t="shared" si="51"/>
        <v>0</v>
      </c>
      <c r="AD188" s="404">
        <f t="shared" si="51"/>
        <v>0</v>
      </c>
      <c r="AE188" s="404">
        <f t="shared" si="51"/>
        <v>0</v>
      </c>
      <c r="AF188" s="404">
        <f t="shared" si="51"/>
        <v>0</v>
      </c>
      <c r="AG188" s="404">
        <f t="shared" si="51"/>
        <v>0</v>
      </c>
      <c r="AH188" s="404">
        <f t="shared" si="51"/>
        <v>0</v>
      </c>
      <c r="AI188" s="404">
        <f t="shared" si="51"/>
        <v>0</v>
      </c>
      <c r="AJ188" s="404">
        <f t="shared" si="51"/>
        <v>0</v>
      </c>
      <c r="AK188" s="404">
        <f t="shared" si="51"/>
        <v>0</v>
      </c>
      <c r="AL188" s="404">
        <f t="shared" si="51"/>
        <v>0</v>
      </c>
      <c r="AM188" s="498"/>
    </row>
    <row r="189" spans="1:39" ht="15" outlineLevel="1">
      <c r="B189" s="307"/>
      <c r="C189" s="305"/>
      <c r="D189" s="309"/>
      <c r="E189" s="309"/>
      <c r="F189" s="309"/>
      <c r="G189" s="309"/>
      <c r="H189" s="309"/>
      <c r="I189" s="309"/>
      <c r="J189" s="309"/>
      <c r="K189" s="309"/>
      <c r="L189" s="309"/>
      <c r="M189" s="309"/>
      <c r="N189" s="284"/>
      <c r="O189" s="309"/>
      <c r="P189" s="309"/>
      <c r="Q189" s="309"/>
      <c r="R189" s="309"/>
      <c r="S189" s="309"/>
      <c r="T189" s="309"/>
      <c r="U189" s="309"/>
      <c r="V189" s="309"/>
      <c r="W189" s="309"/>
      <c r="X189" s="309"/>
      <c r="Y189" s="409"/>
      <c r="Z189" s="409"/>
      <c r="AA189" s="409"/>
      <c r="AB189" s="409"/>
      <c r="AC189" s="409"/>
      <c r="AD189" s="409"/>
      <c r="AE189" s="409"/>
      <c r="AF189" s="409"/>
      <c r="AG189" s="409"/>
      <c r="AH189" s="409"/>
      <c r="AI189" s="409"/>
      <c r="AJ189" s="409"/>
      <c r="AK189" s="409"/>
      <c r="AL189" s="409"/>
      <c r="AM189" s="306"/>
    </row>
    <row r="190" spans="1:39" ht="15" outlineLevel="1">
      <c r="A190" s="502">
        <v>14</v>
      </c>
      <c r="B190" s="307" t="s">
        <v>20</v>
      </c>
      <c r="C190" s="284" t="s">
        <v>24</v>
      </c>
      <c r="D190" s="288">
        <f>'[3]4.  2011-2014 LRAM'!D190</f>
        <v>402820.071</v>
      </c>
      <c r="E190" s="288">
        <f>SUMIF('7.  Persistence Report'!$D$44:$D$54,'4.  2011-2014 LRAM'!$B190,'7.  Persistence Report'!AS$44:AS$54)</f>
        <v>402820.07140100928</v>
      </c>
      <c r="F190" s="288">
        <f>SUMIF('7.  Persistence Report'!$D$44:$D$54,'4.  2011-2014 LRAM'!$B190,'7.  Persistence Report'!AT$44:AT$54)</f>
        <v>402820.07140100928</v>
      </c>
      <c r="G190" s="1036">
        <f>SUMIF('7.  Persistence Report'!$D$44:$D$54,'4.  2011-2014 LRAM'!$B190,'7.  Persistence Report'!AU$44:AU$54)</f>
        <v>402820.07140100928</v>
      </c>
      <c r="H190" s="288">
        <f>SUMIF('7.  Persistence Report'!$D$44:$D$54,'4.  2011-2014 LRAM'!$B190,'7.  Persistence Report'!AV$44:AV$54)</f>
        <v>0</v>
      </c>
      <c r="I190" s="288">
        <f>SUMIF('7.  Persistence Report'!$D$44:$D$54,'4.  2011-2014 LRAM'!$B190,'7.  Persistence Report'!AW$44:AW$54)</f>
        <v>0</v>
      </c>
      <c r="J190" s="288">
        <f>SUMIF('7.  Persistence Report'!$D$44:$D$54,'4.  2011-2014 LRAM'!$B190,'7.  Persistence Report'!AX$44:AX$54)</f>
        <v>0</v>
      </c>
      <c r="K190" s="288">
        <f>SUMIF('7.  Persistence Report'!$D$44:$D$54,'4.  2011-2014 LRAM'!$B190,'7.  Persistence Report'!AY$44:AY$54)</f>
        <v>0</v>
      </c>
      <c r="L190" s="288">
        <f>SUMIF('7.  Persistence Report'!$D$44:$D$54,'4.  2011-2014 LRAM'!$B190,'7.  Persistence Report'!AZ$44:AZ$54)</f>
        <v>0</v>
      </c>
      <c r="M190" s="288">
        <f>SUMIF('7.  Persistence Report'!$D$44:$D$54,'4.  2011-2014 LRAM'!$B190,'7.  Persistence Report'!BA$44:BA$54)</f>
        <v>0</v>
      </c>
      <c r="N190" s="288">
        <v>12</v>
      </c>
      <c r="O190" s="288">
        <f>'[3]4.  2011-2014 LRAM'!O190</f>
        <v>82.834999999999994</v>
      </c>
      <c r="P190" s="288">
        <f>SUMIF('7.  Persistence Report'!$D$44:$D$54,'4.  2011-2014 LRAM'!$B190,'7.  Persistence Report'!N$44:N$54)</f>
        <v>82.834794073036534</v>
      </c>
      <c r="Q190" s="288">
        <f>SUMIF('7.  Persistence Report'!$D$44:$D$54,'4.  2011-2014 LRAM'!$B190,'7.  Persistence Report'!O$44:O$54)</f>
        <v>82.834794073036534</v>
      </c>
      <c r="R190" s="288">
        <f>SUMIF('7.  Persistence Report'!$D$44:$D$54,'4.  2011-2014 LRAM'!$B190,'7.  Persistence Report'!P$44:P$54)</f>
        <v>82.834794073036534</v>
      </c>
      <c r="S190" s="288">
        <f>SUMIF('7.  Persistence Report'!$D$44:$D$54,'4.  2011-2014 LRAM'!$B190,'7.  Persistence Report'!Q$44:Q$54)</f>
        <v>0</v>
      </c>
      <c r="T190" s="288">
        <f>SUMIF('7.  Persistence Report'!$D$44:$D$54,'4.  2011-2014 LRAM'!$B190,'7.  Persistence Report'!R$44:R$54)</f>
        <v>0</v>
      </c>
      <c r="U190" s="288">
        <f>SUMIF('7.  Persistence Report'!$D$44:$D$54,'4.  2011-2014 LRAM'!$B190,'7.  Persistence Report'!S$44:S$54)</f>
        <v>0</v>
      </c>
      <c r="V190" s="288">
        <f>SUMIF('7.  Persistence Report'!$D$44:$D$54,'4.  2011-2014 LRAM'!$B190,'7.  Persistence Report'!T$44:T$54)</f>
        <v>0</v>
      </c>
      <c r="W190" s="288">
        <f>SUMIF('7.  Persistence Report'!$D$44:$D$54,'4.  2011-2014 LRAM'!$B190,'7.  Persistence Report'!U$44:U$54)</f>
        <v>0</v>
      </c>
      <c r="X190" s="288">
        <f>SUMIF('7.  Persistence Report'!$D$44:$D$54,'4.  2011-2014 LRAM'!$B190,'7.  Persistence Report'!V$44:V$54)</f>
        <v>0</v>
      </c>
      <c r="Y190" s="408"/>
      <c r="Z190" s="462">
        <v>0.15000000000000002</v>
      </c>
      <c r="AA190" s="462">
        <v>0.60000000000000009</v>
      </c>
      <c r="AB190" s="408">
        <v>2.5000000000000001E-2</v>
      </c>
      <c r="AC190" s="408">
        <v>0.25</v>
      </c>
      <c r="AD190" s="408"/>
      <c r="AE190" s="408"/>
      <c r="AF190" s="408"/>
      <c r="AG190" s="408"/>
      <c r="AH190" s="408"/>
      <c r="AI190" s="408"/>
      <c r="AJ190" s="408"/>
      <c r="AK190" s="408"/>
      <c r="AL190" s="408"/>
      <c r="AM190" s="289">
        <f>SUM(Y190:AL190)</f>
        <v>1.0250000000000001</v>
      </c>
    </row>
    <row r="191" spans="1:39" ht="15" outlineLevel="1">
      <c r="B191" s="287" t="s">
        <v>243</v>
      </c>
      <c r="C191" s="284" t="s">
        <v>162</v>
      </c>
      <c r="D191" s="288">
        <f>'[3]4.  2011-2014 LRAM'!D191</f>
        <v>91756</v>
      </c>
      <c r="E191" s="288">
        <f>SUMIF('7.  Persistence Report'!$D$96:$D$105,'4.  2011-2014 LRAM'!$B190,'7.  Persistence Report'!AS$96:AS$105)</f>
        <v>91755.898875689003</v>
      </c>
      <c r="F191" s="288">
        <f>SUMIF('7.  Persistence Report'!$D$96:$D$105,'4.  2011-2014 LRAM'!$B190,'7.  Persistence Report'!AT$96:AT$105)</f>
        <v>91755.898875689003</v>
      </c>
      <c r="G191" s="1036">
        <f>SUMIF('7.  Persistence Report'!$D$96:$D$105,'4.  2011-2014 LRAM'!$B190,'7.  Persistence Report'!AU$96:AU$105)</f>
        <v>91755.898875689003</v>
      </c>
      <c r="H191" s="288">
        <f>SUMIF('7.  Persistence Report'!$D$96:$D$105,'4.  2011-2014 LRAM'!$B190,'7.  Persistence Report'!AV$96:AV$105)</f>
        <v>0</v>
      </c>
      <c r="I191" s="288">
        <f>SUMIF('7.  Persistence Report'!$D$96:$D$105,'4.  2011-2014 LRAM'!$B190,'7.  Persistence Report'!AW$96:AW$105)</f>
        <v>0</v>
      </c>
      <c r="J191" s="288">
        <f>SUMIF('7.  Persistence Report'!$D$96:$D$105,'4.  2011-2014 LRAM'!$B190,'7.  Persistence Report'!AX$96:AX$105)</f>
        <v>0</v>
      </c>
      <c r="K191" s="288">
        <f>SUMIF('7.  Persistence Report'!$D$96:$D$105,'4.  2011-2014 LRAM'!$B190,'7.  Persistence Report'!AY$96:AY$105)</f>
        <v>0</v>
      </c>
      <c r="L191" s="288">
        <f>SUMIF('7.  Persistence Report'!$D$96:$D$105,'4.  2011-2014 LRAM'!$B190,'7.  Persistence Report'!AZ$96:AZ$105)</f>
        <v>0</v>
      </c>
      <c r="M191" s="288">
        <f>SUMIF('7.  Persistence Report'!$D$96:$D$105,'4.  2011-2014 LRAM'!$B190,'7.  Persistence Report'!BA$96:BA$105)</f>
        <v>0</v>
      </c>
      <c r="N191" s="288">
        <f>N190</f>
        <v>12</v>
      </c>
      <c r="O191" s="288">
        <f>'[3]4.  2011-2014 LRAM'!O191</f>
        <v>19</v>
      </c>
      <c r="P191" s="288">
        <f>SUMIF('7.  Persistence Report'!$D$96:$D$105,'4.  2011-2014 LRAM'!$B190,'7.  Persistence Report'!N$96:N$105)</f>
        <v>18.808383067999998</v>
      </c>
      <c r="Q191" s="288">
        <f>SUMIF('7.  Persistence Report'!$D$96:$D$105,'4.  2011-2014 LRAM'!$B190,'7.  Persistence Report'!O$96:O$105)</f>
        <v>18.808383067999998</v>
      </c>
      <c r="R191" s="288">
        <f>SUMIF('7.  Persistence Report'!$D$96:$D$105,'4.  2011-2014 LRAM'!$B190,'7.  Persistence Report'!P$96:P$105)</f>
        <v>18.808383067999998</v>
      </c>
      <c r="S191" s="288">
        <f>SUMIF('7.  Persistence Report'!$D$96:$D$105,'4.  2011-2014 LRAM'!$B190,'7.  Persistence Report'!Q$96:Q$105)</f>
        <v>0</v>
      </c>
      <c r="T191" s="288">
        <f>SUMIF('7.  Persistence Report'!$D$96:$D$105,'4.  2011-2014 LRAM'!$B190,'7.  Persistence Report'!R$96:R$105)</f>
        <v>0</v>
      </c>
      <c r="U191" s="288">
        <f>SUMIF('7.  Persistence Report'!$D$96:$D$105,'4.  2011-2014 LRAM'!$B190,'7.  Persistence Report'!S$96:S$105)</f>
        <v>0</v>
      </c>
      <c r="V191" s="288">
        <f>SUMIF('7.  Persistence Report'!$D$96:$D$105,'4.  2011-2014 LRAM'!$B190,'7.  Persistence Report'!T$96:T$105)</f>
        <v>0</v>
      </c>
      <c r="W191" s="288">
        <f>SUMIF('7.  Persistence Report'!$D$96:$D$105,'4.  2011-2014 LRAM'!$B190,'7.  Persistence Report'!U$96:U$105)</f>
        <v>0</v>
      </c>
      <c r="X191" s="288">
        <f>SUMIF('7.  Persistence Report'!$D$96:$D$105,'4.  2011-2014 LRAM'!$B190,'7.  Persistence Report'!V$96:V$105)</f>
        <v>0</v>
      </c>
      <c r="Y191" s="404">
        <f>Y190</f>
        <v>0</v>
      </c>
      <c r="Z191" s="978">
        <v>0</v>
      </c>
      <c r="AA191" s="978">
        <v>0.32</v>
      </c>
      <c r="AB191" s="978">
        <v>0.68</v>
      </c>
      <c r="AC191" s="978">
        <v>0</v>
      </c>
      <c r="AD191" s="404">
        <f t="shared" ref="AD191:AL191" si="52">AD190</f>
        <v>0</v>
      </c>
      <c r="AE191" s="404">
        <f t="shared" si="52"/>
        <v>0</v>
      </c>
      <c r="AF191" s="404">
        <f t="shared" si="52"/>
        <v>0</v>
      </c>
      <c r="AG191" s="404">
        <f t="shared" si="52"/>
        <v>0</v>
      </c>
      <c r="AH191" s="404">
        <f t="shared" si="52"/>
        <v>0</v>
      </c>
      <c r="AI191" s="404">
        <f t="shared" si="52"/>
        <v>0</v>
      </c>
      <c r="AJ191" s="404">
        <f t="shared" si="52"/>
        <v>0</v>
      </c>
      <c r="AK191" s="404">
        <f t="shared" si="52"/>
        <v>0</v>
      </c>
      <c r="AL191" s="404">
        <f t="shared" si="52"/>
        <v>0</v>
      </c>
      <c r="AM191" s="498"/>
    </row>
    <row r="192" spans="1:39" ht="15" outlineLevel="1">
      <c r="B192" s="307"/>
      <c r="C192" s="305"/>
      <c r="D192" s="309"/>
      <c r="E192" s="309"/>
      <c r="F192" s="309"/>
      <c r="G192" s="309"/>
      <c r="H192" s="309"/>
      <c r="I192" s="309"/>
      <c r="J192" s="309"/>
      <c r="K192" s="309"/>
      <c r="L192" s="309"/>
      <c r="M192" s="309"/>
      <c r="N192" s="284"/>
      <c r="O192" s="309"/>
      <c r="P192" s="309"/>
      <c r="Q192" s="309"/>
      <c r="R192" s="309"/>
      <c r="S192" s="309"/>
      <c r="T192" s="309"/>
      <c r="U192" s="309"/>
      <c r="V192" s="309"/>
      <c r="W192" s="309"/>
      <c r="X192" s="309"/>
      <c r="Y192" s="409"/>
      <c r="Z192" s="410"/>
      <c r="AA192" s="409"/>
      <c r="AB192" s="409"/>
      <c r="AC192" s="409"/>
      <c r="AD192" s="409"/>
      <c r="AE192" s="409"/>
      <c r="AF192" s="409"/>
      <c r="AG192" s="409"/>
      <c r="AH192" s="409"/>
      <c r="AI192" s="409"/>
      <c r="AJ192" s="409"/>
      <c r="AK192" s="409"/>
      <c r="AL192" s="409"/>
      <c r="AM192" s="306"/>
    </row>
    <row r="193" spans="1:39" s="276" customFormat="1" ht="15" outlineLevel="1">
      <c r="A193" s="502">
        <v>15</v>
      </c>
      <c r="B193" s="307" t="s">
        <v>485</v>
      </c>
      <c r="C193" s="284" t="s">
        <v>24</v>
      </c>
      <c r="D193" s="288">
        <f>'[3]4.  2011-2014 LRAM'!D193</f>
        <v>0</v>
      </c>
      <c r="E193" s="288">
        <f>SUMIF('7.  Persistence Report'!$D$44:$D$54,'4.  2011-2014 LRAM'!$B193,'7.  Persistence Report'!AS$44:AS$54)</f>
        <v>0</v>
      </c>
      <c r="F193" s="288">
        <f>SUMIF('7.  Persistence Report'!$D$44:$D$54,'4.  2011-2014 LRAM'!$B193,'7.  Persistence Report'!AT$44:AT$54)</f>
        <v>0</v>
      </c>
      <c r="G193" s="288">
        <f>SUMIF('7.  Persistence Report'!$D$44:$D$54,'4.  2011-2014 LRAM'!$B193,'7.  Persistence Report'!AU$44:AU$54)</f>
        <v>0</v>
      </c>
      <c r="H193" s="288">
        <f>SUMIF('7.  Persistence Report'!$D$44:$D$54,'4.  2011-2014 LRAM'!$B193,'7.  Persistence Report'!AV$44:AV$54)</f>
        <v>0</v>
      </c>
      <c r="I193" s="288">
        <f>SUMIF('7.  Persistence Report'!$D$44:$D$54,'4.  2011-2014 LRAM'!$B193,'7.  Persistence Report'!AW$44:AW$54)</f>
        <v>0</v>
      </c>
      <c r="J193" s="288">
        <f>SUMIF('7.  Persistence Report'!$D$44:$D$54,'4.  2011-2014 LRAM'!$B193,'7.  Persistence Report'!AX$44:AX$54)</f>
        <v>0</v>
      </c>
      <c r="K193" s="288">
        <f>SUMIF('7.  Persistence Report'!$D$44:$D$54,'4.  2011-2014 LRAM'!$B193,'7.  Persistence Report'!AY$44:AY$54)</f>
        <v>0</v>
      </c>
      <c r="L193" s="288">
        <f>SUMIF('7.  Persistence Report'!$D$44:$D$54,'4.  2011-2014 LRAM'!$B193,'7.  Persistence Report'!AZ$44:AZ$54)</f>
        <v>0</v>
      </c>
      <c r="M193" s="288">
        <f>SUMIF('7.  Persistence Report'!$D$44:$D$54,'4.  2011-2014 LRAM'!$B193,'7.  Persistence Report'!BA$44:BA$54)</f>
        <v>0</v>
      </c>
      <c r="N193" s="284"/>
      <c r="O193" s="288">
        <f>'[3]4.  2011-2014 LRAM'!O193</f>
        <v>0</v>
      </c>
      <c r="P193" s="288">
        <f>SUMIF('7.  Persistence Report'!$D$44:$D$54,'4.  2011-2014 LRAM'!$B193,'7.  Persistence Report'!N$44:N$54)</f>
        <v>0</v>
      </c>
      <c r="Q193" s="288">
        <f>SUMIF('7.  Persistence Report'!$D$44:$D$54,'4.  2011-2014 LRAM'!$B193,'7.  Persistence Report'!O$44:O$54)</f>
        <v>0</v>
      </c>
      <c r="R193" s="288">
        <f>SUMIF('7.  Persistence Report'!$D$44:$D$54,'4.  2011-2014 LRAM'!$B193,'7.  Persistence Report'!P$44:P$54)</f>
        <v>0</v>
      </c>
      <c r="S193" s="288">
        <f>SUMIF('7.  Persistence Report'!$D$44:$D$54,'4.  2011-2014 LRAM'!$B193,'7.  Persistence Report'!Q$44:Q$54)</f>
        <v>0</v>
      </c>
      <c r="T193" s="288">
        <f>SUMIF('7.  Persistence Report'!$D$44:$D$54,'4.  2011-2014 LRAM'!$B193,'7.  Persistence Report'!R$44:R$54)</f>
        <v>0</v>
      </c>
      <c r="U193" s="288">
        <f>SUMIF('7.  Persistence Report'!$D$44:$D$54,'4.  2011-2014 LRAM'!$B193,'7.  Persistence Report'!S$44:S$54)</f>
        <v>0</v>
      </c>
      <c r="V193" s="288">
        <f>SUMIF('7.  Persistence Report'!$D$44:$D$54,'4.  2011-2014 LRAM'!$B193,'7.  Persistence Report'!T$44:T$54)</f>
        <v>0</v>
      </c>
      <c r="W193" s="288">
        <f>SUMIF('7.  Persistence Report'!$D$44:$D$54,'4.  2011-2014 LRAM'!$B193,'7.  Persistence Report'!U$44:U$54)</f>
        <v>0</v>
      </c>
      <c r="X193" s="288">
        <f>SUMIF('7.  Persistence Report'!$D$44:$D$54,'4.  2011-2014 LRAM'!$B193,'7.  Persistence Report'!V$44:V$54)</f>
        <v>0</v>
      </c>
      <c r="Y193" s="408"/>
      <c r="Z193" s="408"/>
      <c r="AA193" s="408"/>
      <c r="AB193" s="408"/>
      <c r="AC193" s="408"/>
      <c r="AD193" s="408"/>
      <c r="AE193" s="408"/>
      <c r="AF193" s="408"/>
      <c r="AG193" s="408"/>
      <c r="AH193" s="408"/>
      <c r="AI193" s="408"/>
      <c r="AJ193" s="408"/>
      <c r="AK193" s="408"/>
      <c r="AL193" s="408"/>
      <c r="AM193" s="289">
        <f>SUM(Y193:AL193)</f>
        <v>0</v>
      </c>
    </row>
    <row r="194" spans="1:39" s="276" customFormat="1" ht="15" outlineLevel="1">
      <c r="A194" s="502"/>
      <c r="B194" s="308" t="s">
        <v>243</v>
      </c>
      <c r="C194" s="284" t="s">
        <v>162</v>
      </c>
      <c r="D194" s="288">
        <f>'[3]4.  2011-2014 LRAM'!D194</f>
        <v>0</v>
      </c>
      <c r="E194" s="288">
        <f>SUMIF('7.  Persistence Report'!$D$96:$D$105,'4.  2011-2014 LRAM'!$B193,'7.  Persistence Report'!AS$96:AS$105)</f>
        <v>0</v>
      </c>
      <c r="F194" s="288">
        <f>SUMIF('7.  Persistence Report'!$D$96:$D$105,'4.  2011-2014 LRAM'!$B193,'7.  Persistence Report'!AT$96:AT$105)</f>
        <v>0</v>
      </c>
      <c r="G194" s="288">
        <f>SUMIF('7.  Persistence Report'!$D$96:$D$105,'4.  2011-2014 LRAM'!$B193,'7.  Persistence Report'!AU$96:AU$105)</f>
        <v>0</v>
      </c>
      <c r="H194" s="288">
        <f>SUMIF('7.  Persistence Report'!$D$96:$D$105,'4.  2011-2014 LRAM'!$B193,'7.  Persistence Report'!AV$96:AV$105)</f>
        <v>0</v>
      </c>
      <c r="I194" s="288">
        <f>SUMIF('7.  Persistence Report'!$D$96:$D$105,'4.  2011-2014 LRAM'!$B193,'7.  Persistence Report'!AW$96:AW$105)</f>
        <v>0</v>
      </c>
      <c r="J194" s="288">
        <f>SUMIF('7.  Persistence Report'!$D$96:$D$105,'4.  2011-2014 LRAM'!$B193,'7.  Persistence Report'!AX$96:AX$105)</f>
        <v>0</v>
      </c>
      <c r="K194" s="288">
        <f>SUMIF('7.  Persistence Report'!$D$96:$D$105,'4.  2011-2014 LRAM'!$B193,'7.  Persistence Report'!AY$96:AY$105)</f>
        <v>0</v>
      </c>
      <c r="L194" s="288">
        <f>SUMIF('7.  Persistence Report'!$D$96:$D$105,'4.  2011-2014 LRAM'!$B193,'7.  Persistence Report'!AZ$96:AZ$105)</f>
        <v>0</v>
      </c>
      <c r="M194" s="288">
        <f>SUMIF('7.  Persistence Report'!$D$96:$D$105,'4.  2011-2014 LRAM'!$B193,'7.  Persistence Report'!BA$96:BA$105)</f>
        <v>0</v>
      </c>
      <c r="N194" s="284"/>
      <c r="O194" s="288">
        <f>'[3]4.  2011-2014 LRAM'!O194</f>
        <v>0</v>
      </c>
      <c r="P194" s="288">
        <f>SUMIF('7.  Persistence Report'!$D$96:$D$105,'4.  2011-2014 LRAM'!$B193,'7.  Persistence Report'!N$96:N$105)</f>
        <v>0</v>
      </c>
      <c r="Q194" s="288">
        <f>SUMIF('7.  Persistence Report'!$D$96:$D$105,'4.  2011-2014 LRAM'!$B193,'7.  Persistence Report'!O$96:O$105)</f>
        <v>0</v>
      </c>
      <c r="R194" s="288">
        <f>SUMIF('7.  Persistence Report'!$D$96:$D$105,'4.  2011-2014 LRAM'!$B193,'7.  Persistence Report'!P$96:P$105)</f>
        <v>0</v>
      </c>
      <c r="S194" s="288">
        <f>SUMIF('7.  Persistence Report'!$D$96:$D$105,'4.  2011-2014 LRAM'!$B193,'7.  Persistence Report'!Q$96:Q$105)</f>
        <v>0</v>
      </c>
      <c r="T194" s="288">
        <f>SUMIF('7.  Persistence Report'!$D$96:$D$105,'4.  2011-2014 LRAM'!$B193,'7.  Persistence Report'!R$96:R$105)</f>
        <v>0</v>
      </c>
      <c r="U194" s="288">
        <f>SUMIF('7.  Persistence Report'!$D$96:$D$105,'4.  2011-2014 LRAM'!$B193,'7.  Persistence Report'!S$96:S$105)</f>
        <v>0</v>
      </c>
      <c r="V194" s="288">
        <f>SUMIF('7.  Persistence Report'!$D$96:$D$105,'4.  2011-2014 LRAM'!$B193,'7.  Persistence Report'!T$96:T$105)</f>
        <v>0</v>
      </c>
      <c r="W194" s="288">
        <f>SUMIF('7.  Persistence Report'!$D$96:$D$105,'4.  2011-2014 LRAM'!$B193,'7.  Persistence Report'!U$96:U$105)</f>
        <v>0</v>
      </c>
      <c r="X194" s="288">
        <f>SUMIF('7.  Persistence Report'!$D$96:$D$105,'4.  2011-2014 LRAM'!$B193,'7.  Persistence Report'!V$96:V$105)</f>
        <v>0</v>
      </c>
      <c r="Y194" s="404">
        <f>Y193</f>
        <v>0</v>
      </c>
      <c r="Z194" s="404">
        <f>Z193</f>
        <v>0</v>
      </c>
      <c r="AA194" s="404">
        <f t="shared" ref="AA194:AL194" si="53">AA193</f>
        <v>0</v>
      </c>
      <c r="AB194" s="404">
        <f t="shared" si="53"/>
        <v>0</v>
      </c>
      <c r="AC194" s="404">
        <f t="shared" si="53"/>
        <v>0</v>
      </c>
      <c r="AD194" s="404">
        <f t="shared" si="53"/>
        <v>0</v>
      </c>
      <c r="AE194" s="404">
        <f t="shared" si="53"/>
        <v>0</v>
      </c>
      <c r="AF194" s="404">
        <f t="shared" si="53"/>
        <v>0</v>
      </c>
      <c r="AG194" s="404">
        <f t="shared" si="53"/>
        <v>0</v>
      </c>
      <c r="AH194" s="404">
        <f t="shared" si="53"/>
        <v>0</v>
      </c>
      <c r="AI194" s="404">
        <f t="shared" si="53"/>
        <v>0</v>
      </c>
      <c r="AJ194" s="404">
        <f t="shared" si="53"/>
        <v>0</v>
      </c>
      <c r="AK194" s="404">
        <f t="shared" si="53"/>
        <v>0</v>
      </c>
      <c r="AL194" s="404">
        <f t="shared" si="53"/>
        <v>0</v>
      </c>
      <c r="AM194" s="498"/>
    </row>
    <row r="195" spans="1:39" s="276" customFormat="1" ht="15" outlineLevel="1">
      <c r="A195" s="502"/>
      <c r="B195" s="307"/>
      <c r="C195" s="305"/>
      <c r="D195" s="309"/>
      <c r="E195" s="309"/>
      <c r="F195" s="309"/>
      <c r="G195" s="309"/>
      <c r="H195" s="309"/>
      <c r="I195" s="309"/>
      <c r="J195" s="309"/>
      <c r="K195" s="309"/>
      <c r="L195" s="309"/>
      <c r="M195" s="309"/>
      <c r="N195" s="284"/>
      <c r="O195" s="309"/>
      <c r="P195" s="309"/>
      <c r="Q195" s="309"/>
      <c r="R195" s="309"/>
      <c r="S195" s="309"/>
      <c r="T195" s="309"/>
      <c r="U195" s="309"/>
      <c r="V195" s="309"/>
      <c r="W195" s="309"/>
      <c r="X195" s="309"/>
      <c r="Y195" s="411"/>
      <c r="Z195" s="409"/>
      <c r="AA195" s="409"/>
      <c r="AB195" s="409"/>
      <c r="AC195" s="409"/>
      <c r="AD195" s="409"/>
      <c r="AE195" s="409"/>
      <c r="AF195" s="409"/>
      <c r="AG195" s="409"/>
      <c r="AH195" s="409"/>
      <c r="AI195" s="409"/>
      <c r="AJ195" s="409"/>
      <c r="AK195" s="409"/>
      <c r="AL195" s="409"/>
      <c r="AM195" s="306"/>
    </row>
    <row r="196" spans="1:39" s="276" customFormat="1" ht="30" outlineLevel="1">
      <c r="A196" s="502">
        <v>16</v>
      </c>
      <c r="B196" s="307" t="s">
        <v>486</v>
      </c>
      <c r="C196" s="284" t="s">
        <v>24</v>
      </c>
      <c r="D196" s="288">
        <f>'[3]4.  2011-2014 LRAM'!D196</f>
        <v>0</v>
      </c>
      <c r="E196" s="288">
        <f>SUMIF('7.  Persistence Report'!$D$44:$D$54,'4.  2011-2014 LRAM'!$B196,'7.  Persistence Report'!AS$44:AS$54)</f>
        <v>0</v>
      </c>
      <c r="F196" s="288">
        <f>SUMIF('7.  Persistence Report'!$D$44:$D$54,'4.  2011-2014 LRAM'!$B196,'7.  Persistence Report'!AT$44:AT$54)</f>
        <v>0</v>
      </c>
      <c r="G196" s="288">
        <f>SUMIF('7.  Persistence Report'!$D$44:$D$54,'4.  2011-2014 LRAM'!$B196,'7.  Persistence Report'!AU$44:AU$54)</f>
        <v>0</v>
      </c>
      <c r="H196" s="288">
        <f>SUMIF('7.  Persistence Report'!$D$44:$D$54,'4.  2011-2014 LRAM'!$B196,'7.  Persistence Report'!AV$44:AV$54)</f>
        <v>0</v>
      </c>
      <c r="I196" s="288">
        <f>SUMIF('7.  Persistence Report'!$D$44:$D$54,'4.  2011-2014 LRAM'!$B196,'7.  Persistence Report'!AW$44:AW$54)</f>
        <v>0</v>
      </c>
      <c r="J196" s="288">
        <f>SUMIF('7.  Persistence Report'!$D$44:$D$54,'4.  2011-2014 LRAM'!$B196,'7.  Persistence Report'!AX$44:AX$54)</f>
        <v>0</v>
      </c>
      <c r="K196" s="288">
        <f>SUMIF('7.  Persistence Report'!$D$44:$D$54,'4.  2011-2014 LRAM'!$B196,'7.  Persistence Report'!AY$44:AY$54)</f>
        <v>0</v>
      </c>
      <c r="L196" s="288">
        <f>SUMIF('7.  Persistence Report'!$D$44:$D$54,'4.  2011-2014 LRAM'!$B196,'7.  Persistence Report'!AZ$44:AZ$54)</f>
        <v>0</v>
      </c>
      <c r="M196" s="288">
        <f>SUMIF('7.  Persistence Report'!$D$44:$D$54,'4.  2011-2014 LRAM'!$B196,'7.  Persistence Report'!BA$44:BA$54)</f>
        <v>0</v>
      </c>
      <c r="N196" s="284"/>
      <c r="O196" s="288">
        <f>'[3]4.  2011-2014 LRAM'!O196</f>
        <v>0</v>
      </c>
      <c r="P196" s="288">
        <f>SUMIF('7.  Persistence Report'!$D$44:$D$54,'4.  2011-2014 LRAM'!$B196,'7.  Persistence Report'!N$44:N$54)</f>
        <v>0</v>
      </c>
      <c r="Q196" s="288">
        <f>SUMIF('7.  Persistence Report'!$D$44:$D$54,'4.  2011-2014 LRAM'!$B196,'7.  Persistence Report'!O$44:O$54)</f>
        <v>0</v>
      </c>
      <c r="R196" s="288">
        <f>SUMIF('7.  Persistence Report'!$D$44:$D$54,'4.  2011-2014 LRAM'!$B196,'7.  Persistence Report'!P$44:P$54)</f>
        <v>0</v>
      </c>
      <c r="S196" s="288">
        <f>SUMIF('7.  Persistence Report'!$D$44:$D$54,'4.  2011-2014 LRAM'!$B196,'7.  Persistence Report'!Q$44:Q$54)</f>
        <v>0</v>
      </c>
      <c r="T196" s="288">
        <f>SUMIF('7.  Persistence Report'!$D$44:$D$54,'4.  2011-2014 LRAM'!$B196,'7.  Persistence Report'!R$44:R$54)</f>
        <v>0</v>
      </c>
      <c r="U196" s="288">
        <f>SUMIF('7.  Persistence Report'!$D$44:$D$54,'4.  2011-2014 LRAM'!$B196,'7.  Persistence Report'!S$44:S$54)</f>
        <v>0</v>
      </c>
      <c r="V196" s="288">
        <f>SUMIF('7.  Persistence Report'!$D$44:$D$54,'4.  2011-2014 LRAM'!$B196,'7.  Persistence Report'!T$44:T$54)</f>
        <v>0</v>
      </c>
      <c r="W196" s="288">
        <f>SUMIF('7.  Persistence Report'!$D$44:$D$54,'4.  2011-2014 LRAM'!$B196,'7.  Persistence Report'!U$44:U$54)</f>
        <v>0</v>
      </c>
      <c r="X196" s="288">
        <f>SUMIF('7.  Persistence Report'!$D$44:$D$54,'4.  2011-2014 LRAM'!$B196,'7.  Persistence Report'!V$44:V$54)</f>
        <v>0</v>
      </c>
      <c r="Y196" s="408"/>
      <c r="Z196" s="408"/>
      <c r="AA196" s="408"/>
      <c r="AB196" s="408"/>
      <c r="AC196" s="408"/>
      <c r="AD196" s="408"/>
      <c r="AE196" s="408"/>
      <c r="AF196" s="408"/>
      <c r="AG196" s="408"/>
      <c r="AH196" s="408"/>
      <c r="AI196" s="408"/>
      <c r="AJ196" s="408"/>
      <c r="AK196" s="408"/>
      <c r="AL196" s="408"/>
      <c r="AM196" s="289">
        <f>SUM(Y196:AL196)</f>
        <v>0</v>
      </c>
    </row>
    <row r="197" spans="1:39" s="276" customFormat="1" ht="15" outlineLevel="1">
      <c r="A197" s="502"/>
      <c r="B197" s="308" t="s">
        <v>243</v>
      </c>
      <c r="C197" s="284" t="s">
        <v>162</v>
      </c>
      <c r="D197" s="288">
        <f>'[3]4.  2011-2014 LRAM'!D197</f>
        <v>0</v>
      </c>
      <c r="E197" s="288">
        <f>SUMIF('7.  Persistence Report'!$D$96:$D$105,'4.  2011-2014 LRAM'!$B196,'7.  Persistence Report'!AS$96:AS$105)</f>
        <v>0</v>
      </c>
      <c r="F197" s="288">
        <f>SUMIF('7.  Persistence Report'!$D$96:$D$105,'4.  2011-2014 LRAM'!$B196,'7.  Persistence Report'!AT$96:AT$105)</f>
        <v>0</v>
      </c>
      <c r="G197" s="288">
        <f>SUMIF('7.  Persistence Report'!$D$96:$D$105,'4.  2011-2014 LRAM'!$B196,'7.  Persistence Report'!AU$96:AU$105)</f>
        <v>0</v>
      </c>
      <c r="H197" s="288">
        <f>SUMIF('7.  Persistence Report'!$D$96:$D$105,'4.  2011-2014 LRAM'!$B196,'7.  Persistence Report'!AV$96:AV$105)</f>
        <v>0</v>
      </c>
      <c r="I197" s="288">
        <f>SUMIF('7.  Persistence Report'!$D$96:$D$105,'4.  2011-2014 LRAM'!$B196,'7.  Persistence Report'!AW$96:AW$105)</f>
        <v>0</v>
      </c>
      <c r="J197" s="288">
        <f>SUMIF('7.  Persistence Report'!$D$96:$D$105,'4.  2011-2014 LRAM'!$B196,'7.  Persistence Report'!AX$96:AX$105)</f>
        <v>0</v>
      </c>
      <c r="K197" s="288">
        <f>SUMIF('7.  Persistence Report'!$D$96:$D$105,'4.  2011-2014 LRAM'!$B196,'7.  Persistence Report'!AY$96:AY$105)</f>
        <v>0</v>
      </c>
      <c r="L197" s="288">
        <f>SUMIF('7.  Persistence Report'!$D$96:$D$105,'4.  2011-2014 LRAM'!$B196,'7.  Persistence Report'!AZ$96:AZ$105)</f>
        <v>0</v>
      </c>
      <c r="M197" s="288">
        <f>SUMIF('7.  Persistence Report'!$D$96:$D$105,'4.  2011-2014 LRAM'!$B196,'7.  Persistence Report'!BA$96:BA$105)</f>
        <v>0</v>
      </c>
      <c r="N197" s="284"/>
      <c r="O197" s="288">
        <f>'[3]4.  2011-2014 LRAM'!O197</f>
        <v>0</v>
      </c>
      <c r="P197" s="288">
        <f>SUMIF('7.  Persistence Report'!$D$96:$D$105,'4.  2011-2014 LRAM'!$B196,'7.  Persistence Report'!N$96:N$105)</f>
        <v>0</v>
      </c>
      <c r="Q197" s="288">
        <f>SUMIF('7.  Persistence Report'!$D$96:$D$105,'4.  2011-2014 LRAM'!$B196,'7.  Persistence Report'!O$96:O$105)</f>
        <v>0</v>
      </c>
      <c r="R197" s="288">
        <f>SUMIF('7.  Persistence Report'!$D$96:$D$105,'4.  2011-2014 LRAM'!$B196,'7.  Persistence Report'!P$96:P$105)</f>
        <v>0</v>
      </c>
      <c r="S197" s="288">
        <f>SUMIF('7.  Persistence Report'!$D$96:$D$105,'4.  2011-2014 LRAM'!$B196,'7.  Persistence Report'!Q$96:Q$105)</f>
        <v>0</v>
      </c>
      <c r="T197" s="288">
        <f>SUMIF('7.  Persistence Report'!$D$96:$D$105,'4.  2011-2014 LRAM'!$B196,'7.  Persistence Report'!R$96:R$105)</f>
        <v>0</v>
      </c>
      <c r="U197" s="288">
        <f>SUMIF('7.  Persistence Report'!$D$96:$D$105,'4.  2011-2014 LRAM'!$B196,'7.  Persistence Report'!S$96:S$105)</f>
        <v>0</v>
      </c>
      <c r="V197" s="288">
        <f>SUMIF('7.  Persistence Report'!$D$96:$D$105,'4.  2011-2014 LRAM'!$B196,'7.  Persistence Report'!T$96:T$105)</f>
        <v>0</v>
      </c>
      <c r="W197" s="288">
        <f>SUMIF('7.  Persistence Report'!$D$96:$D$105,'4.  2011-2014 LRAM'!$B196,'7.  Persistence Report'!U$96:U$105)</f>
        <v>0</v>
      </c>
      <c r="X197" s="288">
        <f>SUMIF('7.  Persistence Report'!$D$96:$D$105,'4.  2011-2014 LRAM'!$B196,'7.  Persistence Report'!V$96:V$105)</f>
        <v>0</v>
      </c>
      <c r="Y197" s="404">
        <f>Y196</f>
        <v>0</v>
      </c>
      <c r="Z197" s="404">
        <f>Z196</f>
        <v>0</v>
      </c>
      <c r="AA197" s="404">
        <f t="shared" ref="AA197:AL197" si="54">AA196</f>
        <v>0</v>
      </c>
      <c r="AB197" s="404">
        <f t="shared" si="54"/>
        <v>0</v>
      </c>
      <c r="AC197" s="404">
        <f t="shared" si="54"/>
        <v>0</v>
      </c>
      <c r="AD197" s="404">
        <f t="shared" si="54"/>
        <v>0</v>
      </c>
      <c r="AE197" s="404">
        <f t="shared" si="54"/>
        <v>0</v>
      </c>
      <c r="AF197" s="404">
        <f t="shared" si="54"/>
        <v>0</v>
      </c>
      <c r="AG197" s="404">
        <f t="shared" si="54"/>
        <v>0</v>
      </c>
      <c r="AH197" s="404">
        <f t="shared" si="54"/>
        <v>0</v>
      </c>
      <c r="AI197" s="404">
        <f t="shared" si="54"/>
        <v>0</v>
      </c>
      <c r="AJ197" s="404">
        <f t="shared" si="54"/>
        <v>0</v>
      </c>
      <c r="AK197" s="404">
        <f t="shared" si="54"/>
        <v>0</v>
      </c>
      <c r="AL197" s="404">
        <f t="shared" si="54"/>
        <v>0</v>
      </c>
      <c r="AM197" s="498"/>
    </row>
    <row r="198" spans="1:39" s="276" customFormat="1" ht="15" outlineLevel="1">
      <c r="A198" s="502"/>
      <c r="B198" s="307"/>
      <c r="C198" s="305"/>
      <c r="D198" s="309"/>
      <c r="E198" s="309"/>
      <c r="F198" s="309"/>
      <c r="G198" s="309"/>
      <c r="H198" s="309"/>
      <c r="I198" s="309"/>
      <c r="J198" s="309"/>
      <c r="K198" s="309"/>
      <c r="L198" s="309"/>
      <c r="M198" s="309"/>
      <c r="N198" s="284"/>
      <c r="O198" s="309"/>
      <c r="P198" s="309"/>
      <c r="Q198" s="309"/>
      <c r="R198" s="309"/>
      <c r="S198" s="309"/>
      <c r="T198" s="309"/>
      <c r="U198" s="309"/>
      <c r="V198" s="309"/>
      <c r="W198" s="309"/>
      <c r="X198" s="309"/>
      <c r="Y198" s="411"/>
      <c r="Z198" s="409"/>
      <c r="AA198" s="409"/>
      <c r="AB198" s="409"/>
      <c r="AC198" s="409"/>
      <c r="AD198" s="409"/>
      <c r="AE198" s="409"/>
      <c r="AF198" s="409"/>
      <c r="AG198" s="409"/>
      <c r="AH198" s="409"/>
      <c r="AI198" s="409"/>
      <c r="AJ198" s="409"/>
      <c r="AK198" s="409"/>
      <c r="AL198" s="409"/>
      <c r="AM198" s="306"/>
    </row>
    <row r="199" spans="1:39" ht="15" outlineLevel="1">
      <c r="A199" s="502">
        <v>17</v>
      </c>
      <c r="B199" s="1025" t="s">
        <v>818</v>
      </c>
      <c r="C199" s="284" t="s">
        <v>24</v>
      </c>
      <c r="D199" s="288">
        <f>'[3]4.  2011-2014 LRAM'!D199</f>
        <v>15535.22</v>
      </c>
      <c r="E199" s="288">
        <f>SUMIF('7.  Persistence Report'!$D$44:$D$54,'4.  2011-2014 LRAM'!$B199,'7.  Persistence Report'!AS$44:AS$54)</f>
        <v>0</v>
      </c>
      <c r="F199" s="288">
        <f>SUMIF('7.  Persistence Report'!$D$44:$D$54,'4.  2011-2014 LRAM'!$B199,'7.  Persistence Report'!AT$44:AT$54)</f>
        <v>0</v>
      </c>
      <c r="G199" s="288">
        <f>SUMIF('7.  Persistence Report'!$D$44:$D$54,'4.  2011-2014 LRAM'!$B199,'7.  Persistence Report'!AU$44:AU$54)</f>
        <v>0</v>
      </c>
      <c r="H199" s="288">
        <f>SUMIF('7.  Persistence Report'!$D$44:$D$54,'4.  2011-2014 LRAM'!$B199,'7.  Persistence Report'!AV$44:AV$54)</f>
        <v>0</v>
      </c>
      <c r="I199" s="288">
        <f>SUMIF('7.  Persistence Report'!$D$44:$D$54,'4.  2011-2014 LRAM'!$B199,'7.  Persistence Report'!AW$44:AW$54)</f>
        <v>0</v>
      </c>
      <c r="J199" s="288">
        <f>SUMIF('7.  Persistence Report'!$D$44:$D$54,'4.  2011-2014 LRAM'!$B199,'7.  Persistence Report'!AX$44:AX$54)</f>
        <v>0</v>
      </c>
      <c r="K199" s="288">
        <f>SUMIF('7.  Persistence Report'!$D$44:$D$54,'4.  2011-2014 LRAM'!$B199,'7.  Persistence Report'!AY$44:AY$54)</f>
        <v>0</v>
      </c>
      <c r="L199" s="288">
        <f>SUMIF('7.  Persistence Report'!$D$44:$D$54,'4.  2011-2014 LRAM'!$B199,'7.  Persistence Report'!AZ$44:AZ$54)</f>
        <v>0</v>
      </c>
      <c r="M199" s="288">
        <f>SUMIF('7.  Persistence Report'!$D$44:$D$54,'4.  2011-2014 LRAM'!$B199,'7.  Persistence Report'!BA$44:BA$54)</f>
        <v>0</v>
      </c>
      <c r="N199" s="284"/>
      <c r="O199" s="288">
        <f>'[3]4.  2011-2014 LRAM'!O199</f>
        <v>1068.7909999999999</v>
      </c>
      <c r="P199" s="288">
        <f>SUMIF('7.  Persistence Report'!$D$44:$D$54,'4.  2011-2014 LRAM'!$B199,'7.  Persistence Report'!N$44:N$54)</f>
        <v>0</v>
      </c>
      <c r="Q199" s="288">
        <f>SUMIF('7.  Persistence Report'!$D$44:$D$54,'4.  2011-2014 LRAM'!$B199,'7.  Persistence Report'!O$44:O$54)</f>
        <v>0</v>
      </c>
      <c r="R199" s="288">
        <f>SUMIF('7.  Persistence Report'!$D$44:$D$54,'4.  2011-2014 LRAM'!$B199,'7.  Persistence Report'!P$44:P$54)</f>
        <v>0</v>
      </c>
      <c r="S199" s="288">
        <f>SUMIF('7.  Persistence Report'!$D$44:$D$54,'4.  2011-2014 LRAM'!$B199,'7.  Persistence Report'!Q$44:Q$54)</f>
        <v>0</v>
      </c>
      <c r="T199" s="288">
        <f>SUMIF('7.  Persistence Report'!$D$44:$D$54,'4.  2011-2014 LRAM'!$B199,'7.  Persistence Report'!R$44:R$54)</f>
        <v>0</v>
      </c>
      <c r="U199" s="288">
        <f>SUMIF('7.  Persistence Report'!$D$44:$D$54,'4.  2011-2014 LRAM'!$B199,'7.  Persistence Report'!S$44:S$54)</f>
        <v>0</v>
      </c>
      <c r="V199" s="288">
        <f>SUMIF('7.  Persistence Report'!$D$44:$D$54,'4.  2011-2014 LRAM'!$B199,'7.  Persistence Report'!T$44:T$54)</f>
        <v>0</v>
      </c>
      <c r="W199" s="288">
        <f>SUMIF('7.  Persistence Report'!$D$44:$D$54,'4.  2011-2014 LRAM'!$B199,'7.  Persistence Report'!U$44:U$54)</f>
        <v>0</v>
      </c>
      <c r="X199" s="288">
        <f>SUMIF('7.  Persistence Report'!$D$44:$D$54,'4.  2011-2014 LRAM'!$B199,'7.  Persistence Report'!V$44:V$54)</f>
        <v>0</v>
      </c>
      <c r="Y199" s="408"/>
      <c r="Z199" s="462">
        <v>0.15000000000000002</v>
      </c>
      <c r="AA199" s="462">
        <v>0.60000000000000009</v>
      </c>
      <c r="AB199" s="408">
        <v>2.5000000000000001E-2</v>
      </c>
      <c r="AC199" s="408">
        <v>0.25</v>
      </c>
      <c r="AD199" s="408"/>
      <c r="AE199" s="408"/>
      <c r="AF199" s="408"/>
      <c r="AG199" s="408"/>
      <c r="AH199" s="408"/>
      <c r="AI199" s="408"/>
      <c r="AJ199" s="408"/>
      <c r="AK199" s="408"/>
      <c r="AL199" s="408"/>
      <c r="AM199" s="289">
        <f>SUM(Y199:AL199)</f>
        <v>1.0250000000000001</v>
      </c>
    </row>
    <row r="200" spans="1:39" ht="15" outlineLevel="1">
      <c r="B200" s="287" t="s">
        <v>243</v>
      </c>
      <c r="C200" s="284" t="s">
        <v>162</v>
      </c>
      <c r="D200" s="288">
        <f>'[3]4.  2011-2014 LRAM'!D200</f>
        <v>0</v>
      </c>
      <c r="E200" s="288">
        <f>SUMIF('7.  Persistence Report'!$D$96:$D$105,'4.  2011-2014 LRAM'!$B199,'7.  Persistence Report'!AS$96:AS$105)</f>
        <v>0</v>
      </c>
      <c r="F200" s="288">
        <f>SUMIF('7.  Persistence Report'!$D$96:$D$105,'4.  2011-2014 LRAM'!$B199,'7.  Persistence Report'!AT$96:AT$105)</f>
        <v>0</v>
      </c>
      <c r="G200" s="288">
        <f>SUMIF('7.  Persistence Report'!$D$96:$D$105,'4.  2011-2014 LRAM'!$B199,'7.  Persistence Report'!AU$96:AU$105)</f>
        <v>0</v>
      </c>
      <c r="H200" s="288">
        <f>SUMIF('7.  Persistence Report'!$D$96:$D$105,'4.  2011-2014 LRAM'!$B199,'7.  Persistence Report'!AV$96:AV$105)</f>
        <v>0</v>
      </c>
      <c r="I200" s="288">
        <f>SUMIF('7.  Persistence Report'!$D$96:$D$105,'4.  2011-2014 LRAM'!$B199,'7.  Persistence Report'!AW$96:AW$105)</f>
        <v>0</v>
      </c>
      <c r="J200" s="288">
        <f>SUMIF('7.  Persistence Report'!$D$96:$D$105,'4.  2011-2014 LRAM'!$B199,'7.  Persistence Report'!AX$96:AX$105)</f>
        <v>0</v>
      </c>
      <c r="K200" s="288">
        <f>SUMIF('7.  Persistence Report'!$D$96:$D$105,'4.  2011-2014 LRAM'!$B199,'7.  Persistence Report'!AY$96:AY$105)</f>
        <v>0</v>
      </c>
      <c r="L200" s="288">
        <f>SUMIF('7.  Persistence Report'!$D$96:$D$105,'4.  2011-2014 LRAM'!$B199,'7.  Persistence Report'!AZ$96:AZ$105)</f>
        <v>0</v>
      </c>
      <c r="M200" s="288">
        <f>SUMIF('7.  Persistence Report'!$D$96:$D$105,'4.  2011-2014 LRAM'!$B199,'7.  Persistence Report'!BA$96:BA$105)</f>
        <v>0</v>
      </c>
      <c r="N200" s="284"/>
      <c r="O200" s="288">
        <f>'[3]4.  2011-2014 LRAM'!O200</f>
        <v>0</v>
      </c>
      <c r="P200" s="288">
        <f>SUMIF('7.  Persistence Report'!$D$96:$D$105,'4.  2011-2014 LRAM'!$B199,'7.  Persistence Report'!N$96:N$105)</f>
        <v>0</v>
      </c>
      <c r="Q200" s="288">
        <f>SUMIF('7.  Persistence Report'!$D$96:$D$105,'4.  2011-2014 LRAM'!$B199,'7.  Persistence Report'!O$96:O$105)</f>
        <v>0</v>
      </c>
      <c r="R200" s="288">
        <f>SUMIF('7.  Persistence Report'!$D$96:$D$105,'4.  2011-2014 LRAM'!$B199,'7.  Persistence Report'!P$96:P$105)</f>
        <v>0</v>
      </c>
      <c r="S200" s="288">
        <f>SUMIF('7.  Persistence Report'!$D$96:$D$105,'4.  2011-2014 LRAM'!$B199,'7.  Persistence Report'!Q$96:Q$105)</f>
        <v>0</v>
      </c>
      <c r="T200" s="288">
        <f>SUMIF('7.  Persistence Report'!$D$96:$D$105,'4.  2011-2014 LRAM'!$B199,'7.  Persistence Report'!R$96:R$105)</f>
        <v>0</v>
      </c>
      <c r="U200" s="288">
        <f>SUMIF('7.  Persistence Report'!$D$96:$D$105,'4.  2011-2014 LRAM'!$B199,'7.  Persistence Report'!S$96:S$105)</f>
        <v>0</v>
      </c>
      <c r="V200" s="288">
        <f>SUMIF('7.  Persistence Report'!$D$96:$D$105,'4.  2011-2014 LRAM'!$B199,'7.  Persistence Report'!T$96:T$105)</f>
        <v>0</v>
      </c>
      <c r="W200" s="288">
        <f>SUMIF('7.  Persistence Report'!$D$96:$D$105,'4.  2011-2014 LRAM'!$B199,'7.  Persistence Report'!U$96:U$105)</f>
        <v>0</v>
      </c>
      <c r="X200" s="288">
        <f>SUMIF('7.  Persistence Report'!$D$96:$D$105,'4.  2011-2014 LRAM'!$B199,'7.  Persistence Report'!V$96:V$105)</f>
        <v>0</v>
      </c>
      <c r="Y200" s="404">
        <f>Y199</f>
        <v>0</v>
      </c>
      <c r="Z200" s="978">
        <v>0</v>
      </c>
      <c r="AA200" s="978">
        <v>0.32</v>
      </c>
      <c r="AB200" s="978">
        <v>0.68</v>
      </c>
      <c r="AC200" s="978">
        <v>0</v>
      </c>
      <c r="AD200" s="404">
        <f t="shared" ref="AD200:AL200" si="55">AD199</f>
        <v>0</v>
      </c>
      <c r="AE200" s="404">
        <f t="shared" si="55"/>
        <v>0</v>
      </c>
      <c r="AF200" s="404">
        <f t="shared" si="55"/>
        <v>0</v>
      </c>
      <c r="AG200" s="404">
        <f t="shared" si="55"/>
        <v>0</v>
      </c>
      <c r="AH200" s="404">
        <f t="shared" si="55"/>
        <v>0</v>
      </c>
      <c r="AI200" s="404">
        <f t="shared" si="55"/>
        <v>0</v>
      </c>
      <c r="AJ200" s="404">
        <f t="shared" si="55"/>
        <v>0</v>
      </c>
      <c r="AK200" s="404">
        <f t="shared" si="55"/>
        <v>0</v>
      </c>
      <c r="AL200" s="404">
        <f t="shared" si="55"/>
        <v>0</v>
      </c>
      <c r="AM200" s="498"/>
    </row>
    <row r="201" spans="1:39" ht="15" outlineLevel="1">
      <c r="B201" s="308"/>
      <c r="C201" s="298"/>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412"/>
      <c r="Z201" s="413"/>
      <c r="AA201" s="413"/>
      <c r="AB201" s="413"/>
      <c r="AC201" s="413"/>
      <c r="AD201" s="413"/>
      <c r="AE201" s="413"/>
      <c r="AF201" s="413"/>
      <c r="AG201" s="413"/>
      <c r="AH201" s="413"/>
      <c r="AI201" s="413"/>
      <c r="AJ201" s="413"/>
      <c r="AK201" s="413"/>
      <c r="AL201" s="413"/>
      <c r="AM201" s="310"/>
    </row>
    <row r="202" spans="1:39" ht="15.75" outlineLevel="1">
      <c r="A202" s="503"/>
      <c r="B202" s="281" t="s">
        <v>10</v>
      </c>
      <c r="C202" s="282"/>
      <c r="D202" s="282"/>
      <c r="E202" s="282"/>
      <c r="F202" s="282"/>
      <c r="G202" s="282"/>
      <c r="H202" s="282"/>
      <c r="I202" s="282"/>
      <c r="J202" s="282"/>
      <c r="K202" s="282"/>
      <c r="L202" s="282"/>
      <c r="M202" s="282"/>
      <c r="N202" s="283"/>
      <c r="O202" s="282"/>
      <c r="P202" s="282"/>
      <c r="Q202" s="282"/>
      <c r="R202" s="282"/>
      <c r="S202" s="282"/>
      <c r="T202" s="282"/>
      <c r="U202" s="282"/>
      <c r="V202" s="282"/>
      <c r="W202" s="282"/>
      <c r="X202" s="282"/>
      <c r="Y202" s="407"/>
      <c r="Z202" s="407"/>
      <c r="AA202" s="407"/>
      <c r="AB202" s="407"/>
      <c r="AC202" s="407"/>
      <c r="AD202" s="407"/>
      <c r="AE202" s="407"/>
      <c r="AF202" s="407"/>
      <c r="AG202" s="407"/>
      <c r="AH202" s="407"/>
      <c r="AI202" s="407"/>
      <c r="AJ202" s="407"/>
      <c r="AK202" s="407"/>
      <c r="AL202" s="407"/>
      <c r="AM202" s="285"/>
    </row>
    <row r="203" spans="1:39" ht="15" outlineLevel="1">
      <c r="A203" s="502">
        <v>18</v>
      </c>
      <c r="B203" s="308" t="s">
        <v>11</v>
      </c>
      <c r="C203" s="284" t="s">
        <v>24</v>
      </c>
      <c r="D203" s="288">
        <f>'[3]4.  2011-2014 LRAM'!D203</f>
        <v>0</v>
      </c>
      <c r="E203" s="288">
        <f>SUMIF('7.  Persistence Report'!$D$44:$D$54,'4.  2011-2014 LRAM'!$B203,'7.  Persistence Report'!AS$44:AS$54)</f>
        <v>0</v>
      </c>
      <c r="F203" s="288">
        <f>SUMIF('7.  Persistence Report'!$D$44:$D$54,'4.  2011-2014 LRAM'!$B203,'7.  Persistence Report'!AT$44:AT$54)</f>
        <v>0</v>
      </c>
      <c r="G203" s="288">
        <f>SUMIF('7.  Persistence Report'!$D$44:$D$54,'4.  2011-2014 LRAM'!$B203,'7.  Persistence Report'!AU$44:AU$54)</f>
        <v>0</v>
      </c>
      <c r="H203" s="288">
        <f>SUMIF('7.  Persistence Report'!$D$44:$D$54,'4.  2011-2014 LRAM'!$B203,'7.  Persistence Report'!AV$44:AV$54)</f>
        <v>0</v>
      </c>
      <c r="I203" s="288">
        <f>SUMIF('7.  Persistence Report'!$D$44:$D$54,'4.  2011-2014 LRAM'!$B203,'7.  Persistence Report'!AW$44:AW$54)</f>
        <v>0</v>
      </c>
      <c r="J203" s="288">
        <f>SUMIF('7.  Persistence Report'!$D$44:$D$54,'4.  2011-2014 LRAM'!$B203,'7.  Persistence Report'!AX$44:AX$54)</f>
        <v>0</v>
      </c>
      <c r="K203" s="288">
        <f>SUMIF('7.  Persistence Report'!$D$44:$D$54,'4.  2011-2014 LRAM'!$B203,'7.  Persistence Report'!AY$44:AY$54)</f>
        <v>0</v>
      </c>
      <c r="L203" s="288">
        <f>SUMIF('7.  Persistence Report'!$D$44:$D$54,'4.  2011-2014 LRAM'!$B203,'7.  Persistence Report'!AZ$44:AZ$54)</f>
        <v>0</v>
      </c>
      <c r="M203" s="288">
        <f>SUMIF('7.  Persistence Report'!$D$44:$D$54,'4.  2011-2014 LRAM'!$B203,'7.  Persistence Report'!BA$44:BA$54)</f>
        <v>0</v>
      </c>
      <c r="N203" s="288">
        <v>12</v>
      </c>
      <c r="O203" s="288">
        <f>'[3]4.  2011-2014 LRAM'!O203</f>
        <v>0</v>
      </c>
      <c r="P203" s="288">
        <f>SUMIF('7.  Persistence Report'!$D$96:$D$105,'4.  2011-2014 LRAM'!$B199,'7.  Persistence Report'!N$96:N$105)</f>
        <v>0</v>
      </c>
      <c r="Q203" s="288">
        <f>SUMIF('7.  Persistence Report'!$D$96:$D$105,'4.  2011-2014 LRAM'!$B199,'7.  Persistence Report'!O$96:O$105)</f>
        <v>0</v>
      </c>
      <c r="R203" s="288">
        <f>SUMIF('7.  Persistence Report'!$D$96:$D$105,'4.  2011-2014 LRAM'!$B199,'7.  Persistence Report'!P$96:P$105)</f>
        <v>0</v>
      </c>
      <c r="S203" s="288">
        <f>SUMIF('7.  Persistence Report'!$D$96:$D$105,'4.  2011-2014 LRAM'!$B199,'7.  Persistence Report'!Q$96:Q$105)</f>
        <v>0</v>
      </c>
      <c r="T203" s="288">
        <f>SUMIF('7.  Persistence Report'!$D$96:$D$105,'4.  2011-2014 LRAM'!$B199,'7.  Persistence Report'!R$96:R$105)</f>
        <v>0</v>
      </c>
      <c r="U203" s="288">
        <f>SUMIF('7.  Persistence Report'!$D$96:$D$105,'4.  2011-2014 LRAM'!$B199,'7.  Persistence Report'!S$96:S$105)</f>
        <v>0</v>
      </c>
      <c r="V203" s="288">
        <f>SUMIF('7.  Persistence Report'!$D$96:$D$105,'4.  2011-2014 LRAM'!$B199,'7.  Persistence Report'!T$96:T$105)</f>
        <v>0</v>
      </c>
      <c r="W203" s="288">
        <f>SUMIF('7.  Persistence Report'!$D$96:$D$105,'4.  2011-2014 LRAM'!$B199,'7.  Persistence Report'!U$96:U$105)</f>
        <v>0</v>
      </c>
      <c r="X203" s="288">
        <f>SUMIF('7.  Persistence Report'!$D$96:$D$105,'4.  2011-2014 LRAM'!$B199,'7.  Persistence Report'!V$96:V$105)</f>
        <v>0</v>
      </c>
      <c r="Y203" s="419"/>
      <c r="Z203" s="408"/>
      <c r="AA203" s="408"/>
      <c r="AB203" s="408"/>
      <c r="AC203" s="408"/>
      <c r="AD203" s="408"/>
      <c r="AE203" s="408"/>
      <c r="AF203" s="408"/>
      <c r="AG203" s="408"/>
      <c r="AH203" s="408"/>
      <c r="AI203" s="408"/>
      <c r="AJ203" s="408"/>
      <c r="AK203" s="408"/>
      <c r="AL203" s="408"/>
      <c r="AM203" s="289">
        <f>SUM(Y203:AL203)</f>
        <v>0</v>
      </c>
    </row>
    <row r="204" spans="1:39" ht="15" outlineLevel="1">
      <c r="B204" s="287" t="s">
        <v>243</v>
      </c>
      <c r="C204" s="284" t="s">
        <v>162</v>
      </c>
      <c r="D204" s="288">
        <f>'[3]4.  2011-2014 LRAM'!D204</f>
        <v>0</v>
      </c>
      <c r="E204" s="288">
        <f>SUMIF('7.  Persistence Report'!$D$96:$D$105,'4.  2011-2014 LRAM'!$B203,'7.  Persistence Report'!AS$96:AS$105)</f>
        <v>0</v>
      </c>
      <c r="F204" s="288">
        <f>SUMIF('7.  Persistence Report'!$D$96:$D$105,'4.  2011-2014 LRAM'!$B203,'7.  Persistence Report'!AT$96:AT$105)</f>
        <v>0</v>
      </c>
      <c r="G204" s="288">
        <f>SUMIF('7.  Persistence Report'!$D$96:$D$105,'4.  2011-2014 LRAM'!$B203,'7.  Persistence Report'!AU$96:AU$105)</f>
        <v>0</v>
      </c>
      <c r="H204" s="288">
        <f>SUMIF('7.  Persistence Report'!$D$96:$D$105,'4.  2011-2014 LRAM'!$B203,'7.  Persistence Report'!AV$96:AV$105)</f>
        <v>0</v>
      </c>
      <c r="I204" s="288">
        <f>SUMIF('7.  Persistence Report'!$D$96:$D$105,'4.  2011-2014 LRAM'!$B203,'7.  Persistence Report'!AW$96:AW$105)</f>
        <v>0</v>
      </c>
      <c r="J204" s="288">
        <f>SUMIF('7.  Persistence Report'!$D$96:$D$105,'4.  2011-2014 LRAM'!$B203,'7.  Persistence Report'!AX$96:AX$105)</f>
        <v>0</v>
      </c>
      <c r="K204" s="288">
        <f>SUMIF('7.  Persistence Report'!$D$96:$D$105,'4.  2011-2014 LRAM'!$B203,'7.  Persistence Report'!AY$96:AY$105)</f>
        <v>0</v>
      </c>
      <c r="L204" s="288">
        <f>SUMIF('7.  Persistence Report'!$D$96:$D$105,'4.  2011-2014 LRAM'!$B203,'7.  Persistence Report'!AZ$96:AZ$105)</f>
        <v>0</v>
      </c>
      <c r="M204" s="288">
        <f>SUMIF('7.  Persistence Report'!$D$96:$D$105,'4.  2011-2014 LRAM'!$B203,'7.  Persistence Report'!BA$96:BA$105)</f>
        <v>0</v>
      </c>
      <c r="N204" s="288">
        <f>N203</f>
        <v>12</v>
      </c>
      <c r="O204" s="288">
        <f>'[3]4.  2011-2014 LRAM'!O204</f>
        <v>0</v>
      </c>
      <c r="P204" s="288">
        <f>SUMIF('7.  Persistence Report'!$D$96:$D$105,'4.  2011-2014 LRAM'!$B203,'7.  Persistence Report'!N$96:N$105)</f>
        <v>0</v>
      </c>
      <c r="Q204" s="288">
        <f>SUMIF('7.  Persistence Report'!$D$96:$D$105,'4.  2011-2014 LRAM'!$B203,'7.  Persistence Report'!O$96:O$105)</f>
        <v>0</v>
      </c>
      <c r="R204" s="288">
        <f>SUMIF('7.  Persistence Report'!$D$96:$D$105,'4.  2011-2014 LRAM'!$B203,'7.  Persistence Report'!P$96:P$105)</f>
        <v>0</v>
      </c>
      <c r="S204" s="288">
        <f>SUMIF('7.  Persistence Report'!$D$96:$D$105,'4.  2011-2014 LRAM'!$B203,'7.  Persistence Report'!Q$96:Q$105)</f>
        <v>0</v>
      </c>
      <c r="T204" s="288">
        <f>SUMIF('7.  Persistence Report'!$D$96:$D$105,'4.  2011-2014 LRAM'!$B203,'7.  Persistence Report'!R$96:R$105)</f>
        <v>0</v>
      </c>
      <c r="U204" s="288">
        <f>SUMIF('7.  Persistence Report'!$D$96:$D$105,'4.  2011-2014 LRAM'!$B203,'7.  Persistence Report'!S$96:S$105)</f>
        <v>0</v>
      </c>
      <c r="V204" s="288">
        <f>SUMIF('7.  Persistence Report'!$D$96:$D$105,'4.  2011-2014 LRAM'!$B203,'7.  Persistence Report'!T$96:T$105)</f>
        <v>0</v>
      </c>
      <c r="W204" s="288">
        <f>SUMIF('7.  Persistence Report'!$D$96:$D$105,'4.  2011-2014 LRAM'!$B203,'7.  Persistence Report'!U$96:U$105)</f>
        <v>0</v>
      </c>
      <c r="X204" s="288">
        <f>SUMIF('7.  Persistence Report'!$D$96:$D$105,'4.  2011-2014 LRAM'!$B203,'7.  Persistence Report'!V$96:V$105)</f>
        <v>0</v>
      </c>
      <c r="Y204" s="404">
        <f>Y203</f>
        <v>0</v>
      </c>
      <c r="Z204" s="404">
        <f>Z203</f>
        <v>0</v>
      </c>
      <c r="AA204" s="404">
        <f t="shared" ref="AA204:AL204" si="56">AA203</f>
        <v>0</v>
      </c>
      <c r="AB204" s="404">
        <f t="shared" si="56"/>
        <v>0</v>
      </c>
      <c r="AC204" s="404">
        <f t="shared" si="56"/>
        <v>0</v>
      </c>
      <c r="AD204" s="404">
        <f t="shared" si="56"/>
        <v>0</v>
      </c>
      <c r="AE204" s="404">
        <f t="shared" si="56"/>
        <v>0</v>
      </c>
      <c r="AF204" s="404">
        <f t="shared" si="56"/>
        <v>0</v>
      </c>
      <c r="AG204" s="404">
        <f t="shared" si="56"/>
        <v>0</v>
      </c>
      <c r="AH204" s="404">
        <f t="shared" si="56"/>
        <v>0</v>
      </c>
      <c r="AI204" s="404">
        <f t="shared" si="56"/>
        <v>0</v>
      </c>
      <c r="AJ204" s="404">
        <f t="shared" si="56"/>
        <v>0</v>
      </c>
      <c r="AK204" s="404">
        <f t="shared" si="56"/>
        <v>0</v>
      </c>
      <c r="AL204" s="404">
        <f t="shared" si="56"/>
        <v>0</v>
      </c>
      <c r="AM204" s="498"/>
    </row>
    <row r="205" spans="1:39" ht="15" outlineLevel="1">
      <c r="A205" s="505"/>
      <c r="B205" s="308"/>
      <c r="C205" s="298"/>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405"/>
      <c r="Z205" s="414"/>
      <c r="AA205" s="414"/>
      <c r="AB205" s="414"/>
      <c r="AC205" s="414"/>
      <c r="AD205" s="414"/>
      <c r="AE205" s="414"/>
      <c r="AF205" s="414"/>
      <c r="AG205" s="414"/>
      <c r="AH205" s="414"/>
      <c r="AI205" s="414"/>
      <c r="AJ205" s="414"/>
      <c r="AK205" s="414"/>
      <c r="AL205" s="414"/>
      <c r="AM205" s="299"/>
    </row>
    <row r="206" spans="1:39" ht="15" outlineLevel="1">
      <c r="A206" s="502">
        <v>19</v>
      </c>
      <c r="B206" s="308" t="s">
        <v>12</v>
      </c>
      <c r="C206" s="284" t="s">
        <v>24</v>
      </c>
      <c r="D206" s="288">
        <f>'[3]4.  2011-2014 LRAM'!D206</f>
        <v>0</v>
      </c>
      <c r="E206" s="288">
        <f>SUMIF('7.  Persistence Report'!$D$44:$D$54,'4.  2011-2014 LRAM'!$B206,'7.  Persistence Report'!AS$44:AS$54)</f>
        <v>0</v>
      </c>
      <c r="F206" s="288">
        <f>SUMIF('7.  Persistence Report'!$D$44:$D$54,'4.  2011-2014 LRAM'!$B206,'7.  Persistence Report'!AT$44:AT$54)</f>
        <v>0</v>
      </c>
      <c r="G206" s="288">
        <f>SUMIF('7.  Persistence Report'!$D$44:$D$54,'4.  2011-2014 LRAM'!$B206,'7.  Persistence Report'!AU$44:AU$54)</f>
        <v>0</v>
      </c>
      <c r="H206" s="288">
        <f>SUMIF('7.  Persistence Report'!$D$44:$D$54,'4.  2011-2014 LRAM'!$B206,'7.  Persistence Report'!AV$44:AV$54)</f>
        <v>0</v>
      </c>
      <c r="I206" s="288">
        <f>SUMIF('7.  Persistence Report'!$D$44:$D$54,'4.  2011-2014 LRAM'!$B206,'7.  Persistence Report'!AW$44:AW$54)</f>
        <v>0</v>
      </c>
      <c r="J206" s="288">
        <f>SUMIF('7.  Persistence Report'!$D$44:$D$54,'4.  2011-2014 LRAM'!$B206,'7.  Persistence Report'!AX$44:AX$54)</f>
        <v>0</v>
      </c>
      <c r="K206" s="288">
        <f>SUMIF('7.  Persistence Report'!$D$44:$D$54,'4.  2011-2014 LRAM'!$B206,'7.  Persistence Report'!AY$44:AY$54)</f>
        <v>0</v>
      </c>
      <c r="L206" s="288">
        <f>SUMIF('7.  Persistence Report'!$D$44:$D$54,'4.  2011-2014 LRAM'!$B206,'7.  Persistence Report'!AZ$44:AZ$54)</f>
        <v>0</v>
      </c>
      <c r="M206" s="288">
        <f>SUMIF('7.  Persistence Report'!$D$44:$D$54,'4.  2011-2014 LRAM'!$B206,'7.  Persistence Report'!BA$44:BA$54)</f>
        <v>0</v>
      </c>
      <c r="N206" s="288">
        <v>12</v>
      </c>
      <c r="O206" s="288">
        <f>'[3]4.  2011-2014 LRAM'!O206</f>
        <v>0</v>
      </c>
      <c r="P206" s="288">
        <f>SUMIF('7.  Persistence Report'!$D$44:$D$54,'4.  2011-2014 LRAM'!$B206,'7.  Persistence Report'!N$44:N$54)</f>
        <v>0</v>
      </c>
      <c r="Q206" s="288">
        <f>SUMIF('7.  Persistence Report'!$D$44:$D$54,'4.  2011-2014 LRAM'!$B206,'7.  Persistence Report'!O$44:O$54)</f>
        <v>0</v>
      </c>
      <c r="R206" s="288">
        <f>SUMIF('7.  Persistence Report'!$D$44:$D$54,'4.  2011-2014 LRAM'!$B206,'7.  Persistence Report'!P$44:P$54)</f>
        <v>0</v>
      </c>
      <c r="S206" s="288">
        <f>SUMIF('7.  Persistence Report'!$D$44:$D$54,'4.  2011-2014 LRAM'!$B206,'7.  Persistence Report'!Q$44:Q$54)</f>
        <v>0</v>
      </c>
      <c r="T206" s="288">
        <f>SUMIF('7.  Persistence Report'!$D$44:$D$54,'4.  2011-2014 LRAM'!$B206,'7.  Persistence Report'!R$44:R$54)</f>
        <v>0</v>
      </c>
      <c r="U206" s="288">
        <f>SUMIF('7.  Persistence Report'!$D$44:$D$54,'4.  2011-2014 LRAM'!$B206,'7.  Persistence Report'!S$44:S$54)</f>
        <v>0</v>
      </c>
      <c r="V206" s="288">
        <f>SUMIF('7.  Persistence Report'!$D$44:$D$54,'4.  2011-2014 LRAM'!$B206,'7.  Persistence Report'!T$44:T$54)</f>
        <v>0</v>
      </c>
      <c r="W206" s="288">
        <f>SUMIF('7.  Persistence Report'!$D$44:$D$54,'4.  2011-2014 LRAM'!$B206,'7.  Persistence Report'!U$44:U$54)</f>
        <v>0</v>
      </c>
      <c r="X206" s="288">
        <f>SUMIF('7.  Persistence Report'!$D$44:$D$54,'4.  2011-2014 LRAM'!$B206,'7.  Persistence Report'!V$44:V$54)</f>
        <v>0</v>
      </c>
      <c r="Y206" s="403"/>
      <c r="Z206" s="408"/>
      <c r="AA206" s="408"/>
      <c r="AB206" s="408"/>
      <c r="AC206" s="408"/>
      <c r="AD206" s="408"/>
      <c r="AE206" s="408"/>
      <c r="AF206" s="408"/>
      <c r="AG206" s="408"/>
      <c r="AH206" s="408"/>
      <c r="AI206" s="408"/>
      <c r="AJ206" s="408"/>
      <c r="AK206" s="408"/>
      <c r="AL206" s="408"/>
      <c r="AM206" s="289">
        <f>SUM(Y206:AL206)</f>
        <v>0</v>
      </c>
    </row>
    <row r="207" spans="1:39" ht="15" outlineLevel="1">
      <c r="B207" s="287" t="s">
        <v>243</v>
      </c>
      <c r="C207" s="284" t="s">
        <v>162</v>
      </c>
      <c r="D207" s="288">
        <f>'[3]4.  2011-2014 LRAM'!D207</f>
        <v>0</v>
      </c>
      <c r="E207" s="288">
        <f>SUMIF('7.  Persistence Report'!$D$96:$D$105,'4.  2011-2014 LRAM'!$B206,'7.  Persistence Report'!AS$96:AS$105)</f>
        <v>0</v>
      </c>
      <c r="F207" s="288">
        <f>SUMIF('7.  Persistence Report'!$D$96:$D$105,'4.  2011-2014 LRAM'!$B206,'7.  Persistence Report'!AT$96:AT$105)</f>
        <v>0</v>
      </c>
      <c r="G207" s="288">
        <f>SUMIF('7.  Persistence Report'!$D$96:$D$105,'4.  2011-2014 LRAM'!$B206,'7.  Persistence Report'!AU$96:AU$105)</f>
        <v>0</v>
      </c>
      <c r="H207" s="288">
        <f>SUMIF('7.  Persistence Report'!$D$96:$D$105,'4.  2011-2014 LRAM'!$B206,'7.  Persistence Report'!AV$96:AV$105)</f>
        <v>0</v>
      </c>
      <c r="I207" s="288">
        <f>SUMIF('7.  Persistence Report'!$D$96:$D$105,'4.  2011-2014 LRAM'!$B206,'7.  Persistence Report'!AW$96:AW$105)</f>
        <v>0</v>
      </c>
      <c r="J207" s="288">
        <f>SUMIF('7.  Persistence Report'!$D$96:$D$105,'4.  2011-2014 LRAM'!$B206,'7.  Persistence Report'!AX$96:AX$105)</f>
        <v>0</v>
      </c>
      <c r="K207" s="288">
        <f>SUMIF('7.  Persistence Report'!$D$96:$D$105,'4.  2011-2014 LRAM'!$B206,'7.  Persistence Report'!AY$96:AY$105)</f>
        <v>0</v>
      </c>
      <c r="L207" s="288">
        <f>SUMIF('7.  Persistence Report'!$D$96:$D$105,'4.  2011-2014 LRAM'!$B206,'7.  Persistence Report'!AZ$96:AZ$105)</f>
        <v>0</v>
      </c>
      <c r="M207" s="288">
        <f>SUMIF('7.  Persistence Report'!$D$96:$D$105,'4.  2011-2014 LRAM'!$B206,'7.  Persistence Report'!BA$96:BA$105)</f>
        <v>0</v>
      </c>
      <c r="N207" s="288">
        <f>N206</f>
        <v>12</v>
      </c>
      <c r="O207" s="288">
        <f>'[3]4.  2011-2014 LRAM'!O207</f>
        <v>0</v>
      </c>
      <c r="P207" s="288">
        <f>SUMIF('7.  Persistence Report'!$D$96:$D$105,'4.  2011-2014 LRAM'!$B206,'7.  Persistence Report'!N$96:N$105)</f>
        <v>0</v>
      </c>
      <c r="Q207" s="288">
        <f>SUMIF('7.  Persistence Report'!$D$96:$D$105,'4.  2011-2014 LRAM'!$B206,'7.  Persistence Report'!O$96:O$105)</f>
        <v>0</v>
      </c>
      <c r="R207" s="288">
        <f>SUMIF('7.  Persistence Report'!$D$96:$D$105,'4.  2011-2014 LRAM'!$B206,'7.  Persistence Report'!P$96:P$105)</f>
        <v>0</v>
      </c>
      <c r="S207" s="288">
        <f>SUMIF('7.  Persistence Report'!$D$96:$D$105,'4.  2011-2014 LRAM'!$B206,'7.  Persistence Report'!Q$96:Q$105)</f>
        <v>0</v>
      </c>
      <c r="T207" s="288">
        <f>SUMIF('7.  Persistence Report'!$D$96:$D$105,'4.  2011-2014 LRAM'!$B206,'7.  Persistence Report'!R$96:R$105)</f>
        <v>0</v>
      </c>
      <c r="U207" s="288">
        <f>SUMIF('7.  Persistence Report'!$D$96:$D$105,'4.  2011-2014 LRAM'!$B206,'7.  Persistence Report'!S$96:S$105)</f>
        <v>0</v>
      </c>
      <c r="V207" s="288">
        <f>SUMIF('7.  Persistence Report'!$D$96:$D$105,'4.  2011-2014 LRAM'!$B206,'7.  Persistence Report'!T$96:T$105)</f>
        <v>0</v>
      </c>
      <c r="W207" s="288">
        <f>SUMIF('7.  Persistence Report'!$D$96:$D$105,'4.  2011-2014 LRAM'!$B206,'7.  Persistence Report'!U$96:U$105)</f>
        <v>0</v>
      </c>
      <c r="X207" s="288">
        <f>SUMIF('7.  Persistence Report'!$D$96:$D$105,'4.  2011-2014 LRAM'!$B206,'7.  Persistence Report'!V$96:V$105)</f>
        <v>0</v>
      </c>
      <c r="Y207" s="404">
        <f>Y206</f>
        <v>0</v>
      </c>
      <c r="Z207" s="404">
        <f>Z206</f>
        <v>0</v>
      </c>
      <c r="AA207" s="404">
        <f t="shared" ref="AA207:AL207" si="57">AA206</f>
        <v>0</v>
      </c>
      <c r="AB207" s="404">
        <f t="shared" si="57"/>
        <v>0</v>
      </c>
      <c r="AC207" s="404">
        <f t="shared" si="57"/>
        <v>0</v>
      </c>
      <c r="AD207" s="404">
        <f t="shared" si="57"/>
        <v>0</v>
      </c>
      <c r="AE207" s="404">
        <f t="shared" si="57"/>
        <v>0</v>
      </c>
      <c r="AF207" s="404">
        <f t="shared" si="57"/>
        <v>0</v>
      </c>
      <c r="AG207" s="404">
        <f t="shared" si="57"/>
        <v>0</v>
      </c>
      <c r="AH207" s="404">
        <f t="shared" si="57"/>
        <v>0</v>
      </c>
      <c r="AI207" s="404">
        <f t="shared" si="57"/>
        <v>0</v>
      </c>
      <c r="AJ207" s="404">
        <f t="shared" si="57"/>
        <v>0</v>
      </c>
      <c r="AK207" s="404">
        <f t="shared" si="57"/>
        <v>0</v>
      </c>
      <c r="AL207" s="404">
        <f t="shared" si="57"/>
        <v>0</v>
      </c>
      <c r="AM207" s="498"/>
    </row>
    <row r="208" spans="1:39" ht="15" outlineLevel="1">
      <c r="B208" s="308"/>
      <c r="C208" s="298"/>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415"/>
      <c r="Z208" s="415"/>
      <c r="AA208" s="405"/>
      <c r="AB208" s="405"/>
      <c r="AC208" s="405"/>
      <c r="AD208" s="405"/>
      <c r="AE208" s="405"/>
      <c r="AF208" s="405"/>
      <c r="AG208" s="405"/>
      <c r="AH208" s="405"/>
      <c r="AI208" s="405"/>
      <c r="AJ208" s="405"/>
      <c r="AK208" s="405"/>
      <c r="AL208" s="405"/>
      <c r="AM208" s="299"/>
    </row>
    <row r="209" spans="1:39" ht="15" outlineLevel="1">
      <c r="A209" s="502">
        <v>20</v>
      </c>
      <c r="B209" s="308" t="s">
        <v>13</v>
      </c>
      <c r="C209" s="284" t="s">
        <v>24</v>
      </c>
      <c r="D209" s="288">
        <f>'[3]4.  2011-2014 LRAM'!D209</f>
        <v>0</v>
      </c>
      <c r="E209" s="288">
        <f>SUMIF('7.  Persistence Report'!$D$44:$D$54,'4.  2011-2014 LRAM'!$B209,'7.  Persistence Report'!AS$44:AS$54)</f>
        <v>0</v>
      </c>
      <c r="F209" s="288">
        <f>SUMIF('7.  Persistence Report'!$D$44:$D$54,'4.  2011-2014 LRAM'!$B209,'7.  Persistence Report'!AT$44:AT$54)</f>
        <v>0</v>
      </c>
      <c r="G209" s="288">
        <f>SUMIF('7.  Persistence Report'!$D$44:$D$54,'4.  2011-2014 LRAM'!$B209,'7.  Persistence Report'!AU$44:AU$54)</f>
        <v>0</v>
      </c>
      <c r="H209" s="288">
        <f>SUMIF('7.  Persistence Report'!$D$44:$D$54,'4.  2011-2014 LRAM'!$B209,'7.  Persistence Report'!AV$44:AV$54)</f>
        <v>0</v>
      </c>
      <c r="I209" s="288">
        <f>SUMIF('7.  Persistence Report'!$D$44:$D$54,'4.  2011-2014 LRAM'!$B209,'7.  Persistence Report'!AW$44:AW$54)</f>
        <v>0</v>
      </c>
      <c r="J209" s="288">
        <f>SUMIF('7.  Persistence Report'!$D$44:$D$54,'4.  2011-2014 LRAM'!$B209,'7.  Persistence Report'!AX$44:AX$54)</f>
        <v>0</v>
      </c>
      <c r="K209" s="288">
        <f>SUMIF('7.  Persistence Report'!$D$44:$D$54,'4.  2011-2014 LRAM'!$B209,'7.  Persistence Report'!AY$44:AY$54)</f>
        <v>0</v>
      </c>
      <c r="L209" s="288">
        <f>SUMIF('7.  Persistence Report'!$D$44:$D$54,'4.  2011-2014 LRAM'!$B209,'7.  Persistence Report'!AZ$44:AZ$54)</f>
        <v>0</v>
      </c>
      <c r="M209" s="288">
        <f>SUMIF('7.  Persistence Report'!$D$44:$D$54,'4.  2011-2014 LRAM'!$B209,'7.  Persistence Report'!BA$44:BA$54)</f>
        <v>0</v>
      </c>
      <c r="N209" s="288">
        <v>12</v>
      </c>
      <c r="O209" s="288">
        <f>'[3]4.  2011-2014 LRAM'!O209</f>
        <v>0</v>
      </c>
      <c r="P209" s="288">
        <f>SUMIF('7.  Persistence Report'!$D$44:$D$54,'4.  2011-2014 LRAM'!$B209,'7.  Persistence Report'!N$44:N$54)</f>
        <v>0</v>
      </c>
      <c r="Q209" s="288">
        <f>SUMIF('7.  Persistence Report'!$D$44:$D$54,'4.  2011-2014 LRAM'!$B209,'7.  Persistence Report'!O$44:O$54)</f>
        <v>0</v>
      </c>
      <c r="R209" s="288">
        <f>SUMIF('7.  Persistence Report'!$D$44:$D$54,'4.  2011-2014 LRAM'!$B209,'7.  Persistence Report'!P$44:P$54)</f>
        <v>0</v>
      </c>
      <c r="S209" s="288">
        <f>SUMIF('7.  Persistence Report'!$D$44:$D$54,'4.  2011-2014 LRAM'!$B209,'7.  Persistence Report'!Q$44:Q$54)</f>
        <v>0</v>
      </c>
      <c r="T209" s="288">
        <f>SUMIF('7.  Persistence Report'!$D$44:$D$54,'4.  2011-2014 LRAM'!$B209,'7.  Persistence Report'!R$44:R$54)</f>
        <v>0</v>
      </c>
      <c r="U209" s="288">
        <f>SUMIF('7.  Persistence Report'!$D$44:$D$54,'4.  2011-2014 LRAM'!$B209,'7.  Persistence Report'!S$44:S$54)</f>
        <v>0</v>
      </c>
      <c r="V209" s="288">
        <f>SUMIF('7.  Persistence Report'!$D$44:$D$54,'4.  2011-2014 LRAM'!$B209,'7.  Persistence Report'!T$44:T$54)</f>
        <v>0</v>
      </c>
      <c r="W209" s="288">
        <f>SUMIF('7.  Persistence Report'!$D$44:$D$54,'4.  2011-2014 LRAM'!$B209,'7.  Persistence Report'!U$44:U$54)</f>
        <v>0</v>
      </c>
      <c r="X209" s="288">
        <f>SUMIF('7.  Persistence Report'!$D$44:$D$54,'4.  2011-2014 LRAM'!$B209,'7.  Persistence Report'!V$44:V$54)</f>
        <v>0</v>
      </c>
      <c r="Y209" s="403"/>
      <c r="Z209" s="408"/>
      <c r="AA209" s="408"/>
      <c r="AB209" s="408"/>
      <c r="AC209" s="408"/>
      <c r="AD209" s="408"/>
      <c r="AE209" s="408"/>
      <c r="AF209" s="408"/>
      <c r="AG209" s="408"/>
      <c r="AH209" s="408"/>
      <c r="AI209" s="408"/>
      <c r="AJ209" s="408"/>
      <c r="AK209" s="408"/>
      <c r="AL209" s="408"/>
      <c r="AM209" s="289">
        <f>SUM(Y209:AL209)</f>
        <v>0</v>
      </c>
    </row>
    <row r="210" spans="1:39" ht="15" outlineLevel="1">
      <c r="B210" s="287" t="s">
        <v>243</v>
      </c>
      <c r="C210" s="284" t="s">
        <v>162</v>
      </c>
      <c r="D210" s="288">
        <f>'[3]4.  2011-2014 LRAM'!D210</f>
        <v>0</v>
      </c>
      <c r="E210" s="288">
        <f>SUMIF('7.  Persistence Report'!$D$96:$D$105,'4.  2011-2014 LRAM'!$B209,'7.  Persistence Report'!AS$96:AS$105)</f>
        <v>0</v>
      </c>
      <c r="F210" s="288">
        <f>SUMIF('7.  Persistence Report'!$D$96:$D$105,'4.  2011-2014 LRAM'!$B209,'7.  Persistence Report'!AT$96:AT$105)</f>
        <v>0</v>
      </c>
      <c r="G210" s="288">
        <f>SUMIF('7.  Persistence Report'!$D$96:$D$105,'4.  2011-2014 LRAM'!$B209,'7.  Persistence Report'!AU$96:AU$105)</f>
        <v>0</v>
      </c>
      <c r="H210" s="288">
        <f>SUMIF('7.  Persistence Report'!$D$96:$D$105,'4.  2011-2014 LRAM'!$B209,'7.  Persistence Report'!AV$96:AV$105)</f>
        <v>0</v>
      </c>
      <c r="I210" s="288">
        <f>SUMIF('7.  Persistence Report'!$D$96:$D$105,'4.  2011-2014 LRAM'!$B209,'7.  Persistence Report'!AW$96:AW$105)</f>
        <v>0</v>
      </c>
      <c r="J210" s="288">
        <f>SUMIF('7.  Persistence Report'!$D$96:$D$105,'4.  2011-2014 LRAM'!$B209,'7.  Persistence Report'!AX$96:AX$105)</f>
        <v>0</v>
      </c>
      <c r="K210" s="288">
        <f>SUMIF('7.  Persistence Report'!$D$96:$D$105,'4.  2011-2014 LRAM'!$B209,'7.  Persistence Report'!AY$96:AY$105)</f>
        <v>0</v>
      </c>
      <c r="L210" s="288">
        <f>SUMIF('7.  Persistence Report'!$D$96:$D$105,'4.  2011-2014 LRAM'!$B209,'7.  Persistence Report'!AZ$96:AZ$105)</f>
        <v>0</v>
      </c>
      <c r="M210" s="288">
        <f>SUMIF('7.  Persistence Report'!$D$96:$D$105,'4.  2011-2014 LRAM'!$B209,'7.  Persistence Report'!BA$96:BA$105)</f>
        <v>0</v>
      </c>
      <c r="N210" s="288">
        <f>N209</f>
        <v>12</v>
      </c>
      <c r="O210" s="288">
        <f>'[3]4.  2011-2014 LRAM'!O210</f>
        <v>0</v>
      </c>
      <c r="P210" s="288">
        <f>SUMIF('7.  Persistence Report'!$D$96:$D$105,'4.  2011-2014 LRAM'!$B209,'7.  Persistence Report'!N$96:N$105)</f>
        <v>0</v>
      </c>
      <c r="Q210" s="288">
        <f>SUMIF('7.  Persistence Report'!$D$96:$D$105,'4.  2011-2014 LRAM'!$B209,'7.  Persistence Report'!O$96:O$105)</f>
        <v>0</v>
      </c>
      <c r="R210" s="288">
        <f>SUMIF('7.  Persistence Report'!$D$96:$D$105,'4.  2011-2014 LRAM'!$B209,'7.  Persistence Report'!P$96:P$105)</f>
        <v>0</v>
      </c>
      <c r="S210" s="288">
        <f>SUMIF('7.  Persistence Report'!$D$96:$D$105,'4.  2011-2014 LRAM'!$B209,'7.  Persistence Report'!Q$96:Q$105)</f>
        <v>0</v>
      </c>
      <c r="T210" s="288">
        <f>SUMIF('7.  Persistence Report'!$D$96:$D$105,'4.  2011-2014 LRAM'!$B209,'7.  Persistence Report'!R$96:R$105)</f>
        <v>0</v>
      </c>
      <c r="U210" s="288">
        <f>SUMIF('7.  Persistence Report'!$D$96:$D$105,'4.  2011-2014 LRAM'!$B209,'7.  Persistence Report'!S$96:S$105)</f>
        <v>0</v>
      </c>
      <c r="V210" s="288">
        <f>SUMIF('7.  Persistence Report'!$D$96:$D$105,'4.  2011-2014 LRAM'!$B209,'7.  Persistence Report'!T$96:T$105)</f>
        <v>0</v>
      </c>
      <c r="W210" s="288">
        <f>SUMIF('7.  Persistence Report'!$D$96:$D$105,'4.  2011-2014 LRAM'!$B209,'7.  Persistence Report'!U$96:U$105)</f>
        <v>0</v>
      </c>
      <c r="X210" s="288">
        <f>SUMIF('7.  Persistence Report'!$D$96:$D$105,'4.  2011-2014 LRAM'!$B209,'7.  Persistence Report'!V$96:V$105)</f>
        <v>0</v>
      </c>
      <c r="Y210" s="404">
        <f>Y209</f>
        <v>0</v>
      </c>
      <c r="Z210" s="404">
        <f>Z209</f>
        <v>0</v>
      </c>
      <c r="AA210" s="404">
        <f t="shared" ref="AA210:AL210" si="58">AA209</f>
        <v>0</v>
      </c>
      <c r="AB210" s="404">
        <f t="shared" si="58"/>
        <v>0</v>
      </c>
      <c r="AC210" s="404">
        <f t="shared" si="58"/>
        <v>0</v>
      </c>
      <c r="AD210" s="404">
        <f t="shared" si="58"/>
        <v>0</v>
      </c>
      <c r="AE210" s="404">
        <f t="shared" si="58"/>
        <v>0</v>
      </c>
      <c r="AF210" s="404">
        <f t="shared" si="58"/>
        <v>0</v>
      </c>
      <c r="AG210" s="404">
        <f t="shared" si="58"/>
        <v>0</v>
      </c>
      <c r="AH210" s="404">
        <f t="shared" si="58"/>
        <v>0</v>
      </c>
      <c r="AI210" s="404">
        <f t="shared" si="58"/>
        <v>0</v>
      </c>
      <c r="AJ210" s="404">
        <f t="shared" si="58"/>
        <v>0</v>
      </c>
      <c r="AK210" s="404">
        <f t="shared" si="58"/>
        <v>0</v>
      </c>
      <c r="AL210" s="404">
        <f t="shared" si="58"/>
        <v>0</v>
      </c>
      <c r="AM210" s="498"/>
    </row>
    <row r="211" spans="1:39" ht="15" outlineLevel="1">
      <c r="B211" s="308"/>
      <c r="C211" s="298"/>
      <c r="D211" s="284"/>
      <c r="E211" s="284"/>
      <c r="F211" s="284"/>
      <c r="G211" s="284"/>
      <c r="H211" s="284"/>
      <c r="I211" s="284"/>
      <c r="J211" s="284"/>
      <c r="K211" s="284"/>
      <c r="L211" s="284"/>
      <c r="M211" s="284"/>
      <c r="N211" s="311"/>
      <c r="O211" s="284"/>
      <c r="P211" s="284"/>
      <c r="Q211" s="284"/>
      <c r="R211" s="284"/>
      <c r="S211" s="284"/>
      <c r="T211" s="284"/>
      <c r="U211" s="284"/>
      <c r="V211" s="284"/>
      <c r="W211" s="284"/>
      <c r="X211" s="284"/>
      <c r="Y211" s="405"/>
      <c r="Z211" s="405"/>
      <c r="AA211" s="405"/>
      <c r="AB211" s="405"/>
      <c r="AC211" s="405"/>
      <c r="AD211" s="405"/>
      <c r="AE211" s="405"/>
      <c r="AF211" s="405"/>
      <c r="AG211" s="405"/>
      <c r="AH211" s="405"/>
      <c r="AI211" s="405"/>
      <c r="AJ211" s="405"/>
      <c r="AK211" s="405"/>
      <c r="AL211" s="405"/>
      <c r="AM211" s="299"/>
    </row>
    <row r="212" spans="1:39" ht="15" outlineLevel="1">
      <c r="A212" s="502">
        <v>21</v>
      </c>
      <c r="B212" s="979" t="s">
        <v>822</v>
      </c>
      <c r="C212" s="284" t="s">
        <v>24</v>
      </c>
      <c r="D212" s="288">
        <f>'[3]4.  2011-2014 LRAM'!D212</f>
        <v>0</v>
      </c>
      <c r="E212" s="288">
        <f>SUMIF('7.  Persistence Report'!$D$44:$D$54,'4.  2011-2014 LRAM'!$B212,'7.  Persistence Report'!AS$44:AS$54)</f>
        <v>0</v>
      </c>
      <c r="F212" s="288">
        <f>SUMIF('7.  Persistence Report'!$D$44:$D$54,'4.  2011-2014 LRAM'!$B212,'7.  Persistence Report'!AT$44:AT$54)</f>
        <v>0</v>
      </c>
      <c r="G212" s="288">
        <f>SUMIF('7.  Persistence Report'!$D$44:$D$54,'4.  2011-2014 LRAM'!$B212,'7.  Persistence Report'!AU$44:AU$54)</f>
        <v>0</v>
      </c>
      <c r="H212" s="288">
        <f>SUMIF('7.  Persistence Report'!$D$44:$D$54,'4.  2011-2014 LRAM'!$B212,'7.  Persistence Report'!AV$44:AV$54)</f>
        <v>0</v>
      </c>
      <c r="I212" s="288">
        <f>SUMIF('7.  Persistence Report'!$D$44:$D$54,'4.  2011-2014 LRAM'!$B212,'7.  Persistence Report'!AW$44:AW$54)</f>
        <v>0</v>
      </c>
      <c r="J212" s="288">
        <f>SUMIF('7.  Persistence Report'!$D$44:$D$54,'4.  2011-2014 LRAM'!$B212,'7.  Persistence Report'!AX$44:AX$54)</f>
        <v>0</v>
      </c>
      <c r="K212" s="288">
        <f>SUMIF('7.  Persistence Report'!$D$44:$D$54,'4.  2011-2014 LRAM'!$B212,'7.  Persistence Report'!AY$44:AY$54)</f>
        <v>0</v>
      </c>
      <c r="L212" s="288">
        <f>SUMIF('7.  Persistence Report'!$D$44:$D$54,'4.  2011-2014 LRAM'!$B212,'7.  Persistence Report'!AZ$44:AZ$54)</f>
        <v>0</v>
      </c>
      <c r="M212" s="288">
        <f>SUMIF('7.  Persistence Report'!$D$44:$D$54,'4.  2011-2014 LRAM'!$B212,'7.  Persistence Report'!BA$44:BA$54)</f>
        <v>0</v>
      </c>
      <c r="N212" s="288">
        <v>12</v>
      </c>
      <c r="O212" s="288">
        <f>'[3]4.  2011-2014 LRAM'!O212</f>
        <v>0</v>
      </c>
      <c r="P212" s="288">
        <f>SUMIF('7.  Persistence Report'!$D$44:$D$54,'4.  2011-2014 LRAM'!$B212,'7.  Persistence Report'!N$44:N$54)</f>
        <v>0</v>
      </c>
      <c r="Q212" s="288">
        <f>SUMIF('7.  Persistence Report'!$D$44:$D$54,'4.  2011-2014 LRAM'!$B212,'7.  Persistence Report'!O$44:O$54)</f>
        <v>0</v>
      </c>
      <c r="R212" s="288">
        <f>SUMIF('7.  Persistence Report'!$D$44:$D$54,'4.  2011-2014 LRAM'!$B212,'7.  Persistence Report'!P$44:P$54)</f>
        <v>0</v>
      </c>
      <c r="S212" s="288">
        <f>SUMIF('7.  Persistence Report'!$D$44:$D$54,'4.  2011-2014 LRAM'!$B212,'7.  Persistence Report'!Q$44:Q$54)</f>
        <v>0</v>
      </c>
      <c r="T212" s="288">
        <f>SUMIF('7.  Persistence Report'!$D$44:$D$54,'4.  2011-2014 LRAM'!$B212,'7.  Persistence Report'!R$44:R$54)</f>
        <v>0</v>
      </c>
      <c r="U212" s="288">
        <f>SUMIF('7.  Persistence Report'!$D$44:$D$54,'4.  2011-2014 LRAM'!$B212,'7.  Persistence Report'!S$44:S$54)</f>
        <v>0</v>
      </c>
      <c r="V212" s="288">
        <f>SUMIF('7.  Persistence Report'!$D$44:$D$54,'4.  2011-2014 LRAM'!$B212,'7.  Persistence Report'!T$44:T$54)</f>
        <v>0</v>
      </c>
      <c r="W212" s="288">
        <f>SUMIF('7.  Persistence Report'!$D$44:$D$54,'4.  2011-2014 LRAM'!$B212,'7.  Persistence Report'!U$44:U$54)</f>
        <v>0</v>
      </c>
      <c r="X212" s="288">
        <f>SUMIF('7.  Persistence Report'!$D$44:$D$54,'4.  2011-2014 LRAM'!$B212,'7.  Persistence Report'!V$44:V$54)</f>
        <v>0</v>
      </c>
      <c r="Y212" s="403"/>
      <c r="Z212" s="408"/>
      <c r="AA212" s="408"/>
      <c r="AB212" s="408"/>
      <c r="AC212" s="408"/>
      <c r="AD212" s="408"/>
      <c r="AE212" s="408"/>
      <c r="AF212" s="408"/>
      <c r="AG212" s="408"/>
      <c r="AH212" s="408"/>
      <c r="AI212" s="408"/>
      <c r="AJ212" s="408"/>
      <c r="AK212" s="408"/>
      <c r="AL212" s="408"/>
      <c r="AM212" s="289">
        <f>SUM(Y212:AL212)</f>
        <v>0</v>
      </c>
    </row>
    <row r="213" spans="1:39" ht="15" outlineLevel="1">
      <c r="B213" s="287" t="s">
        <v>243</v>
      </c>
      <c r="C213" s="284" t="s">
        <v>162</v>
      </c>
      <c r="D213" s="288">
        <f>'[3]4.  2011-2014 LRAM'!D213</f>
        <v>0</v>
      </c>
      <c r="E213" s="288">
        <f>SUMIF('7.  Persistence Report'!$D$96:$D$105,'4.  2011-2014 LRAM'!$B212,'7.  Persistence Report'!AS$96:AS$105)</f>
        <v>0</v>
      </c>
      <c r="F213" s="288">
        <f>SUMIF('7.  Persistence Report'!$D$96:$D$105,'4.  2011-2014 LRAM'!$B212,'7.  Persistence Report'!AT$96:AT$105)</f>
        <v>0</v>
      </c>
      <c r="G213" s="288">
        <f>SUMIF('7.  Persistence Report'!$D$96:$D$105,'4.  2011-2014 LRAM'!$B212,'7.  Persistence Report'!AU$96:AU$105)</f>
        <v>0</v>
      </c>
      <c r="H213" s="288">
        <f>SUMIF('7.  Persistence Report'!$D$96:$D$105,'4.  2011-2014 LRAM'!$B212,'7.  Persistence Report'!AV$96:AV$105)</f>
        <v>0</v>
      </c>
      <c r="I213" s="288">
        <f>SUMIF('7.  Persistence Report'!$D$96:$D$105,'4.  2011-2014 LRAM'!$B212,'7.  Persistence Report'!AW$96:AW$105)</f>
        <v>0</v>
      </c>
      <c r="J213" s="288">
        <f>SUMIF('7.  Persistence Report'!$D$96:$D$105,'4.  2011-2014 LRAM'!$B212,'7.  Persistence Report'!AX$96:AX$105)</f>
        <v>0</v>
      </c>
      <c r="K213" s="288">
        <f>SUMIF('7.  Persistence Report'!$D$96:$D$105,'4.  2011-2014 LRAM'!$B212,'7.  Persistence Report'!AY$96:AY$105)</f>
        <v>0</v>
      </c>
      <c r="L213" s="288">
        <f>SUMIF('7.  Persistence Report'!$D$96:$D$105,'4.  2011-2014 LRAM'!$B212,'7.  Persistence Report'!AZ$96:AZ$105)</f>
        <v>0</v>
      </c>
      <c r="M213" s="288">
        <f>SUMIF('7.  Persistence Report'!$D$96:$D$105,'4.  2011-2014 LRAM'!$B212,'7.  Persistence Report'!BA$96:BA$105)</f>
        <v>0</v>
      </c>
      <c r="N213" s="288">
        <f>N212</f>
        <v>12</v>
      </c>
      <c r="O213" s="288">
        <f>'[3]4.  2011-2014 LRAM'!O213</f>
        <v>0</v>
      </c>
      <c r="P213" s="288">
        <f>SUMIF('7.  Persistence Report'!$D$96:$D$105,'4.  2011-2014 LRAM'!$B212,'7.  Persistence Report'!N$96:N$105)</f>
        <v>0</v>
      </c>
      <c r="Q213" s="288">
        <f>SUMIF('7.  Persistence Report'!$D$96:$D$105,'4.  2011-2014 LRAM'!$B212,'7.  Persistence Report'!O$96:O$105)</f>
        <v>0</v>
      </c>
      <c r="R213" s="288">
        <f>SUMIF('7.  Persistence Report'!$D$96:$D$105,'4.  2011-2014 LRAM'!$B212,'7.  Persistence Report'!P$96:P$105)</f>
        <v>0</v>
      </c>
      <c r="S213" s="288">
        <f>SUMIF('7.  Persistence Report'!$D$96:$D$105,'4.  2011-2014 LRAM'!$B212,'7.  Persistence Report'!Q$96:Q$105)</f>
        <v>0</v>
      </c>
      <c r="T213" s="288">
        <f>SUMIF('7.  Persistence Report'!$D$96:$D$105,'4.  2011-2014 LRAM'!$B212,'7.  Persistence Report'!R$96:R$105)</f>
        <v>0</v>
      </c>
      <c r="U213" s="288">
        <f>SUMIF('7.  Persistence Report'!$D$96:$D$105,'4.  2011-2014 LRAM'!$B212,'7.  Persistence Report'!S$96:S$105)</f>
        <v>0</v>
      </c>
      <c r="V213" s="288">
        <f>SUMIF('7.  Persistence Report'!$D$96:$D$105,'4.  2011-2014 LRAM'!$B212,'7.  Persistence Report'!T$96:T$105)</f>
        <v>0</v>
      </c>
      <c r="W213" s="288">
        <f>SUMIF('7.  Persistence Report'!$D$96:$D$105,'4.  2011-2014 LRAM'!$B212,'7.  Persistence Report'!U$96:U$105)</f>
        <v>0</v>
      </c>
      <c r="X213" s="288">
        <f>SUMIF('7.  Persistence Report'!$D$96:$D$105,'4.  2011-2014 LRAM'!$B212,'7.  Persistence Report'!V$96:V$105)</f>
        <v>0</v>
      </c>
      <c r="Y213" s="404">
        <f>Y212</f>
        <v>0</v>
      </c>
      <c r="Z213" s="404">
        <f>Z212</f>
        <v>0</v>
      </c>
      <c r="AA213" s="404">
        <f t="shared" ref="AA213:AL213" si="59">AA212</f>
        <v>0</v>
      </c>
      <c r="AB213" s="404">
        <f t="shared" si="59"/>
        <v>0</v>
      </c>
      <c r="AC213" s="404">
        <f t="shared" si="59"/>
        <v>0</v>
      </c>
      <c r="AD213" s="404">
        <f t="shared" si="59"/>
        <v>0</v>
      </c>
      <c r="AE213" s="404">
        <f t="shared" si="59"/>
        <v>0</v>
      </c>
      <c r="AF213" s="404">
        <f t="shared" si="59"/>
        <v>0</v>
      </c>
      <c r="AG213" s="404">
        <f t="shared" si="59"/>
        <v>0</v>
      </c>
      <c r="AH213" s="404">
        <f t="shared" si="59"/>
        <v>0</v>
      </c>
      <c r="AI213" s="404">
        <f t="shared" si="59"/>
        <v>0</v>
      </c>
      <c r="AJ213" s="404">
        <f t="shared" si="59"/>
        <v>0</v>
      </c>
      <c r="AK213" s="404">
        <f t="shared" si="59"/>
        <v>0</v>
      </c>
      <c r="AL213" s="404">
        <f t="shared" si="59"/>
        <v>0</v>
      </c>
      <c r="AM213" s="498"/>
    </row>
    <row r="214" spans="1:39" ht="15" outlineLevel="1">
      <c r="B214" s="308"/>
      <c r="C214" s="298"/>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415"/>
      <c r="Z214" s="405"/>
      <c r="AA214" s="405"/>
      <c r="AB214" s="405"/>
      <c r="AC214" s="405"/>
      <c r="AD214" s="405"/>
      <c r="AE214" s="405"/>
      <c r="AF214" s="405"/>
      <c r="AG214" s="405"/>
      <c r="AH214" s="405"/>
      <c r="AI214" s="405"/>
      <c r="AJ214" s="405"/>
      <c r="AK214" s="405"/>
      <c r="AL214" s="405"/>
      <c r="AM214" s="299"/>
    </row>
    <row r="215" spans="1:39" ht="15" outlineLevel="1">
      <c r="A215" s="502">
        <v>22</v>
      </c>
      <c r="B215" s="979" t="s">
        <v>819</v>
      </c>
      <c r="C215" s="284" t="s">
        <v>24</v>
      </c>
      <c r="D215" s="288">
        <f>'[3]4.  2011-2014 LRAM'!D215</f>
        <v>0</v>
      </c>
      <c r="E215" s="288">
        <f>SUMIF('7.  Persistence Report'!$D$44:$D$54,'4.  2011-2014 LRAM'!$B215,'7.  Persistence Report'!AS$44:AS$54)</f>
        <v>0</v>
      </c>
      <c r="F215" s="288">
        <f>SUMIF('7.  Persistence Report'!$D$44:$D$54,'4.  2011-2014 LRAM'!$B215,'7.  Persistence Report'!AT$44:AT$54)</f>
        <v>0</v>
      </c>
      <c r="G215" s="288">
        <f>SUMIF('7.  Persistence Report'!$D$44:$D$54,'4.  2011-2014 LRAM'!$B215,'7.  Persistence Report'!AU$44:AU$54)</f>
        <v>0</v>
      </c>
      <c r="H215" s="288">
        <f>SUMIF('7.  Persistence Report'!$D$44:$D$54,'4.  2011-2014 LRAM'!$B215,'7.  Persistence Report'!AV$44:AV$54)</f>
        <v>0</v>
      </c>
      <c r="I215" s="288">
        <f>SUMIF('7.  Persistence Report'!$D$44:$D$54,'4.  2011-2014 LRAM'!$B215,'7.  Persistence Report'!AW$44:AW$54)</f>
        <v>0</v>
      </c>
      <c r="J215" s="288">
        <f>SUMIF('7.  Persistence Report'!$D$44:$D$54,'4.  2011-2014 LRAM'!$B215,'7.  Persistence Report'!AX$44:AX$54)</f>
        <v>0</v>
      </c>
      <c r="K215" s="288">
        <f>SUMIF('7.  Persistence Report'!$D$44:$D$54,'4.  2011-2014 LRAM'!$B215,'7.  Persistence Report'!AY$44:AY$54)</f>
        <v>0</v>
      </c>
      <c r="L215" s="288">
        <f>SUMIF('7.  Persistence Report'!$D$44:$D$54,'4.  2011-2014 LRAM'!$B215,'7.  Persistence Report'!AZ$44:AZ$54)</f>
        <v>0</v>
      </c>
      <c r="M215" s="288">
        <f>SUMIF('7.  Persistence Report'!$D$44:$D$54,'4.  2011-2014 LRAM'!$B215,'7.  Persistence Report'!BA$44:BA$54)</f>
        <v>0</v>
      </c>
      <c r="N215" s="284"/>
      <c r="O215" s="288">
        <f>'[3]4.  2011-2014 LRAM'!O215</f>
        <v>0</v>
      </c>
      <c r="P215" s="288">
        <f>SUMIF('7.  Persistence Report'!$D$44:$D$54,'4.  2011-2014 LRAM'!$B215,'7.  Persistence Report'!N$44:N$54)</f>
        <v>0</v>
      </c>
      <c r="Q215" s="288">
        <f>SUMIF('7.  Persistence Report'!$D$44:$D$54,'4.  2011-2014 LRAM'!$B215,'7.  Persistence Report'!O$44:O$54)</f>
        <v>0</v>
      </c>
      <c r="R215" s="288">
        <f>SUMIF('7.  Persistence Report'!$D$44:$D$54,'4.  2011-2014 LRAM'!$B215,'7.  Persistence Report'!P$44:P$54)</f>
        <v>0</v>
      </c>
      <c r="S215" s="288">
        <f>SUMIF('7.  Persistence Report'!$D$44:$D$54,'4.  2011-2014 LRAM'!$B215,'7.  Persistence Report'!Q$44:Q$54)</f>
        <v>0</v>
      </c>
      <c r="T215" s="288">
        <f>SUMIF('7.  Persistence Report'!$D$44:$D$54,'4.  2011-2014 LRAM'!$B215,'7.  Persistence Report'!R$44:R$54)</f>
        <v>0</v>
      </c>
      <c r="U215" s="288">
        <f>SUMIF('7.  Persistence Report'!$D$44:$D$54,'4.  2011-2014 LRAM'!$B215,'7.  Persistence Report'!S$44:S$54)</f>
        <v>0</v>
      </c>
      <c r="V215" s="288">
        <f>SUMIF('7.  Persistence Report'!$D$44:$D$54,'4.  2011-2014 LRAM'!$B215,'7.  Persistence Report'!T$44:T$54)</f>
        <v>0</v>
      </c>
      <c r="W215" s="288">
        <f>SUMIF('7.  Persistence Report'!$D$44:$D$54,'4.  2011-2014 LRAM'!$B215,'7.  Persistence Report'!U$44:U$54)</f>
        <v>0</v>
      </c>
      <c r="X215" s="288">
        <f>SUMIF('7.  Persistence Report'!$D$44:$D$54,'4.  2011-2014 LRAM'!$B215,'7.  Persistence Report'!V$44:V$54)</f>
        <v>0</v>
      </c>
      <c r="Y215" s="403"/>
      <c r="Z215" s="408"/>
      <c r="AA215" s="408"/>
      <c r="AB215" s="408"/>
      <c r="AC215" s="408"/>
      <c r="AD215" s="408"/>
      <c r="AE215" s="408"/>
      <c r="AF215" s="408"/>
      <c r="AG215" s="408"/>
      <c r="AH215" s="408"/>
      <c r="AI215" s="408"/>
      <c r="AJ215" s="408"/>
      <c r="AK215" s="408"/>
      <c r="AL215" s="408"/>
      <c r="AM215" s="289">
        <f>SUM(Y215:AL215)</f>
        <v>0</v>
      </c>
    </row>
    <row r="216" spans="1:39" ht="15" outlineLevel="1">
      <c r="B216" s="287" t="s">
        <v>243</v>
      </c>
      <c r="C216" s="284" t="s">
        <v>162</v>
      </c>
      <c r="D216" s="288">
        <f>'[3]4.  2011-2014 LRAM'!D216</f>
        <v>0</v>
      </c>
      <c r="E216" s="288">
        <f>SUMIF('7.  Persistence Report'!$D$96:$D$105,'4.  2011-2014 LRAM'!$B215,'7.  Persistence Report'!AS$96:AS$105)</f>
        <v>0</v>
      </c>
      <c r="F216" s="288">
        <f>SUMIF('7.  Persistence Report'!$D$96:$D$105,'4.  2011-2014 LRAM'!$B215,'7.  Persistence Report'!AT$96:AT$105)</f>
        <v>0</v>
      </c>
      <c r="G216" s="288">
        <f>SUMIF('7.  Persistence Report'!$D$96:$D$105,'4.  2011-2014 LRAM'!$B215,'7.  Persistence Report'!AU$96:AU$105)</f>
        <v>0</v>
      </c>
      <c r="H216" s="288">
        <f>SUMIF('7.  Persistence Report'!$D$96:$D$105,'4.  2011-2014 LRAM'!$B215,'7.  Persistence Report'!AV$96:AV$105)</f>
        <v>0</v>
      </c>
      <c r="I216" s="288">
        <f>SUMIF('7.  Persistence Report'!$D$96:$D$105,'4.  2011-2014 LRAM'!$B215,'7.  Persistence Report'!AW$96:AW$105)</f>
        <v>0</v>
      </c>
      <c r="J216" s="288">
        <f>SUMIF('7.  Persistence Report'!$D$96:$D$105,'4.  2011-2014 LRAM'!$B215,'7.  Persistence Report'!AX$96:AX$105)</f>
        <v>0</v>
      </c>
      <c r="K216" s="288">
        <f>SUMIF('7.  Persistence Report'!$D$96:$D$105,'4.  2011-2014 LRAM'!$B215,'7.  Persistence Report'!AY$96:AY$105)</f>
        <v>0</v>
      </c>
      <c r="L216" s="288">
        <f>SUMIF('7.  Persistence Report'!$D$96:$D$105,'4.  2011-2014 LRAM'!$B215,'7.  Persistence Report'!AZ$96:AZ$105)</f>
        <v>0</v>
      </c>
      <c r="M216" s="288">
        <f>SUMIF('7.  Persistence Report'!$D$96:$D$105,'4.  2011-2014 LRAM'!$B215,'7.  Persistence Report'!BA$96:BA$105)</f>
        <v>0</v>
      </c>
      <c r="N216" s="284"/>
      <c r="O216" s="288">
        <f>'[3]4.  2011-2014 LRAM'!O216</f>
        <v>0</v>
      </c>
      <c r="P216" s="288">
        <f>SUMIF('7.  Persistence Report'!$D$96:$D$105,'4.  2011-2014 LRAM'!$B215,'7.  Persistence Report'!N$96:N$105)</f>
        <v>0</v>
      </c>
      <c r="Q216" s="288">
        <f>SUMIF('7.  Persistence Report'!$D$96:$D$105,'4.  2011-2014 LRAM'!$B215,'7.  Persistence Report'!O$96:O$105)</f>
        <v>0</v>
      </c>
      <c r="R216" s="288">
        <f>SUMIF('7.  Persistence Report'!$D$96:$D$105,'4.  2011-2014 LRAM'!$B215,'7.  Persistence Report'!P$96:P$105)</f>
        <v>0</v>
      </c>
      <c r="S216" s="288">
        <f>SUMIF('7.  Persistence Report'!$D$96:$D$105,'4.  2011-2014 LRAM'!$B215,'7.  Persistence Report'!Q$96:Q$105)</f>
        <v>0</v>
      </c>
      <c r="T216" s="288">
        <f>SUMIF('7.  Persistence Report'!$D$96:$D$105,'4.  2011-2014 LRAM'!$B215,'7.  Persistence Report'!R$96:R$105)</f>
        <v>0</v>
      </c>
      <c r="U216" s="288">
        <f>SUMIF('7.  Persistence Report'!$D$96:$D$105,'4.  2011-2014 LRAM'!$B215,'7.  Persistence Report'!S$96:S$105)</f>
        <v>0</v>
      </c>
      <c r="V216" s="288">
        <f>SUMIF('7.  Persistence Report'!$D$96:$D$105,'4.  2011-2014 LRAM'!$B215,'7.  Persistence Report'!T$96:T$105)</f>
        <v>0</v>
      </c>
      <c r="W216" s="288">
        <f>SUMIF('7.  Persistence Report'!$D$96:$D$105,'4.  2011-2014 LRAM'!$B215,'7.  Persistence Report'!U$96:U$105)</f>
        <v>0</v>
      </c>
      <c r="X216" s="288">
        <f>SUMIF('7.  Persistence Report'!$D$96:$D$105,'4.  2011-2014 LRAM'!$B215,'7.  Persistence Report'!V$96:V$105)</f>
        <v>0</v>
      </c>
      <c r="Y216" s="404">
        <f>Y215</f>
        <v>0</v>
      </c>
      <c r="Z216" s="404">
        <f>Z215</f>
        <v>0</v>
      </c>
      <c r="AA216" s="404">
        <f t="shared" ref="AA216:AL216" si="60">AA215</f>
        <v>0</v>
      </c>
      <c r="AB216" s="404">
        <f t="shared" si="60"/>
        <v>0</v>
      </c>
      <c r="AC216" s="404">
        <f t="shared" si="60"/>
        <v>0</v>
      </c>
      <c r="AD216" s="404">
        <f t="shared" si="60"/>
        <v>0</v>
      </c>
      <c r="AE216" s="404">
        <f t="shared" si="60"/>
        <v>0</v>
      </c>
      <c r="AF216" s="404">
        <f t="shared" si="60"/>
        <v>0</v>
      </c>
      <c r="AG216" s="404">
        <f t="shared" si="60"/>
        <v>0</v>
      </c>
      <c r="AH216" s="404">
        <f t="shared" si="60"/>
        <v>0</v>
      </c>
      <c r="AI216" s="404">
        <f t="shared" si="60"/>
        <v>0</v>
      </c>
      <c r="AJ216" s="404">
        <f t="shared" si="60"/>
        <v>0</v>
      </c>
      <c r="AK216" s="404">
        <f t="shared" si="60"/>
        <v>0</v>
      </c>
      <c r="AL216" s="404">
        <f t="shared" si="60"/>
        <v>0</v>
      </c>
      <c r="AM216" s="498"/>
    </row>
    <row r="217" spans="1:39" ht="15" outlineLevel="1">
      <c r="B217" s="308"/>
      <c r="C217" s="298"/>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405"/>
      <c r="Z217" s="405"/>
      <c r="AA217" s="405"/>
      <c r="AB217" s="405"/>
      <c r="AC217" s="405"/>
      <c r="AD217" s="405"/>
      <c r="AE217" s="405"/>
      <c r="AF217" s="405"/>
      <c r="AG217" s="405"/>
      <c r="AH217" s="405"/>
      <c r="AI217" s="405"/>
      <c r="AJ217" s="405"/>
      <c r="AK217" s="405"/>
      <c r="AL217" s="405"/>
      <c r="AM217" s="299"/>
    </row>
    <row r="218" spans="1:39" ht="15.75" outlineLevel="1">
      <c r="A218" s="503"/>
      <c r="B218" s="281" t="s">
        <v>14</v>
      </c>
      <c r="C218" s="282"/>
      <c r="D218" s="283"/>
      <c r="E218" s="283"/>
      <c r="F218" s="283"/>
      <c r="G218" s="283"/>
      <c r="H218" s="283"/>
      <c r="I218" s="283"/>
      <c r="J218" s="283"/>
      <c r="K218" s="283"/>
      <c r="L218" s="283"/>
      <c r="M218" s="283"/>
      <c r="N218" s="283"/>
      <c r="O218" s="283"/>
      <c r="P218" s="282"/>
      <c r="Q218" s="282"/>
      <c r="R218" s="282"/>
      <c r="S218" s="282"/>
      <c r="T218" s="282"/>
      <c r="U218" s="282"/>
      <c r="V218" s="282"/>
      <c r="W218" s="282"/>
      <c r="X218" s="282"/>
      <c r="Y218" s="407"/>
      <c r="Z218" s="407"/>
      <c r="AA218" s="407"/>
      <c r="AB218" s="407"/>
      <c r="AC218" s="407"/>
      <c r="AD218" s="407"/>
      <c r="AE218" s="407"/>
      <c r="AF218" s="407"/>
      <c r="AG218" s="407"/>
      <c r="AH218" s="407"/>
      <c r="AI218" s="407"/>
      <c r="AJ218" s="407"/>
      <c r="AK218" s="407"/>
      <c r="AL218" s="407"/>
      <c r="AM218" s="285"/>
    </row>
    <row r="219" spans="1:39" ht="15" outlineLevel="1">
      <c r="A219" s="502">
        <v>23</v>
      </c>
      <c r="B219" s="308" t="s">
        <v>14</v>
      </c>
      <c r="C219" s="284" t="s">
        <v>24</v>
      </c>
      <c r="D219" s="288">
        <f>'[3]4.  2011-2014 LRAM'!D219</f>
        <v>0</v>
      </c>
      <c r="E219" s="288">
        <f>SUMIF('7.  Persistence Report'!$D$44:$D$54,'4.  2011-2014 LRAM'!$B219,'7.  Persistence Report'!AS$44:AS$54)</f>
        <v>0</v>
      </c>
      <c r="F219" s="288">
        <f>SUMIF('7.  Persistence Report'!$D$44:$D$54,'4.  2011-2014 LRAM'!$B219,'7.  Persistence Report'!AT$44:AT$54)</f>
        <v>0</v>
      </c>
      <c r="G219" s="288">
        <f>SUMIF('7.  Persistence Report'!$D$44:$D$54,'4.  2011-2014 LRAM'!$B219,'7.  Persistence Report'!AU$44:AU$54)</f>
        <v>0</v>
      </c>
      <c r="H219" s="288">
        <f>SUMIF('7.  Persistence Report'!$D$44:$D$54,'4.  2011-2014 LRAM'!$B219,'7.  Persistence Report'!AV$44:AV$54)</f>
        <v>0</v>
      </c>
      <c r="I219" s="288">
        <f>SUMIF('7.  Persistence Report'!$D$44:$D$54,'4.  2011-2014 LRAM'!$B219,'7.  Persistence Report'!AW$44:AW$54)</f>
        <v>0</v>
      </c>
      <c r="J219" s="288">
        <f>SUMIF('7.  Persistence Report'!$D$44:$D$54,'4.  2011-2014 LRAM'!$B219,'7.  Persistence Report'!AX$44:AX$54)</f>
        <v>0</v>
      </c>
      <c r="K219" s="288">
        <f>SUMIF('7.  Persistence Report'!$D$44:$D$54,'4.  2011-2014 LRAM'!$B219,'7.  Persistence Report'!AY$44:AY$54)</f>
        <v>0</v>
      </c>
      <c r="L219" s="288">
        <f>SUMIF('7.  Persistence Report'!$D$44:$D$54,'4.  2011-2014 LRAM'!$B219,'7.  Persistence Report'!AZ$44:AZ$54)</f>
        <v>0</v>
      </c>
      <c r="M219" s="288">
        <f>SUMIF('7.  Persistence Report'!$D$44:$D$54,'4.  2011-2014 LRAM'!$B219,'7.  Persistence Report'!BA$44:BA$54)</f>
        <v>0</v>
      </c>
      <c r="N219" s="284"/>
      <c r="O219" s="288">
        <f>'[3]4.  2011-2014 LRAM'!O219</f>
        <v>0</v>
      </c>
      <c r="P219" s="288">
        <f>SUMIF('7.  Persistence Report'!$D$44:$D$54,'4.  2011-2014 LRAM'!$B219,'7.  Persistence Report'!N$44:N$54)</f>
        <v>0</v>
      </c>
      <c r="Q219" s="288">
        <f>SUMIF('7.  Persistence Report'!$D$44:$D$54,'4.  2011-2014 LRAM'!$B219,'7.  Persistence Report'!O$44:O$54)</f>
        <v>0</v>
      </c>
      <c r="R219" s="288">
        <f>SUMIF('7.  Persistence Report'!$D$44:$D$54,'4.  2011-2014 LRAM'!$B219,'7.  Persistence Report'!P$44:P$54)</f>
        <v>0</v>
      </c>
      <c r="S219" s="288">
        <f>SUMIF('7.  Persistence Report'!$D$44:$D$54,'4.  2011-2014 LRAM'!$B219,'7.  Persistence Report'!Q$44:Q$54)</f>
        <v>0</v>
      </c>
      <c r="T219" s="288">
        <f>SUMIF('7.  Persistence Report'!$D$44:$D$54,'4.  2011-2014 LRAM'!$B219,'7.  Persistence Report'!R$44:R$54)</f>
        <v>0</v>
      </c>
      <c r="U219" s="288">
        <f>SUMIF('7.  Persistence Report'!$D$44:$D$54,'4.  2011-2014 LRAM'!$B219,'7.  Persistence Report'!S$44:S$54)</f>
        <v>0</v>
      </c>
      <c r="V219" s="288">
        <f>SUMIF('7.  Persistence Report'!$D$44:$D$54,'4.  2011-2014 LRAM'!$B219,'7.  Persistence Report'!T$44:T$54)</f>
        <v>0</v>
      </c>
      <c r="W219" s="288">
        <f>SUMIF('7.  Persistence Report'!$D$44:$D$54,'4.  2011-2014 LRAM'!$B219,'7.  Persistence Report'!U$44:U$54)</f>
        <v>0</v>
      </c>
      <c r="X219" s="288">
        <f>SUMIF('7.  Persistence Report'!$D$44:$D$54,'4.  2011-2014 LRAM'!$B219,'7.  Persistence Report'!V$44:V$54)</f>
        <v>0</v>
      </c>
      <c r="Y219" s="463"/>
      <c r="Z219" s="403"/>
      <c r="AA219" s="403"/>
      <c r="AB219" s="403"/>
      <c r="AC219" s="403"/>
      <c r="AD219" s="403"/>
      <c r="AE219" s="403"/>
      <c r="AF219" s="403"/>
      <c r="AG219" s="403"/>
      <c r="AH219" s="403"/>
      <c r="AI219" s="403"/>
      <c r="AJ219" s="403"/>
      <c r="AK219" s="403"/>
      <c r="AL219" s="403"/>
      <c r="AM219" s="289">
        <f>SUM(Y219:AL219)</f>
        <v>0</v>
      </c>
    </row>
    <row r="220" spans="1:39" ht="15" outlineLevel="1">
      <c r="B220" s="287" t="s">
        <v>243</v>
      </c>
      <c r="C220" s="284" t="s">
        <v>162</v>
      </c>
      <c r="D220" s="288">
        <f>'[3]4.  2011-2014 LRAM'!D220</f>
        <v>0</v>
      </c>
      <c r="E220" s="288">
        <f>SUMIF('7.  Persistence Report'!$D$96:$D$105,'4.  2011-2014 LRAM'!$B219,'7.  Persistence Report'!AS$96:AS$105)</f>
        <v>0</v>
      </c>
      <c r="F220" s="288">
        <f>SUMIF('7.  Persistence Report'!$D$96:$D$105,'4.  2011-2014 LRAM'!$B219,'7.  Persistence Report'!AT$96:AT$105)</f>
        <v>0</v>
      </c>
      <c r="G220" s="288">
        <f>SUMIF('7.  Persistence Report'!$D$96:$D$105,'4.  2011-2014 LRAM'!$B219,'7.  Persistence Report'!AU$96:AU$105)</f>
        <v>0</v>
      </c>
      <c r="H220" s="288">
        <f>SUMIF('7.  Persistence Report'!$D$96:$D$105,'4.  2011-2014 LRAM'!$B219,'7.  Persistence Report'!AV$96:AV$105)</f>
        <v>0</v>
      </c>
      <c r="I220" s="288">
        <f>SUMIF('7.  Persistence Report'!$D$96:$D$105,'4.  2011-2014 LRAM'!$B219,'7.  Persistence Report'!AW$96:AW$105)</f>
        <v>0</v>
      </c>
      <c r="J220" s="288">
        <f>SUMIF('7.  Persistence Report'!$D$96:$D$105,'4.  2011-2014 LRAM'!$B219,'7.  Persistence Report'!AX$96:AX$105)</f>
        <v>0</v>
      </c>
      <c r="K220" s="288">
        <f>SUMIF('7.  Persistence Report'!$D$96:$D$105,'4.  2011-2014 LRAM'!$B219,'7.  Persistence Report'!AY$96:AY$105)</f>
        <v>0</v>
      </c>
      <c r="L220" s="288">
        <f>SUMIF('7.  Persistence Report'!$D$96:$D$105,'4.  2011-2014 LRAM'!$B219,'7.  Persistence Report'!AZ$96:AZ$105)</f>
        <v>0</v>
      </c>
      <c r="M220" s="288">
        <f>SUMIF('7.  Persistence Report'!$D$96:$D$105,'4.  2011-2014 LRAM'!$B219,'7.  Persistence Report'!BA$96:BA$105)</f>
        <v>0</v>
      </c>
      <c r="N220" s="461"/>
      <c r="O220" s="288">
        <f>'[3]4.  2011-2014 LRAM'!O220</f>
        <v>0</v>
      </c>
      <c r="P220" s="288">
        <f>SUMIF('7.  Persistence Report'!$D$96:$D$105,'4.  2011-2014 LRAM'!$B219,'7.  Persistence Report'!N$96:N$105)</f>
        <v>0</v>
      </c>
      <c r="Q220" s="288">
        <f>SUMIF('7.  Persistence Report'!$D$96:$D$105,'4.  2011-2014 LRAM'!$B219,'7.  Persistence Report'!O$96:O$105)</f>
        <v>0</v>
      </c>
      <c r="R220" s="288">
        <f>SUMIF('7.  Persistence Report'!$D$96:$D$105,'4.  2011-2014 LRAM'!$B219,'7.  Persistence Report'!P$96:P$105)</f>
        <v>0</v>
      </c>
      <c r="S220" s="288">
        <f>SUMIF('7.  Persistence Report'!$D$96:$D$105,'4.  2011-2014 LRAM'!$B219,'7.  Persistence Report'!Q$96:Q$105)</f>
        <v>0</v>
      </c>
      <c r="T220" s="288">
        <f>SUMIF('7.  Persistence Report'!$D$96:$D$105,'4.  2011-2014 LRAM'!$B219,'7.  Persistence Report'!R$96:R$105)</f>
        <v>0</v>
      </c>
      <c r="U220" s="288">
        <f>SUMIF('7.  Persistence Report'!$D$96:$D$105,'4.  2011-2014 LRAM'!$B219,'7.  Persistence Report'!S$96:S$105)</f>
        <v>0</v>
      </c>
      <c r="V220" s="288">
        <f>SUMIF('7.  Persistence Report'!$D$96:$D$105,'4.  2011-2014 LRAM'!$B219,'7.  Persistence Report'!T$96:T$105)</f>
        <v>0</v>
      </c>
      <c r="W220" s="288">
        <f>SUMIF('7.  Persistence Report'!$D$96:$D$105,'4.  2011-2014 LRAM'!$B219,'7.  Persistence Report'!U$96:U$105)</f>
        <v>0</v>
      </c>
      <c r="X220" s="288">
        <f>SUMIF('7.  Persistence Report'!$D$96:$D$105,'4.  2011-2014 LRAM'!$B219,'7.  Persistence Report'!V$96:V$105)</f>
        <v>0</v>
      </c>
      <c r="Y220" s="404">
        <f>Y219</f>
        <v>0</v>
      </c>
      <c r="Z220" s="404">
        <f>Z219</f>
        <v>0</v>
      </c>
      <c r="AA220" s="404">
        <f t="shared" ref="AA220:AL220" si="61">AA219</f>
        <v>0</v>
      </c>
      <c r="AB220" s="404">
        <f t="shared" si="61"/>
        <v>0</v>
      </c>
      <c r="AC220" s="404">
        <f t="shared" si="61"/>
        <v>0</v>
      </c>
      <c r="AD220" s="404">
        <f t="shared" si="61"/>
        <v>0</v>
      </c>
      <c r="AE220" s="404">
        <f t="shared" si="61"/>
        <v>0</v>
      </c>
      <c r="AF220" s="404">
        <f t="shared" si="61"/>
        <v>0</v>
      </c>
      <c r="AG220" s="404">
        <f t="shared" si="61"/>
        <v>0</v>
      </c>
      <c r="AH220" s="404">
        <f t="shared" si="61"/>
        <v>0</v>
      </c>
      <c r="AI220" s="404">
        <f t="shared" si="61"/>
        <v>0</v>
      </c>
      <c r="AJ220" s="404">
        <f t="shared" si="61"/>
        <v>0</v>
      </c>
      <c r="AK220" s="404">
        <f t="shared" si="61"/>
        <v>0</v>
      </c>
      <c r="AL220" s="404">
        <f t="shared" si="61"/>
        <v>0</v>
      </c>
      <c r="AM220" s="498"/>
    </row>
    <row r="221" spans="1:39" ht="15" outlineLevel="1">
      <c r="B221" s="308"/>
      <c r="C221" s="298"/>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405"/>
      <c r="Z221" s="405"/>
      <c r="AA221" s="405"/>
      <c r="AB221" s="405"/>
      <c r="AC221" s="405"/>
      <c r="AD221" s="405"/>
      <c r="AE221" s="405"/>
      <c r="AF221" s="405"/>
      <c r="AG221" s="405"/>
      <c r="AH221" s="405"/>
      <c r="AI221" s="405"/>
      <c r="AJ221" s="405"/>
      <c r="AK221" s="405"/>
      <c r="AL221" s="405"/>
      <c r="AM221" s="299"/>
    </row>
    <row r="222" spans="1:39" s="286" customFormat="1" ht="15.75" outlineLevel="1">
      <c r="A222" s="503"/>
      <c r="B222" s="281" t="s">
        <v>487</v>
      </c>
      <c r="C222" s="282"/>
      <c r="D222" s="283"/>
      <c r="E222" s="283"/>
      <c r="F222" s="283"/>
      <c r="G222" s="283"/>
      <c r="H222" s="283"/>
      <c r="I222" s="283"/>
      <c r="J222" s="283"/>
      <c r="K222" s="283"/>
      <c r="L222" s="283"/>
      <c r="M222" s="283"/>
      <c r="N222" s="283"/>
      <c r="O222" s="283"/>
      <c r="P222" s="282"/>
      <c r="Q222" s="282"/>
      <c r="R222" s="282"/>
      <c r="S222" s="282"/>
      <c r="T222" s="282"/>
      <c r="U222" s="282"/>
      <c r="V222" s="282"/>
      <c r="W222" s="282"/>
      <c r="X222" s="282"/>
      <c r="Y222" s="407"/>
      <c r="Z222" s="407"/>
      <c r="AA222" s="407"/>
      <c r="AB222" s="407"/>
      <c r="AC222" s="407"/>
      <c r="AD222" s="407"/>
      <c r="AE222" s="407"/>
      <c r="AF222" s="407"/>
      <c r="AG222" s="407"/>
      <c r="AH222" s="407"/>
      <c r="AI222" s="407"/>
      <c r="AJ222" s="407"/>
      <c r="AK222" s="407"/>
      <c r="AL222" s="407"/>
      <c r="AM222" s="285"/>
    </row>
    <row r="223" spans="1:39" s="276" customFormat="1" ht="15" outlineLevel="1">
      <c r="A223" s="502">
        <v>24</v>
      </c>
      <c r="B223" s="308" t="s">
        <v>14</v>
      </c>
      <c r="C223" s="284" t="s">
        <v>24</v>
      </c>
      <c r="D223" s="288">
        <f>'[3]4.  2011-2014 LRAM'!D223</f>
        <v>0</v>
      </c>
      <c r="E223" s="288">
        <v>0</v>
      </c>
      <c r="F223" s="288">
        <v>0</v>
      </c>
      <c r="G223" s="288">
        <v>0</v>
      </c>
      <c r="H223" s="288">
        <v>0</v>
      </c>
      <c r="I223" s="288">
        <v>0</v>
      </c>
      <c r="J223" s="288">
        <v>0</v>
      </c>
      <c r="K223" s="288">
        <v>0</v>
      </c>
      <c r="L223" s="288">
        <v>0</v>
      </c>
      <c r="M223" s="288">
        <v>0</v>
      </c>
      <c r="N223" s="284"/>
      <c r="O223" s="288">
        <f>'[3]4.  2011-2014 LRAM'!O223</f>
        <v>0</v>
      </c>
      <c r="P223" s="288">
        <v>0</v>
      </c>
      <c r="Q223" s="288">
        <v>0</v>
      </c>
      <c r="R223" s="288">
        <v>0</v>
      </c>
      <c r="S223" s="288">
        <v>0</v>
      </c>
      <c r="T223" s="288">
        <v>0</v>
      </c>
      <c r="U223" s="288">
        <v>0</v>
      </c>
      <c r="V223" s="288">
        <v>0</v>
      </c>
      <c r="W223" s="288">
        <v>0</v>
      </c>
      <c r="X223" s="288">
        <v>0</v>
      </c>
      <c r="Y223" s="403"/>
      <c r="Z223" s="403"/>
      <c r="AA223" s="403"/>
      <c r="AB223" s="403"/>
      <c r="AC223" s="403"/>
      <c r="AD223" s="403"/>
      <c r="AE223" s="403"/>
      <c r="AF223" s="403"/>
      <c r="AG223" s="403"/>
      <c r="AH223" s="403"/>
      <c r="AI223" s="403"/>
      <c r="AJ223" s="403"/>
      <c r="AK223" s="403"/>
      <c r="AL223" s="403"/>
      <c r="AM223" s="289">
        <f>SUM(Y223:AL223)</f>
        <v>0</v>
      </c>
    </row>
    <row r="224" spans="1:39" s="276" customFormat="1" ht="15" outlineLevel="1">
      <c r="A224" s="502"/>
      <c r="B224" s="308" t="s">
        <v>243</v>
      </c>
      <c r="C224" s="284" t="s">
        <v>162</v>
      </c>
      <c r="D224" s="288">
        <f>'[3]4.  2011-2014 LRAM'!D224</f>
        <v>0</v>
      </c>
      <c r="E224" s="288">
        <v>0</v>
      </c>
      <c r="F224" s="288">
        <v>0</v>
      </c>
      <c r="G224" s="288">
        <v>0</v>
      </c>
      <c r="H224" s="288">
        <v>0</v>
      </c>
      <c r="I224" s="288">
        <v>0</v>
      </c>
      <c r="J224" s="288">
        <v>0</v>
      </c>
      <c r="K224" s="288">
        <v>0</v>
      </c>
      <c r="L224" s="288">
        <v>0</v>
      </c>
      <c r="M224" s="288">
        <v>0</v>
      </c>
      <c r="N224" s="461"/>
      <c r="O224" s="288">
        <f>'[3]4.  2011-2014 LRAM'!O224</f>
        <v>0</v>
      </c>
      <c r="P224" s="288">
        <v>0</v>
      </c>
      <c r="Q224" s="288">
        <v>0</v>
      </c>
      <c r="R224" s="288">
        <v>0</v>
      </c>
      <c r="S224" s="288">
        <v>0</v>
      </c>
      <c r="T224" s="288">
        <v>0</v>
      </c>
      <c r="U224" s="288">
        <v>0</v>
      </c>
      <c r="V224" s="288">
        <v>0</v>
      </c>
      <c r="W224" s="288">
        <v>0</v>
      </c>
      <c r="X224" s="288">
        <v>0</v>
      </c>
      <c r="Y224" s="404">
        <f>Y223</f>
        <v>0</v>
      </c>
      <c r="Z224" s="404">
        <f>Z223</f>
        <v>0</v>
      </c>
      <c r="AA224" s="404">
        <f t="shared" ref="AA224:AL224" si="62">AA223</f>
        <v>0</v>
      </c>
      <c r="AB224" s="404">
        <f t="shared" si="62"/>
        <v>0</v>
      </c>
      <c r="AC224" s="404">
        <f t="shared" si="62"/>
        <v>0</v>
      </c>
      <c r="AD224" s="404">
        <f t="shared" si="62"/>
        <v>0</v>
      </c>
      <c r="AE224" s="404">
        <f t="shared" si="62"/>
        <v>0</v>
      </c>
      <c r="AF224" s="404">
        <f t="shared" si="62"/>
        <v>0</v>
      </c>
      <c r="AG224" s="404">
        <f t="shared" si="62"/>
        <v>0</v>
      </c>
      <c r="AH224" s="404">
        <f t="shared" si="62"/>
        <v>0</v>
      </c>
      <c r="AI224" s="404">
        <f t="shared" si="62"/>
        <v>0</v>
      </c>
      <c r="AJ224" s="404">
        <f t="shared" si="62"/>
        <v>0</v>
      </c>
      <c r="AK224" s="404">
        <f t="shared" si="62"/>
        <v>0</v>
      </c>
      <c r="AL224" s="404">
        <f t="shared" si="62"/>
        <v>0</v>
      </c>
      <c r="AM224" s="498"/>
    </row>
    <row r="225" spans="1:39" s="276" customFormat="1" ht="15" outlineLevel="1">
      <c r="A225" s="502"/>
      <c r="B225" s="308"/>
      <c r="C225" s="298"/>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405"/>
      <c r="Z225" s="405"/>
      <c r="AA225" s="405"/>
      <c r="AB225" s="405"/>
      <c r="AC225" s="405"/>
      <c r="AD225" s="405"/>
      <c r="AE225" s="405"/>
      <c r="AF225" s="405"/>
      <c r="AG225" s="405"/>
      <c r="AH225" s="405"/>
      <c r="AI225" s="405"/>
      <c r="AJ225" s="405"/>
      <c r="AK225" s="405"/>
      <c r="AL225" s="405"/>
      <c r="AM225" s="299"/>
    </row>
    <row r="226" spans="1:39" s="276" customFormat="1" ht="15" outlineLevel="1">
      <c r="A226" s="502">
        <v>25</v>
      </c>
      <c r="B226" s="307" t="s">
        <v>21</v>
      </c>
      <c r="C226" s="284" t="s">
        <v>24</v>
      </c>
      <c r="D226" s="288">
        <f>'[3]4.  2011-2014 LRAM'!D226</f>
        <v>0</v>
      </c>
      <c r="E226" s="288">
        <v>0</v>
      </c>
      <c r="F226" s="288">
        <v>0</v>
      </c>
      <c r="G226" s="288">
        <v>0</v>
      </c>
      <c r="H226" s="288">
        <v>0</v>
      </c>
      <c r="I226" s="288">
        <v>0</v>
      </c>
      <c r="J226" s="288">
        <v>0</v>
      </c>
      <c r="K226" s="288">
        <v>0</v>
      </c>
      <c r="L226" s="288">
        <v>0</v>
      </c>
      <c r="M226" s="288">
        <v>0</v>
      </c>
      <c r="N226" s="288">
        <v>0</v>
      </c>
      <c r="O226" s="288">
        <f>'[3]4.  2011-2014 LRAM'!O226</f>
        <v>0</v>
      </c>
      <c r="P226" s="288">
        <v>0</v>
      </c>
      <c r="Q226" s="288">
        <v>0</v>
      </c>
      <c r="R226" s="288">
        <v>0</v>
      </c>
      <c r="S226" s="288">
        <v>0</v>
      </c>
      <c r="T226" s="288">
        <v>0</v>
      </c>
      <c r="U226" s="288">
        <v>0</v>
      </c>
      <c r="V226" s="288">
        <v>0</v>
      </c>
      <c r="W226" s="288">
        <v>0</v>
      </c>
      <c r="X226" s="288">
        <v>0</v>
      </c>
      <c r="Y226" s="408"/>
      <c r="Z226" s="408"/>
      <c r="AA226" s="408"/>
      <c r="AB226" s="408"/>
      <c r="AC226" s="408"/>
      <c r="AD226" s="408"/>
      <c r="AE226" s="408"/>
      <c r="AF226" s="408"/>
      <c r="AG226" s="408"/>
      <c r="AH226" s="408"/>
      <c r="AI226" s="408"/>
      <c r="AJ226" s="408"/>
      <c r="AK226" s="408"/>
      <c r="AL226" s="408"/>
      <c r="AM226" s="289">
        <f>SUM(Y226:AL226)</f>
        <v>0</v>
      </c>
    </row>
    <row r="227" spans="1:39" s="276" customFormat="1" ht="15" outlineLevel="1">
      <c r="A227" s="502"/>
      <c r="B227" s="308" t="s">
        <v>243</v>
      </c>
      <c r="C227" s="284" t="s">
        <v>162</v>
      </c>
      <c r="D227" s="288">
        <f>'[3]4.  2011-2014 LRAM'!D227</f>
        <v>0</v>
      </c>
      <c r="E227" s="288">
        <v>0</v>
      </c>
      <c r="F227" s="288">
        <v>0</v>
      </c>
      <c r="G227" s="288">
        <v>0</v>
      </c>
      <c r="H227" s="288">
        <v>0</v>
      </c>
      <c r="I227" s="288">
        <v>0</v>
      </c>
      <c r="J227" s="288">
        <v>0</v>
      </c>
      <c r="K227" s="288">
        <v>0</v>
      </c>
      <c r="L227" s="288">
        <v>0</v>
      </c>
      <c r="M227" s="288">
        <v>0</v>
      </c>
      <c r="N227" s="288">
        <f>N226</f>
        <v>0</v>
      </c>
      <c r="O227" s="288">
        <f>'[3]4.  2011-2014 LRAM'!O227</f>
        <v>0</v>
      </c>
      <c r="P227" s="288">
        <v>0</v>
      </c>
      <c r="Q227" s="288">
        <v>0</v>
      </c>
      <c r="R227" s="288">
        <v>0</v>
      </c>
      <c r="S227" s="288">
        <v>0</v>
      </c>
      <c r="T227" s="288">
        <v>0</v>
      </c>
      <c r="U227" s="288">
        <v>0</v>
      </c>
      <c r="V227" s="288">
        <v>0</v>
      </c>
      <c r="W227" s="288">
        <v>0</v>
      </c>
      <c r="X227" s="288">
        <v>0</v>
      </c>
      <c r="Y227" s="404">
        <f>Y226</f>
        <v>0</v>
      </c>
      <c r="Z227" s="404">
        <f>Z226</f>
        <v>0</v>
      </c>
      <c r="AA227" s="404">
        <f t="shared" ref="AA227:AL227" si="63">AA226</f>
        <v>0</v>
      </c>
      <c r="AB227" s="404">
        <f t="shared" si="63"/>
        <v>0</v>
      </c>
      <c r="AC227" s="404">
        <f t="shared" si="63"/>
        <v>0</v>
      </c>
      <c r="AD227" s="404">
        <f t="shared" si="63"/>
        <v>0</v>
      </c>
      <c r="AE227" s="404">
        <f t="shared" si="63"/>
        <v>0</v>
      </c>
      <c r="AF227" s="404">
        <f t="shared" si="63"/>
        <v>0</v>
      </c>
      <c r="AG227" s="404">
        <f t="shared" si="63"/>
        <v>0</v>
      </c>
      <c r="AH227" s="404">
        <f t="shared" si="63"/>
        <v>0</v>
      </c>
      <c r="AI227" s="404">
        <f t="shared" si="63"/>
        <v>0</v>
      </c>
      <c r="AJ227" s="404">
        <f t="shared" si="63"/>
        <v>0</v>
      </c>
      <c r="AK227" s="404">
        <f t="shared" si="63"/>
        <v>0</v>
      </c>
      <c r="AL227" s="404">
        <f t="shared" si="63"/>
        <v>0</v>
      </c>
      <c r="AM227" s="498"/>
    </row>
    <row r="228" spans="1:39" s="276" customFormat="1" ht="15" outlineLevel="1">
      <c r="A228" s="502"/>
      <c r="B228" s="307"/>
      <c r="C228" s="305"/>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409"/>
      <c r="Z228" s="410"/>
      <c r="AA228" s="409"/>
      <c r="AB228" s="409"/>
      <c r="AC228" s="409"/>
      <c r="AD228" s="409"/>
      <c r="AE228" s="409"/>
      <c r="AF228" s="409"/>
      <c r="AG228" s="409"/>
      <c r="AH228" s="409"/>
      <c r="AI228" s="409"/>
      <c r="AJ228" s="409"/>
      <c r="AK228" s="409"/>
      <c r="AL228" s="409"/>
      <c r="AM228" s="306"/>
    </row>
    <row r="229" spans="1:39" ht="15.75" outlineLevel="1">
      <c r="A229" s="503"/>
      <c r="B229" s="281" t="s">
        <v>15</v>
      </c>
      <c r="C229" s="313"/>
      <c r="D229" s="283"/>
      <c r="E229" s="282"/>
      <c r="F229" s="282"/>
      <c r="G229" s="282"/>
      <c r="H229" s="282"/>
      <c r="I229" s="282"/>
      <c r="J229" s="282"/>
      <c r="K229" s="282"/>
      <c r="L229" s="282"/>
      <c r="M229" s="282"/>
      <c r="N229" s="284"/>
      <c r="O229" s="282"/>
      <c r="P229" s="282"/>
      <c r="Q229" s="282"/>
      <c r="R229" s="282"/>
      <c r="S229" s="282"/>
      <c r="T229" s="282"/>
      <c r="U229" s="282"/>
      <c r="V229" s="282"/>
      <c r="W229" s="282"/>
      <c r="X229" s="282"/>
      <c r="Y229" s="407"/>
      <c r="Z229" s="407"/>
      <c r="AA229" s="407"/>
      <c r="AB229" s="407"/>
      <c r="AC229" s="407"/>
      <c r="AD229" s="407"/>
      <c r="AE229" s="407"/>
      <c r="AF229" s="407"/>
      <c r="AG229" s="407"/>
      <c r="AH229" s="407"/>
      <c r="AI229" s="407"/>
      <c r="AJ229" s="407"/>
      <c r="AK229" s="407"/>
      <c r="AL229" s="407"/>
      <c r="AM229" s="285"/>
    </row>
    <row r="230" spans="1:39" ht="15" outlineLevel="1">
      <c r="A230" s="502">
        <v>26</v>
      </c>
      <c r="B230" s="314" t="s">
        <v>16</v>
      </c>
      <c r="C230" s="284" t="s">
        <v>24</v>
      </c>
      <c r="D230" s="288">
        <f>'[3]4.  2011-2014 LRAM'!D230</f>
        <v>0</v>
      </c>
      <c r="E230" s="288">
        <f>SUMIF('7.  Persistence Report'!$D$44:$D$54,'4.  2011-2014 LRAM'!$B230,'7.  Persistence Report'!AS$44:AS$54)</f>
        <v>0</v>
      </c>
      <c r="F230" s="288">
        <f>SUMIF('7.  Persistence Report'!$D$44:$D$54,'4.  2011-2014 LRAM'!$B230,'7.  Persistence Report'!AT$44:AT$54)</f>
        <v>0</v>
      </c>
      <c r="G230" s="288">
        <f>SUMIF('7.  Persistence Report'!$D$44:$D$54,'4.  2011-2014 LRAM'!$B230,'7.  Persistence Report'!AU$44:AU$54)</f>
        <v>0</v>
      </c>
      <c r="H230" s="288">
        <f>SUMIF('7.  Persistence Report'!$D$44:$D$54,'4.  2011-2014 LRAM'!$B230,'7.  Persistence Report'!AV$44:AV$54)</f>
        <v>0</v>
      </c>
      <c r="I230" s="288">
        <f>SUMIF('7.  Persistence Report'!$D$44:$D$54,'4.  2011-2014 LRAM'!$B230,'7.  Persistence Report'!AW$44:AW$54)</f>
        <v>0</v>
      </c>
      <c r="J230" s="288">
        <f>SUMIF('7.  Persistence Report'!$D$44:$D$54,'4.  2011-2014 LRAM'!$B230,'7.  Persistence Report'!AX$44:AX$54)</f>
        <v>0</v>
      </c>
      <c r="K230" s="288">
        <f>SUMIF('7.  Persistence Report'!$D$44:$D$54,'4.  2011-2014 LRAM'!$B230,'7.  Persistence Report'!AY$44:AY$54)</f>
        <v>0</v>
      </c>
      <c r="L230" s="288">
        <f>SUMIF('7.  Persistence Report'!$D$44:$D$54,'4.  2011-2014 LRAM'!$B230,'7.  Persistence Report'!AZ$44:AZ$54)</f>
        <v>0</v>
      </c>
      <c r="M230" s="288">
        <f>SUMIF('7.  Persistence Report'!$D$44:$D$54,'4.  2011-2014 LRAM'!$B230,'7.  Persistence Report'!BA$44:BA$54)</f>
        <v>0</v>
      </c>
      <c r="N230" s="288">
        <v>12</v>
      </c>
      <c r="O230" s="288">
        <f>'[3]4.  2011-2014 LRAM'!O230</f>
        <v>0</v>
      </c>
      <c r="P230" s="288">
        <f>SUMIF('7.  Persistence Report'!$D$44:$D$54,'4.  2011-2014 LRAM'!$B230,'7.  Persistence Report'!N$44:N$54)</f>
        <v>0</v>
      </c>
      <c r="Q230" s="288">
        <f>SUMIF('7.  Persistence Report'!$D$44:$D$54,'4.  2011-2014 LRAM'!$B230,'7.  Persistence Report'!O$44:O$54)</f>
        <v>0</v>
      </c>
      <c r="R230" s="288">
        <f>SUMIF('7.  Persistence Report'!$D$44:$D$54,'4.  2011-2014 LRAM'!$B230,'7.  Persistence Report'!P$44:P$54)</f>
        <v>0</v>
      </c>
      <c r="S230" s="288">
        <f>SUMIF('7.  Persistence Report'!$D$44:$D$54,'4.  2011-2014 LRAM'!$B230,'7.  Persistence Report'!Q$44:Q$54)</f>
        <v>0</v>
      </c>
      <c r="T230" s="288">
        <f>SUMIF('7.  Persistence Report'!$D$44:$D$54,'4.  2011-2014 LRAM'!$B230,'7.  Persistence Report'!R$44:R$54)</f>
        <v>0</v>
      </c>
      <c r="U230" s="288">
        <f>SUMIF('7.  Persistence Report'!$D$44:$D$54,'4.  2011-2014 LRAM'!$B230,'7.  Persistence Report'!S$44:S$54)</f>
        <v>0</v>
      </c>
      <c r="V230" s="288">
        <f>SUMIF('7.  Persistence Report'!$D$44:$D$54,'4.  2011-2014 LRAM'!$B230,'7.  Persistence Report'!T$44:T$54)</f>
        <v>0</v>
      </c>
      <c r="W230" s="288">
        <f>SUMIF('7.  Persistence Report'!$D$44:$D$54,'4.  2011-2014 LRAM'!$B230,'7.  Persistence Report'!U$44:U$54)</f>
        <v>0</v>
      </c>
      <c r="X230" s="288">
        <f>SUMIF('7.  Persistence Report'!$D$44:$D$54,'4.  2011-2014 LRAM'!$B230,'7.  Persistence Report'!V$44:V$54)</f>
        <v>0</v>
      </c>
      <c r="Y230" s="419"/>
      <c r="Z230" s="408"/>
      <c r="AA230" s="462"/>
      <c r="AB230" s="408"/>
      <c r="AC230" s="408"/>
      <c r="AD230" s="408"/>
      <c r="AE230" s="408"/>
      <c r="AF230" s="408"/>
      <c r="AG230" s="408"/>
      <c r="AH230" s="408"/>
      <c r="AI230" s="408"/>
      <c r="AJ230" s="408"/>
      <c r="AK230" s="408"/>
      <c r="AL230" s="408"/>
      <c r="AM230" s="289">
        <f>SUM(Y230:AL230)</f>
        <v>0</v>
      </c>
    </row>
    <row r="231" spans="1:39" ht="15" outlineLevel="1">
      <c r="B231" s="287" t="s">
        <v>243</v>
      </c>
      <c r="C231" s="284" t="s">
        <v>162</v>
      </c>
      <c r="D231" s="288">
        <f>'[3]4.  2011-2014 LRAM'!D231</f>
        <v>0</v>
      </c>
      <c r="E231" s="288">
        <f>SUMIF('7.  Persistence Report'!$D$96:$D$105,'4.  2011-2014 LRAM'!$B230,'7.  Persistence Report'!AS$96:AS$105)</f>
        <v>0</v>
      </c>
      <c r="F231" s="288">
        <f>SUMIF('7.  Persistence Report'!$D$96:$D$105,'4.  2011-2014 LRAM'!$B230,'7.  Persistence Report'!AT$96:AT$105)</f>
        <v>0</v>
      </c>
      <c r="G231" s="288">
        <f>SUMIF('7.  Persistence Report'!$D$96:$D$105,'4.  2011-2014 LRAM'!$B230,'7.  Persistence Report'!AU$96:AU$105)</f>
        <v>0</v>
      </c>
      <c r="H231" s="288">
        <f>SUMIF('7.  Persistence Report'!$D$96:$D$105,'4.  2011-2014 LRAM'!$B230,'7.  Persistence Report'!AV$96:AV$105)</f>
        <v>0</v>
      </c>
      <c r="I231" s="288">
        <f>SUMIF('7.  Persistence Report'!$D$96:$D$105,'4.  2011-2014 LRAM'!$B230,'7.  Persistence Report'!AW$96:AW$105)</f>
        <v>0</v>
      </c>
      <c r="J231" s="288">
        <f>SUMIF('7.  Persistence Report'!$D$96:$D$105,'4.  2011-2014 LRAM'!$B230,'7.  Persistence Report'!AX$96:AX$105)</f>
        <v>0</v>
      </c>
      <c r="K231" s="288">
        <f>SUMIF('7.  Persistence Report'!$D$96:$D$105,'4.  2011-2014 LRAM'!$B230,'7.  Persistence Report'!AY$96:AY$105)</f>
        <v>0</v>
      </c>
      <c r="L231" s="288">
        <f>SUMIF('7.  Persistence Report'!$D$96:$D$105,'4.  2011-2014 LRAM'!$B230,'7.  Persistence Report'!AZ$96:AZ$105)</f>
        <v>0</v>
      </c>
      <c r="M231" s="288">
        <f>SUMIF('7.  Persistence Report'!$D$96:$D$105,'4.  2011-2014 LRAM'!$B230,'7.  Persistence Report'!BA$96:BA$105)</f>
        <v>0</v>
      </c>
      <c r="N231" s="288">
        <f>N230</f>
        <v>12</v>
      </c>
      <c r="O231" s="288">
        <f>'[3]4.  2011-2014 LRAM'!O231</f>
        <v>0</v>
      </c>
      <c r="P231" s="288">
        <f>SUMIF('7.  Persistence Report'!$D$96:$D$105,'4.  2011-2014 LRAM'!$B230,'7.  Persistence Report'!N$96:N$105)</f>
        <v>0</v>
      </c>
      <c r="Q231" s="288">
        <f>SUMIF('7.  Persistence Report'!$D$96:$D$105,'4.  2011-2014 LRAM'!$B230,'7.  Persistence Report'!O$96:O$105)</f>
        <v>0</v>
      </c>
      <c r="R231" s="288">
        <f>SUMIF('7.  Persistence Report'!$D$96:$D$105,'4.  2011-2014 LRAM'!$B230,'7.  Persistence Report'!P$96:P$105)</f>
        <v>0</v>
      </c>
      <c r="S231" s="288">
        <f>SUMIF('7.  Persistence Report'!$D$96:$D$105,'4.  2011-2014 LRAM'!$B230,'7.  Persistence Report'!Q$96:Q$105)</f>
        <v>0</v>
      </c>
      <c r="T231" s="288">
        <f>SUMIF('7.  Persistence Report'!$D$96:$D$105,'4.  2011-2014 LRAM'!$B230,'7.  Persistence Report'!R$96:R$105)</f>
        <v>0</v>
      </c>
      <c r="U231" s="288">
        <f>SUMIF('7.  Persistence Report'!$D$96:$D$105,'4.  2011-2014 LRAM'!$B230,'7.  Persistence Report'!S$96:S$105)</f>
        <v>0</v>
      </c>
      <c r="V231" s="288">
        <f>SUMIF('7.  Persistence Report'!$D$96:$D$105,'4.  2011-2014 LRAM'!$B230,'7.  Persistence Report'!T$96:T$105)</f>
        <v>0</v>
      </c>
      <c r="W231" s="288">
        <f>SUMIF('7.  Persistence Report'!$D$96:$D$105,'4.  2011-2014 LRAM'!$B230,'7.  Persistence Report'!U$96:U$105)</f>
        <v>0</v>
      </c>
      <c r="X231" s="288">
        <f>SUMIF('7.  Persistence Report'!$D$96:$D$105,'4.  2011-2014 LRAM'!$B230,'7.  Persistence Report'!V$96:V$105)</f>
        <v>0</v>
      </c>
      <c r="Y231" s="404">
        <f>Y230</f>
        <v>0</v>
      </c>
      <c r="Z231" s="404">
        <f>Z230</f>
        <v>0</v>
      </c>
      <c r="AA231" s="404">
        <f t="shared" ref="AA231:AL231" si="64">AA230</f>
        <v>0</v>
      </c>
      <c r="AB231" s="404">
        <f t="shared" si="64"/>
        <v>0</v>
      </c>
      <c r="AC231" s="404">
        <f t="shared" si="64"/>
        <v>0</v>
      </c>
      <c r="AD231" s="404">
        <f t="shared" si="64"/>
        <v>0</v>
      </c>
      <c r="AE231" s="404">
        <f t="shared" si="64"/>
        <v>0</v>
      </c>
      <c r="AF231" s="404">
        <f t="shared" si="64"/>
        <v>0</v>
      </c>
      <c r="AG231" s="404">
        <f t="shared" si="64"/>
        <v>0</v>
      </c>
      <c r="AH231" s="404">
        <f t="shared" si="64"/>
        <v>0</v>
      </c>
      <c r="AI231" s="404">
        <f t="shared" si="64"/>
        <v>0</v>
      </c>
      <c r="AJ231" s="404">
        <f t="shared" si="64"/>
        <v>0</v>
      </c>
      <c r="AK231" s="404">
        <f t="shared" si="64"/>
        <v>0</v>
      </c>
      <c r="AL231" s="404">
        <f t="shared" si="64"/>
        <v>0</v>
      </c>
      <c r="AM231" s="498"/>
    </row>
    <row r="232" spans="1:39" ht="15" outlineLevel="1">
      <c r="A232" s="505"/>
      <c r="B232" s="31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416"/>
      <c r="Z232" s="417"/>
      <c r="AA232" s="417"/>
      <c r="AB232" s="417"/>
      <c r="AC232" s="417"/>
      <c r="AD232" s="417"/>
      <c r="AE232" s="417"/>
      <c r="AF232" s="417"/>
      <c r="AG232" s="417"/>
      <c r="AH232" s="417"/>
      <c r="AI232" s="417"/>
      <c r="AJ232" s="417"/>
      <c r="AK232" s="417"/>
      <c r="AL232" s="417"/>
      <c r="AM232" s="290"/>
    </row>
    <row r="233" spans="1:39" ht="15" outlineLevel="1">
      <c r="A233" s="502">
        <v>27</v>
      </c>
      <c r="B233" s="314" t="s">
        <v>17</v>
      </c>
      <c r="C233" s="284" t="s">
        <v>24</v>
      </c>
      <c r="D233" s="288">
        <f>'[3]4.  2011-2014 LRAM'!D233</f>
        <v>983.47400000000005</v>
      </c>
      <c r="E233" s="288">
        <f>SUMIF('7.  Persistence Report'!$D$44:$D$54,'4.  2011-2014 LRAM'!$B233,'7.  Persistence Report'!AS$44:AS$54)</f>
        <v>983.47412611628101</v>
      </c>
      <c r="F233" s="288">
        <f>SUMIF('7.  Persistence Report'!$D$44:$D$54,'4.  2011-2014 LRAM'!$B233,'7.  Persistence Report'!AT$44:AT$54)</f>
        <v>983.47412611628101</v>
      </c>
      <c r="G233" s="1036">
        <f>SUMIF('7.  Persistence Report'!$D$44:$D$54,'4.  2011-2014 LRAM'!$B233,'7.  Persistence Report'!AU$44:AU$54)</f>
        <v>983.47412611628101</v>
      </c>
      <c r="H233" s="288">
        <f>SUMIF('7.  Persistence Report'!$D$44:$D$54,'4.  2011-2014 LRAM'!$B233,'7.  Persistence Report'!AV$44:AV$54)</f>
        <v>983.47412611628101</v>
      </c>
      <c r="I233" s="288">
        <f>SUMIF('7.  Persistence Report'!$D$44:$D$54,'4.  2011-2014 LRAM'!$B233,'7.  Persistence Report'!AW$44:AW$54)</f>
        <v>983.47412611628101</v>
      </c>
      <c r="J233" s="288">
        <f>SUMIF('7.  Persistence Report'!$D$44:$D$54,'4.  2011-2014 LRAM'!$B233,'7.  Persistence Report'!AX$44:AX$54)</f>
        <v>983.47412611628101</v>
      </c>
      <c r="K233" s="288">
        <f>SUMIF('7.  Persistence Report'!$D$44:$D$54,'4.  2011-2014 LRAM'!$B233,'7.  Persistence Report'!AY$44:AY$54)</f>
        <v>983.47412611628101</v>
      </c>
      <c r="L233" s="288">
        <f>SUMIF('7.  Persistence Report'!$D$44:$D$54,'4.  2011-2014 LRAM'!$B233,'7.  Persistence Report'!AZ$44:AZ$54)</f>
        <v>983.47412611628101</v>
      </c>
      <c r="M233" s="288">
        <f>SUMIF('7.  Persistence Report'!$D$44:$D$54,'4.  2011-2014 LRAM'!$B233,'7.  Persistence Report'!BA$44:BA$54)</f>
        <v>983.47412611628101</v>
      </c>
      <c r="N233" s="288">
        <v>12</v>
      </c>
      <c r="O233" s="288">
        <f>'[3]4.  2011-2014 LRAM'!O233</f>
        <v>1.0149999999999999</v>
      </c>
      <c r="P233" s="288">
        <f>SUMIF('7.  Persistence Report'!$D$44:$D$54,'4.  2011-2014 LRAM'!$B233,'7.  Persistence Report'!N$44:N$54)</f>
        <v>1.0151086857340916</v>
      </c>
      <c r="Q233" s="288">
        <f>SUMIF('7.  Persistence Report'!$D$44:$D$54,'4.  2011-2014 LRAM'!$B233,'7.  Persistence Report'!O$44:O$54)</f>
        <v>1.0151086857340916</v>
      </c>
      <c r="R233" s="288">
        <f>SUMIF('7.  Persistence Report'!$D$44:$D$54,'4.  2011-2014 LRAM'!$B233,'7.  Persistence Report'!P$44:P$54)</f>
        <v>1.0151086857340916</v>
      </c>
      <c r="S233" s="288">
        <f>SUMIF('7.  Persistence Report'!$D$44:$D$54,'4.  2011-2014 LRAM'!$B233,'7.  Persistence Report'!Q$44:Q$54)</f>
        <v>1.0151086857340916</v>
      </c>
      <c r="T233" s="288">
        <f>SUMIF('7.  Persistence Report'!$D$44:$D$54,'4.  2011-2014 LRAM'!$B233,'7.  Persistence Report'!R$44:R$54)</f>
        <v>1.0151086857340916</v>
      </c>
      <c r="U233" s="288">
        <f>SUMIF('7.  Persistence Report'!$D$44:$D$54,'4.  2011-2014 LRAM'!$B233,'7.  Persistence Report'!S$44:S$54)</f>
        <v>1.0151086857340916</v>
      </c>
      <c r="V233" s="288">
        <f>SUMIF('7.  Persistence Report'!$D$44:$D$54,'4.  2011-2014 LRAM'!$B233,'7.  Persistence Report'!T$44:T$54)</f>
        <v>1.0151086857340916</v>
      </c>
      <c r="W233" s="288">
        <f>SUMIF('7.  Persistence Report'!$D$44:$D$54,'4.  2011-2014 LRAM'!$B233,'7.  Persistence Report'!U$44:U$54)</f>
        <v>1.0151086857340916</v>
      </c>
      <c r="X233" s="288">
        <f>SUMIF('7.  Persistence Report'!$D$44:$D$54,'4.  2011-2014 LRAM'!$B233,'7.  Persistence Report'!V$44:V$54)</f>
        <v>1.0151086857340916</v>
      </c>
      <c r="Y233" s="419"/>
      <c r="Z233" s="408"/>
      <c r="AA233" s="408">
        <v>1</v>
      </c>
      <c r="AB233" s="408"/>
      <c r="AC233" s="408"/>
      <c r="AD233" s="408"/>
      <c r="AE233" s="408"/>
      <c r="AF233" s="408"/>
      <c r="AG233" s="408"/>
      <c r="AH233" s="408"/>
      <c r="AI233" s="408"/>
      <c r="AJ233" s="408"/>
      <c r="AK233" s="408"/>
      <c r="AL233" s="408"/>
      <c r="AM233" s="289">
        <f>SUM(Y233:AL233)</f>
        <v>1</v>
      </c>
    </row>
    <row r="234" spans="1:39" ht="15" outlineLevel="1">
      <c r="B234" s="287" t="s">
        <v>243</v>
      </c>
      <c r="C234" s="284" t="s">
        <v>162</v>
      </c>
      <c r="D234" s="288">
        <f>'[3]4.  2011-2014 LRAM'!D234</f>
        <v>0</v>
      </c>
      <c r="E234" s="288">
        <f>SUMIF('7.  Persistence Report'!$D$96:$D$105,'4.  2011-2014 LRAM'!$B233,'7.  Persistence Report'!AS$96:AS$105)</f>
        <v>0</v>
      </c>
      <c r="F234" s="288">
        <f>SUMIF('7.  Persistence Report'!$D$96:$D$105,'4.  2011-2014 LRAM'!$B233,'7.  Persistence Report'!AT$96:AT$105)</f>
        <v>0</v>
      </c>
      <c r="G234" s="1036">
        <f>SUMIF('7.  Persistence Report'!$D$96:$D$105,'4.  2011-2014 LRAM'!$B233,'7.  Persistence Report'!AU$96:AU$105)</f>
        <v>0</v>
      </c>
      <c r="H234" s="288">
        <f>SUMIF('7.  Persistence Report'!$D$96:$D$105,'4.  2011-2014 LRAM'!$B233,'7.  Persistence Report'!AV$96:AV$105)</f>
        <v>0</v>
      </c>
      <c r="I234" s="288">
        <f>SUMIF('7.  Persistence Report'!$D$96:$D$105,'4.  2011-2014 LRAM'!$B233,'7.  Persistence Report'!AW$96:AW$105)</f>
        <v>0</v>
      </c>
      <c r="J234" s="288">
        <f>SUMIF('7.  Persistence Report'!$D$96:$D$105,'4.  2011-2014 LRAM'!$B233,'7.  Persistence Report'!AX$96:AX$105)</f>
        <v>0</v>
      </c>
      <c r="K234" s="288">
        <f>SUMIF('7.  Persistence Report'!$D$96:$D$105,'4.  2011-2014 LRAM'!$B233,'7.  Persistence Report'!AY$96:AY$105)</f>
        <v>0</v>
      </c>
      <c r="L234" s="288">
        <f>SUMIF('7.  Persistence Report'!$D$96:$D$105,'4.  2011-2014 LRAM'!$B233,'7.  Persistence Report'!AZ$96:AZ$105)</f>
        <v>0</v>
      </c>
      <c r="M234" s="288">
        <f>SUMIF('7.  Persistence Report'!$D$96:$D$105,'4.  2011-2014 LRAM'!$B233,'7.  Persistence Report'!BA$96:BA$105)</f>
        <v>0</v>
      </c>
      <c r="N234" s="288">
        <f>N233</f>
        <v>12</v>
      </c>
      <c r="O234" s="288">
        <f>'[3]4.  2011-2014 LRAM'!O234</f>
        <v>0</v>
      </c>
      <c r="P234" s="288">
        <f>SUMIF('7.  Persistence Report'!$D$96:$D$105,'4.  2011-2014 LRAM'!$B233,'7.  Persistence Report'!N$96:N$105)</f>
        <v>0</v>
      </c>
      <c r="Q234" s="288">
        <f>SUMIF('7.  Persistence Report'!$D$96:$D$105,'4.  2011-2014 LRAM'!$B233,'7.  Persistence Report'!O$96:O$105)</f>
        <v>0</v>
      </c>
      <c r="R234" s="288">
        <f>SUMIF('7.  Persistence Report'!$D$96:$D$105,'4.  2011-2014 LRAM'!$B233,'7.  Persistence Report'!P$96:P$105)</f>
        <v>0</v>
      </c>
      <c r="S234" s="288">
        <f>SUMIF('7.  Persistence Report'!$D$96:$D$105,'4.  2011-2014 LRAM'!$B233,'7.  Persistence Report'!Q$96:Q$105)</f>
        <v>0</v>
      </c>
      <c r="T234" s="288">
        <f>SUMIF('7.  Persistence Report'!$D$96:$D$105,'4.  2011-2014 LRAM'!$B233,'7.  Persistence Report'!R$96:R$105)</f>
        <v>0</v>
      </c>
      <c r="U234" s="288">
        <f>SUMIF('7.  Persistence Report'!$D$96:$D$105,'4.  2011-2014 LRAM'!$B233,'7.  Persistence Report'!S$96:S$105)</f>
        <v>0</v>
      </c>
      <c r="V234" s="288">
        <f>SUMIF('7.  Persistence Report'!$D$96:$D$105,'4.  2011-2014 LRAM'!$B233,'7.  Persistence Report'!T$96:T$105)</f>
        <v>0</v>
      </c>
      <c r="W234" s="288">
        <f>SUMIF('7.  Persistence Report'!$D$96:$D$105,'4.  2011-2014 LRAM'!$B233,'7.  Persistence Report'!U$96:U$105)</f>
        <v>0</v>
      </c>
      <c r="X234" s="288">
        <f>SUMIF('7.  Persistence Report'!$D$96:$D$105,'4.  2011-2014 LRAM'!$B233,'7.  Persistence Report'!V$96:V$105)</f>
        <v>0</v>
      </c>
      <c r="Y234" s="404">
        <f>Y233</f>
        <v>0</v>
      </c>
      <c r="Z234" s="404">
        <f>Z233</f>
        <v>0</v>
      </c>
      <c r="AA234" s="404">
        <f t="shared" ref="AA234:AL234" si="65">AA233</f>
        <v>1</v>
      </c>
      <c r="AB234" s="404">
        <f t="shared" si="65"/>
        <v>0</v>
      </c>
      <c r="AC234" s="404">
        <f t="shared" si="65"/>
        <v>0</v>
      </c>
      <c r="AD234" s="404">
        <f t="shared" si="65"/>
        <v>0</v>
      </c>
      <c r="AE234" s="404">
        <f t="shared" si="65"/>
        <v>0</v>
      </c>
      <c r="AF234" s="404">
        <f t="shared" si="65"/>
        <v>0</v>
      </c>
      <c r="AG234" s="404">
        <f t="shared" si="65"/>
        <v>0</v>
      </c>
      <c r="AH234" s="404">
        <f t="shared" si="65"/>
        <v>0</v>
      </c>
      <c r="AI234" s="404">
        <f t="shared" si="65"/>
        <v>0</v>
      </c>
      <c r="AJ234" s="404">
        <f t="shared" si="65"/>
        <v>0</v>
      </c>
      <c r="AK234" s="404">
        <f t="shared" si="65"/>
        <v>0</v>
      </c>
      <c r="AL234" s="404">
        <f t="shared" si="65"/>
        <v>0</v>
      </c>
      <c r="AM234" s="498"/>
    </row>
    <row r="235" spans="1:39" ht="15.75" outlineLevel="1">
      <c r="A235" s="505"/>
      <c r="B235" s="316"/>
      <c r="C235" s="293"/>
      <c r="D235" s="284"/>
      <c r="E235" s="284"/>
      <c r="F235" s="284"/>
      <c r="G235" s="284"/>
      <c r="H235" s="284"/>
      <c r="I235" s="284"/>
      <c r="J235" s="284"/>
      <c r="K235" s="284"/>
      <c r="L235" s="284"/>
      <c r="M235" s="284"/>
      <c r="N235" s="293"/>
      <c r="O235" s="284"/>
      <c r="P235" s="284"/>
      <c r="Q235" s="284"/>
      <c r="R235" s="284"/>
      <c r="S235" s="284"/>
      <c r="T235" s="284"/>
      <c r="U235" s="284"/>
      <c r="V235" s="284"/>
      <c r="W235" s="284"/>
      <c r="X235" s="284"/>
      <c r="Y235" s="405"/>
      <c r="Z235" s="405"/>
      <c r="AA235" s="405"/>
      <c r="AB235" s="405"/>
      <c r="AC235" s="405"/>
      <c r="AD235" s="405"/>
      <c r="AE235" s="405"/>
      <c r="AF235" s="405"/>
      <c r="AG235" s="405"/>
      <c r="AH235" s="405"/>
      <c r="AI235" s="405"/>
      <c r="AJ235" s="405"/>
      <c r="AK235" s="405"/>
      <c r="AL235" s="405"/>
      <c r="AM235" s="299"/>
    </row>
    <row r="236" spans="1:39" ht="15" outlineLevel="1">
      <c r="A236" s="502">
        <v>28</v>
      </c>
      <c r="B236" s="314" t="s">
        <v>18</v>
      </c>
      <c r="C236" s="284" t="s">
        <v>24</v>
      </c>
      <c r="D236" s="288">
        <f>'[3]4.  2011-2014 LRAM'!D236</f>
        <v>0</v>
      </c>
      <c r="E236" s="288">
        <f>SUMIF('7.  Persistence Report'!$D$44:$D$54,'4.  2011-2014 LRAM'!$B236,'7.  Persistence Report'!AS$44:AS$54)</f>
        <v>0</v>
      </c>
      <c r="F236" s="288">
        <f>SUMIF('7.  Persistence Report'!$D$44:$D$54,'4.  2011-2014 LRAM'!$B236,'7.  Persistence Report'!AT$44:AT$54)</f>
        <v>0</v>
      </c>
      <c r="G236" s="288">
        <f>SUMIF('7.  Persistence Report'!$D$44:$D$54,'4.  2011-2014 LRAM'!$B236,'7.  Persistence Report'!AU$44:AU$54)</f>
        <v>0</v>
      </c>
      <c r="H236" s="288">
        <f>SUMIF('7.  Persistence Report'!$D$44:$D$54,'4.  2011-2014 LRAM'!$B236,'7.  Persistence Report'!AV$44:AV$54)</f>
        <v>0</v>
      </c>
      <c r="I236" s="288">
        <f>SUMIF('7.  Persistence Report'!$D$44:$D$54,'4.  2011-2014 LRAM'!$B236,'7.  Persistence Report'!AW$44:AW$54)</f>
        <v>0</v>
      </c>
      <c r="J236" s="288">
        <f>SUMIF('7.  Persistence Report'!$D$44:$D$54,'4.  2011-2014 LRAM'!$B236,'7.  Persistence Report'!AX$44:AX$54)</f>
        <v>0</v>
      </c>
      <c r="K236" s="288">
        <f>SUMIF('7.  Persistence Report'!$D$44:$D$54,'4.  2011-2014 LRAM'!$B236,'7.  Persistence Report'!AY$44:AY$54)</f>
        <v>0</v>
      </c>
      <c r="L236" s="288">
        <f>SUMIF('7.  Persistence Report'!$D$44:$D$54,'4.  2011-2014 LRAM'!$B236,'7.  Persistence Report'!AZ$44:AZ$54)</f>
        <v>0</v>
      </c>
      <c r="M236" s="288">
        <f>SUMIF('7.  Persistence Report'!$D$44:$D$54,'4.  2011-2014 LRAM'!$B236,'7.  Persistence Report'!BA$44:BA$54)</f>
        <v>0</v>
      </c>
      <c r="N236" s="288">
        <v>0</v>
      </c>
      <c r="O236" s="288">
        <f>'[3]4.  2011-2014 LRAM'!O236</f>
        <v>0</v>
      </c>
      <c r="P236" s="288">
        <f>SUMIF('7.  Persistence Report'!$D$44:$D$54,'4.  2011-2014 LRAM'!$B236,'7.  Persistence Report'!N$44:N$54)</f>
        <v>0</v>
      </c>
      <c r="Q236" s="288">
        <f>SUMIF('7.  Persistence Report'!$D$44:$D$54,'4.  2011-2014 LRAM'!$B236,'7.  Persistence Report'!O$44:O$54)</f>
        <v>0</v>
      </c>
      <c r="R236" s="288">
        <f>SUMIF('7.  Persistence Report'!$D$44:$D$54,'4.  2011-2014 LRAM'!$B236,'7.  Persistence Report'!P$44:P$54)</f>
        <v>0</v>
      </c>
      <c r="S236" s="288">
        <f>SUMIF('7.  Persistence Report'!$D$44:$D$54,'4.  2011-2014 LRAM'!$B236,'7.  Persistence Report'!Q$44:Q$54)</f>
        <v>0</v>
      </c>
      <c r="T236" s="288">
        <f>SUMIF('7.  Persistence Report'!$D$44:$D$54,'4.  2011-2014 LRAM'!$B236,'7.  Persistence Report'!R$44:R$54)</f>
        <v>0</v>
      </c>
      <c r="U236" s="288">
        <f>SUMIF('7.  Persistence Report'!$D$44:$D$54,'4.  2011-2014 LRAM'!$B236,'7.  Persistence Report'!S$44:S$54)</f>
        <v>0</v>
      </c>
      <c r="V236" s="288">
        <f>SUMIF('7.  Persistence Report'!$D$44:$D$54,'4.  2011-2014 LRAM'!$B236,'7.  Persistence Report'!T$44:T$54)</f>
        <v>0</v>
      </c>
      <c r="W236" s="288">
        <f>SUMIF('7.  Persistence Report'!$D$44:$D$54,'4.  2011-2014 LRAM'!$B236,'7.  Persistence Report'!U$44:U$54)</f>
        <v>0</v>
      </c>
      <c r="X236" s="288">
        <f>SUMIF('7.  Persistence Report'!$D$44:$D$54,'4.  2011-2014 LRAM'!$B236,'7.  Persistence Report'!V$44:V$54)</f>
        <v>0</v>
      </c>
      <c r="Y236" s="419"/>
      <c r="Z236" s="408"/>
      <c r="AA236" s="408"/>
      <c r="AB236" s="408"/>
      <c r="AC236" s="408"/>
      <c r="AD236" s="408"/>
      <c r="AE236" s="408"/>
      <c r="AF236" s="408"/>
      <c r="AG236" s="408"/>
      <c r="AH236" s="408"/>
      <c r="AI236" s="408"/>
      <c r="AJ236" s="408"/>
      <c r="AK236" s="408"/>
      <c r="AL236" s="408"/>
      <c r="AM236" s="289">
        <f>SUM(Y236:AL236)</f>
        <v>0</v>
      </c>
    </row>
    <row r="237" spans="1:39" ht="15" outlineLevel="1">
      <c r="B237" s="287" t="s">
        <v>243</v>
      </c>
      <c r="C237" s="284" t="s">
        <v>162</v>
      </c>
      <c r="D237" s="288">
        <f>'[3]4.  2011-2014 LRAM'!D237</f>
        <v>0</v>
      </c>
      <c r="E237" s="288">
        <f>SUMIF('7.  Persistence Report'!$D$96:$D$105,'4.  2011-2014 LRAM'!$B236,'7.  Persistence Report'!AS$96:AS$105)</f>
        <v>0</v>
      </c>
      <c r="F237" s="288">
        <f>SUMIF('7.  Persistence Report'!$D$96:$D$105,'4.  2011-2014 LRAM'!$B236,'7.  Persistence Report'!AT$96:AT$105)</f>
        <v>0</v>
      </c>
      <c r="G237" s="288">
        <f>SUMIF('7.  Persistence Report'!$D$96:$D$105,'4.  2011-2014 LRAM'!$B236,'7.  Persistence Report'!AU$96:AU$105)</f>
        <v>0</v>
      </c>
      <c r="H237" s="288">
        <f>SUMIF('7.  Persistence Report'!$D$96:$D$105,'4.  2011-2014 LRAM'!$B236,'7.  Persistence Report'!AV$96:AV$105)</f>
        <v>0</v>
      </c>
      <c r="I237" s="288">
        <f>SUMIF('7.  Persistence Report'!$D$96:$D$105,'4.  2011-2014 LRAM'!$B236,'7.  Persistence Report'!AW$96:AW$105)</f>
        <v>0</v>
      </c>
      <c r="J237" s="288">
        <f>SUMIF('7.  Persistence Report'!$D$96:$D$105,'4.  2011-2014 LRAM'!$B236,'7.  Persistence Report'!AX$96:AX$105)</f>
        <v>0</v>
      </c>
      <c r="K237" s="288">
        <f>SUMIF('7.  Persistence Report'!$D$96:$D$105,'4.  2011-2014 LRAM'!$B236,'7.  Persistence Report'!AY$96:AY$105)</f>
        <v>0</v>
      </c>
      <c r="L237" s="288">
        <f>SUMIF('7.  Persistence Report'!$D$96:$D$105,'4.  2011-2014 LRAM'!$B236,'7.  Persistence Report'!AZ$96:AZ$105)</f>
        <v>0</v>
      </c>
      <c r="M237" s="288">
        <f>SUMIF('7.  Persistence Report'!$D$96:$D$105,'4.  2011-2014 LRAM'!$B236,'7.  Persistence Report'!BA$96:BA$105)</f>
        <v>0</v>
      </c>
      <c r="N237" s="288">
        <f>N236</f>
        <v>0</v>
      </c>
      <c r="O237" s="288">
        <f>'[3]4.  2011-2014 LRAM'!O237</f>
        <v>0</v>
      </c>
      <c r="P237" s="288">
        <f>SUMIF('7.  Persistence Report'!$D$96:$D$105,'4.  2011-2014 LRAM'!$B236,'7.  Persistence Report'!N$96:N$105)</f>
        <v>0</v>
      </c>
      <c r="Q237" s="288">
        <f>SUMIF('7.  Persistence Report'!$D$96:$D$105,'4.  2011-2014 LRAM'!$B236,'7.  Persistence Report'!O$96:O$105)</f>
        <v>0</v>
      </c>
      <c r="R237" s="288">
        <f>SUMIF('7.  Persistence Report'!$D$96:$D$105,'4.  2011-2014 LRAM'!$B236,'7.  Persistence Report'!P$96:P$105)</f>
        <v>0</v>
      </c>
      <c r="S237" s="288">
        <f>SUMIF('7.  Persistence Report'!$D$96:$D$105,'4.  2011-2014 LRAM'!$B236,'7.  Persistence Report'!Q$96:Q$105)</f>
        <v>0</v>
      </c>
      <c r="T237" s="288">
        <f>SUMIF('7.  Persistence Report'!$D$96:$D$105,'4.  2011-2014 LRAM'!$B236,'7.  Persistence Report'!R$96:R$105)</f>
        <v>0</v>
      </c>
      <c r="U237" s="288">
        <f>SUMIF('7.  Persistence Report'!$D$96:$D$105,'4.  2011-2014 LRAM'!$B236,'7.  Persistence Report'!S$96:S$105)</f>
        <v>0</v>
      </c>
      <c r="V237" s="288">
        <f>SUMIF('7.  Persistence Report'!$D$96:$D$105,'4.  2011-2014 LRAM'!$B236,'7.  Persistence Report'!T$96:T$105)</f>
        <v>0</v>
      </c>
      <c r="W237" s="288">
        <f>SUMIF('7.  Persistence Report'!$D$96:$D$105,'4.  2011-2014 LRAM'!$B236,'7.  Persistence Report'!U$96:U$105)</f>
        <v>0</v>
      </c>
      <c r="X237" s="288">
        <f>SUMIF('7.  Persistence Report'!$D$96:$D$105,'4.  2011-2014 LRAM'!$B236,'7.  Persistence Report'!V$96:V$105)</f>
        <v>0</v>
      </c>
      <c r="Y237" s="404">
        <f>Y236</f>
        <v>0</v>
      </c>
      <c r="Z237" s="404">
        <f>Z236</f>
        <v>0</v>
      </c>
      <c r="AA237" s="404">
        <f t="shared" ref="AA237:AL237" si="66">AA236</f>
        <v>0</v>
      </c>
      <c r="AB237" s="404">
        <f t="shared" si="66"/>
        <v>0</v>
      </c>
      <c r="AC237" s="404">
        <f t="shared" si="66"/>
        <v>0</v>
      </c>
      <c r="AD237" s="404">
        <f t="shared" si="66"/>
        <v>0</v>
      </c>
      <c r="AE237" s="404">
        <f t="shared" si="66"/>
        <v>0</v>
      </c>
      <c r="AF237" s="404">
        <f t="shared" si="66"/>
        <v>0</v>
      </c>
      <c r="AG237" s="404">
        <f t="shared" si="66"/>
        <v>0</v>
      </c>
      <c r="AH237" s="404">
        <f t="shared" si="66"/>
        <v>0</v>
      </c>
      <c r="AI237" s="404">
        <f t="shared" si="66"/>
        <v>0</v>
      </c>
      <c r="AJ237" s="404">
        <f t="shared" si="66"/>
        <v>0</v>
      </c>
      <c r="AK237" s="404">
        <f t="shared" si="66"/>
        <v>0</v>
      </c>
      <c r="AL237" s="404">
        <f t="shared" si="66"/>
        <v>0</v>
      </c>
      <c r="AM237" s="498"/>
    </row>
    <row r="238" spans="1:39" ht="15" outlineLevel="1">
      <c r="A238" s="505"/>
      <c r="B238" s="31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405"/>
      <c r="Z238" s="405"/>
      <c r="AA238" s="405"/>
      <c r="AB238" s="405"/>
      <c r="AC238" s="405"/>
      <c r="AD238" s="405"/>
      <c r="AE238" s="405"/>
      <c r="AF238" s="405"/>
      <c r="AG238" s="405"/>
      <c r="AH238" s="405"/>
      <c r="AI238" s="405"/>
      <c r="AJ238" s="405"/>
      <c r="AK238" s="405"/>
      <c r="AL238" s="405"/>
      <c r="AM238" s="299"/>
    </row>
    <row r="239" spans="1:39" ht="15" outlineLevel="1">
      <c r="A239" s="502">
        <v>29</v>
      </c>
      <c r="B239" s="317" t="s">
        <v>19</v>
      </c>
      <c r="C239" s="284" t="s">
        <v>24</v>
      </c>
      <c r="D239" s="288">
        <f>'[3]4.  2011-2014 LRAM'!D239</f>
        <v>0</v>
      </c>
      <c r="E239" s="288">
        <f>SUMIF('7.  Persistence Report'!$D$44:$D$54,'4.  2011-2014 LRAM'!$B239,'7.  Persistence Report'!AS$44:AS$54)</f>
        <v>0</v>
      </c>
      <c r="F239" s="288">
        <f>SUMIF('7.  Persistence Report'!$D$44:$D$54,'4.  2011-2014 LRAM'!$B239,'7.  Persistence Report'!AT$44:AT$54)</f>
        <v>0</v>
      </c>
      <c r="G239" s="288">
        <f>SUMIF('7.  Persistence Report'!$D$44:$D$54,'4.  2011-2014 LRAM'!$B239,'7.  Persistence Report'!AU$44:AU$54)</f>
        <v>0</v>
      </c>
      <c r="H239" s="288">
        <f>SUMIF('7.  Persistence Report'!$D$44:$D$54,'4.  2011-2014 LRAM'!$B239,'7.  Persistence Report'!AV$44:AV$54)</f>
        <v>0</v>
      </c>
      <c r="I239" s="288">
        <f>SUMIF('7.  Persistence Report'!$D$44:$D$54,'4.  2011-2014 LRAM'!$B239,'7.  Persistence Report'!AW$44:AW$54)</f>
        <v>0</v>
      </c>
      <c r="J239" s="288">
        <f>SUMIF('7.  Persistence Report'!$D$44:$D$54,'4.  2011-2014 LRAM'!$B239,'7.  Persistence Report'!AX$44:AX$54)</f>
        <v>0</v>
      </c>
      <c r="K239" s="288">
        <f>SUMIF('7.  Persistence Report'!$D$44:$D$54,'4.  2011-2014 LRAM'!$B239,'7.  Persistence Report'!AY$44:AY$54)</f>
        <v>0</v>
      </c>
      <c r="L239" s="288">
        <f>SUMIF('7.  Persistence Report'!$D$44:$D$54,'4.  2011-2014 LRAM'!$B239,'7.  Persistence Report'!AZ$44:AZ$54)</f>
        <v>0</v>
      </c>
      <c r="M239" s="288">
        <f>SUMIF('7.  Persistence Report'!$D$44:$D$54,'4.  2011-2014 LRAM'!$B239,'7.  Persistence Report'!BA$44:BA$54)</f>
        <v>0</v>
      </c>
      <c r="N239" s="288">
        <v>0</v>
      </c>
      <c r="O239" s="288">
        <f>'[3]4.  2011-2014 LRAM'!O239</f>
        <v>0</v>
      </c>
      <c r="P239" s="288">
        <f>SUMIF('7.  Persistence Report'!$D$44:$D$54,'4.  2011-2014 LRAM'!$B239,'7.  Persistence Report'!N$44:N$54)</f>
        <v>0</v>
      </c>
      <c r="Q239" s="288">
        <f>SUMIF('7.  Persistence Report'!$D$44:$D$54,'4.  2011-2014 LRAM'!$B239,'7.  Persistence Report'!O$44:O$54)</f>
        <v>0</v>
      </c>
      <c r="R239" s="288">
        <f>SUMIF('7.  Persistence Report'!$D$44:$D$54,'4.  2011-2014 LRAM'!$B239,'7.  Persistence Report'!P$44:P$54)</f>
        <v>0</v>
      </c>
      <c r="S239" s="288">
        <f>SUMIF('7.  Persistence Report'!$D$44:$D$54,'4.  2011-2014 LRAM'!$B239,'7.  Persistence Report'!Q$44:Q$54)</f>
        <v>0</v>
      </c>
      <c r="T239" s="288">
        <f>SUMIF('7.  Persistence Report'!$D$44:$D$54,'4.  2011-2014 LRAM'!$B239,'7.  Persistence Report'!R$44:R$54)</f>
        <v>0</v>
      </c>
      <c r="U239" s="288">
        <f>SUMIF('7.  Persistence Report'!$D$44:$D$54,'4.  2011-2014 LRAM'!$B239,'7.  Persistence Report'!S$44:S$54)</f>
        <v>0</v>
      </c>
      <c r="V239" s="288">
        <f>SUMIF('7.  Persistence Report'!$D$44:$D$54,'4.  2011-2014 LRAM'!$B239,'7.  Persistence Report'!T$44:T$54)</f>
        <v>0</v>
      </c>
      <c r="W239" s="288">
        <f>SUMIF('7.  Persistence Report'!$D$44:$D$54,'4.  2011-2014 LRAM'!$B239,'7.  Persistence Report'!U$44:U$54)</f>
        <v>0</v>
      </c>
      <c r="X239" s="288">
        <f>SUMIF('7.  Persistence Report'!$D$44:$D$54,'4.  2011-2014 LRAM'!$B239,'7.  Persistence Report'!V$44:V$54)</f>
        <v>0</v>
      </c>
      <c r="Y239" s="419"/>
      <c r="Z239" s="408"/>
      <c r="AA239" s="408"/>
      <c r="AB239" s="408"/>
      <c r="AC239" s="408"/>
      <c r="AD239" s="408"/>
      <c r="AE239" s="408"/>
      <c r="AF239" s="408"/>
      <c r="AG239" s="408"/>
      <c r="AH239" s="408"/>
      <c r="AI239" s="408"/>
      <c r="AJ239" s="408"/>
      <c r="AK239" s="408"/>
      <c r="AL239" s="408"/>
      <c r="AM239" s="289">
        <f>SUM(Y239:AL239)</f>
        <v>0</v>
      </c>
    </row>
    <row r="240" spans="1:39" ht="15" outlineLevel="1">
      <c r="B240" s="317" t="s">
        <v>243</v>
      </c>
      <c r="C240" s="284" t="s">
        <v>162</v>
      </c>
      <c r="D240" s="288">
        <f>'[3]4.  2011-2014 LRAM'!D240</f>
        <v>0</v>
      </c>
      <c r="E240" s="288">
        <f>SUMIF('7.  Persistence Report'!$D$96:$D$105,'4.  2011-2014 LRAM'!$B239,'7.  Persistence Report'!AS$96:AS$105)</f>
        <v>0</v>
      </c>
      <c r="F240" s="288">
        <f>SUMIF('7.  Persistence Report'!$D$96:$D$105,'4.  2011-2014 LRAM'!$B239,'7.  Persistence Report'!AT$96:AT$105)</f>
        <v>0</v>
      </c>
      <c r="G240" s="288">
        <f>SUMIF('7.  Persistence Report'!$D$96:$D$105,'4.  2011-2014 LRAM'!$B239,'7.  Persistence Report'!AU$96:AU$105)</f>
        <v>0</v>
      </c>
      <c r="H240" s="288">
        <f>SUMIF('7.  Persistence Report'!$D$96:$D$105,'4.  2011-2014 LRAM'!$B239,'7.  Persistence Report'!AV$96:AV$105)</f>
        <v>0</v>
      </c>
      <c r="I240" s="288">
        <f>SUMIF('7.  Persistence Report'!$D$96:$D$105,'4.  2011-2014 LRAM'!$B239,'7.  Persistence Report'!AW$96:AW$105)</f>
        <v>0</v>
      </c>
      <c r="J240" s="288">
        <f>SUMIF('7.  Persistence Report'!$D$96:$D$105,'4.  2011-2014 LRAM'!$B239,'7.  Persistence Report'!AX$96:AX$105)</f>
        <v>0</v>
      </c>
      <c r="K240" s="288">
        <f>SUMIF('7.  Persistence Report'!$D$96:$D$105,'4.  2011-2014 LRAM'!$B239,'7.  Persistence Report'!AY$96:AY$105)</f>
        <v>0</v>
      </c>
      <c r="L240" s="288">
        <f>SUMIF('7.  Persistence Report'!$D$96:$D$105,'4.  2011-2014 LRAM'!$B239,'7.  Persistence Report'!AZ$96:AZ$105)</f>
        <v>0</v>
      </c>
      <c r="M240" s="288">
        <f>SUMIF('7.  Persistence Report'!$D$96:$D$105,'4.  2011-2014 LRAM'!$B239,'7.  Persistence Report'!BA$96:BA$105)</f>
        <v>0</v>
      </c>
      <c r="N240" s="288">
        <f>N239</f>
        <v>0</v>
      </c>
      <c r="O240" s="288">
        <f>'[3]4.  2011-2014 LRAM'!O240</f>
        <v>0</v>
      </c>
      <c r="P240" s="288">
        <f>SUMIF('7.  Persistence Report'!$D$96:$D$105,'4.  2011-2014 LRAM'!$B239,'7.  Persistence Report'!N$96:N$105)</f>
        <v>0</v>
      </c>
      <c r="Q240" s="288">
        <f>SUMIF('7.  Persistence Report'!$D$96:$D$105,'4.  2011-2014 LRAM'!$B239,'7.  Persistence Report'!O$96:O$105)</f>
        <v>0</v>
      </c>
      <c r="R240" s="288">
        <f>SUMIF('7.  Persistence Report'!$D$96:$D$105,'4.  2011-2014 LRAM'!$B239,'7.  Persistence Report'!P$96:P$105)</f>
        <v>0</v>
      </c>
      <c r="S240" s="288">
        <f>SUMIF('7.  Persistence Report'!$D$96:$D$105,'4.  2011-2014 LRAM'!$B239,'7.  Persistence Report'!Q$96:Q$105)</f>
        <v>0</v>
      </c>
      <c r="T240" s="288">
        <f>SUMIF('7.  Persistence Report'!$D$96:$D$105,'4.  2011-2014 LRAM'!$B239,'7.  Persistence Report'!R$96:R$105)</f>
        <v>0</v>
      </c>
      <c r="U240" s="288">
        <f>SUMIF('7.  Persistence Report'!$D$96:$D$105,'4.  2011-2014 LRAM'!$B239,'7.  Persistence Report'!S$96:S$105)</f>
        <v>0</v>
      </c>
      <c r="V240" s="288">
        <f>SUMIF('7.  Persistence Report'!$D$96:$D$105,'4.  2011-2014 LRAM'!$B239,'7.  Persistence Report'!T$96:T$105)</f>
        <v>0</v>
      </c>
      <c r="W240" s="288">
        <f>SUMIF('7.  Persistence Report'!$D$96:$D$105,'4.  2011-2014 LRAM'!$B239,'7.  Persistence Report'!U$96:U$105)</f>
        <v>0</v>
      </c>
      <c r="X240" s="288">
        <f>SUMIF('7.  Persistence Report'!$D$96:$D$105,'4.  2011-2014 LRAM'!$B239,'7.  Persistence Report'!V$96:V$105)</f>
        <v>0</v>
      </c>
      <c r="Y240" s="404">
        <f>Y239</f>
        <v>0</v>
      </c>
      <c r="Z240" s="404">
        <f t="shared" ref="Z240:AL240" si="67">Z239</f>
        <v>0</v>
      </c>
      <c r="AA240" s="404">
        <f t="shared" si="67"/>
        <v>0</v>
      </c>
      <c r="AB240" s="404">
        <f t="shared" si="67"/>
        <v>0</v>
      </c>
      <c r="AC240" s="404">
        <f t="shared" si="67"/>
        <v>0</v>
      </c>
      <c r="AD240" s="404">
        <f t="shared" si="67"/>
        <v>0</v>
      </c>
      <c r="AE240" s="404">
        <f t="shared" si="67"/>
        <v>0</v>
      </c>
      <c r="AF240" s="404">
        <f t="shared" si="67"/>
        <v>0</v>
      </c>
      <c r="AG240" s="404">
        <f t="shared" si="67"/>
        <v>0</v>
      </c>
      <c r="AH240" s="404">
        <f t="shared" si="67"/>
        <v>0</v>
      </c>
      <c r="AI240" s="404">
        <f t="shared" si="67"/>
        <v>0</v>
      </c>
      <c r="AJ240" s="404">
        <f t="shared" si="67"/>
        <v>0</v>
      </c>
      <c r="AK240" s="404">
        <f t="shared" si="67"/>
        <v>0</v>
      </c>
      <c r="AL240" s="404">
        <f t="shared" si="67"/>
        <v>0</v>
      </c>
      <c r="AM240" s="498"/>
    </row>
    <row r="241" spans="1:39" ht="15" outlineLevel="1">
      <c r="B241" s="317"/>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416"/>
      <c r="Z241" s="416"/>
      <c r="AA241" s="416"/>
      <c r="AB241" s="416"/>
      <c r="AC241" s="416"/>
      <c r="AD241" s="416"/>
      <c r="AE241" s="416"/>
      <c r="AF241" s="416"/>
      <c r="AG241" s="416"/>
      <c r="AH241" s="416"/>
      <c r="AI241" s="416"/>
      <c r="AJ241" s="416"/>
      <c r="AK241" s="416"/>
      <c r="AL241" s="416"/>
      <c r="AM241" s="306"/>
    </row>
    <row r="242" spans="1:39" s="276" customFormat="1" ht="15" outlineLevel="1">
      <c r="A242" s="502">
        <v>30</v>
      </c>
      <c r="B242" s="317" t="s">
        <v>488</v>
      </c>
      <c r="C242" s="284" t="s">
        <v>24</v>
      </c>
      <c r="D242" s="288">
        <f>'[3]4.  2011-2014 LRAM'!D242</f>
        <v>0</v>
      </c>
      <c r="E242" s="288">
        <f>SUMIF('7.  Persistence Report'!$D$44:$D$54,'4.  2011-2014 LRAM'!$B242,'7.  Persistence Report'!AS$44:AS$54)</f>
        <v>0</v>
      </c>
      <c r="F242" s="288">
        <f>SUMIF('7.  Persistence Report'!$D$44:$D$54,'4.  2011-2014 LRAM'!$B242,'7.  Persistence Report'!AT$44:AT$54)</f>
        <v>0</v>
      </c>
      <c r="G242" s="288">
        <f>SUMIF('7.  Persistence Report'!$D$44:$D$54,'4.  2011-2014 LRAM'!$B242,'7.  Persistence Report'!AU$44:AU$54)</f>
        <v>0</v>
      </c>
      <c r="H242" s="288">
        <f>SUMIF('7.  Persistence Report'!$D$44:$D$54,'4.  2011-2014 LRAM'!$B242,'7.  Persistence Report'!AV$44:AV$54)</f>
        <v>0</v>
      </c>
      <c r="I242" s="288">
        <f>SUMIF('7.  Persistence Report'!$D$44:$D$54,'4.  2011-2014 LRAM'!$B242,'7.  Persistence Report'!AW$44:AW$54)</f>
        <v>0</v>
      </c>
      <c r="J242" s="288">
        <f>SUMIF('7.  Persistence Report'!$D$44:$D$54,'4.  2011-2014 LRAM'!$B242,'7.  Persistence Report'!AX$44:AX$54)</f>
        <v>0</v>
      </c>
      <c r="K242" s="288">
        <f>SUMIF('7.  Persistence Report'!$D$44:$D$54,'4.  2011-2014 LRAM'!$B242,'7.  Persistence Report'!AY$44:AY$54)</f>
        <v>0</v>
      </c>
      <c r="L242" s="288">
        <f>SUMIF('7.  Persistence Report'!$D$44:$D$54,'4.  2011-2014 LRAM'!$B242,'7.  Persistence Report'!AZ$44:AZ$54)</f>
        <v>0</v>
      </c>
      <c r="M242" s="288">
        <f>SUMIF('7.  Persistence Report'!$D$44:$D$54,'4.  2011-2014 LRAM'!$B242,'7.  Persistence Report'!BA$44:BA$54)</f>
        <v>0</v>
      </c>
      <c r="N242" s="288">
        <v>0</v>
      </c>
      <c r="O242" s="288">
        <f>'[3]4.  2011-2014 LRAM'!O242</f>
        <v>0</v>
      </c>
      <c r="P242" s="288">
        <f>SUMIF('7.  Persistence Report'!$D$44:$D$54,'4.  2011-2014 LRAM'!$B242,'7.  Persistence Report'!N$44:N$54)</f>
        <v>0</v>
      </c>
      <c r="Q242" s="288">
        <f>SUMIF('7.  Persistence Report'!$D$44:$D$54,'4.  2011-2014 LRAM'!$B242,'7.  Persistence Report'!O$44:O$54)</f>
        <v>0</v>
      </c>
      <c r="R242" s="288">
        <f>SUMIF('7.  Persistence Report'!$D$44:$D$54,'4.  2011-2014 LRAM'!$B242,'7.  Persistence Report'!P$44:P$54)</f>
        <v>0</v>
      </c>
      <c r="S242" s="288">
        <f>SUMIF('7.  Persistence Report'!$D$44:$D$54,'4.  2011-2014 LRAM'!$B242,'7.  Persistence Report'!Q$44:Q$54)</f>
        <v>0</v>
      </c>
      <c r="T242" s="288">
        <f>SUMIF('7.  Persistence Report'!$D$44:$D$54,'4.  2011-2014 LRAM'!$B242,'7.  Persistence Report'!R$44:R$54)</f>
        <v>0</v>
      </c>
      <c r="U242" s="288">
        <f>SUMIF('7.  Persistence Report'!$D$44:$D$54,'4.  2011-2014 LRAM'!$B242,'7.  Persistence Report'!S$44:S$54)</f>
        <v>0</v>
      </c>
      <c r="V242" s="288">
        <f>SUMIF('7.  Persistence Report'!$D$44:$D$54,'4.  2011-2014 LRAM'!$B242,'7.  Persistence Report'!T$44:T$54)</f>
        <v>0</v>
      </c>
      <c r="W242" s="288">
        <f>SUMIF('7.  Persistence Report'!$D$44:$D$54,'4.  2011-2014 LRAM'!$B242,'7.  Persistence Report'!U$44:U$54)</f>
        <v>0</v>
      </c>
      <c r="X242" s="288">
        <f>SUMIF('7.  Persistence Report'!$D$44:$D$54,'4.  2011-2014 LRAM'!$B242,'7.  Persistence Report'!V$44:V$54)</f>
        <v>0</v>
      </c>
      <c r="Y242" s="403"/>
      <c r="Z242" s="403"/>
      <c r="AA242" s="403"/>
      <c r="AB242" s="403"/>
      <c r="AC242" s="403"/>
      <c r="AD242" s="403"/>
      <c r="AE242" s="403"/>
      <c r="AF242" s="403"/>
      <c r="AG242" s="403"/>
      <c r="AH242" s="403"/>
      <c r="AI242" s="403"/>
      <c r="AJ242" s="403"/>
      <c r="AK242" s="403"/>
      <c r="AL242" s="403"/>
      <c r="AM242" s="289">
        <f>SUM(Y242:AL242)</f>
        <v>0</v>
      </c>
    </row>
    <row r="243" spans="1:39" s="276" customFormat="1" ht="15" outlineLevel="1">
      <c r="A243" s="502"/>
      <c r="B243" s="317" t="s">
        <v>243</v>
      </c>
      <c r="C243" s="284" t="s">
        <v>162</v>
      </c>
      <c r="D243" s="288">
        <f>'[3]4.  2011-2014 LRAM'!D243</f>
        <v>0</v>
      </c>
      <c r="E243" s="288">
        <f>SUMIF('7.  Persistence Report'!$D$96:$D$105,'4.  2011-2014 LRAM'!$B242,'7.  Persistence Report'!AS$96:AS$105)</f>
        <v>0</v>
      </c>
      <c r="F243" s="288">
        <f>SUMIF('7.  Persistence Report'!$D$96:$D$105,'4.  2011-2014 LRAM'!$B242,'7.  Persistence Report'!AT$96:AT$105)</f>
        <v>0</v>
      </c>
      <c r="G243" s="288">
        <f>SUMIF('7.  Persistence Report'!$D$96:$D$105,'4.  2011-2014 LRAM'!$B242,'7.  Persistence Report'!AU$96:AU$105)</f>
        <v>0</v>
      </c>
      <c r="H243" s="288">
        <f>SUMIF('7.  Persistence Report'!$D$96:$D$105,'4.  2011-2014 LRAM'!$B242,'7.  Persistence Report'!AV$96:AV$105)</f>
        <v>0</v>
      </c>
      <c r="I243" s="288">
        <f>SUMIF('7.  Persistence Report'!$D$96:$D$105,'4.  2011-2014 LRAM'!$B242,'7.  Persistence Report'!AW$96:AW$105)</f>
        <v>0</v>
      </c>
      <c r="J243" s="288">
        <f>SUMIF('7.  Persistence Report'!$D$96:$D$105,'4.  2011-2014 LRAM'!$B242,'7.  Persistence Report'!AX$96:AX$105)</f>
        <v>0</v>
      </c>
      <c r="K243" s="288">
        <f>SUMIF('7.  Persistence Report'!$D$96:$D$105,'4.  2011-2014 LRAM'!$B242,'7.  Persistence Report'!AY$96:AY$105)</f>
        <v>0</v>
      </c>
      <c r="L243" s="288">
        <f>SUMIF('7.  Persistence Report'!$D$96:$D$105,'4.  2011-2014 LRAM'!$B242,'7.  Persistence Report'!AZ$96:AZ$105)</f>
        <v>0</v>
      </c>
      <c r="M243" s="288">
        <f>SUMIF('7.  Persistence Report'!$D$96:$D$105,'4.  2011-2014 LRAM'!$B242,'7.  Persistence Report'!BA$96:BA$105)</f>
        <v>0</v>
      </c>
      <c r="N243" s="288">
        <f>N242</f>
        <v>0</v>
      </c>
      <c r="O243" s="288">
        <f>'[3]4.  2011-2014 LRAM'!O243</f>
        <v>0</v>
      </c>
      <c r="P243" s="288">
        <f>SUMIF('7.  Persistence Report'!$D$96:$D$105,'4.  2011-2014 LRAM'!$B242,'7.  Persistence Report'!N$96:N$105)</f>
        <v>0</v>
      </c>
      <c r="Q243" s="288">
        <f>SUMIF('7.  Persistence Report'!$D$96:$D$105,'4.  2011-2014 LRAM'!$B242,'7.  Persistence Report'!O$96:O$105)</f>
        <v>0</v>
      </c>
      <c r="R243" s="288">
        <f>SUMIF('7.  Persistence Report'!$D$96:$D$105,'4.  2011-2014 LRAM'!$B242,'7.  Persistence Report'!P$96:P$105)</f>
        <v>0</v>
      </c>
      <c r="S243" s="288">
        <f>SUMIF('7.  Persistence Report'!$D$96:$D$105,'4.  2011-2014 LRAM'!$B242,'7.  Persistence Report'!Q$96:Q$105)</f>
        <v>0</v>
      </c>
      <c r="T243" s="288">
        <f>SUMIF('7.  Persistence Report'!$D$96:$D$105,'4.  2011-2014 LRAM'!$B242,'7.  Persistence Report'!R$96:R$105)</f>
        <v>0</v>
      </c>
      <c r="U243" s="288">
        <f>SUMIF('7.  Persistence Report'!$D$96:$D$105,'4.  2011-2014 LRAM'!$B242,'7.  Persistence Report'!S$96:S$105)</f>
        <v>0</v>
      </c>
      <c r="V243" s="288">
        <f>SUMIF('7.  Persistence Report'!$D$96:$D$105,'4.  2011-2014 LRAM'!$B242,'7.  Persistence Report'!T$96:T$105)</f>
        <v>0</v>
      </c>
      <c r="W243" s="288">
        <f>SUMIF('7.  Persistence Report'!$D$96:$D$105,'4.  2011-2014 LRAM'!$B242,'7.  Persistence Report'!U$96:U$105)</f>
        <v>0</v>
      </c>
      <c r="X243" s="288">
        <f>SUMIF('7.  Persistence Report'!$D$96:$D$105,'4.  2011-2014 LRAM'!$B242,'7.  Persistence Report'!V$96:V$105)</f>
        <v>0</v>
      </c>
      <c r="Y243" s="404">
        <f>Y242</f>
        <v>0</v>
      </c>
      <c r="Z243" s="404">
        <f t="shared" ref="Z243:AL243" si="68">Z242</f>
        <v>0</v>
      </c>
      <c r="AA243" s="404">
        <f t="shared" si="68"/>
        <v>0</v>
      </c>
      <c r="AB243" s="404">
        <f t="shared" si="68"/>
        <v>0</v>
      </c>
      <c r="AC243" s="404">
        <f t="shared" si="68"/>
        <v>0</v>
      </c>
      <c r="AD243" s="404">
        <f t="shared" si="68"/>
        <v>0</v>
      </c>
      <c r="AE243" s="404">
        <f t="shared" si="68"/>
        <v>0</v>
      </c>
      <c r="AF243" s="404">
        <f t="shared" si="68"/>
        <v>0</v>
      </c>
      <c r="AG243" s="404">
        <f t="shared" si="68"/>
        <v>0</v>
      </c>
      <c r="AH243" s="404">
        <f t="shared" si="68"/>
        <v>0</v>
      </c>
      <c r="AI243" s="404">
        <f t="shared" si="68"/>
        <v>0</v>
      </c>
      <c r="AJ243" s="404">
        <f t="shared" si="68"/>
        <v>0</v>
      </c>
      <c r="AK243" s="404">
        <f t="shared" si="68"/>
        <v>0</v>
      </c>
      <c r="AL243" s="404">
        <f t="shared" si="68"/>
        <v>0</v>
      </c>
      <c r="AM243" s="498"/>
    </row>
    <row r="244" spans="1:39" s="276" customFormat="1" ht="15" outlineLevel="1">
      <c r="A244" s="502"/>
      <c r="B244" s="317"/>
      <c r="C244" s="284"/>
      <c r="D244" s="284"/>
      <c r="E244" s="284"/>
      <c r="F244" s="284"/>
      <c r="G244" s="284"/>
      <c r="H244" s="284"/>
      <c r="I244" s="284"/>
      <c r="J244" s="284"/>
      <c r="K244" s="284"/>
      <c r="L244" s="284"/>
      <c r="M244" s="284"/>
      <c r="N244" s="284"/>
      <c r="O244" s="284"/>
      <c r="P244" s="284"/>
      <c r="Q244" s="284"/>
      <c r="R244" s="284"/>
      <c r="S244" s="284"/>
      <c r="T244" s="284"/>
      <c r="U244" s="284"/>
      <c r="V244" s="284"/>
      <c r="W244" s="284"/>
      <c r="X244" s="284"/>
      <c r="Y244" s="405"/>
      <c r="Z244" s="405"/>
      <c r="AA244" s="405"/>
      <c r="AB244" s="405"/>
      <c r="AC244" s="405"/>
      <c r="AD244" s="405"/>
      <c r="AE244" s="405"/>
      <c r="AF244" s="405"/>
      <c r="AG244" s="405"/>
      <c r="AH244" s="405"/>
      <c r="AI244" s="405"/>
      <c r="AJ244" s="405"/>
      <c r="AK244" s="405"/>
      <c r="AL244" s="405"/>
      <c r="AM244" s="306"/>
    </row>
    <row r="245" spans="1:39" s="276" customFormat="1" ht="15.75" outlineLevel="1">
      <c r="A245" s="502"/>
      <c r="B245" s="281" t="s">
        <v>489</v>
      </c>
      <c r="C245" s="284"/>
      <c r="D245" s="284"/>
      <c r="E245" s="284"/>
      <c r="F245" s="284"/>
      <c r="G245" s="284"/>
      <c r="H245" s="284"/>
      <c r="I245" s="284"/>
      <c r="J245" s="284"/>
      <c r="K245" s="284"/>
      <c r="L245" s="284"/>
      <c r="M245" s="284"/>
      <c r="N245" s="284"/>
      <c r="O245" s="284"/>
      <c r="P245" s="284"/>
      <c r="Q245" s="284"/>
      <c r="R245" s="284"/>
      <c r="S245" s="284"/>
      <c r="T245" s="284"/>
      <c r="U245" s="284"/>
      <c r="V245" s="284"/>
      <c r="W245" s="284"/>
      <c r="X245" s="284"/>
      <c r="Y245" s="405"/>
      <c r="Z245" s="405"/>
      <c r="AA245" s="405"/>
      <c r="AB245" s="405"/>
      <c r="AC245" s="405"/>
      <c r="AD245" s="405"/>
      <c r="AE245" s="405"/>
      <c r="AF245" s="405"/>
      <c r="AG245" s="405"/>
      <c r="AH245" s="405"/>
      <c r="AI245" s="405"/>
      <c r="AJ245" s="405"/>
      <c r="AK245" s="405"/>
      <c r="AL245" s="405"/>
      <c r="AM245" s="306"/>
    </row>
    <row r="246" spans="1:39" s="276" customFormat="1" ht="15" outlineLevel="1">
      <c r="A246" s="502">
        <v>31</v>
      </c>
      <c r="B246" s="317" t="s">
        <v>490</v>
      </c>
      <c r="C246" s="284" t="s">
        <v>24</v>
      </c>
      <c r="D246" s="288">
        <f>'[3]4.  2011-2014 LRAM'!D246</f>
        <v>1188362</v>
      </c>
      <c r="E246" s="288">
        <f>SUMIF('7.  Persistence Report'!$D$44:$D$54,'4.  2011-2014 LRAM'!$B246,'7.  Persistence Report'!AS$44:AS$54)</f>
        <v>1188362</v>
      </c>
      <c r="F246" s="288">
        <f>SUMIF('7.  Persistence Report'!$D$44:$D$54,'4.  2011-2014 LRAM'!$B246,'7.  Persistence Report'!AT$44:AT$54)</f>
        <v>1188362</v>
      </c>
      <c r="G246" s="1036">
        <f>SUMIF('7.  Persistence Report'!$D$44:$D$54,'4.  2011-2014 LRAM'!$B246,'7.  Persistence Report'!AU$44:AU$54)</f>
        <v>1188362</v>
      </c>
      <c r="H246" s="288">
        <f>SUMIF('7.  Persistence Report'!$D$44:$D$54,'4.  2011-2014 LRAM'!$B246,'7.  Persistence Report'!AV$44:AV$54)</f>
        <v>1188362</v>
      </c>
      <c r="I246" s="288">
        <f>SUMIF('7.  Persistence Report'!$D$44:$D$54,'4.  2011-2014 LRAM'!$B246,'7.  Persistence Report'!AW$44:AW$54)</f>
        <v>1188362</v>
      </c>
      <c r="J246" s="288">
        <f>SUMIF('7.  Persistence Report'!$D$44:$D$54,'4.  2011-2014 LRAM'!$B246,'7.  Persistence Report'!AX$44:AX$54)</f>
        <v>1188362</v>
      </c>
      <c r="K246" s="288">
        <f>SUMIF('7.  Persistence Report'!$D$44:$D$54,'4.  2011-2014 LRAM'!$B246,'7.  Persistence Report'!AY$44:AY$54)</f>
        <v>1188362</v>
      </c>
      <c r="L246" s="288">
        <f>SUMIF('7.  Persistence Report'!$D$44:$D$54,'4.  2011-2014 LRAM'!$B246,'7.  Persistence Report'!AZ$44:AZ$54)</f>
        <v>1188362</v>
      </c>
      <c r="M246" s="288">
        <f>SUMIF('7.  Persistence Report'!$D$44:$D$54,'4.  2011-2014 LRAM'!$B246,'7.  Persistence Report'!BA$44:BA$54)</f>
        <v>1188362</v>
      </c>
      <c r="N246" s="288">
        <v>0</v>
      </c>
      <c r="O246" s="288">
        <f>'[3]4.  2011-2014 LRAM'!O246</f>
        <v>2304</v>
      </c>
      <c r="P246" s="288">
        <f>SUMIF('7.  Persistence Report'!$D$44:$D$54,'4.  2011-2014 LRAM'!$B246,'7.  Persistence Report'!N$44:N$54)</f>
        <v>2304.0000000000005</v>
      </c>
      <c r="Q246" s="288">
        <f>SUMIF('7.  Persistence Report'!$D$44:$D$54,'4.  2011-2014 LRAM'!$B246,'7.  Persistence Report'!O$44:O$54)</f>
        <v>2304.0000000000005</v>
      </c>
      <c r="R246" s="288">
        <f>SUMIF('7.  Persistence Report'!$D$44:$D$54,'4.  2011-2014 LRAM'!$B246,'7.  Persistence Report'!P$44:P$54)</f>
        <v>228</v>
      </c>
      <c r="S246" s="288">
        <f>SUMIF('7.  Persistence Report'!$D$44:$D$54,'4.  2011-2014 LRAM'!$B246,'7.  Persistence Report'!Q$44:Q$54)</f>
        <v>228</v>
      </c>
      <c r="T246" s="288">
        <f>SUMIF('7.  Persistence Report'!$D$44:$D$54,'4.  2011-2014 LRAM'!$B246,'7.  Persistence Report'!R$44:R$54)</f>
        <v>228</v>
      </c>
      <c r="U246" s="288">
        <f>SUMIF('7.  Persistence Report'!$D$44:$D$54,'4.  2011-2014 LRAM'!$B246,'7.  Persistence Report'!S$44:S$54)</f>
        <v>228</v>
      </c>
      <c r="V246" s="288">
        <f>SUMIF('7.  Persistence Report'!$D$44:$D$54,'4.  2011-2014 LRAM'!$B246,'7.  Persistence Report'!T$44:T$54)</f>
        <v>228</v>
      </c>
      <c r="W246" s="288">
        <f>SUMIF('7.  Persistence Report'!$D$44:$D$54,'4.  2011-2014 LRAM'!$B246,'7.  Persistence Report'!U$44:U$54)</f>
        <v>228</v>
      </c>
      <c r="X246" s="288">
        <f>SUMIF('7.  Persistence Report'!$D$44:$D$54,'4.  2011-2014 LRAM'!$B246,'7.  Persistence Report'!V$44:V$54)</f>
        <v>228</v>
      </c>
      <c r="Y246" s="403"/>
      <c r="Z246" s="403"/>
      <c r="AA246" s="403"/>
      <c r="AB246" s="403"/>
      <c r="AC246" s="403">
        <v>1</v>
      </c>
      <c r="AD246" s="403"/>
      <c r="AE246" s="403"/>
      <c r="AF246" s="403"/>
      <c r="AG246" s="403"/>
      <c r="AH246" s="403"/>
      <c r="AI246" s="403"/>
      <c r="AJ246" s="403"/>
      <c r="AK246" s="403"/>
      <c r="AL246" s="403"/>
      <c r="AM246" s="289">
        <f>SUM(Y246:AL246)</f>
        <v>1</v>
      </c>
    </row>
    <row r="247" spans="1:39" s="276" customFormat="1" ht="15" outlineLevel="1">
      <c r="A247" s="502"/>
      <c r="B247" s="317" t="s">
        <v>243</v>
      </c>
      <c r="C247" s="284" t="s">
        <v>162</v>
      </c>
      <c r="D247" s="288">
        <f>'[3]4.  2011-2014 LRAM'!D247</f>
        <v>994407</v>
      </c>
      <c r="E247" s="288">
        <f>SUMIF('7.  Persistence Report'!$D$96:$D$105,'4.  2011-2014 LRAM'!$B246,'7.  Persistence Report'!AS$96:AS$105)</f>
        <v>994407.2</v>
      </c>
      <c r="F247" s="288">
        <f>SUMIF('7.  Persistence Report'!$D$96:$D$105,'4.  2011-2014 LRAM'!$B246,'7.  Persistence Report'!AT$96:AT$105)</f>
        <v>994407.2</v>
      </c>
      <c r="G247" s="1036">
        <f>SUMIF('7.  Persistence Report'!$D$96:$D$105,'4.  2011-2014 LRAM'!$B246,'7.  Persistence Report'!AU$96:AU$105)</f>
        <v>994407.2</v>
      </c>
      <c r="H247" s="288">
        <f>SUMIF('7.  Persistence Report'!$D$96:$D$105,'4.  2011-2014 LRAM'!$B246,'7.  Persistence Report'!AV$96:AV$105)</f>
        <v>994407.2</v>
      </c>
      <c r="I247" s="288">
        <f>SUMIF('7.  Persistence Report'!$D$96:$D$105,'4.  2011-2014 LRAM'!$B246,'7.  Persistence Report'!AW$96:AW$105)</f>
        <v>994407.2</v>
      </c>
      <c r="J247" s="288">
        <f>SUMIF('7.  Persistence Report'!$D$96:$D$105,'4.  2011-2014 LRAM'!$B246,'7.  Persistence Report'!AX$96:AX$105)</f>
        <v>994407.2</v>
      </c>
      <c r="K247" s="288">
        <f>SUMIF('7.  Persistence Report'!$D$96:$D$105,'4.  2011-2014 LRAM'!$B246,'7.  Persistence Report'!AY$96:AY$105)</f>
        <v>994407.2</v>
      </c>
      <c r="L247" s="288">
        <f>SUMIF('7.  Persistence Report'!$D$96:$D$105,'4.  2011-2014 LRAM'!$B246,'7.  Persistence Report'!AZ$96:AZ$105)</f>
        <v>994407.2</v>
      </c>
      <c r="M247" s="288">
        <f>SUMIF('7.  Persistence Report'!$D$96:$D$105,'4.  2011-2014 LRAM'!$B246,'7.  Persistence Report'!BA$96:BA$105)</f>
        <v>994407.2</v>
      </c>
      <c r="N247" s="288">
        <f>N246</f>
        <v>0</v>
      </c>
      <c r="O247" s="288">
        <f>'[3]4.  2011-2014 LRAM'!O247</f>
        <v>2639</v>
      </c>
      <c r="P247" s="288">
        <f>SUMIF('7.  Persistence Report'!$D$96:$D$105,'4.  2011-2014 LRAM'!$B246,'7.  Persistence Report'!N$96:N$105)</f>
        <v>2638.8</v>
      </c>
      <c r="Q247" s="288">
        <f>SUMIF('7.  Persistence Report'!$D$96:$D$105,'4.  2011-2014 LRAM'!$B246,'7.  Persistence Report'!O$96:O$105)</f>
        <v>2638.8</v>
      </c>
      <c r="R247" s="288">
        <f>SUMIF('7.  Persistence Report'!$D$96:$D$105,'4.  2011-2014 LRAM'!$B246,'7.  Persistence Report'!P$96:P$105)</f>
        <v>2638.8</v>
      </c>
      <c r="S247" s="288">
        <f>SUMIF('7.  Persistence Report'!$D$96:$D$105,'4.  2011-2014 LRAM'!$B246,'7.  Persistence Report'!Q$96:Q$105)</f>
        <v>2638.8</v>
      </c>
      <c r="T247" s="288">
        <f>SUMIF('7.  Persistence Report'!$D$96:$D$105,'4.  2011-2014 LRAM'!$B246,'7.  Persistence Report'!R$96:R$105)</f>
        <v>2638.8</v>
      </c>
      <c r="U247" s="288">
        <f>SUMIF('7.  Persistence Report'!$D$96:$D$105,'4.  2011-2014 LRAM'!$B246,'7.  Persistence Report'!S$96:S$105)</f>
        <v>2638.8</v>
      </c>
      <c r="V247" s="288">
        <f>SUMIF('7.  Persistence Report'!$D$96:$D$105,'4.  2011-2014 LRAM'!$B246,'7.  Persistence Report'!T$96:T$105)</f>
        <v>2638.8</v>
      </c>
      <c r="W247" s="288">
        <f>SUMIF('7.  Persistence Report'!$D$96:$D$105,'4.  2011-2014 LRAM'!$B246,'7.  Persistence Report'!U$96:U$105)</f>
        <v>2638.8</v>
      </c>
      <c r="X247" s="288">
        <f>SUMIF('7.  Persistence Report'!$D$96:$D$105,'4.  2011-2014 LRAM'!$B246,'7.  Persistence Report'!V$96:V$105)</f>
        <v>2638.8</v>
      </c>
      <c r="Y247" s="404">
        <f>Y246</f>
        <v>0</v>
      </c>
      <c r="Z247" s="404">
        <f t="shared" ref="Z247:AL247" si="69">Z246</f>
        <v>0</v>
      </c>
      <c r="AA247" s="978">
        <v>0.5</v>
      </c>
      <c r="AB247" s="978">
        <v>0.5</v>
      </c>
      <c r="AC247" s="978">
        <v>0</v>
      </c>
      <c r="AD247" s="404">
        <f t="shared" si="69"/>
        <v>0</v>
      </c>
      <c r="AE247" s="404">
        <f t="shared" si="69"/>
        <v>0</v>
      </c>
      <c r="AF247" s="404">
        <f t="shared" si="69"/>
        <v>0</v>
      </c>
      <c r="AG247" s="404">
        <f t="shared" si="69"/>
        <v>0</v>
      </c>
      <c r="AH247" s="404">
        <f t="shared" si="69"/>
        <v>0</v>
      </c>
      <c r="AI247" s="404">
        <f t="shared" si="69"/>
        <v>0</v>
      </c>
      <c r="AJ247" s="404">
        <f t="shared" si="69"/>
        <v>0</v>
      </c>
      <c r="AK247" s="404">
        <f t="shared" si="69"/>
        <v>0</v>
      </c>
      <c r="AL247" s="404">
        <f t="shared" si="69"/>
        <v>0</v>
      </c>
      <c r="AM247" s="498"/>
    </row>
    <row r="248" spans="1:39" s="276" customFormat="1" ht="15" outlineLevel="1">
      <c r="A248" s="502"/>
      <c r="B248" s="317"/>
      <c r="C248" s="284"/>
      <c r="D248" s="284"/>
      <c r="E248" s="284"/>
      <c r="F248" s="284"/>
      <c r="G248" s="284"/>
      <c r="H248" s="284"/>
      <c r="I248" s="284"/>
      <c r="J248" s="284"/>
      <c r="K248" s="284"/>
      <c r="L248" s="284"/>
      <c r="M248" s="284"/>
      <c r="N248" s="284"/>
      <c r="O248" s="284"/>
      <c r="P248" s="284"/>
      <c r="Q248" s="284"/>
      <c r="R248" s="284"/>
      <c r="S248" s="284"/>
      <c r="T248" s="284"/>
      <c r="U248" s="284"/>
      <c r="V248" s="284"/>
      <c r="W248" s="284"/>
      <c r="X248" s="284"/>
      <c r="Y248" s="405"/>
      <c r="Z248" s="405"/>
      <c r="AA248" s="405"/>
      <c r="AB248" s="405"/>
      <c r="AC248" s="405"/>
      <c r="AD248" s="405"/>
      <c r="AE248" s="405"/>
      <c r="AF248" s="405"/>
      <c r="AG248" s="405"/>
      <c r="AH248" s="405"/>
      <c r="AI248" s="405"/>
      <c r="AJ248" s="405"/>
      <c r="AK248" s="405"/>
      <c r="AL248" s="405"/>
      <c r="AM248" s="306"/>
    </row>
    <row r="249" spans="1:39" s="276" customFormat="1" ht="15" outlineLevel="1">
      <c r="A249" s="502">
        <v>32</v>
      </c>
      <c r="B249" s="317" t="s">
        <v>491</v>
      </c>
      <c r="C249" s="284" t="s">
        <v>24</v>
      </c>
      <c r="D249" s="288">
        <f>'[3]4.  2011-2014 LRAM'!D249</f>
        <v>0</v>
      </c>
      <c r="E249" s="288">
        <f>SUMIF('7.  Persistence Report'!$D$44:$D$54,'4.  2011-2014 LRAM'!$B249,'7.  Persistence Report'!AS$44:AS$54)</f>
        <v>0</v>
      </c>
      <c r="F249" s="288">
        <f>SUMIF('7.  Persistence Report'!$D$44:$D$54,'4.  2011-2014 LRAM'!$B249,'7.  Persistence Report'!AT$44:AT$54)</f>
        <v>0</v>
      </c>
      <c r="G249" s="288">
        <f>SUMIF('7.  Persistence Report'!$D$44:$D$54,'4.  2011-2014 LRAM'!$B249,'7.  Persistence Report'!AU$44:AU$54)</f>
        <v>0</v>
      </c>
      <c r="H249" s="288">
        <f>SUMIF('7.  Persistence Report'!$D$44:$D$54,'4.  2011-2014 LRAM'!$B249,'7.  Persistence Report'!AV$44:AV$54)</f>
        <v>0</v>
      </c>
      <c r="I249" s="288">
        <f>SUMIF('7.  Persistence Report'!$D$44:$D$54,'4.  2011-2014 LRAM'!$B249,'7.  Persistence Report'!AW$44:AW$54)</f>
        <v>0</v>
      </c>
      <c r="J249" s="288">
        <f>SUMIF('7.  Persistence Report'!$D$44:$D$54,'4.  2011-2014 LRAM'!$B249,'7.  Persistence Report'!AX$44:AX$54)</f>
        <v>0</v>
      </c>
      <c r="K249" s="288">
        <f>SUMIF('7.  Persistence Report'!$D$44:$D$54,'4.  2011-2014 LRAM'!$B249,'7.  Persistence Report'!AY$44:AY$54)</f>
        <v>0</v>
      </c>
      <c r="L249" s="288">
        <f>SUMIF('7.  Persistence Report'!$D$44:$D$54,'4.  2011-2014 LRAM'!$B249,'7.  Persistence Report'!AZ$44:AZ$54)</f>
        <v>0</v>
      </c>
      <c r="M249" s="288">
        <f>SUMIF('7.  Persistence Report'!$D$44:$D$54,'4.  2011-2014 LRAM'!$B249,'7.  Persistence Report'!BA$44:BA$54)</f>
        <v>0</v>
      </c>
      <c r="N249" s="288">
        <v>0</v>
      </c>
      <c r="O249" s="288">
        <f>'[3]4.  2011-2014 LRAM'!O249</f>
        <v>0</v>
      </c>
      <c r="P249" s="288">
        <f>SUMIF('7.  Persistence Report'!$D$44:$D$54,'4.  2011-2014 LRAM'!$B249,'7.  Persistence Report'!N$44:N$54)</f>
        <v>0</v>
      </c>
      <c r="Q249" s="288">
        <f>SUMIF('7.  Persistence Report'!$D$44:$D$54,'4.  2011-2014 LRAM'!$B249,'7.  Persistence Report'!O$44:O$54)</f>
        <v>0</v>
      </c>
      <c r="R249" s="288">
        <f>SUMIF('7.  Persistence Report'!$D$44:$D$54,'4.  2011-2014 LRAM'!$B249,'7.  Persistence Report'!P$44:P$54)</f>
        <v>0</v>
      </c>
      <c r="S249" s="288">
        <f>SUMIF('7.  Persistence Report'!$D$44:$D$54,'4.  2011-2014 LRAM'!$B249,'7.  Persistence Report'!Q$44:Q$54)</f>
        <v>0</v>
      </c>
      <c r="T249" s="288">
        <f>SUMIF('7.  Persistence Report'!$D$44:$D$54,'4.  2011-2014 LRAM'!$B249,'7.  Persistence Report'!R$44:R$54)</f>
        <v>0</v>
      </c>
      <c r="U249" s="288">
        <f>SUMIF('7.  Persistence Report'!$D$44:$D$54,'4.  2011-2014 LRAM'!$B249,'7.  Persistence Report'!S$44:S$54)</f>
        <v>0</v>
      </c>
      <c r="V249" s="288">
        <f>SUMIF('7.  Persistence Report'!$D$44:$D$54,'4.  2011-2014 LRAM'!$B249,'7.  Persistence Report'!T$44:T$54)</f>
        <v>0</v>
      </c>
      <c r="W249" s="288">
        <f>SUMIF('7.  Persistence Report'!$D$44:$D$54,'4.  2011-2014 LRAM'!$B249,'7.  Persistence Report'!U$44:U$54)</f>
        <v>0</v>
      </c>
      <c r="X249" s="288">
        <f>SUMIF('7.  Persistence Report'!$D$44:$D$54,'4.  2011-2014 LRAM'!$B249,'7.  Persistence Report'!V$44:V$54)</f>
        <v>0</v>
      </c>
      <c r="Y249" s="403"/>
      <c r="Z249" s="403"/>
      <c r="AA249" s="403"/>
      <c r="AB249" s="403"/>
      <c r="AC249" s="403"/>
      <c r="AD249" s="403"/>
      <c r="AE249" s="403"/>
      <c r="AF249" s="403"/>
      <c r="AG249" s="403"/>
      <c r="AH249" s="403"/>
      <c r="AI249" s="403"/>
      <c r="AJ249" s="403"/>
      <c r="AK249" s="403"/>
      <c r="AL249" s="403"/>
      <c r="AM249" s="289">
        <f>SUM(Y249:AL249)</f>
        <v>0</v>
      </c>
    </row>
    <row r="250" spans="1:39" s="276" customFormat="1" ht="15" outlineLevel="1">
      <c r="A250" s="502"/>
      <c r="B250" s="317" t="s">
        <v>243</v>
      </c>
      <c r="C250" s="284" t="s">
        <v>162</v>
      </c>
      <c r="D250" s="288">
        <f>'[3]4.  2011-2014 LRAM'!D250</f>
        <v>0</v>
      </c>
      <c r="E250" s="288">
        <f>SUMIF('7.  Persistence Report'!$D$96:$D$105,'4.  2011-2014 LRAM'!$B249,'7.  Persistence Report'!AS$96:AS$105)</f>
        <v>0</v>
      </c>
      <c r="F250" s="288">
        <f>SUMIF('7.  Persistence Report'!$D$96:$D$105,'4.  2011-2014 LRAM'!$B249,'7.  Persistence Report'!AT$96:AT$105)</f>
        <v>0</v>
      </c>
      <c r="G250" s="288">
        <f>SUMIF('7.  Persistence Report'!$D$96:$D$105,'4.  2011-2014 LRAM'!$B249,'7.  Persistence Report'!AU$96:AU$105)</f>
        <v>0</v>
      </c>
      <c r="H250" s="288">
        <f>SUMIF('7.  Persistence Report'!$D$96:$D$105,'4.  2011-2014 LRAM'!$B249,'7.  Persistence Report'!AV$96:AV$105)</f>
        <v>0</v>
      </c>
      <c r="I250" s="288">
        <f>SUMIF('7.  Persistence Report'!$D$96:$D$105,'4.  2011-2014 LRAM'!$B249,'7.  Persistence Report'!AW$96:AW$105)</f>
        <v>0</v>
      </c>
      <c r="J250" s="288">
        <f>SUMIF('7.  Persistence Report'!$D$96:$D$105,'4.  2011-2014 LRAM'!$B249,'7.  Persistence Report'!AX$96:AX$105)</f>
        <v>0</v>
      </c>
      <c r="K250" s="288">
        <f>SUMIF('7.  Persistence Report'!$D$96:$D$105,'4.  2011-2014 LRAM'!$B249,'7.  Persistence Report'!AY$96:AY$105)</f>
        <v>0</v>
      </c>
      <c r="L250" s="288">
        <f>SUMIF('7.  Persistence Report'!$D$96:$D$105,'4.  2011-2014 LRAM'!$B249,'7.  Persistence Report'!AZ$96:AZ$105)</f>
        <v>0</v>
      </c>
      <c r="M250" s="288">
        <f>SUMIF('7.  Persistence Report'!$D$96:$D$105,'4.  2011-2014 LRAM'!$B249,'7.  Persistence Report'!BA$96:BA$105)</f>
        <v>0</v>
      </c>
      <c r="N250" s="288">
        <f>N249</f>
        <v>0</v>
      </c>
      <c r="O250" s="288">
        <f>'[3]4.  2011-2014 LRAM'!O250</f>
        <v>0</v>
      </c>
      <c r="P250" s="288">
        <f>SUMIF('7.  Persistence Report'!$D$96:$D$105,'4.  2011-2014 LRAM'!$B249,'7.  Persistence Report'!N$96:N$105)</f>
        <v>0</v>
      </c>
      <c r="Q250" s="288">
        <f>SUMIF('7.  Persistence Report'!$D$96:$D$105,'4.  2011-2014 LRAM'!$B249,'7.  Persistence Report'!O$96:O$105)</f>
        <v>0</v>
      </c>
      <c r="R250" s="288">
        <f>SUMIF('7.  Persistence Report'!$D$96:$D$105,'4.  2011-2014 LRAM'!$B249,'7.  Persistence Report'!P$96:P$105)</f>
        <v>0</v>
      </c>
      <c r="S250" s="288">
        <f>SUMIF('7.  Persistence Report'!$D$96:$D$105,'4.  2011-2014 LRAM'!$B249,'7.  Persistence Report'!Q$96:Q$105)</f>
        <v>0</v>
      </c>
      <c r="T250" s="288">
        <f>SUMIF('7.  Persistence Report'!$D$96:$D$105,'4.  2011-2014 LRAM'!$B249,'7.  Persistence Report'!R$96:R$105)</f>
        <v>0</v>
      </c>
      <c r="U250" s="288">
        <f>SUMIF('7.  Persistence Report'!$D$96:$D$105,'4.  2011-2014 LRAM'!$B249,'7.  Persistence Report'!S$96:S$105)</f>
        <v>0</v>
      </c>
      <c r="V250" s="288">
        <f>SUMIF('7.  Persistence Report'!$D$96:$D$105,'4.  2011-2014 LRAM'!$B249,'7.  Persistence Report'!T$96:T$105)</f>
        <v>0</v>
      </c>
      <c r="W250" s="288">
        <f>SUMIF('7.  Persistence Report'!$D$96:$D$105,'4.  2011-2014 LRAM'!$B249,'7.  Persistence Report'!U$96:U$105)</f>
        <v>0</v>
      </c>
      <c r="X250" s="288">
        <f>SUMIF('7.  Persistence Report'!$D$96:$D$105,'4.  2011-2014 LRAM'!$B249,'7.  Persistence Report'!V$96:V$105)</f>
        <v>0</v>
      </c>
      <c r="Y250" s="404">
        <f>Y249</f>
        <v>0</v>
      </c>
      <c r="Z250" s="404">
        <f t="shared" ref="Z250:AL250" si="70">Z249</f>
        <v>0</v>
      </c>
      <c r="AA250" s="404">
        <f t="shared" si="70"/>
        <v>0</v>
      </c>
      <c r="AB250" s="404">
        <f t="shared" si="70"/>
        <v>0</v>
      </c>
      <c r="AC250" s="404">
        <f t="shared" si="70"/>
        <v>0</v>
      </c>
      <c r="AD250" s="404">
        <f t="shared" si="70"/>
        <v>0</v>
      </c>
      <c r="AE250" s="404">
        <f t="shared" si="70"/>
        <v>0</v>
      </c>
      <c r="AF250" s="404">
        <f t="shared" si="70"/>
        <v>0</v>
      </c>
      <c r="AG250" s="404">
        <f t="shared" si="70"/>
        <v>0</v>
      </c>
      <c r="AH250" s="404">
        <f t="shared" si="70"/>
        <v>0</v>
      </c>
      <c r="AI250" s="404">
        <f t="shared" si="70"/>
        <v>0</v>
      </c>
      <c r="AJ250" s="404">
        <f t="shared" si="70"/>
        <v>0</v>
      </c>
      <c r="AK250" s="404">
        <f t="shared" si="70"/>
        <v>0</v>
      </c>
      <c r="AL250" s="404">
        <f t="shared" si="70"/>
        <v>0</v>
      </c>
      <c r="AM250" s="498"/>
    </row>
    <row r="251" spans="1:39" s="276" customFormat="1" ht="15" outlineLevel="1">
      <c r="A251" s="502"/>
      <c r="B251" s="317"/>
      <c r="C251" s="284"/>
      <c r="D251" s="284"/>
      <c r="E251" s="284"/>
      <c r="F251" s="284"/>
      <c r="G251" s="284"/>
      <c r="H251" s="284"/>
      <c r="I251" s="284"/>
      <c r="J251" s="284"/>
      <c r="K251" s="284"/>
      <c r="L251" s="284"/>
      <c r="M251" s="284"/>
      <c r="N251" s="284"/>
      <c r="O251" s="284"/>
      <c r="P251" s="284"/>
      <c r="Q251" s="284"/>
      <c r="R251" s="284"/>
      <c r="S251" s="284"/>
      <c r="T251" s="284"/>
      <c r="U251" s="284"/>
      <c r="V251" s="284"/>
      <c r="W251" s="284"/>
      <c r="X251" s="284"/>
      <c r="Y251" s="405"/>
      <c r="Z251" s="405"/>
      <c r="AA251" s="405"/>
      <c r="AB251" s="405"/>
      <c r="AC251" s="405"/>
      <c r="AD251" s="405"/>
      <c r="AE251" s="405"/>
      <c r="AF251" s="405"/>
      <c r="AG251" s="405"/>
      <c r="AH251" s="405"/>
      <c r="AI251" s="405"/>
      <c r="AJ251" s="405"/>
      <c r="AK251" s="405"/>
      <c r="AL251" s="405"/>
      <c r="AM251" s="306"/>
    </row>
    <row r="252" spans="1:39" s="276" customFormat="1" ht="15" outlineLevel="1">
      <c r="A252" s="502">
        <v>33</v>
      </c>
      <c r="B252" s="317" t="s">
        <v>492</v>
      </c>
      <c r="C252" s="284" t="s">
        <v>24</v>
      </c>
      <c r="D252" s="288">
        <f>'[3]4.  2011-2014 LRAM'!D252</f>
        <v>0</v>
      </c>
      <c r="E252" s="288">
        <f>SUMIF('7.  Persistence Report'!$D$44:$D$54,'4.  2011-2014 LRAM'!$B252,'7.  Persistence Report'!AS$44:AS$54)</f>
        <v>0</v>
      </c>
      <c r="F252" s="288">
        <f>SUMIF('7.  Persistence Report'!$D$44:$D$54,'4.  2011-2014 LRAM'!$B252,'7.  Persistence Report'!AT$44:AT$54)</f>
        <v>0</v>
      </c>
      <c r="G252" s="288">
        <f>SUMIF('7.  Persistence Report'!$D$44:$D$54,'4.  2011-2014 LRAM'!$B252,'7.  Persistence Report'!AU$44:AU$54)</f>
        <v>0</v>
      </c>
      <c r="H252" s="288">
        <f>SUMIF('7.  Persistence Report'!$D$44:$D$54,'4.  2011-2014 LRAM'!$B252,'7.  Persistence Report'!AV$44:AV$54)</f>
        <v>0</v>
      </c>
      <c r="I252" s="288">
        <f>SUMIF('7.  Persistence Report'!$D$44:$D$54,'4.  2011-2014 LRAM'!$B252,'7.  Persistence Report'!AW$44:AW$54)</f>
        <v>0</v>
      </c>
      <c r="J252" s="288">
        <f>SUMIF('7.  Persistence Report'!$D$44:$D$54,'4.  2011-2014 LRAM'!$B252,'7.  Persistence Report'!AX$44:AX$54)</f>
        <v>0</v>
      </c>
      <c r="K252" s="288">
        <f>SUMIF('7.  Persistence Report'!$D$44:$D$54,'4.  2011-2014 LRAM'!$B252,'7.  Persistence Report'!AY$44:AY$54)</f>
        <v>0</v>
      </c>
      <c r="L252" s="288">
        <f>SUMIF('7.  Persistence Report'!$D$44:$D$54,'4.  2011-2014 LRAM'!$B252,'7.  Persistence Report'!AZ$44:AZ$54)</f>
        <v>0</v>
      </c>
      <c r="M252" s="288">
        <f>SUMIF('7.  Persistence Report'!$D$44:$D$54,'4.  2011-2014 LRAM'!$B252,'7.  Persistence Report'!BA$44:BA$54)</f>
        <v>0</v>
      </c>
      <c r="N252" s="288">
        <v>12</v>
      </c>
      <c r="O252" s="288">
        <f>'[3]4.  2011-2014 LRAM'!O252</f>
        <v>0</v>
      </c>
      <c r="P252" s="288">
        <f>SUMIF('7.  Persistence Report'!$D$44:$D$54,'4.  2011-2014 LRAM'!$B252,'7.  Persistence Report'!N$44:N$54)</f>
        <v>0</v>
      </c>
      <c r="Q252" s="288">
        <f>SUMIF('7.  Persistence Report'!$D$44:$D$54,'4.  2011-2014 LRAM'!$B252,'7.  Persistence Report'!O$44:O$54)</f>
        <v>0</v>
      </c>
      <c r="R252" s="288">
        <f>SUMIF('7.  Persistence Report'!$D$44:$D$54,'4.  2011-2014 LRAM'!$B252,'7.  Persistence Report'!P$44:P$54)</f>
        <v>0</v>
      </c>
      <c r="S252" s="288">
        <f>SUMIF('7.  Persistence Report'!$D$44:$D$54,'4.  2011-2014 LRAM'!$B252,'7.  Persistence Report'!Q$44:Q$54)</f>
        <v>0</v>
      </c>
      <c r="T252" s="288">
        <f>SUMIF('7.  Persistence Report'!$D$44:$D$54,'4.  2011-2014 LRAM'!$B252,'7.  Persistence Report'!R$44:R$54)</f>
        <v>0</v>
      </c>
      <c r="U252" s="288">
        <f>SUMIF('7.  Persistence Report'!$D$44:$D$54,'4.  2011-2014 LRAM'!$B252,'7.  Persistence Report'!S$44:S$54)</f>
        <v>0</v>
      </c>
      <c r="V252" s="288">
        <f>SUMIF('7.  Persistence Report'!$D$44:$D$54,'4.  2011-2014 LRAM'!$B252,'7.  Persistence Report'!T$44:T$54)</f>
        <v>0</v>
      </c>
      <c r="W252" s="288">
        <f>SUMIF('7.  Persistence Report'!$D$44:$D$54,'4.  2011-2014 LRAM'!$B252,'7.  Persistence Report'!U$44:U$54)</f>
        <v>0</v>
      </c>
      <c r="X252" s="288">
        <f>SUMIF('7.  Persistence Report'!$D$44:$D$54,'4.  2011-2014 LRAM'!$B252,'7.  Persistence Report'!V$44:V$54)</f>
        <v>0</v>
      </c>
      <c r="Y252" s="403"/>
      <c r="Z252" s="403"/>
      <c r="AA252" s="403"/>
      <c r="AB252" s="403"/>
      <c r="AC252" s="403"/>
      <c r="AD252" s="403"/>
      <c r="AE252" s="403"/>
      <c r="AF252" s="403"/>
      <c r="AG252" s="403"/>
      <c r="AH252" s="403"/>
      <c r="AI252" s="403"/>
      <c r="AJ252" s="403"/>
      <c r="AK252" s="403"/>
      <c r="AL252" s="403"/>
      <c r="AM252" s="289">
        <f>SUM(Y252:AL252)</f>
        <v>0</v>
      </c>
    </row>
    <row r="253" spans="1:39" s="276" customFormat="1" ht="15" outlineLevel="1">
      <c r="A253" s="502"/>
      <c r="B253" s="317" t="s">
        <v>243</v>
      </c>
      <c r="C253" s="284" t="s">
        <v>162</v>
      </c>
      <c r="D253" s="288">
        <f>'[3]4.  2011-2014 LRAM'!D253</f>
        <v>0</v>
      </c>
      <c r="E253" s="288">
        <f>SUMIF('7.  Persistence Report'!$D$96:$D$105,'4.  2011-2014 LRAM'!$B252,'7.  Persistence Report'!AS$96:AS$105)</f>
        <v>0</v>
      </c>
      <c r="F253" s="288">
        <f>SUMIF('7.  Persistence Report'!$D$96:$D$105,'4.  2011-2014 LRAM'!$B252,'7.  Persistence Report'!AT$96:AT$105)</f>
        <v>0</v>
      </c>
      <c r="G253" s="288">
        <f>SUMIF('7.  Persistence Report'!$D$96:$D$105,'4.  2011-2014 LRAM'!$B252,'7.  Persistence Report'!AU$96:AU$105)</f>
        <v>0</v>
      </c>
      <c r="H253" s="288">
        <f>SUMIF('7.  Persistence Report'!$D$96:$D$105,'4.  2011-2014 LRAM'!$B252,'7.  Persistence Report'!AV$96:AV$105)</f>
        <v>0</v>
      </c>
      <c r="I253" s="288">
        <f>SUMIF('7.  Persistence Report'!$D$96:$D$105,'4.  2011-2014 LRAM'!$B252,'7.  Persistence Report'!AW$96:AW$105)</f>
        <v>0</v>
      </c>
      <c r="J253" s="288">
        <f>SUMIF('7.  Persistence Report'!$D$96:$D$105,'4.  2011-2014 LRAM'!$B252,'7.  Persistence Report'!AX$96:AX$105)</f>
        <v>0</v>
      </c>
      <c r="K253" s="288">
        <f>SUMIF('7.  Persistence Report'!$D$96:$D$105,'4.  2011-2014 LRAM'!$B252,'7.  Persistence Report'!AY$96:AY$105)</f>
        <v>0</v>
      </c>
      <c r="L253" s="288">
        <f>SUMIF('7.  Persistence Report'!$D$96:$D$105,'4.  2011-2014 LRAM'!$B252,'7.  Persistence Report'!AZ$96:AZ$105)</f>
        <v>0</v>
      </c>
      <c r="M253" s="288">
        <f>SUMIF('7.  Persistence Report'!$D$96:$D$105,'4.  2011-2014 LRAM'!$B252,'7.  Persistence Report'!BA$96:BA$105)</f>
        <v>0</v>
      </c>
      <c r="N253" s="288">
        <f>N252</f>
        <v>12</v>
      </c>
      <c r="O253" s="288">
        <f>'[3]4.  2011-2014 LRAM'!O253</f>
        <v>0</v>
      </c>
      <c r="P253" s="288">
        <f>SUMIF('7.  Persistence Report'!$D$96:$D$105,'4.  2011-2014 LRAM'!$B252,'7.  Persistence Report'!N$96:N$105)</f>
        <v>0</v>
      </c>
      <c r="Q253" s="288">
        <f>SUMIF('7.  Persistence Report'!$D$96:$D$105,'4.  2011-2014 LRAM'!$B252,'7.  Persistence Report'!O$96:O$105)</f>
        <v>0</v>
      </c>
      <c r="R253" s="288">
        <f>SUMIF('7.  Persistence Report'!$D$96:$D$105,'4.  2011-2014 LRAM'!$B252,'7.  Persistence Report'!P$96:P$105)</f>
        <v>0</v>
      </c>
      <c r="S253" s="288">
        <f>SUMIF('7.  Persistence Report'!$D$96:$D$105,'4.  2011-2014 LRAM'!$B252,'7.  Persistence Report'!Q$96:Q$105)</f>
        <v>0</v>
      </c>
      <c r="T253" s="288">
        <f>SUMIF('7.  Persistence Report'!$D$96:$D$105,'4.  2011-2014 LRAM'!$B252,'7.  Persistence Report'!R$96:R$105)</f>
        <v>0</v>
      </c>
      <c r="U253" s="288">
        <f>SUMIF('7.  Persistence Report'!$D$96:$D$105,'4.  2011-2014 LRAM'!$B252,'7.  Persistence Report'!S$96:S$105)</f>
        <v>0</v>
      </c>
      <c r="V253" s="288">
        <f>SUMIF('7.  Persistence Report'!$D$96:$D$105,'4.  2011-2014 LRAM'!$B252,'7.  Persistence Report'!T$96:T$105)</f>
        <v>0</v>
      </c>
      <c r="W253" s="288">
        <f>SUMIF('7.  Persistence Report'!$D$96:$D$105,'4.  2011-2014 LRAM'!$B252,'7.  Persistence Report'!U$96:U$105)</f>
        <v>0</v>
      </c>
      <c r="X253" s="288">
        <f>SUMIF('7.  Persistence Report'!$D$96:$D$105,'4.  2011-2014 LRAM'!$B252,'7.  Persistence Report'!V$96:V$105)</f>
        <v>0</v>
      </c>
      <c r="Y253" s="404">
        <f>Y252</f>
        <v>0</v>
      </c>
      <c r="Z253" s="404">
        <f t="shared" ref="Z253:AL253" si="71">Z252</f>
        <v>0</v>
      </c>
      <c r="AA253" s="404">
        <f t="shared" si="71"/>
        <v>0</v>
      </c>
      <c r="AB253" s="404">
        <f t="shared" si="71"/>
        <v>0</v>
      </c>
      <c r="AC253" s="404">
        <f t="shared" si="71"/>
        <v>0</v>
      </c>
      <c r="AD253" s="404">
        <f t="shared" si="71"/>
        <v>0</v>
      </c>
      <c r="AE253" s="404">
        <f t="shared" si="71"/>
        <v>0</v>
      </c>
      <c r="AF253" s="404">
        <f t="shared" si="71"/>
        <v>0</v>
      </c>
      <c r="AG253" s="404">
        <f t="shared" si="71"/>
        <v>0</v>
      </c>
      <c r="AH253" s="404">
        <f t="shared" si="71"/>
        <v>0</v>
      </c>
      <c r="AI253" s="404">
        <f t="shared" si="71"/>
        <v>0</v>
      </c>
      <c r="AJ253" s="404">
        <f t="shared" si="71"/>
        <v>0</v>
      </c>
      <c r="AK253" s="404">
        <f t="shared" si="71"/>
        <v>0</v>
      </c>
      <c r="AL253" s="404">
        <f t="shared" si="71"/>
        <v>0</v>
      </c>
      <c r="AM253" s="498"/>
    </row>
    <row r="254" spans="1:39" ht="15" outlineLevel="1">
      <c r="B254" s="308"/>
      <c r="C254" s="318"/>
      <c r="D254" s="319"/>
      <c r="E254" s="319"/>
      <c r="F254" s="319"/>
      <c r="G254" s="319"/>
      <c r="H254" s="319"/>
      <c r="I254" s="319"/>
      <c r="J254" s="319"/>
      <c r="K254" s="319"/>
      <c r="L254" s="319"/>
      <c r="M254" s="319"/>
      <c r="N254" s="319"/>
      <c r="O254" s="319"/>
      <c r="P254" s="319"/>
      <c r="Q254" s="319"/>
      <c r="R254" s="319"/>
      <c r="S254" s="319"/>
      <c r="T254" s="319"/>
      <c r="U254" s="319"/>
      <c r="V254" s="319"/>
      <c r="W254" s="319"/>
      <c r="X254" s="319"/>
      <c r="Y254" s="294"/>
      <c r="Z254" s="294"/>
      <c r="AA254" s="294"/>
      <c r="AB254" s="294"/>
      <c r="AC254" s="294"/>
      <c r="AD254" s="294"/>
      <c r="AE254" s="294"/>
      <c r="AF254" s="294"/>
      <c r="AG254" s="294"/>
      <c r="AH254" s="294"/>
      <c r="AI254" s="294"/>
      <c r="AJ254" s="294"/>
      <c r="AK254" s="294"/>
      <c r="AL254" s="294"/>
      <c r="AM254" s="299"/>
    </row>
    <row r="255" spans="1:39" ht="15.75">
      <c r="B255" s="320" t="s">
        <v>244</v>
      </c>
      <c r="C255" s="322"/>
      <c r="D255" s="322">
        <f>SUM(D150:D253)</f>
        <v>9450412.1899999995</v>
      </c>
      <c r="E255" s="322">
        <f t="shared" ref="E255:M255" si="72">SUM(E150:E253)</f>
        <v>9413447.433647735</v>
      </c>
      <c r="F255" s="322">
        <f t="shared" si="72"/>
        <v>9308064.9013127778</v>
      </c>
      <c r="G255" s="322">
        <f t="shared" si="72"/>
        <v>8684254.3170170244</v>
      </c>
      <c r="H255" s="322">
        <f t="shared" si="72"/>
        <v>8095857.5257124705</v>
      </c>
      <c r="I255" s="322">
        <f t="shared" si="72"/>
        <v>7354235.0881245835</v>
      </c>
      <c r="J255" s="322">
        <f t="shared" si="72"/>
        <v>7241778.2793456987</v>
      </c>
      <c r="K255" s="322">
        <f t="shared" si="72"/>
        <v>7241496.7787003228</v>
      </c>
      <c r="L255" s="322">
        <f t="shared" si="72"/>
        <v>7169402.566385082</v>
      </c>
      <c r="M255" s="322">
        <f t="shared" si="72"/>
        <v>6458829.9167911094</v>
      </c>
      <c r="N255" s="322"/>
      <c r="O255" s="322">
        <f>SUM(O150:O253)</f>
        <v>7665.4009999999998</v>
      </c>
      <c r="P255" s="322">
        <f t="shared" ref="P255:X255" si="73">SUM(P150:P253)</f>
        <v>6589.6259804501333</v>
      </c>
      <c r="Q255" s="322">
        <f t="shared" si="73"/>
        <v>6558.062428457004</v>
      </c>
      <c r="R255" s="322">
        <f t="shared" si="73"/>
        <v>4293.3450668716969</v>
      </c>
      <c r="S255" s="322">
        <f t="shared" si="73"/>
        <v>4178.2649143432081</v>
      </c>
      <c r="T255" s="322">
        <f t="shared" si="73"/>
        <v>3987.3982044816889</v>
      </c>
      <c r="U255" s="322">
        <f t="shared" si="73"/>
        <v>3976.3887184248142</v>
      </c>
      <c r="V255" s="322">
        <f t="shared" si="73"/>
        <v>3976.3565836479447</v>
      </c>
      <c r="W255" s="322">
        <f t="shared" si="73"/>
        <v>3964.0293797903614</v>
      </c>
      <c r="X255" s="322">
        <f t="shared" si="73"/>
        <v>3852.8087721514189</v>
      </c>
      <c r="Y255" s="322">
        <f>IF(Y149="kWh",SUMPRODUCT(D150:D253,Y150:Y253))</f>
        <v>891014.71900000004</v>
      </c>
      <c r="Z255" s="322">
        <f>IF(Z149="kWh",SUMPRODUCT(D150:D253,Z150:Z253))</f>
        <v>1370488.9100000001</v>
      </c>
      <c r="AA255" s="322">
        <f>IF(AA149="kW",SUMPRODUCT(N150:N253,O150:O253,AA150:AA253),SUMPRODUCT(D150:D253,AA150:AA253))</f>
        <v>8423.9040000000005</v>
      </c>
      <c r="AB255" s="322">
        <f>IF(AB149="kW",SUMPRODUCT(N150:N253,O150:O253,AB150:AB253),SUMPRODUCT(D150:D253,AB150:AB253))</f>
        <v>806.48850000000016</v>
      </c>
      <c r="AC255" s="322">
        <f>IF(AC149="kW",SUMPRODUCT(N150:N253,O150:O253,AC150:AC253),SUMPRODUCT(D150:D253,AC150:AC253))</f>
        <v>3413.6849999999999</v>
      </c>
      <c r="AD255" s="322">
        <f>IF(AD149="kW",SUMPRODUCT(N150:N253,O150:O253,AD150:AD253),SUMPRODUCT(D150:D253,AD150:AD253))</f>
        <v>0</v>
      </c>
      <c r="AE255" s="322">
        <f>IF(AE149="kW",SUMPRODUCT(N150:N253,O150:O253,AE150:AE253),SUMPRODUCT(D150:D253,AE150:AE253))</f>
        <v>0</v>
      </c>
      <c r="AF255" s="322">
        <f>IF(AF149="kW",SUMPRODUCT(N150:N253,O150:O253,AF150:AF253),SUMPRODUCT(D150:D253,AF150:AF253))</f>
        <v>0</v>
      </c>
      <c r="AG255" s="322">
        <f>IF(AG149="kW",SUMPRODUCT(N150:N253,O150:O253,AG150:AG253),SUMPRODUCT(D150:D253,AG150:AG253))</f>
        <v>0</v>
      </c>
      <c r="AH255" s="322">
        <f>IF(AH149="kW",SUMPRODUCT(N150:N253,O150:O253,AH150:AH253),SUMPRODUCT(D150:D253,AH150:AH253))</f>
        <v>0</v>
      </c>
      <c r="AI255" s="322">
        <f>IF(AI149="kW",SUMPRODUCT(N150:N253,O150:O253,AI150:AI253),SUMPRODUCT(D150:D253,AI150:AI253))</f>
        <v>0</v>
      </c>
      <c r="AJ255" s="322">
        <f>IF(AJ149="kW",SUMPRODUCT(N150:N253,O150:O253,AJ150:AJ253),SUMPRODUCT(D150:D253,AJ150:AJ253))</f>
        <v>0</v>
      </c>
      <c r="AK255" s="322">
        <f>IF(AK149="kW",SUMPRODUCT(N150:N253,O150:O253,AK150:AK253),SUMPRODUCT(D150:D253,AK150:AK253))</f>
        <v>0</v>
      </c>
      <c r="AL255" s="322">
        <f>IF(AL149="kW",SUMPRODUCT(N150:N253,O150:O253,AL150:AL253),SUMPRODUCT(D150:D253,AL150:AL253))</f>
        <v>0</v>
      </c>
      <c r="AM255" s="323"/>
    </row>
    <row r="256" spans="1:39" ht="15.75">
      <c r="B256" s="324" t="s">
        <v>245</v>
      </c>
      <c r="C256" s="321"/>
      <c r="D256" s="321"/>
      <c r="E256" s="321"/>
      <c r="F256" s="321"/>
      <c r="G256" s="321"/>
      <c r="H256" s="321"/>
      <c r="I256" s="321"/>
      <c r="J256" s="321"/>
      <c r="K256" s="321"/>
      <c r="L256" s="321"/>
      <c r="M256" s="321"/>
      <c r="N256" s="321"/>
      <c r="O256" s="321"/>
      <c r="P256" s="321"/>
      <c r="Q256" s="321"/>
      <c r="R256" s="321"/>
      <c r="S256" s="321"/>
      <c r="T256" s="321"/>
      <c r="U256" s="321"/>
      <c r="V256" s="321"/>
      <c r="W256" s="321"/>
      <c r="X256" s="321"/>
      <c r="Y256" s="321">
        <f>HLOOKUP(Y148,'2. LRAMVA Threshold'!$B$42:$Q$53,4,FALSE)</f>
        <v>0</v>
      </c>
      <c r="Z256" s="321">
        <f>HLOOKUP(Z148,'2. LRAMVA Threshold'!$B$42:$Q$53,4,FALSE)</f>
        <v>0</v>
      </c>
      <c r="AA256" s="321">
        <f>HLOOKUP(AA148,'2. LRAMVA Threshold'!$B$42:$Q$53,4,FALSE)</f>
        <v>0</v>
      </c>
      <c r="AB256" s="321">
        <f>HLOOKUP(AB148,'2. LRAMVA Threshold'!$B$42:$Q$53,4,FALSE)</f>
        <v>0</v>
      </c>
      <c r="AC256" s="321">
        <f>HLOOKUP(AC148,'2. LRAMVA Threshold'!$B$42:$Q$53,4,FALSE)</f>
        <v>0</v>
      </c>
      <c r="AD256" s="321">
        <f>HLOOKUP(AD148,'2. LRAMVA Threshold'!$B$42:$Q$53,4,FALSE)</f>
        <v>0</v>
      </c>
      <c r="AE256" s="321">
        <f>HLOOKUP(AE148,'2. LRAMVA Threshold'!$B$42:$Q$53,4,FALSE)</f>
        <v>0</v>
      </c>
      <c r="AF256" s="321">
        <f>HLOOKUP(AF148,'2. LRAMVA Threshold'!$B$42:$Q$53,4,FALSE)</f>
        <v>0</v>
      </c>
      <c r="AG256" s="321">
        <f>HLOOKUP(AG148,'2. LRAMVA Threshold'!$B$42:$Q$53,4,FALSE)</f>
        <v>0</v>
      </c>
      <c r="AH256" s="321">
        <f>HLOOKUP(AH148,'2. LRAMVA Threshold'!$B$42:$Q$53,4,FALSE)</f>
        <v>0</v>
      </c>
      <c r="AI256" s="321">
        <f>HLOOKUP(AI148,'2. LRAMVA Threshold'!$B$42:$Q$53,4,FALSE)</f>
        <v>0</v>
      </c>
      <c r="AJ256" s="321">
        <f>HLOOKUP(AJ148,'2. LRAMVA Threshold'!$B$42:$Q$53,4,FALSE)</f>
        <v>0</v>
      </c>
      <c r="AK256" s="321">
        <f>HLOOKUP(AK148,'2. LRAMVA Threshold'!$B$42:$Q$53,4,FALSE)</f>
        <v>0</v>
      </c>
      <c r="AL256" s="321">
        <f>HLOOKUP(AL148,'2. LRAMVA Threshold'!$B$42:$Q$53,4,FALSE)</f>
        <v>0</v>
      </c>
      <c r="AM256" s="325"/>
    </row>
    <row r="257" spans="1:41" ht="15">
      <c r="B257" s="317"/>
      <c r="C257" s="326"/>
      <c r="D257" s="327"/>
      <c r="E257" s="327"/>
      <c r="F257" s="327"/>
      <c r="G257" s="327"/>
      <c r="H257" s="327"/>
      <c r="I257" s="327"/>
      <c r="J257" s="327"/>
      <c r="K257" s="327"/>
      <c r="L257" s="327"/>
      <c r="M257" s="327"/>
      <c r="N257" s="327"/>
      <c r="O257" s="328"/>
      <c r="P257" s="327"/>
      <c r="Q257" s="327"/>
      <c r="R257" s="327"/>
      <c r="S257" s="329"/>
      <c r="T257" s="329"/>
      <c r="U257" s="329"/>
      <c r="V257" s="329"/>
      <c r="W257" s="327"/>
      <c r="X257" s="327"/>
      <c r="Y257" s="293"/>
      <c r="Z257" s="293"/>
      <c r="AA257" s="293"/>
      <c r="AB257" s="293"/>
      <c r="AC257" s="293"/>
      <c r="AD257" s="293"/>
      <c r="AE257" s="293"/>
      <c r="AF257" s="293"/>
      <c r="AG257" s="293"/>
      <c r="AH257" s="293"/>
      <c r="AI257" s="293"/>
      <c r="AJ257" s="293"/>
      <c r="AK257" s="293"/>
      <c r="AL257" s="293"/>
      <c r="AM257" s="330"/>
    </row>
    <row r="258" spans="1:41" ht="15">
      <c r="B258" s="317" t="s">
        <v>164</v>
      </c>
      <c r="C258" s="331"/>
      <c r="D258" s="331"/>
      <c r="E258" s="369"/>
      <c r="F258" s="369"/>
      <c r="G258" s="369"/>
      <c r="H258" s="369"/>
      <c r="I258" s="369"/>
      <c r="J258" s="369"/>
      <c r="K258" s="369"/>
      <c r="L258" s="369"/>
      <c r="M258" s="369"/>
      <c r="N258" s="369"/>
      <c r="O258" s="284"/>
      <c r="P258" s="333"/>
      <c r="Q258" s="333"/>
      <c r="R258" s="333"/>
      <c r="S258" s="332"/>
      <c r="T258" s="332"/>
      <c r="U258" s="332"/>
      <c r="V258" s="332"/>
      <c r="W258" s="333"/>
      <c r="X258" s="333"/>
      <c r="Y258" s="334">
        <f>HLOOKUP(Y$20,'3.  Distribution Rates'!$C$122:$P$133,4,FALSE)</f>
        <v>0</v>
      </c>
      <c r="Z258" s="334">
        <f>HLOOKUP(Z$20,'3.  Distribution Rates'!$C$122:$P$133,4,FALSE)</f>
        <v>0</v>
      </c>
      <c r="AA258" s="334">
        <f>HLOOKUP(AA$20,'3.  Distribution Rates'!$C$122:$P$133,4,FALSE)</f>
        <v>0</v>
      </c>
      <c r="AB258" s="334">
        <f>HLOOKUP(AB$20,'3.  Distribution Rates'!$C$122:$P$133,4,FALSE)</f>
        <v>0</v>
      </c>
      <c r="AC258" s="334">
        <f>HLOOKUP(AC$20,'3.  Distribution Rates'!$C$122:$P$133,4,FALSE)</f>
        <v>0</v>
      </c>
      <c r="AD258" s="334">
        <f>HLOOKUP(AD$20,'3.  Distribution Rates'!$C$122:$P$133,4,FALSE)</f>
        <v>0</v>
      </c>
      <c r="AE258" s="334">
        <f>HLOOKUP(AE$20,'3.  Distribution Rates'!$C$122:$P$133,4,FALSE)</f>
        <v>0</v>
      </c>
      <c r="AF258" s="334">
        <f>HLOOKUP(AF$20,'3.  Distribution Rates'!$C$122:$P$133,4,FALSE)</f>
        <v>0</v>
      </c>
      <c r="AG258" s="334">
        <f>HLOOKUP(AG$20,'3.  Distribution Rates'!$C$122:$P$133,4,FALSE)</f>
        <v>0</v>
      </c>
      <c r="AH258" s="334">
        <f>HLOOKUP(AH$20,'3.  Distribution Rates'!$C$122:$P$133,4,FALSE)</f>
        <v>0</v>
      </c>
      <c r="AI258" s="334">
        <f>HLOOKUP(AI$20,'3.  Distribution Rates'!$C$122:$P$133,4,FALSE)</f>
        <v>0</v>
      </c>
      <c r="AJ258" s="334">
        <f>HLOOKUP(AJ$20,'3.  Distribution Rates'!$C$122:$P$133,4,FALSE)</f>
        <v>0</v>
      </c>
      <c r="AK258" s="334">
        <f>HLOOKUP(AK$20,'3.  Distribution Rates'!$C$122:$P$133,4,FALSE)</f>
        <v>0</v>
      </c>
      <c r="AL258" s="334">
        <f>HLOOKUP(AL$20,'3.  Distribution Rates'!$C$122:$P$133,4,FALSE)</f>
        <v>0</v>
      </c>
      <c r="AM258" s="370"/>
    </row>
    <row r="259" spans="1:41" ht="15">
      <c r="B259" s="287" t="s">
        <v>153</v>
      </c>
      <c r="C259" s="338"/>
      <c r="D259" s="302"/>
      <c r="E259" s="272"/>
      <c r="F259" s="272"/>
      <c r="G259" s="272"/>
      <c r="H259" s="272"/>
      <c r="I259" s="272"/>
      <c r="J259" s="272"/>
      <c r="K259" s="272"/>
      <c r="L259" s="272"/>
      <c r="M259" s="272"/>
      <c r="N259" s="272"/>
      <c r="O259" s="284"/>
      <c r="P259" s="272"/>
      <c r="Q259" s="272"/>
      <c r="R259" s="272"/>
      <c r="S259" s="302"/>
      <c r="T259" s="302"/>
      <c r="U259" s="302"/>
      <c r="V259" s="302"/>
      <c r="W259" s="272"/>
      <c r="X259" s="272"/>
      <c r="Y259" s="371">
        <f t="shared" ref="Y259:AL259" si="74">Y135*Y258</f>
        <v>0</v>
      </c>
      <c r="Z259" s="371">
        <f t="shared" si="74"/>
        <v>0</v>
      </c>
      <c r="AA259" s="371">
        <f t="shared" si="74"/>
        <v>0</v>
      </c>
      <c r="AB259" s="371">
        <f t="shared" si="74"/>
        <v>0</v>
      </c>
      <c r="AC259" s="371">
        <f t="shared" si="74"/>
        <v>0</v>
      </c>
      <c r="AD259" s="371">
        <f t="shared" si="74"/>
        <v>0</v>
      </c>
      <c r="AE259" s="371">
        <f t="shared" si="74"/>
        <v>0</v>
      </c>
      <c r="AF259" s="371">
        <f t="shared" si="74"/>
        <v>0</v>
      </c>
      <c r="AG259" s="371">
        <f t="shared" si="74"/>
        <v>0</v>
      </c>
      <c r="AH259" s="371">
        <f t="shared" si="74"/>
        <v>0</v>
      </c>
      <c r="AI259" s="371">
        <f t="shared" si="74"/>
        <v>0</v>
      </c>
      <c r="AJ259" s="371">
        <f t="shared" si="74"/>
        <v>0</v>
      </c>
      <c r="AK259" s="371">
        <f t="shared" si="74"/>
        <v>0</v>
      </c>
      <c r="AL259" s="371">
        <f t="shared" si="74"/>
        <v>0</v>
      </c>
      <c r="AM259" s="620">
        <f>SUM(Y259:AL259)</f>
        <v>0</v>
      </c>
    </row>
    <row r="260" spans="1:41" ht="15">
      <c r="B260" s="287" t="s">
        <v>154</v>
      </c>
      <c r="C260" s="338"/>
      <c r="D260" s="302"/>
      <c r="E260" s="272"/>
      <c r="F260" s="272"/>
      <c r="G260" s="272"/>
      <c r="H260" s="272"/>
      <c r="I260" s="272"/>
      <c r="J260" s="272"/>
      <c r="K260" s="272"/>
      <c r="L260" s="272"/>
      <c r="M260" s="272"/>
      <c r="N260" s="272"/>
      <c r="O260" s="284"/>
      <c r="P260" s="272"/>
      <c r="Q260" s="272"/>
      <c r="R260" s="272"/>
      <c r="S260" s="302"/>
      <c r="T260" s="302"/>
      <c r="U260" s="302"/>
      <c r="V260" s="302"/>
      <c r="W260" s="272"/>
      <c r="X260" s="272"/>
      <c r="Y260" s="371">
        <f t="shared" ref="Y260:AE260" si="75">Y255*Y258</f>
        <v>0</v>
      </c>
      <c r="Z260" s="371">
        <f t="shared" si="75"/>
        <v>0</v>
      </c>
      <c r="AA260" s="372">
        <f t="shared" si="75"/>
        <v>0</v>
      </c>
      <c r="AB260" s="372">
        <f t="shared" si="75"/>
        <v>0</v>
      </c>
      <c r="AC260" s="372">
        <f t="shared" si="75"/>
        <v>0</v>
      </c>
      <c r="AD260" s="372">
        <f t="shared" si="75"/>
        <v>0</v>
      </c>
      <c r="AE260" s="372">
        <f t="shared" si="75"/>
        <v>0</v>
      </c>
      <c r="AF260" s="372">
        <f t="shared" ref="AF260:AL260" si="76">AF255*AF258</f>
        <v>0</v>
      </c>
      <c r="AG260" s="372">
        <f t="shared" si="76"/>
        <v>0</v>
      </c>
      <c r="AH260" s="372">
        <f t="shared" si="76"/>
        <v>0</v>
      </c>
      <c r="AI260" s="372">
        <f t="shared" si="76"/>
        <v>0</v>
      </c>
      <c r="AJ260" s="372">
        <f t="shared" si="76"/>
        <v>0</v>
      </c>
      <c r="AK260" s="372">
        <f t="shared" si="76"/>
        <v>0</v>
      </c>
      <c r="AL260" s="372">
        <f t="shared" si="76"/>
        <v>0</v>
      </c>
      <c r="AM260" s="620">
        <f>SUM(Y260:AL260)</f>
        <v>0</v>
      </c>
    </row>
    <row r="261" spans="1:41" s="373" customFormat="1" ht="15.75">
      <c r="A261" s="504"/>
      <c r="B261" s="342" t="s">
        <v>253</v>
      </c>
      <c r="C261" s="338"/>
      <c r="D261" s="329"/>
      <c r="E261" s="327"/>
      <c r="F261" s="327"/>
      <c r="G261" s="327"/>
      <c r="H261" s="327"/>
      <c r="I261" s="327"/>
      <c r="J261" s="327"/>
      <c r="K261" s="327"/>
      <c r="L261" s="327"/>
      <c r="M261" s="327"/>
      <c r="N261" s="327"/>
      <c r="O261" s="293"/>
      <c r="P261" s="327"/>
      <c r="Q261" s="327"/>
      <c r="R261" s="327"/>
      <c r="S261" s="329"/>
      <c r="T261" s="329"/>
      <c r="U261" s="329"/>
      <c r="V261" s="329"/>
      <c r="W261" s="327"/>
      <c r="X261" s="327"/>
      <c r="Y261" s="339">
        <f>SUM(Y259:Y260)</f>
        <v>0</v>
      </c>
      <c r="Z261" s="339">
        <f t="shared" ref="Z261:AE261" si="77">SUM(Z259:Z260)</f>
        <v>0</v>
      </c>
      <c r="AA261" s="339">
        <f t="shared" si="77"/>
        <v>0</v>
      </c>
      <c r="AB261" s="339">
        <f t="shared" si="77"/>
        <v>0</v>
      </c>
      <c r="AC261" s="339">
        <f t="shared" si="77"/>
        <v>0</v>
      </c>
      <c r="AD261" s="339">
        <f t="shared" si="77"/>
        <v>0</v>
      </c>
      <c r="AE261" s="339">
        <f t="shared" si="77"/>
        <v>0</v>
      </c>
      <c r="AF261" s="339">
        <f t="shared" ref="AF261:AL261" si="78">SUM(AF259:AF260)</f>
        <v>0</v>
      </c>
      <c r="AG261" s="339">
        <f t="shared" si="78"/>
        <v>0</v>
      </c>
      <c r="AH261" s="339">
        <f t="shared" si="78"/>
        <v>0</v>
      </c>
      <c r="AI261" s="339">
        <f t="shared" si="78"/>
        <v>0</v>
      </c>
      <c r="AJ261" s="339">
        <f t="shared" si="78"/>
        <v>0</v>
      </c>
      <c r="AK261" s="339">
        <f t="shared" si="78"/>
        <v>0</v>
      </c>
      <c r="AL261" s="339">
        <f t="shared" si="78"/>
        <v>0</v>
      </c>
      <c r="AM261" s="400">
        <f>SUM(AM259:AM260)</f>
        <v>0</v>
      </c>
    </row>
    <row r="262" spans="1:41" s="373" customFormat="1" ht="15.75">
      <c r="A262" s="504"/>
      <c r="B262" s="342" t="s">
        <v>246</v>
      </c>
      <c r="C262" s="338"/>
      <c r="D262" s="343"/>
      <c r="E262" s="327"/>
      <c r="F262" s="327"/>
      <c r="G262" s="327"/>
      <c r="H262" s="327"/>
      <c r="I262" s="327"/>
      <c r="J262" s="327"/>
      <c r="K262" s="327"/>
      <c r="L262" s="327"/>
      <c r="M262" s="327"/>
      <c r="N262" s="327"/>
      <c r="O262" s="293"/>
      <c r="P262" s="327"/>
      <c r="Q262" s="327"/>
      <c r="R262" s="327"/>
      <c r="S262" s="329"/>
      <c r="T262" s="329"/>
      <c r="U262" s="329"/>
      <c r="V262" s="329"/>
      <c r="W262" s="327"/>
      <c r="X262" s="327"/>
      <c r="Y262" s="340">
        <f t="shared" ref="Y262:AE262" si="79">Y256*Y258</f>
        <v>0</v>
      </c>
      <c r="Z262" s="340">
        <f t="shared" si="79"/>
        <v>0</v>
      </c>
      <c r="AA262" s="340">
        <f t="shared" si="79"/>
        <v>0</v>
      </c>
      <c r="AB262" s="340">
        <f t="shared" si="79"/>
        <v>0</v>
      </c>
      <c r="AC262" s="340">
        <f t="shared" si="79"/>
        <v>0</v>
      </c>
      <c r="AD262" s="340">
        <f t="shared" si="79"/>
        <v>0</v>
      </c>
      <c r="AE262" s="340">
        <f t="shared" si="79"/>
        <v>0</v>
      </c>
      <c r="AF262" s="340">
        <f t="shared" ref="AF262:AL262" si="80">AF256*AF258</f>
        <v>0</v>
      </c>
      <c r="AG262" s="340">
        <f t="shared" si="80"/>
        <v>0</v>
      </c>
      <c r="AH262" s="340">
        <f t="shared" si="80"/>
        <v>0</v>
      </c>
      <c r="AI262" s="340">
        <f t="shared" si="80"/>
        <v>0</v>
      </c>
      <c r="AJ262" s="340">
        <f t="shared" si="80"/>
        <v>0</v>
      </c>
      <c r="AK262" s="340">
        <f t="shared" si="80"/>
        <v>0</v>
      </c>
      <c r="AL262" s="340">
        <f t="shared" si="80"/>
        <v>0</v>
      </c>
      <c r="AM262" s="400">
        <f>SUM(Y262:AL262)</f>
        <v>0</v>
      </c>
    </row>
    <row r="263" spans="1:41" s="373" customFormat="1" ht="15.75">
      <c r="A263" s="504"/>
      <c r="B263" s="342" t="s">
        <v>254</v>
      </c>
      <c r="C263" s="338"/>
      <c r="D263" s="343"/>
      <c r="E263" s="327"/>
      <c r="F263" s="327"/>
      <c r="G263" s="327"/>
      <c r="H263" s="327"/>
      <c r="I263" s="327"/>
      <c r="J263" s="327"/>
      <c r="K263" s="327"/>
      <c r="L263" s="327"/>
      <c r="M263" s="327"/>
      <c r="N263" s="327"/>
      <c r="O263" s="293"/>
      <c r="P263" s="327"/>
      <c r="Q263" s="327"/>
      <c r="R263" s="327"/>
      <c r="S263" s="343"/>
      <c r="T263" s="343"/>
      <c r="U263" s="343"/>
      <c r="V263" s="343"/>
      <c r="W263" s="327"/>
      <c r="X263" s="327"/>
      <c r="AM263" s="400">
        <f>AM261-AM262</f>
        <v>0</v>
      </c>
    </row>
    <row r="264" spans="1:41" ht="15">
      <c r="B264" s="317"/>
      <c r="C264" s="343"/>
      <c r="D264" s="343"/>
      <c r="E264" s="327"/>
      <c r="F264" s="327"/>
      <c r="G264" s="327"/>
      <c r="H264" s="327"/>
      <c r="I264" s="327"/>
      <c r="J264" s="327"/>
      <c r="K264" s="327"/>
      <c r="L264" s="327"/>
      <c r="M264" s="327"/>
      <c r="N264" s="327"/>
      <c r="O264" s="293"/>
      <c r="P264" s="327"/>
      <c r="Q264" s="327"/>
      <c r="R264" s="327"/>
      <c r="S264" s="343"/>
      <c r="T264" s="338"/>
      <c r="U264" s="343"/>
      <c r="V264" s="343"/>
      <c r="W264" s="327"/>
      <c r="X264" s="327"/>
      <c r="AM264" s="341"/>
    </row>
    <row r="265" spans="1:41" ht="15">
      <c r="B265" s="287" t="s">
        <v>69</v>
      </c>
      <c r="C265" s="349"/>
      <c r="D265" s="272"/>
      <c r="E265" s="272"/>
      <c r="F265" s="272"/>
      <c r="G265" s="272"/>
      <c r="H265" s="272"/>
      <c r="I265" s="272"/>
      <c r="J265" s="272"/>
      <c r="K265" s="272"/>
      <c r="L265" s="272"/>
      <c r="M265" s="272"/>
      <c r="N265" s="272"/>
      <c r="O265" s="350"/>
      <c r="P265" s="272"/>
      <c r="Q265" s="272"/>
      <c r="R265" s="272"/>
      <c r="S265" s="297"/>
      <c r="T265" s="302"/>
      <c r="U265" s="302"/>
      <c r="V265" s="272"/>
      <c r="W265" s="272"/>
      <c r="X265" s="302"/>
      <c r="Y265" s="284">
        <f>SUMPRODUCT(E150:E253,Y150:Y253)</f>
        <v>891014.7095701131</v>
      </c>
      <c r="Z265" s="284">
        <f>SUMPRODUCT(E150:E253,Z150:Z253)</f>
        <v>1364944.2187168445</v>
      </c>
      <c r="AA265" s="284">
        <f>IF(AA149="kW",SUMPRODUCT(N150:N253,P150:P253,AA150:AA253),SUMPRODUCT(E150:E253,AA150:AA253))</f>
        <v>8374.3444094295301</v>
      </c>
      <c r="AB265" s="284">
        <f>IF(AB149="kW",SUMPRODUCT(N150:N253,P150:P253,AB150:AB253),SUMPRODUCT(E150:E253,AB150:AB253))</f>
        <v>799.2467620846968</v>
      </c>
      <c r="AC265" s="284">
        <f>IF(AC149="kW",SUMPRODUCT(N150:N253,P150:P253,AC150:AC253),SUMPRODUCT(E150:E253,AC150:AC253))</f>
        <v>3394.0699672933665</v>
      </c>
      <c r="AD265" s="284">
        <f>IF(AD149="kW",SUMPRODUCT(N150:N253,P150:P253,AD150:AD253),SUMPRODUCT(E150:E253, AD150:AD253))</f>
        <v>0</v>
      </c>
      <c r="AE265" s="284">
        <f>IF(AE149="kW",SUMPRODUCT(N150:N253,P150:P253,AE150:AE253),SUMPRODUCT(E150:E253,AE150:AE253))</f>
        <v>0</v>
      </c>
      <c r="AF265" s="284">
        <f>IF(AF149="kW",SUMPRODUCT(N150:N253,P150:P253,AF150:AF253),SUMPRODUCT(E150:E253,AF150:AF253))</f>
        <v>0</v>
      </c>
      <c r="AG265" s="284">
        <f>IF(AG149="kW",SUMPRODUCT(N150:N253,P150:P253,AG150:AG253),SUMPRODUCT(E150:E253,AG150:AG253))</f>
        <v>0</v>
      </c>
      <c r="AH265" s="284">
        <f>IF(AH149="kW",SUMPRODUCT(N150:N253,P150:P253,AH150:AH253),SUMPRODUCT(E150:E253,AH150:AH253))</f>
        <v>0</v>
      </c>
      <c r="AI265" s="284">
        <f>IF(AI149="kW",SUMPRODUCT(N150:N253,P150:P253,AI150:AI253),SUMPRODUCT(E150:E253,AI150:AI253))</f>
        <v>0</v>
      </c>
      <c r="AJ265" s="284">
        <f>IF(AJ149="kW",SUMPRODUCT(N150:N253,P150:P253,AJ150:AJ253),SUMPRODUCT(E150:E253,AJ150:AJ253))</f>
        <v>0</v>
      </c>
      <c r="AK265" s="284">
        <f>IF(AK149="kW",SUMPRODUCT(N150:N253,P150:P253,AK150:AK253),SUMPRODUCT(E150:E253,AK150:AK253))</f>
        <v>0</v>
      </c>
      <c r="AL265" s="284">
        <f>IF(AL149="kW",SUMPRODUCT(N150:N253,P150:P253,AL150:AL253),SUMPRODUCT(E150:E253,AL150:AL253))</f>
        <v>0</v>
      </c>
      <c r="AM265" s="341"/>
      <c r="AO265" s="276"/>
    </row>
    <row r="266" spans="1:41" ht="15">
      <c r="B266" s="287" t="s">
        <v>70</v>
      </c>
      <c r="C266" s="349"/>
      <c r="D266" s="272"/>
      <c r="E266" s="272"/>
      <c r="F266" s="272"/>
      <c r="G266" s="272"/>
      <c r="H266" s="272"/>
      <c r="I266" s="272"/>
      <c r="J266" s="272"/>
      <c r="K266" s="272"/>
      <c r="L266" s="272"/>
      <c r="M266" s="272"/>
      <c r="N266" s="272"/>
      <c r="O266" s="350"/>
      <c r="P266" s="272"/>
      <c r="Q266" s="272"/>
      <c r="R266" s="272"/>
      <c r="S266" s="297"/>
      <c r="T266" s="302"/>
      <c r="U266" s="302"/>
      <c r="V266" s="272"/>
      <c r="W266" s="272"/>
      <c r="X266" s="302"/>
      <c r="Y266" s="284">
        <f>SUMPRODUCT(F150:F253,Y150:Y253)</f>
        <v>891014.7095701131</v>
      </c>
      <c r="Z266" s="284">
        <f>SUMPRODUCT(F150:F253,Z150:Z253)</f>
        <v>1340850.5578477094</v>
      </c>
      <c r="AA266" s="284">
        <f>IF(AA149="kW",SUMPRODUCT(N150:N253,Q150:Q253,AA150:AA253),SUMPRODUCT(F150:F253,AA150:AA253))</f>
        <v>8164.3611795819061</v>
      </c>
      <c r="AB266" s="284">
        <f>IF(AB149="kW",SUMPRODUCT(N150:N253,Q150:Q253,AB150:AB253),SUMPRODUCT(F150:F253,AB150:AB253))</f>
        <v>789.29962984104566</v>
      </c>
      <c r="AC266" s="284">
        <f>IF(AC149="kW",SUMPRODUCT(N150:N253,Q150:Q253,AC150:AC253),SUMPRODUCT(F150:F253, AC150:AC253))</f>
        <v>3306.8165210568563</v>
      </c>
      <c r="AD266" s="284">
        <f>IF(AD149="kW",SUMPRODUCT(N150:N253,Q150:Q253,AD150:AD253),SUMPRODUCT(F150:F253, AD150:AD253))</f>
        <v>0</v>
      </c>
      <c r="AE266" s="284">
        <f>IF(AE149="kW",SUMPRODUCT(N150:N253,Q150:Q253,AE150:AE253),SUMPRODUCT(F150:F253,AE150:AE253))</f>
        <v>0</v>
      </c>
      <c r="AF266" s="284">
        <f>IF(AF149="kW",SUMPRODUCT(N150:N253,Q150:Q253,AF150:AF253),SUMPRODUCT(F150:F253,AF150:AF253))</f>
        <v>0</v>
      </c>
      <c r="AG266" s="284">
        <f>IF(AG149="kW",SUMPRODUCT(N150:N253,Q150:Q253,AG150:AG253),SUMPRODUCT(F150:F253,AG150:AG253))</f>
        <v>0</v>
      </c>
      <c r="AH266" s="284">
        <f>IF(AH149="kW",SUMPRODUCT(N150:N253,Q150:Q253,AH150:AH253),SUMPRODUCT(F150:F253,AH150:AH253))</f>
        <v>0</v>
      </c>
      <c r="AI266" s="284">
        <f>IF(AI149="kW",SUMPRODUCT(N150:N253,Q150:Q253,AI150:AI253),SUMPRODUCT(F150:F253,AI150:AI253))</f>
        <v>0</v>
      </c>
      <c r="AJ266" s="284">
        <f>IF(AJ149="kW",SUMPRODUCT(N150:N253,Q150:Q253,AJ150:AJ253),SUMPRODUCT(F150:F253,AJ150:AJ253))</f>
        <v>0</v>
      </c>
      <c r="AK266" s="284">
        <f>IF(AK149="kW",SUMPRODUCT(N150:N253,Q150:Q253,AK150:AK253),SUMPRODUCT(F150:F253,AK150:AK253))</f>
        <v>0</v>
      </c>
      <c r="AL266" s="284">
        <f>IF(AL149="kW",SUMPRODUCT(N150:N253,Q150:Q253,AL150:AL253),SUMPRODUCT(F150:F253,AL150:AL253))</f>
        <v>0</v>
      </c>
      <c r="AM266" s="330"/>
    </row>
    <row r="267" spans="1:41" ht="15">
      <c r="B267" s="317" t="s">
        <v>188</v>
      </c>
      <c r="C267" s="349"/>
      <c r="D267" s="272"/>
      <c r="E267" s="272"/>
      <c r="F267" s="272"/>
      <c r="G267" s="272"/>
      <c r="H267" s="272"/>
      <c r="I267" s="272"/>
      <c r="J267" s="272"/>
      <c r="K267" s="272"/>
      <c r="L267" s="272"/>
      <c r="M267" s="272"/>
      <c r="N267" s="272"/>
      <c r="O267" s="350"/>
      <c r="P267" s="272"/>
      <c r="Q267" s="272"/>
      <c r="R267" s="272"/>
      <c r="S267" s="297"/>
      <c r="T267" s="302"/>
      <c r="U267" s="302"/>
      <c r="V267" s="272"/>
      <c r="W267" s="272"/>
      <c r="X267" s="302"/>
      <c r="Y267" s="284">
        <f>SUMPRODUCT(G150:G253,Y150:Y253)</f>
        <v>890997.63154412725</v>
      </c>
      <c r="Z267" s="284">
        <f>SUMPRODUCT(G150:G253,Z150:Z253)</f>
        <v>1216673.8172911454</v>
      </c>
      <c r="AA267" s="284">
        <f>IF(AA149="kW",SUMPRODUCT(N150:N253,R150:R253,AA150:AA253),SUMPRODUCT(G150:G253,AA150:AA253))</f>
        <v>6878.8457578529769</v>
      </c>
      <c r="AB267" s="284">
        <f>IF(AB149="kW",SUMPRODUCT(N150:N253,R150:R253,AB150:AB253),SUMPRODUCT(G150:G253,AB150:AB253))</f>
        <v>721.43742950900696</v>
      </c>
      <c r="AC267" s="284">
        <f>IF(AC149="kW",SUMPRODUCT(N150:N253,R150:R253,AC150:AC253),SUMPRODUCT(G150:G253, AC150:AC253))</f>
        <v>2774.0449068884695</v>
      </c>
      <c r="AD267" s="284">
        <f>IF(AD149="kW",SUMPRODUCT(N150:N253,R150:R253,AD150:AD253),SUMPRODUCT(G150:G253, AD150:AD253))</f>
        <v>0</v>
      </c>
      <c r="AE267" s="284">
        <f>IF(AE149="kW",SUMPRODUCT(N150:N253,R150:R253,AE150:AE253),SUMPRODUCT(G150:G253,AE150:AE253))</f>
        <v>0</v>
      </c>
      <c r="AF267" s="284">
        <f>IF(AF149="kW",SUMPRODUCT(N150:N253,R150:R253,AF150:AF253),SUMPRODUCT(G150:G253,AF150:AF253))</f>
        <v>0</v>
      </c>
      <c r="AG267" s="284">
        <f>IF(AG149="kW",SUMPRODUCT(N150:N253,R150:R253,AG150:AG253),SUMPRODUCT(G150:G253,AG150:AG253))</f>
        <v>0</v>
      </c>
      <c r="AH267" s="284">
        <f>IF(AH149="kW",SUMPRODUCT(N150:N253,R150:R253,AH150:AH253),SUMPRODUCT(G150:G253,AH150:AH253))</f>
        <v>0</v>
      </c>
      <c r="AI267" s="284">
        <f>IF(AI149="kW",SUMPRODUCT(N150:N253,R150:R253,AI150:AI253),SUMPRODUCT(G150:G253,AI150:AI253))</f>
        <v>0</v>
      </c>
      <c r="AJ267" s="284">
        <f>IF(AJ149="kW",SUMPRODUCT(N150:N253,R150:R253,AJ150:AJ253),SUMPRODUCT(G150:G253,AJ150:AJ253))</f>
        <v>0</v>
      </c>
      <c r="AK267" s="284">
        <f>IF(AK149="kW",SUMPRODUCT(N150:N253,R150:R253,AK150:AK253),SUMPRODUCT(G150:G253,AK150:AK253))</f>
        <v>0</v>
      </c>
      <c r="AL267" s="284">
        <f>IF(AL149="kW",SUMPRODUCT(N150:N253,R150:R253,AL150:AL253),SUMPRODUCT(G150:G253,AL150:AL253))</f>
        <v>0</v>
      </c>
      <c r="AM267" s="330"/>
    </row>
    <row r="268" spans="1:41" ht="15">
      <c r="B268" s="317" t="s">
        <v>189</v>
      </c>
      <c r="C268" s="349"/>
      <c r="D268" s="272"/>
      <c r="E268" s="272"/>
      <c r="F268" s="272"/>
      <c r="G268" s="272"/>
      <c r="H268" s="272"/>
      <c r="I268" s="272"/>
      <c r="J268" s="272"/>
      <c r="K268" s="272"/>
      <c r="L268" s="272"/>
      <c r="M268" s="272"/>
      <c r="N268" s="272"/>
      <c r="O268" s="350"/>
      <c r="P268" s="272"/>
      <c r="Q268" s="272"/>
      <c r="R268" s="272"/>
      <c r="S268" s="297"/>
      <c r="T268" s="302"/>
      <c r="U268" s="302"/>
      <c r="V268" s="272"/>
      <c r="W268" s="272"/>
      <c r="X268" s="302"/>
      <c r="Y268" s="284">
        <f>SUMPRODUCT(H150:H253,Y150:Y253)</f>
        <v>797176.81051627174</v>
      </c>
      <c r="Z268" s="284">
        <f>SUMPRODUCT(H150:H253,Z150:Z253)</f>
        <v>1156250.806580994</v>
      </c>
      <c r="AA268" s="284">
        <f>IF(AA149="kW",SUMPRODUCT(N150:N253,S150:S253,AA150:AA253),SUMPRODUCT(H150:H253,AA150:AA253))</f>
        <v>6210.2110495459938</v>
      </c>
      <c r="AB268" s="284">
        <f>IF(AB149="kW",SUMPRODUCT(N150:N253,S150:S253,AB150:AB253),SUMPRODUCT(H150:H253,AB150:AB253))</f>
        <v>543.11058545221601</v>
      </c>
      <c r="AC268" s="284">
        <f>IF(AC149="kW",SUMPRODUCT(N150:N253,S150:S253,AC150:AC253),SUMPRODUCT(H150:H253, AC150:AC253))</f>
        <v>2525.5405246693599</v>
      </c>
      <c r="AD268" s="284">
        <f>IF(AD149="kW",SUMPRODUCT(N150:N253,S150:S253,AD150:AD253),SUMPRODUCT(H150:H253, AD150:AD253))</f>
        <v>0</v>
      </c>
      <c r="AE268" s="284">
        <f>IF(AE149="kW",SUMPRODUCT(N150:N253,S150:S253,AE150:AE253),SUMPRODUCT(H150:H253,AE150:AE253))</f>
        <v>0</v>
      </c>
      <c r="AF268" s="284">
        <f>IF(AF149="kW",SUMPRODUCT(N150:N253,S150:S253,AF150:AF253),SUMPRODUCT(H150:H253,AF150:AF253))</f>
        <v>0</v>
      </c>
      <c r="AG268" s="284">
        <f>IF(AG149="kW",SUMPRODUCT(N150:N253,S150:S253,AG150:AG253),SUMPRODUCT(H150:H253,AG150:AG253))</f>
        <v>0</v>
      </c>
      <c r="AH268" s="284">
        <f>IF(AH149="kW",SUMPRODUCT(N150:N253,S150:S253,AH150:AH253),SUMPRODUCT(H150:H253,AH150:AH253))</f>
        <v>0</v>
      </c>
      <c r="AI268" s="284">
        <f>IF(AI149="kW",SUMPRODUCT(N150:N253,S150:S253,AI150:AI253),SUMPRODUCT(H150:H253,AI150:AI253))</f>
        <v>0</v>
      </c>
      <c r="AJ268" s="284">
        <f>IF(AJ149="kW",SUMPRODUCT(N150:N253,S150:S253,AJ150:AJ253),SUMPRODUCT(H150:H253,AJ150:AJ253))</f>
        <v>0</v>
      </c>
      <c r="AK268" s="284">
        <f>IF(AK149="kW",SUMPRODUCT(N150:N253,S150:S253,AK150:AK253),SUMPRODUCT(H150:H253,AK150:AK253))</f>
        <v>0</v>
      </c>
      <c r="AL268" s="284">
        <f>IF(AL149="kW",SUMPRODUCT(N150:N253,S150:S253,AL150:AL253),SUMPRODUCT(H150:H253,AL150:AL253))</f>
        <v>0</v>
      </c>
      <c r="AM268" s="330"/>
    </row>
    <row r="269" spans="1:41" ht="15">
      <c r="B269" s="317" t="s">
        <v>190</v>
      </c>
      <c r="C269" s="349"/>
      <c r="D269" s="272"/>
      <c r="E269" s="272"/>
      <c r="F269" s="272"/>
      <c r="G269" s="272"/>
      <c r="H269" s="272"/>
      <c r="I269" s="272"/>
      <c r="J269" s="272"/>
      <c r="K269" s="272"/>
      <c r="L269" s="272"/>
      <c r="M269" s="272"/>
      <c r="N269" s="272"/>
      <c r="O269" s="350"/>
      <c r="P269" s="272"/>
      <c r="Q269" s="272"/>
      <c r="R269" s="272"/>
      <c r="S269" s="297"/>
      <c r="T269" s="302"/>
      <c r="U269" s="302"/>
      <c r="V269" s="272"/>
      <c r="W269" s="272"/>
      <c r="X269" s="302"/>
      <c r="Y269" s="284">
        <f>SUMPRODUCT(I150:I253,Y150:Y253)</f>
        <v>652817.63960657234</v>
      </c>
      <c r="Z269" s="284">
        <f>SUMPRODUCT(I150:I253,Z150:Z253)</f>
        <v>821802.38045648416</v>
      </c>
      <c r="AA269" s="284">
        <f>IF(AA149="kW",SUMPRODUCT(N150:N253,T150:T253,AA150:AA253),SUMPRODUCT(I150:I253,AA150:AA253))</f>
        <v>5554.1740309864063</v>
      </c>
      <c r="AB269" s="284">
        <f>IF(AB149="kW",SUMPRODUCT(N150:N253,T150:T253,AB150:AB253),SUMPRODUCT(I150:I253,AB150:AB253))</f>
        <v>480.93140639889987</v>
      </c>
      <c r="AC269" s="284">
        <f>IF(AC149="kW",SUMPRODUCT(N150:N253,T150:T253,AC150:AC253),SUMPRODUCT(I150:I253, AC150:AC253))</f>
        <v>2259.1606275921981</v>
      </c>
      <c r="AD269" s="284">
        <f>IF(AD149="kW",SUMPRODUCT(N150:N253,T150:T253,AD150:AD253),SUMPRODUCT(I150:I253, AD150:AD253))</f>
        <v>0</v>
      </c>
      <c r="AE269" s="284">
        <f>IF(AE149="kW",SUMPRODUCT(N150:N253,T150:T253,AE150:AE253),SUMPRODUCT(I150:I253,AE150:AE253))</f>
        <v>0</v>
      </c>
      <c r="AF269" s="284">
        <f>IF(AF149="kW",SUMPRODUCT(N150:N253,T150:T253,AF150:AF253),SUMPRODUCT(I150:I253,AF150:AF253))</f>
        <v>0</v>
      </c>
      <c r="AG269" s="284">
        <f>IF(AG149="kW",SUMPRODUCT(N150:N253,T150:T253,AG150:AG253),SUMPRODUCT(I150:I253,AG150:AG253))</f>
        <v>0</v>
      </c>
      <c r="AH269" s="284">
        <f>IF(AH149="kW",SUMPRODUCT(N150:N253,T150:T253,AH150:AH253),SUMPRODUCT(I150:I253,AH150:AH253))</f>
        <v>0</v>
      </c>
      <c r="AI269" s="284">
        <f>IF(AI149="kW",SUMPRODUCT(N150:N253,T150:T253,AI150:AI253),SUMPRODUCT(I150:I253,AI150:AI253))</f>
        <v>0</v>
      </c>
      <c r="AJ269" s="284">
        <f>IF(AJ149="kW",SUMPRODUCT(N150:N253,T150:T253,AJ150:AJ253),SUMPRODUCT(I150:I253,AJ150:AJ253))</f>
        <v>0</v>
      </c>
      <c r="AK269" s="284">
        <f>IF(AK149="kW",SUMPRODUCT(N150:N253,T150:T253,AK150:AK253),SUMPRODUCT(I150:I253,AK150:AK253))</f>
        <v>0</v>
      </c>
      <c r="AL269" s="284">
        <f>IF(AL149="kW",SUMPRODUCT(N150:N253,T150:T253,AL150:AL253),SUMPRODUCT(I150:I253,AL150:AL253))</f>
        <v>0</v>
      </c>
      <c r="AM269" s="330"/>
    </row>
    <row r="270" spans="1:41" ht="15">
      <c r="B270" s="317" t="s">
        <v>191</v>
      </c>
      <c r="C270" s="349"/>
      <c r="D270" s="302"/>
      <c r="E270" s="302"/>
      <c r="F270" s="302"/>
      <c r="G270" s="302"/>
      <c r="H270" s="302"/>
      <c r="I270" s="302"/>
      <c r="J270" s="302"/>
      <c r="K270" s="302"/>
      <c r="L270" s="302"/>
      <c r="M270" s="302"/>
      <c r="N270" s="302"/>
      <c r="O270" s="350"/>
      <c r="P270" s="302"/>
      <c r="Q270" s="302"/>
      <c r="R270" s="302"/>
      <c r="S270" s="297"/>
      <c r="T270" s="302"/>
      <c r="U270" s="302"/>
      <c r="V270" s="302"/>
      <c r="W270" s="302"/>
      <c r="X270" s="302"/>
      <c r="Y270" s="284">
        <f>SUMPRODUCT(J150:J253,Y150:Y253)</f>
        <v>590366.2095983465</v>
      </c>
      <c r="Z270" s="284">
        <f>SUMPRODUCT(J150:J253,Z150:Z253)</f>
        <v>814490.83829905582</v>
      </c>
      <c r="AA270" s="284">
        <f>IF(AA149="kW",SUMPRODUCT(N150:N253,U150:U253,AA150:AA253),SUMPRODUCT(J150:J253,AA150:AA253))</f>
        <v>5496.1618491917689</v>
      </c>
      <c r="AB270" s="284">
        <f>IF(AB149="kW",SUMPRODUCT(N150:N253,U150:U253,AB150:AB253),SUMPRODUCT(J150:J253,AB150:AB253))</f>
        <v>477.47617836545669</v>
      </c>
      <c r="AC270" s="284">
        <f>IF(AC149="kW",SUMPRODUCT(N150:N253,U150:U253,AC150:AC253),SUMPRODUCT(J150:J253, AC150:AC253))</f>
        <v>2235.1964959361662</v>
      </c>
      <c r="AD270" s="284">
        <f>IF(AD149="kW",SUMPRODUCT(N150:N253,U150:U253,AD150:AD253),SUMPRODUCT(J150:J253, AD150:AD253))</f>
        <v>0</v>
      </c>
      <c r="AE270" s="284">
        <f>IF(AE149="kW",SUMPRODUCT(N150:N253,U150:U253,AE150:AE253),SUMPRODUCT(J150:J253,AE150:AE253))</f>
        <v>0</v>
      </c>
      <c r="AF270" s="284">
        <f>IF(AF149="kW",SUMPRODUCT(N150:N253,U150:U253,AF150:AF253),SUMPRODUCT(J150:J253,AF150:AF253))</f>
        <v>0</v>
      </c>
      <c r="AG270" s="284">
        <f>IF(AG149="kW",SUMPRODUCT(N150:N253,U150:U253,AG150:AG253),SUMPRODUCT(J150:J253,AG150:AG253))</f>
        <v>0</v>
      </c>
      <c r="AH270" s="284">
        <f>IF(AH149="kW",SUMPRODUCT(N150:N253,U150:U253,AH150:AH253),SUMPRODUCT(J150:J253,AH150:AH253))</f>
        <v>0</v>
      </c>
      <c r="AI270" s="284">
        <f>IF(AI149="kW",SUMPRODUCT(N150:N253,U150:U253,AI150:AI253),SUMPRODUCT(J150:J253,AI150:AI253))</f>
        <v>0</v>
      </c>
      <c r="AJ270" s="284">
        <f>IF(AJ149="kW",SUMPRODUCT(N150:N253,U150:U253,AJ150:AJ253),SUMPRODUCT(J150:J253,AJ150:AJ253))</f>
        <v>0</v>
      </c>
      <c r="AK270" s="284">
        <f>IF(AK149="kW",SUMPRODUCT(N150:N253,U150:U253,AK150:AK253),SUMPRODUCT(J150:J253,AK150:AK253))</f>
        <v>0</v>
      </c>
      <c r="AL270" s="284">
        <f>IF(AL149="kW",SUMPRODUCT(N150:N253,U150:U253,AL150:AL253),SUMPRODUCT(J150:J253,AL150:AL253))</f>
        <v>0</v>
      </c>
      <c r="AM270" s="330"/>
    </row>
    <row r="271" spans="1:41" ht="15">
      <c r="B271" s="317" t="s">
        <v>192</v>
      </c>
      <c r="C271" s="349"/>
      <c r="D271" s="328"/>
      <c r="E271" s="328"/>
      <c r="F271" s="328"/>
      <c r="G271" s="328"/>
      <c r="H271" s="328"/>
      <c r="I271" s="328"/>
      <c r="J271" s="328"/>
      <c r="K271" s="328"/>
      <c r="L271" s="328"/>
      <c r="M271" s="328"/>
      <c r="N271" s="328"/>
      <c r="O271" s="302"/>
      <c r="P271" s="272"/>
      <c r="Q271" s="272"/>
      <c r="R271" s="302"/>
      <c r="S271" s="297"/>
      <c r="T271" s="302"/>
      <c r="U271" s="302"/>
      <c r="V271" s="350"/>
      <c r="W271" s="350"/>
      <c r="X271" s="302"/>
      <c r="Y271" s="284">
        <f>SUMPRODUCT(K150:K253,Y150:Y253)</f>
        <v>590084.70895297069</v>
      </c>
      <c r="Z271" s="284">
        <f>SUMPRODUCT(K150:K253,Z150:Z253)</f>
        <v>814490.83829905582</v>
      </c>
      <c r="AA271" s="284">
        <f>IF(AA149="kW",SUMPRODUCT(N150:N253,V150:V253,AA150:AA253),SUMPRODUCT(K150:K253,AA150:AA253))</f>
        <v>5496.1618491917689</v>
      </c>
      <c r="AB271" s="284">
        <f>IF(AB149="kW",SUMPRODUCT(N150:N253,V150:V253,AB150:AB253),SUMPRODUCT(K150:K253,AB150:AB253))</f>
        <v>477.47617836545669</v>
      </c>
      <c r="AC271" s="284">
        <f>IF(AC149="kW",SUMPRODUCT(N150:N253,V150:V253,AC150:AC253),SUMPRODUCT(K150:K253, AC150:AC253))</f>
        <v>2235.1964959361662</v>
      </c>
      <c r="AD271" s="284">
        <f>IF(AD149="kW",SUMPRODUCT(N150:N253,V150:V253,AD150:AD253),SUMPRODUCT(K150:K253, AD150:AD253))</f>
        <v>0</v>
      </c>
      <c r="AE271" s="284">
        <f>IF(AE149="kW",SUMPRODUCT(N150:N253,V150:V253,AE150:AE253),SUMPRODUCT(K150:K253,AE150:AE253))</f>
        <v>0</v>
      </c>
      <c r="AF271" s="284">
        <f>IF(AF149="kW",SUMPRODUCT(N150:N253,V150:V253,AF150:AF253),SUMPRODUCT(K150:K253,AF150:AF253))</f>
        <v>0</v>
      </c>
      <c r="AG271" s="284">
        <f>IF(AG149="kW",SUMPRODUCT(N150:N253,V150:V253,AG150:AG253),SUMPRODUCT(K150:K253,AG150:AG253))</f>
        <v>0</v>
      </c>
      <c r="AH271" s="284">
        <f>IF(AH149="kW",SUMPRODUCT(N150:N253,V150:V253,AH150:AH253),SUMPRODUCT(K150:K253,AH150:AH253))</f>
        <v>0</v>
      </c>
      <c r="AI271" s="284">
        <f>IF(AI149="kW",SUMPRODUCT(N150:N253,V150:V253,AI150:AI253),SUMPRODUCT(K150:K253,AI150:AI253))</f>
        <v>0</v>
      </c>
      <c r="AJ271" s="284">
        <f>IF(AJ149="kW",SUMPRODUCT(N150:N253,V150:V253,AJ150:AJ253),SUMPRODUCT(K150:K253,AJ150:AJ253))</f>
        <v>0</v>
      </c>
      <c r="AK271" s="284">
        <f>IF(AK149="kW",SUMPRODUCT(N150:N253,V150:V253,AK150:AK253),SUMPRODUCT(K150:K253,AK150:AK253))</f>
        <v>0</v>
      </c>
      <c r="AL271" s="284">
        <f>IF(AL149="kW",SUMPRODUCT(N150:N253,V150:V253,AL150:AL253),SUMPRODUCT(K150:K253,AL150:AL253))</f>
        <v>0</v>
      </c>
      <c r="AM271" s="330"/>
    </row>
    <row r="272" spans="1:41" ht="15">
      <c r="B272" s="374" t="s">
        <v>193</v>
      </c>
      <c r="C272" s="352"/>
      <c r="D272" s="375"/>
      <c r="E272" s="375"/>
      <c r="F272" s="375"/>
      <c r="G272" s="375"/>
      <c r="H272" s="375"/>
      <c r="I272" s="375"/>
      <c r="J272" s="375"/>
      <c r="K272" s="375"/>
      <c r="L272" s="375"/>
      <c r="M272" s="375"/>
      <c r="N272" s="375"/>
      <c r="O272" s="376"/>
      <c r="P272" s="377"/>
      <c r="Q272" s="377"/>
      <c r="R272" s="378"/>
      <c r="S272" s="357"/>
      <c r="T272" s="378"/>
      <c r="U272" s="378"/>
      <c r="V272" s="376"/>
      <c r="W272" s="376"/>
      <c r="X272" s="378"/>
      <c r="Y272" s="319">
        <f>SUMPRODUCT(L150:L253,Y150:Y253)</f>
        <v>590084.70895297069</v>
      </c>
      <c r="Z272" s="319">
        <f>SUMPRODUCT(L150:L253,Z150:Z253)</f>
        <v>805859.05641329172</v>
      </c>
      <c r="AA272" s="319">
        <f>IF(AA149="kW",SUMPRODUCT(N150:N253,W150:W253,AA150:AA253),SUMPRODUCT(L150:L253,AA150:AA253))</f>
        <v>5421.3222451950878</v>
      </c>
      <c r="AB272" s="319">
        <f>IF(AB149="kW",SUMPRODUCT(N150:N253,W150:W253,AB150:AB253),SUMPRODUCT(L150:L253,AB150:AB253))</f>
        <v>441.22390015626161</v>
      </c>
      <c r="AC272" s="319">
        <f>IF(AC149="kW",SUMPRODUCT(N150:N253,W150:W253,AC150:AC253),SUMPRODUCT(L150:L253, AC150:AC253))</f>
        <v>2210.6401198794156</v>
      </c>
      <c r="AD272" s="319">
        <f>IF(AD149="kW",SUMPRODUCT(N150:N253,W150:W253,AD150:AD253),SUMPRODUCT(L150:L253, AD150:AD253))</f>
        <v>0</v>
      </c>
      <c r="AE272" s="319">
        <f>IF(AE149="kW",SUMPRODUCT(N150:N253,W150:W253,AE150:AE253),SUMPRODUCT(L150:L253,AE150:AE253))</f>
        <v>0</v>
      </c>
      <c r="AF272" s="319">
        <f>IF(AF149="kW",SUMPRODUCT(N150:N253,W150:W253,AF150:AF253),SUMPRODUCT(L150:L253,AF150:AF253))</f>
        <v>0</v>
      </c>
      <c r="AG272" s="319">
        <f>IF(AG149="kW",SUMPRODUCT(N150:N253,W150:W253,AG150:AG253),SUMPRODUCT(L150:L253,AG150:AG253))</f>
        <v>0</v>
      </c>
      <c r="AH272" s="319">
        <f>IF(AH149="kW",SUMPRODUCT(N150:N253,W150:W253,AH150:AH253),SUMPRODUCT(L150:L253,AH150:AH253))</f>
        <v>0</v>
      </c>
      <c r="AI272" s="319">
        <f>IF(AI149="kW",SUMPRODUCT(N150:N253,W150:W253,AI150:AI253),SUMPRODUCT(L150:L253,AI150:AI253))</f>
        <v>0</v>
      </c>
      <c r="AJ272" s="319">
        <f>IF(AJ149="kW",SUMPRODUCT(N150:N253,W150:W253,AJ150:AJ253),SUMPRODUCT(L150:L253,AJ150:AJ253))</f>
        <v>0</v>
      </c>
      <c r="AK272" s="319">
        <f>IF(AK149="kW",SUMPRODUCT(N150:N253,W150:W253,AK150:AK253),SUMPRODUCT(L150:L253,AK150:AK253))</f>
        <v>0</v>
      </c>
      <c r="AL272" s="319">
        <f>IF(AL149="kW",SUMPRODUCT(N150:N253,W150:W253,AL150:AL253),SUMPRODUCT(L150:L253,AL150:AL253))</f>
        <v>0</v>
      </c>
      <c r="AM272" s="379"/>
    </row>
    <row r="273" spans="1:39" ht="18.75" customHeight="1">
      <c r="B273" s="361" t="s">
        <v>594</v>
      </c>
      <c r="C273" s="380"/>
      <c r="D273" s="381"/>
      <c r="E273" s="381"/>
      <c r="F273" s="381"/>
      <c r="G273" s="381"/>
      <c r="H273" s="381"/>
      <c r="I273" s="381"/>
      <c r="J273" s="381"/>
      <c r="K273" s="381"/>
      <c r="L273" s="381"/>
      <c r="M273" s="381"/>
      <c r="N273" s="381"/>
      <c r="O273" s="381"/>
      <c r="P273" s="381"/>
      <c r="Q273" s="381"/>
      <c r="R273" s="381"/>
      <c r="S273" s="364"/>
      <c r="T273" s="365"/>
      <c r="U273" s="381"/>
      <c r="V273" s="381"/>
      <c r="W273" s="381"/>
      <c r="X273" s="381"/>
      <c r="Y273" s="382"/>
      <c r="Z273" s="382"/>
      <c r="AA273" s="382"/>
      <c r="AB273" s="382"/>
      <c r="AC273" s="382"/>
      <c r="AD273" s="382"/>
      <c r="AE273" s="382"/>
      <c r="AF273" s="382"/>
      <c r="AG273" s="382"/>
      <c r="AH273" s="382"/>
      <c r="AI273" s="382"/>
      <c r="AJ273" s="382"/>
      <c r="AK273" s="382"/>
      <c r="AL273" s="382"/>
      <c r="AM273" s="382"/>
    </row>
    <row r="274" spans="1:39">
      <c r="E274" s="383"/>
      <c r="F274" s="383"/>
      <c r="G274" s="383"/>
      <c r="H274" s="383"/>
      <c r="I274" s="383"/>
      <c r="J274" s="383"/>
      <c r="K274" s="383"/>
      <c r="L274" s="383"/>
      <c r="M274" s="383"/>
      <c r="N274" s="383"/>
      <c r="O274" s="383"/>
      <c r="P274" s="383"/>
      <c r="Q274" s="383"/>
      <c r="R274" s="383"/>
      <c r="S274" s="383"/>
      <c r="T274" s="383"/>
      <c r="U274" s="383"/>
      <c r="V274" s="383"/>
      <c r="W274" s="383"/>
      <c r="X274" s="383"/>
      <c r="Y274" s="249"/>
      <c r="Z274" s="249"/>
      <c r="AA274" s="249"/>
      <c r="AB274" s="249"/>
      <c r="AC274" s="249"/>
      <c r="AD274" s="249"/>
      <c r="AE274" s="249"/>
      <c r="AF274" s="249"/>
      <c r="AG274" s="249"/>
      <c r="AH274" s="249"/>
      <c r="AI274" s="249"/>
      <c r="AJ274" s="249"/>
      <c r="AK274" s="249"/>
      <c r="AL274" s="249"/>
    </row>
    <row r="275" spans="1:39" ht="15.75">
      <c r="B275" s="273" t="s">
        <v>247</v>
      </c>
      <c r="C275" s="274"/>
      <c r="D275" s="584" t="s">
        <v>525</v>
      </c>
      <c r="E275" s="582"/>
      <c r="O275" s="274"/>
      <c r="Y275" s="263"/>
      <c r="Z275" s="260"/>
      <c r="AA275" s="260"/>
      <c r="AB275" s="260"/>
      <c r="AC275" s="260"/>
      <c r="AD275" s="260"/>
      <c r="AE275" s="260"/>
      <c r="AF275" s="260"/>
      <c r="AG275" s="260"/>
      <c r="AH275" s="260"/>
      <c r="AI275" s="260"/>
      <c r="AJ275" s="260"/>
      <c r="AK275" s="260"/>
      <c r="AL275" s="260"/>
      <c r="AM275" s="275"/>
    </row>
    <row r="276" spans="1:39" ht="33" customHeight="1">
      <c r="B276" s="1287" t="s">
        <v>210</v>
      </c>
      <c r="C276" s="1289" t="s">
        <v>32</v>
      </c>
      <c r="D276" s="277" t="s">
        <v>421</v>
      </c>
      <c r="E276" s="1291" t="s">
        <v>208</v>
      </c>
      <c r="F276" s="1292"/>
      <c r="G276" s="1292"/>
      <c r="H276" s="1292"/>
      <c r="I276" s="1292"/>
      <c r="J276" s="1292"/>
      <c r="K276" s="1292"/>
      <c r="L276" s="1292"/>
      <c r="M276" s="1293"/>
      <c r="N276" s="1297" t="s">
        <v>212</v>
      </c>
      <c r="O276" s="277" t="s">
        <v>422</v>
      </c>
      <c r="P276" s="1291" t="s">
        <v>211</v>
      </c>
      <c r="Q276" s="1292"/>
      <c r="R276" s="1292"/>
      <c r="S276" s="1292"/>
      <c r="T276" s="1292"/>
      <c r="U276" s="1292"/>
      <c r="V276" s="1292"/>
      <c r="W276" s="1292"/>
      <c r="X276" s="1293"/>
      <c r="Y276" s="1294" t="s">
        <v>242</v>
      </c>
      <c r="Z276" s="1295"/>
      <c r="AA276" s="1295"/>
      <c r="AB276" s="1295"/>
      <c r="AC276" s="1295"/>
      <c r="AD276" s="1295"/>
      <c r="AE276" s="1295"/>
      <c r="AF276" s="1295"/>
      <c r="AG276" s="1295"/>
      <c r="AH276" s="1295"/>
      <c r="AI276" s="1295"/>
      <c r="AJ276" s="1295"/>
      <c r="AK276" s="1295"/>
      <c r="AL276" s="1295"/>
      <c r="AM276" s="1296"/>
    </row>
    <row r="277" spans="1:39" ht="60.75" customHeight="1">
      <c r="B277" s="1288"/>
      <c r="C277" s="1290"/>
      <c r="D277" s="278">
        <v>2013</v>
      </c>
      <c r="E277" s="278">
        <v>2014</v>
      </c>
      <c r="F277" s="278">
        <v>2015</v>
      </c>
      <c r="G277" s="278">
        <v>2016</v>
      </c>
      <c r="H277" s="278">
        <v>2017</v>
      </c>
      <c r="I277" s="278">
        <v>2018</v>
      </c>
      <c r="J277" s="278">
        <v>2019</v>
      </c>
      <c r="K277" s="278">
        <v>2020</v>
      </c>
      <c r="L277" s="278">
        <v>2021</v>
      </c>
      <c r="M277" s="278">
        <v>2022</v>
      </c>
      <c r="N277" s="1298"/>
      <c r="O277" s="278">
        <v>2013</v>
      </c>
      <c r="P277" s="278">
        <v>2014</v>
      </c>
      <c r="Q277" s="278">
        <v>2015</v>
      </c>
      <c r="R277" s="278">
        <v>2016</v>
      </c>
      <c r="S277" s="278">
        <v>2017</v>
      </c>
      <c r="T277" s="278">
        <v>2018</v>
      </c>
      <c r="U277" s="278">
        <v>2019</v>
      </c>
      <c r="V277" s="278">
        <v>2020</v>
      </c>
      <c r="W277" s="278">
        <v>2021</v>
      </c>
      <c r="X277" s="278">
        <v>2022</v>
      </c>
      <c r="Y277" s="278" t="str">
        <f>'1.  LRAMVA Summary'!D52</f>
        <v>Residential</v>
      </c>
      <c r="Z277" s="278" t="str">
        <f>'1.  LRAMVA Summary'!E52</f>
        <v>GS&lt;50 kW</v>
      </c>
      <c r="AA277" s="278" t="str">
        <f>'1.  LRAMVA Summary'!F52</f>
        <v>General Service 50 to 999 kW</v>
      </c>
      <c r="AB277" s="278" t="str">
        <f>'1.  LRAMVA Summary'!G52</f>
        <v>General Service 1,000 to 4,999 kW</v>
      </c>
      <c r="AC277" s="278" t="str">
        <f>'1.  LRAMVA Summary'!H52</f>
        <v>Large Use</v>
      </c>
      <c r="AD277" s="278" t="str">
        <f>'1.  LRAMVA Summary'!I52</f>
        <v>Unmetered Scattered Load</v>
      </c>
      <c r="AE277" s="278" t="str">
        <f>'1.  LRAMVA Summary'!J52</f>
        <v>Sentinel Lighting</v>
      </c>
      <c r="AF277" s="278" t="str">
        <f>'1.  LRAMVA Summary'!K52</f>
        <v>Street Lighting</v>
      </c>
      <c r="AG277" s="278" t="str">
        <f>'1.  LRAMVA Summary'!L52</f>
        <v/>
      </c>
      <c r="AH277" s="278" t="str">
        <f>'1.  LRAMVA Summary'!M52</f>
        <v/>
      </c>
      <c r="AI277" s="278" t="str">
        <f>'1.  LRAMVA Summary'!N52</f>
        <v/>
      </c>
      <c r="AJ277" s="278" t="str">
        <f>'1.  LRAMVA Summary'!O52</f>
        <v/>
      </c>
      <c r="AK277" s="278" t="str">
        <f>'1.  LRAMVA Summary'!P52</f>
        <v/>
      </c>
      <c r="AL277" s="278" t="str">
        <f>'1.  LRAMVA Summary'!Q52</f>
        <v/>
      </c>
      <c r="AM277" s="280" t="str">
        <f>'1.  LRAMVA Summary'!R52</f>
        <v>Total</v>
      </c>
    </row>
    <row r="278" spans="1:39" ht="15" customHeight="1">
      <c r="A278" s="503"/>
      <c r="B278" s="281" t="s">
        <v>0</v>
      </c>
      <c r="C278" s="282"/>
      <c r="D278" s="282"/>
      <c r="E278" s="282"/>
      <c r="F278" s="282"/>
      <c r="G278" s="282"/>
      <c r="H278" s="282"/>
      <c r="I278" s="282"/>
      <c r="J278" s="282"/>
      <c r="K278" s="282"/>
      <c r="L278" s="282"/>
      <c r="M278" s="282"/>
      <c r="N278" s="283"/>
      <c r="O278" s="282"/>
      <c r="P278" s="282"/>
      <c r="Q278" s="282"/>
      <c r="R278" s="282"/>
      <c r="S278" s="282"/>
      <c r="T278" s="282"/>
      <c r="U278" s="282"/>
      <c r="V278" s="282"/>
      <c r="W278" s="282"/>
      <c r="X278" s="282"/>
      <c r="Y278" s="284" t="str">
        <f>'1.  LRAMVA Summary'!D53</f>
        <v>kWh</v>
      </c>
      <c r="Z278" s="284" t="str">
        <f>'1.  LRAMVA Summary'!E53</f>
        <v>kWh</v>
      </c>
      <c r="AA278" s="284" t="str">
        <f>'1.  LRAMVA Summary'!F53</f>
        <v>kW</v>
      </c>
      <c r="AB278" s="284" t="str">
        <f>'1.  LRAMVA Summary'!G53</f>
        <v>kW</v>
      </c>
      <c r="AC278" s="284" t="str">
        <f>'1.  LRAMVA Summary'!H53</f>
        <v>kW</v>
      </c>
      <c r="AD278" s="284" t="str">
        <f>'1.  LRAMVA Summary'!I53</f>
        <v>kWh</v>
      </c>
      <c r="AE278" s="284" t="str">
        <f>'1.  LRAMVA Summary'!J53</f>
        <v>kW</v>
      </c>
      <c r="AF278" s="284" t="str">
        <f>'1.  LRAMVA Summary'!K53</f>
        <v>kW</v>
      </c>
      <c r="AG278" s="284">
        <f>'1.  LRAMVA Summary'!L53</f>
        <v>0</v>
      </c>
      <c r="AH278" s="284">
        <f>'1.  LRAMVA Summary'!M53</f>
        <v>0</v>
      </c>
      <c r="AI278" s="284">
        <f>'1.  LRAMVA Summary'!N53</f>
        <v>0</v>
      </c>
      <c r="AJ278" s="284">
        <f>'1.  LRAMVA Summary'!O53</f>
        <v>0</v>
      </c>
      <c r="AK278" s="284">
        <f>'1.  LRAMVA Summary'!P53</f>
        <v>0</v>
      </c>
      <c r="AL278" s="284">
        <f>'1.  LRAMVA Summary'!Q53</f>
        <v>0</v>
      </c>
      <c r="AM278" s="285"/>
    </row>
    <row r="279" spans="1:39" ht="15" outlineLevel="1">
      <c r="A279" s="502">
        <v>1</v>
      </c>
      <c r="B279" s="287" t="s">
        <v>1</v>
      </c>
      <c r="C279" s="284" t="s">
        <v>24</v>
      </c>
      <c r="D279" s="288">
        <f>'[3]4.  2011-2014 LRAM'!D279</f>
        <v>88261.400999999998</v>
      </c>
      <c r="E279" s="288">
        <f>SUMIF('7.  Persistence Report'!$D$56:$D$67,'4.  2011-2014 LRAM'!$B279,'7.  Persistence Report'!AT$56:AT$67)</f>
        <v>88261.401067338724</v>
      </c>
      <c r="F279" s="1036">
        <f>SUMIF('7.  Persistence Report'!$D$56:$D$67,'4.  2011-2014 LRAM'!$B279,'7.  Persistence Report'!AU$56:AU$67)</f>
        <v>88261.401067338724</v>
      </c>
      <c r="G279" s="288">
        <f>SUMIF('7.  Persistence Report'!$D$56:$D$67,'4.  2011-2014 LRAM'!$B279,'7.  Persistence Report'!AV$56:AV$67)</f>
        <v>87953.767512338731</v>
      </c>
      <c r="H279" s="288">
        <f>SUMIF('7.  Persistence Report'!$D$56:$D$67,'4.  2011-2014 LRAM'!$B279,'7.  Persistence Report'!AW$56:AW$67)</f>
        <v>50405.832943907211</v>
      </c>
      <c r="I279" s="288">
        <f>SUMIF('7.  Persistence Report'!$D$56:$D$67,'4.  2011-2014 LRAM'!$B279,'7.  Persistence Report'!AX$56:AX$67)</f>
        <v>0</v>
      </c>
      <c r="J279" s="288">
        <f>SUMIF('7.  Persistence Report'!$D$56:$D$67,'4.  2011-2014 LRAM'!$B279,'7.  Persistence Report'!AY$56:AY$67)</f>
        <v>0</v>
      </c>
      <c r="K279" s="288">
        <f>SUMIF('7.  Persistence Report'!$D$56:$D$67,'4.  2011-2014 LRAM'!$B279,'7.  Persistence Report'!AZ$56:AZ$67)</f>
        <v>0</v>
      </c>
      <c r="L279" s="288">
        <f>SUMIF('7.  Persistence Report'!$D$56:$D$67,'4.  2011-2014 LRAM'!$B279,'7.  Persistence Report'!BA$56:BA$67)</f>
        <v>0</v>
      </c>
      <c r="M279" s="288">
        <f>SUMIF('7.  Persistence Report'!$D$56:$D$67,'4.  2011-2014 LRAM'!$B279,'7.  Persistence Report'!BB$56:BB$67)</f>
        <v>0</v>
      </c>
      <c r="N279" s="284"/>
      <c r="O279" s="288">
        <f>'[3]4.  2011-2014 LRAM'!O279</f>
        <v>14.04</v>
      </c>
      <c r="P279" s="288">
        <f>SUMIF('7.  Persistence Report'!$D$56:$D$67,'4.  2011-2014 LRAM'!$B279,'7.  Persistence Report'!O$56:O$67)</f>
        <v>14.039513419387736</v>
      </c>
      <c r="Q279" s="288">
        <f>SUMIF('7.  Persistence Report'!$D$56:$D$67,'4.  2011-2014 LRAM'!$B279,'7.  Persistence Report'!P$56:P$67)</f>
        <v>14.039513419387736</v>
      </c>
      <c r="R279" s="288">
        <f>SUMIF('7.  Persistence Report'!$D$56:$D$67,'4.  2011-2014 LRAM'!$B279,'7.  Persistence Report'!Q$56:Q$67)</f>
        <v>13.725161330387737</v>
      </c>
      <c r="S279" s="288">
        <f>SUMIF('7.  Persistence Report'!$D$56:$D$67,'4.  2011-2014 LRAM'!$B279,'7.  Persistence Report'!R$56:R$67)</f>
        <v>7.4080848028128257</v>
      </c>
      <c r="T279" s="288">
        <f>SUMIF('7.  Persistence Report'!$D$56:$D$67,'4.  2011-2014 LRAM'!$B279,'7.  Persistence Report'!S$56:S$67)</f>
        <v>0</v>
      </c>
      <c r="U279" s="288">
        <f>SUMIF('7.  Persistence Report'!$D$56:$D$67,'4.  2011-2014 LRAM'!$B279,'7.  Persistence Report'!T$56:T$67)</f>
        <v>0</v>
      </c>
      <c r="V279" s="288">
        <f>SUMIF('7.  Persistence Report'!$D$56:$D$67,'4.  2011-2014 LRAM'!$B279,'7.  Persistence Report'!U$56:U$67)</f>
        <v>0</v>
      </c>
      <c r="W279" s="288">
        <f>SUMIF('7.  Persistence Report'!$D$56:$D$67,'4.  2011-2014 LRAM'!$B279,'7.  Persistence Report'!V$56:V$67)</f>
        <v>0</v>
      </c>
      <c r="X279" s="288">
        <f>SUMIF('7.  Persistence Report'!$D$56:$D$67,'4.  2011-2014 LRAM'!$B279,'7.  Persistence Report'!W$56:W$67)</f>
        <v>0</v>
      </c>
      <c r="Y279" s="403">
        <v>1</v>
      </c>
      <c r="Z279" s="403"/>
      <c r="AA279" s="403"/>
      <c r="AB279" s="403"/>
      <c r="AC279" s="403"/>
      <c r="AD279" s="403"/>
      <c r="AE279" s="403"/>
      <c r="AF279" s="403"/>
      <c r="AG279" s="403"/>
      <c r="AH279" s="403"/>
      <c r="AI279" s="403"/>
      <c r="AJ279" s="403"/>
      <c r="AK279" s="403"/>
      <c r="AL279" s="403"/>
      <c r="AM279" s="289">
        <f>SUM(Y279:AL279)</f>
        <v>1</v>
      </c>
    </row>
    <row r="280" spans="1:39" ht="15" outlineLevel="1">
      <c r="B280" s="287" t="s">
        <v>248</v>
      </c>
      <c r="C280" s="284" t="s">
        <v>162</v>
      </c>
      <c r="D280" s="288">
        <f>'[3]4.  2011-2014 LRAM'!D280</f>
        <v>0</v>
      </c>
      <c r="E280" s="288">
        <f>SUMIF('7.  Persistence Report'!$D$107:$D$113,'4.  2011-2014 LRAM'!$B279,'7.  Persistence Report'!AT$107:AT$113)</f>
        <v>0</v>
      </c>
      <c r="F280" s="288">
        <f>SUMIF('7.  Persistence Report'!$D$107:$D$113,'4.  2011-2014 LRAM'!$B279,'7.  Persistence Report'!AU$107:AU$113)</f>
        <v>0</v>
      </c>
      <c r="G280" s="288">
        <f>SUMIF('7.  Persistence Report'!$D$107:$D$113,'4.  2011-2014 LRAM'!$B279,'7.  Persistence Report'!AV$107:AV$113)</f>
        <v>0</v>
      </c>
      <c r="H280" s="288">
        <f>SUMIF('7.  Persistence Report'!$D$107:$D$113,'4.  2011-2014 LRAM'!$B279,'7.  Persistence Report'!AW$107:AW$113)</f>
        <v>0</v>
      </c>
      <c r="I280" s="288">
        <f>SUMIF('7.  Persistence Report'!$D$107:$D$113,'4.  2011-2014 LRAM'!$B279,'7.  Persistence Report'!AX$107:AX$113)</f>
        <v>0</v>
      </c>
      <c r="J280" s="288">
        <f>SUMIF('7.  Persistence Report'!$D$107:$D$113,'4.  2011-2014 LRAM'!$B279,'7.  Persistence Report'!AY$107:AY$113)</f>
        <v>0</v>
      </c>
      <c r="K280" s="288">
        <f>SUMIF('7.  Persistence Report'!$D$107:$D$113,'4.  2011-2014 LRAM'!$B279,'7.  Persistence Report'!AZ$107:AZ$113)</f>
        <v>0</v>
      </c>
      <c r="L280" s="288">
        <f>SUMIF('7.  Persistence Report'!$D$107:$D$113,'4.  2011-2014 LRAM'!$B279,'7.  Persistence Report'!BA$107:BA$113)</f>
        <v>0</v>
      </c>
      <c r="M280" s="288">
        <f>SUMIF('7.  Persistence Report'!$D$107:$D$113,'4.  2011-2014 LRAM'!$B279,'7.  Persistence Report'!BB$107:BB$113)</f>
        <v>0</v>
      </c>
      <c r="N280" s="461"/>
      <c r="O280" s="288">
        <f>'[3]4.  2011-2014 LRAM'!O280</f>
        <v>0</v>
      </c>
      <c r="P280" s="288">
        <f>SUMIF('7.  Persistence Report'!$D$107:$D$113,'4.  2011-2014 LRAM'!$B279,'7.  Persistence Report'!O$107:O$113)</f>
        <v>0</v>
      </c>
      <c r="Q280" s="288">
        <f>SUMIF('7.  Persistence Report'!$D$107:$D$113,'4.  2011-2014 LRAM'!$B279,'7.  Persistence Report'!P$107:P$113)</f>
        <v>0</v>
      </c>
      <c r="R280" s="288">
        <f>SUMIF('7.  Persistence Report'!$D$107:$D$113,'4.  2011-2014 LRAM'!$B279,'7.  Persistence Report'!Q$107:Q$113)</f>
        <v>0</v>
      </c>
      <c r="S280" s="288">
        <f>SUMIF('7.  Persistence Report'!$D$107:$D$113,'4.  2011-2014 LRAM'!$B279,'7.  Persistence Report'!R$107:R$113)</f>
        <v>0</v>
      </c>
      <c r="T280" s="288">
        <f>SUMIF('7.  Persistence Report'!$D$107:$D$113,'4.  2011-2014 LRAM'!$B279,'7.  Persistence Report'!S$107:S$113)</f>
        <v>0</v>
      </c>
      <c r="U280" s="288">
        <f>SUMIF('7.  Persistence Report'!$D$107:$D$113,'4.  2011-2014 LRAM'!$B279,'7.  Persistence Report'!T$107:T$113)</f>
        <v>0</v>
      </c>
      <c r="V280" s="288">
        <f>SUMIF('7.  Persistence Report'!$D$107:$D$113,'4.  2011-2014 LRAM'!$B279,'7.  Persistence Report'!U$107:U$113)</f>
        <v>0</v>
      </c>
      <c r="W280" s="288">
        <f>SUMIF('7.  Persistence Report'!$D$107:$D$113,'4.  2011-2014 LRAM'!$B279,'7.  Persistence Report'!V$107:V$113)</f>
        <v>0</v>
      </c>
      <c r="X280" s="288">
        <f>SUMIF('7.  Persistence Report'!$D$107:$D$113,'4.  2011-2014 LRAM'!$B279,'7.  Persistence Report'!W$107:W$113)</f>
        <v>0</v>
      </c>
      <c r="Y280" s="404">
        <f>Y279</f>
        <v>1</v>
      </c>
      <c r="Z280" s="404">
        <f>Z279</f>
        <v>0</v>
      </c>
      <c r="AA280" s="404">
        <f t="shared" ref="AA280:AL280" si="81">AA279</f>
        <v>0</v>
      </c>
      <c r="AB280" s="404">
        <f t="shared" si="81"/>
        <v>0</v>
      </c>
      <c r="AC280" s="404">
        <f t="shared" si="81"/>
        <v>0</v>
      </c>
      <c r="AD280" s="404">
        <f t="shared" si="81"/>
        <v>0</v>
      </c>
      <c r="AE280" s="404">
        <f t="shared" si="81"/>
        <v>0</v>
      </c>
      <c r="AF280" s="404">
        <f t="shared" si="81"/>
        <v>0</v>
      </c>
      <c r="AG280" s="404">
        <f t="shared" si="81"/>
        <v>0</v>
      </c>
      <c r="AH280" s="404">
        <f t="shared" si="81"/>
        <v>0</v>
      </c>
      <c r="AI280" s="404">
        <f t="shared" si="81"/>
        <v>0</v>
      </c>
      <c r="AJ280" s="404">
        <f t="shared" si="81"/>
        <v>0</v>
      </c>
      <c r="AK280" s="404">
        <f t="shared" si="81"/>
        <v>0</v>
      </c>
      <c r="AL280" s="404">
        <f t="shared" si="81"/>
        <v>0</v>
      </c>
      <c r="AM280" s="290"/>
    </row>
    <row r="281" spans="1:39" ht="15.75" outlineLevel="1">
      <c r="A281" s="504"/>
      <c r="B281" s="291"/>
      <c r="C281" s="292"/>
      <c r="D281" s="292"/>
      <c r="E281" s="292"/>
      <c r="F281" s="292"/>
      <c r="G281" s="292"/>
      <c r="H281" s="292"/>
      <c r="I281" s="292"/>
      <c r="J281" s="292"/>
      <c r="K281" s="292"/>
      <c r="L281" s="292"/>
      <c r="M281" s="292"/>
      <c r="N281" s="296"/>
      <c r="O281" s="292"/>
      <c r="P281" s="292"/>
      <c r="Q281" s="292"/>
      <c r="R281" s="292"/>
      <c r="S281" s="292"/>
      <c r="T281" s="292"/>
      <c r="U281" s="292"/>
      <c r="V281" s="292"/>
      <c r="W281" s="292"/>
      <c r="X281" s="292"/>
      <c r="Y281" s="405"/>
      <c r="Z281" s="406"/>
      <c r="AA281" s="406"/>
      <c r="AB281" s="406"/>
      <c r="AC281" s="406"/>
      <c r="AD281" s="406"/>
      <c r="AE281" s="406"/>
      <c r="AF281" s="406"/>
      <c r="AG281" s="406"/>
      <c r="AH281" s="406"/>
      <c r="AI281" s="406"/>
      <c r="AJ281" s="406"/>
      <c r="AK281" s="406"/>
      <c r="AL281" s="406"/>
      <c r="AM281" s="295"/>
    </row>
    <row r="282" spans="1:39" ht="15" outlineLevel="1">
      <c r="A282" s="502">
        <v>2</v>
      </c>
      <c r="B282" s="287" t="s">
        <v>2</v>
      </c>
      <c r="C282" s="284" t="s">
        <v>24</v>
      </c>
      <c r="D282" s="288">
        <f>'[3]4.  2011-2014 LRAM'!D282</f>
        <v>19949.753000000001</v>
      </c>
      <c r="E282" s="288">
        <f>SUMIF('7.  Persistence Report'!$D$56:$D$67,'4.  2011-2014 LRAM'!$B282,'7.  Persistence Report'!AT$56:AT$67)</f>
        <v>19949.753410000001</v>
      </c>
      <c r="F282" s="1036">
        <f>SUMIF('7.  Persistence Report'!$D$56:$D$67,'4.  2011-2014 LRAM'!$B282,'7.  Persistence Report'!AU$56:AU$67)</f>
        <v>19949.753410000001</v>
      </c>
      <c r="G282" s="288">
        <f>SUMIF('7.  Persistence Report'!$D$56:$D$67,'4.  2011-2014 LRAM'!$B282,'7.  Persistence Report'!AV$56:AV$67)</f>
        <v>19949.753410000001</v>
      </c>
      <c r="H282" s="288">
        <f>SUMIF('7.  Persistence Report'!$D$56:$D$67,'4.  2011-2014 LRAM'!$B282,'7.  Persistence Report'!AW$56:AW$67)</f>
        <v>0</v>
      </c>
      <c r="I282" s="288">
        <f>SUMIF('7.  Persistence Report'!$D$56:$D$67,'4.  2011-2014 LRAM'!$B282,'7.  Persistence Report'!AX$56:AX$67)</f>
        <v>0</v>
      </c>
      <c r="J282" s="288">
        <f>SUMIF('7.  Persistence Report'!$D$56:$D$67,'4.  2011-2014 LRAM'!$B282,'7.  Persistence Report'!AY$56:AY$67)</f>
        <v>0</v>
      </c>
      <c r="K282" s="288">
        <f>SUMIF('7.  Persistence Report'!$D$56:$D$67,'4.  2011-2014 LRAM'!$B282,'7.  Persistence Report'!AZ$56:AZ$67)</f>
        <v>0</v>
      </c>
      <c r="L282" s="288">
        <f>SUMIF('7.  Persistence Report'!$D$56:$D$67,'4.  2011-2014 LRAM'!$B282,'7.  Persistence Report'!BA$56:BA$67)</f>
        <v>0</v>
      </c>
      <c r="M282" s="288">
        <f>SUMIF('7.  Persistence Report'!$D$56:$D$67,'4.  2011-2014 LRAM'!$B282,'7.  Persistence Report'!BB$56:BB$67)</f>
        <v>0</v>
      </c>
      <c r="N282" s="284"/>
      <c r="O282" s="288">
        <f>'[3]4.  2011-2014 LRAM'!O282</f>
        <v>11.188000000000001</v>
      </c>
      <c r="P282" s="288">
        <f>SUMIF('7.  Persistence Report'!$D$56:$D$67,'4.  2011-2014 LRAM'!$B282,'7.  Persistence Report'!O$56:O$67)</f>
        <v>11.18848135</v>
      </c>
      <c r="Q282" s="288">
        <f>SUMIF('7.  Persistence Report'!$D$56:$D$67,'4.  2011-2014 LRAM'!$B282,'7.  Persistence Report'!P$56:P$67)</f>
        <v>11.18848135</v>
      </c>
      <c r="R282" s="288">
        <f>SUMIF('7.  Persistence Report'!$D$56:$D$67,'4.  2011-2014 LRAM'!$B282,'7.  Persistence Report'!Q$56:Q$67)</f>
        <v>11.18848135</v>
      </c>
      <c r="S282" s="288">
        <f>SUMIF('7.  Persistence Report'!$D$56:$D$67,'4.  2011-2014 LRAM'!$B282,'7.  Persistence Report'!R$56:R$67)</f>
        <v>0</v>
      </c>
      <c r="T282" s="288">
        <f>SUMIF('7.  Persistence Report'!$D$56:$D$67,'4.  2011-2014 LRAM'!$B282,'7.  Persistence Report'!S$56:S$67)</f>
        <v>0</v>
      </c>
      <c r="U282" s="288">
        <f>SUMIF('7.  Persistence Report'!$D$56:$D$67,'4.  2011-2014 LRAM'!$B282,'7.  Persistence Report'!T$56:T$67)</f>
        <v>0</v>
      </c>
      <c r="V282" s="288">
        <f>SUMIF('7.  Persistence Report'!$D$56:$D$67,'4.  2011-2014 LRAM'!$B282,'7.  Persistence Report'!U$56:U$67)</f>
        <v>0</v>
      </c>
      <c r="W282" s="288">
        <f>SUMIF('7.  Persistence Report'!$D$56:$D$67,'4.  2011-2014 LRAM'!$B282,'7.  Persistence Report'!V$56:V$67)</f>
        <v>0</v>
      </c>
      <c r="X282" s="288">
        <f>SUMIF('7.  Persistence Report'!$D$56:$D$67,'4.  2011-2014 LRAM'!$B282,'7.  Persistence Report'!W$56:W$67)</f>
        <v>0</v>
      </c>
      <c r="Y282" s="403">
        <v>1</v>
      </c>
      <c r="Z282" s="403"/>
      <c r="AA282" s="403"/>
      <c r="AB282" s="403"/>
      <c r="AC282" s="403"/>
      <c r="AD282" s="403"/>
      <c r="AE282" s="403"/>
      <c r="AF282" s="403"/>
      <c r="AG282" s="403"/>
      <c r="AH282" s="403"/>
      <c r="AI282" s="403"/>
      <c r="AJ282" s="403"/>
      <c r="AK282" s="403"/>
      <c r="AL282" s="403"/>
      <c r="AM282" s="289">
        <f>SUM(Y282:AL282)</f>
        <v>1</v>
      </c>
    </row>
    <row r="283" spans="1:39" ht="15" outlineLevel="1">
      <c r="B283" s="287" t="s">
        <v>248</v>
      </c>
      <c r="C283" s="284" t="s">
        <v>162</v>
      </c>
      <c r="D283" s="288">
        <f>'[3]4.  2011-2014 LRAM'!D283</f>
        <v>0</v>
      </c>
      <c r="E283" s="288">
        <f>SUMIF('7.  Persistence Report'!$D$107:$D$113,'4.  2011-2014 LRAM'!$B282,'7.  Persistence Report'!AT$107:AT$113)</f>
        <v>0</v>
      </c>
      <c r="F283" s="288">
        <f>SUMIF('7.  Persistence Report'!$D$107:$D$113,'4.  2011-2014 LRAM'!$B282,'7.  Persistence Report'!AU$107:AU$113)</f>
        <v>0</v>
      </c>
      <c r="G283" s="288">
        <f>SUMIF('7.  Persistence Report'!$D$107:$D$113,'4.  2011-2014 LRAM'!$B282,'7.  Persistence Report'!AV$107:AV$113)</f>
        <v>0</v>
      </c>
      <c r="H283" s="288">
        <f>SUMIF('7.  Persistence Report'!$D$107:$D$113,'4.  2011-2014 LRAM'!$B282,'7.  Persistence Report'!AW$107:AW$113)</f>
        <v>0</v>
      </c>
      <c r="I283" s="288">
        <f>SUMIF('7.  Persistence Report'!$D$107:$D$113,'4.  2011-2014 LRAM'!$B282,'7.  Persistence Report'!AX$107:AX$113)</f>
        <v>0</v>
      </c>
      <c r="J283" s="288">
        <f>SUMIF('7.  Persistence Report'!$D$107:$D$113,'4.  2011-2014 LRAM'!$B282,'7.  Persistence Report'!AY$107:AY$113)</f>
        <v>0</v>
      </c>
      <c r="K283" s="288">
        <f>SUMIF('7.  Persistence Report'!$D$107:$D$113,'4.  2011-2014 LRAM'!$B282,'7.  Persistence Report'!AZ$107:AZ$113)</f>
        <v>0</v>
      </c>
      <c r="L283" s="288">
        <f>SUMIF('7.  Persistence Report'!$D$107:$D$113,'4.  2011-2014 LRAM'!$B282,'7.  Persistence Report'!BA$107:BA$113)</f>
        <v>0</v>
      </c>
      <c r="M283" s="288">
        <f>SUMIF('7.  Persistence Report'!$D$107:$D$113,'4.  2011-2014 LRAM'!$B282,'7.  Persistence Report'!BB$107:BB$113)</f>
        <v>0</v>
      </c>
      <c r="N283" s="461"/>
      <c r="O283" s="288">
        <f>'[3]4.  2011-2014 LRAM'!O283</f>
        <v>0</v>
      </c>
      <c r="P283" s="288">
        <f>SUMIF('7.  Persistence Report'!$D$107:$D$113,'4.  2011-2014 LRAM'!$B282,'7.  Persistence Report'!O$107:O$113)</f>
        <v>0</v>
      </c>
      <c r="Q283" s="288">
        <f>SUMIF('7.  Persistence Report'!$D$107:$D$113,'4.  2011-2014 LRAM'!$B282,'7.  Persistence Report'!P$107:P$113)</f>
        <v>0</v>
      </c>
      <c r="R283" s="288">
        <f>SUMIF('7.  Persistence Report'!$D$107:$D$113,'4.  2011-2014 LRAM'!$B282,'7.  Persistence Report'!Q$107:Q$113)</f>
        <v>0</v>
      </c>
      <c r="S283" s="288">
        <f>SUMIF('7.  Persistence Report'!$D$107:$D$113,'4.  2011-2014 LRAM'!$B282,'7.  Persistence Report'!R$107:R$113)</f>
        <v>0</v>
      </c>
      <c r="T283" s="288">
        <f>SUMIF('7.  Persistence Report'!$D$107:$D$113,'4.  2011-2014 LRAM'!$B282,'7.  Persistence Report'!S$107:S$113)</f>
        <v>0</v>
      </c>
      <c r="U283" s="288">
        <f>SUMIF('7.  Persistence Report'!$D$107:$D$113,'4.  2011-2014 LRAM'!$B282,'7.  Persistence Report'!T$107:T$113)</f>
        <v>0</v>
      </c>
      <c r="V283" s="288">
        <f>SUMIF('7.  Persistence Report'!$D$107:$D$113,'4.  2011-2014 LRAM'!$B282,'7.  Persistence Report'!U$107:U$113)</f>
        <v>0</v>
      </c>
      <c r="W283" s="288">
        <f>SUMIF('7.  Persistence Report'!$D$107:$D$113,'4.  2011-2014 LRAM'!$B282,'7.  Persistence Report'!V$107:V$113)</f>
        <v>0</v>
      </c>
      <c r="X283" s="288">
        <f>SUMIF('7.  Persistence Report'!$D$107:$D$113,'4.  2011-2014 LRAM'!$B282,'7.  Persistence Report'!W$107:W$113)</f>
        <v>0</v>
      </c>
      <c r="Y283" s="404">
        <f>Y282</f>
        <v>1</v>
      </c>
      <c r="Z283" s="404">
        <f>Z282</f>
        <v>0</v>
      </c>
      <c r="AA283" s="404">
        <f t="shared" ref="AA283:AL283" si="82">AA282</f>
        <v>0</v>
      </c>
      <c r="AB283" s="404">
        <f t="shared" si="82"/>
        <v>0</v>
      </c>
      <c r="AC283" s="404">
        <f t="shared" si="82"/>
        <v>0</v>
      </c>
      <c r="AD283" s="404">
        <f t="shared" si="82"/>
        <v>0</v>
      </c>
      <c r="AE283" s="404">
        <f t="shared" si="82"/>
        <v>0</v>
      </c>
      <c r="AF283" s="404">
        <f t="shared" si="82"/>
        <v>0</v>
      </c>
      <c r="AG283" s="404">
        <f t="shared" si="82"/>
        <v>0</v>
      </c>
      <c r="AH283" s="404">
        <f t="shared" si="82"/>
        <v>0</v>
      </c>
      <c r="AI283" s="404">
        <f t="shared" si="82"/>
        <v>0</v>
      </c>
      <c r="AJ283" s="404">
        <f t="shared" si="82"/>
        <v>0</v>
      </c>
      <c r="AK283" s="404">
        <f t="shared" si="82"/>
        <v>0</v>
      </c>
      <c r="AL283" s="404">
        <f t="shared" si="82"/>
        <v>0</v>
      </c>
      <c r="AM283" s="290"/>
    </row>
    <row r="284" spans="1:39" ht="15.75" outlineLevel="1">
      <c r="A284" s="504"/>
      <c r="B284" s="291"/>
      <c r="C284" s="292"/>
      <c r="D284" s="297"/>
      <c r="E284" s="297"/>
      <c r="F284" s="297"/>
      <c r="G284" s="297"/>
      <c r="H284" s="297"/>
      <c r="I284" s="297"/>
      <c r="J284" s="297"/>
      <c r="K284" s="297"/>
      <c r="L284" s="297"/>
      <c r="M284" s="297"/>
      <c r="N284" s="296"/>
      <c r="O284" s="297"/>
      <c r="P284" s="297"/>
      <c r="Q284" s="297"/>
      <c r="R284" s="297"/>
      <c r="S284" s="297"/>
      <c r="T284" s="297"/>
      <c r="U284" s="297"/>
      <c r="V284" s="297"/>
      <c r="W284" s="297"/>
      <c r="X284" s="297"/>
      <c r="Y284" s="405"/>
      <c r="Z284" s="406"/>
      <c r="AA284" s="406"/>
      <c r="AB284" s="406"/>
      <c r="AC284" s="406"/>
      <c r="AD284" s="406"/>
      <c r="AE284" s="406"/>
      <c r="AF284" s="406"/>
      <c r="AG284" s="406"/>
      <c r="AH284" s="406"/>
      <c r="AI284" s="406"/>
      <c r="AJ284" s="406"/>
      <c r="AK284" s="406"/>
      <c r="AL284" s="406"/>
      <c r="AM284" s="295"/>
    </row>
    <row r="285" spans="1:39" ht="15" outlineLevel="1">
      <c r="A285" s="502">
        <v>3</v>
      </c>
      <c r="B285" s="287" t="s">
        <v>3</v>
      </c>
      <c r="C285" s="284" t="s">
        <v>24</v>
      </c>
      <c r="D285" s="288">
        <f>'[3]4.  2011-2014 LRAM'!D285</f>
        <v>503633.12400000001</v>
      </c>
      <c r="E285" s="288">
        <f>SUMIF('7.  Persistence Report'!$D$56:$D$67,'4.  2011-2014 LRAM'!$B285,'7.  Persistence Report'!AT$56:AT$67)</f>
        <v>503633.12442468805</v>
      </c>
      <c r="F285" s="1036">
        <f>SUMIF('7.  Persistence Report'!$D$56:$D$67,'4.  2011-2014 LRAM'!$B285,'7.  Persistence Report'!AU$56:AU$67)</f>
        <v>503633.12442468805</v>
      </c>
      <c r="G285" s="288">
        <f>SUMIF('7.  Persistence Report'!$D$56:$D$67,'4.  2011-2014 LRAM'!$B285,'7.  Persistence Report'!AV$56:AV$67)</f>
        <v>503633.12442468805</v>
      </c>
      <c r="H285" s="288">
        <f>SUMIF('7.  Persistence Report'!$D$56:$D$67,'4.  2011-2014 LRAM'!$B285,'7.  Persistence Report'!AW$56:AW$67)</f>
        <v>503633.12442468805</v>
      </c>
      <c r="I285" s="288">
        <f>SUMIF('7.  Persistence Report'!$D$56:$D$67,'4.  2011-2014 LRAM'!$B285,'7.  Persistence Report'!AX$56:AX$67)</f>
        <v>503633.12442468805</v>
      </c>
      <c r="J285" s="288">
        <f>SUMIF('7.  Persistence Report'!$D$56:$D$67,'4.  2011-2014 LRAM'!$B285,'7.  Persistence Report'!AY$56:AY$67)</f>
        <v>503633.12442468805</v>
      </c>
      <c r="K285" s="288">
        <f>SUMIF('7.  Persistence Report'!$D$56:$D$67,'4.  2011-2014 LRAM'!$B285,'7.  Persistence Report'!AZ$56:AZ$67)</f>
        <v>503633.12442468805</v>
      </c>
      <c r="L285" s="288">
        <f>SUMIF('7.  Persistence Report'!$D$56:$D$67,'4.  2011-2014 LRAM'!$B285,'7.  Persistence Report'!BA$56:BA$67)</f>
        <v>503633.12442468805</v>
      </c>
      <c r="M285" s="288">
        <f>SUMIF('7.  Persistence Report'!$D$56:$D$67,'4.  2011-2014 LRAM'!$B285,'7.  Persistence Report'!BB$56:BB$67)</f>
        <v>503633.12442468805</v>
      </c>
      <c r="N285" s="284"/>
      <c r="O285" s="288">
        <f>'[3]4.  2011-2014 LRAM'!O285</f>
        <v>287.23</v>
      </c>
      <c r="P285" s="288">
        <f>SUMIF('7.  Persistence Report'!$D$56:$D$67,'4.  2011-2014 LRAM'!$B285,'7.  Persistence Report'!O$56:O$67)</f>
        <v>287.23035358199996</v>
      </c>
      <c r="Q285" s="288">
        <f>SUMIF('7.  Persistence Report'!$D$56:$D$67,'4.  2011-2014 LRAM'!$B285,'7.  Persistence Report'!P$56:P$67)</f>
        <v>287.23035358199996</v>
      </c>
      <c r="R285" s="288">
        <f>SUMIF('7.  Persistence Report'!$D$56:$D$67,'4.  2011-2014 LRAM'!$B285,'7.  Persistence Report'!Q$56:Q$67)</f>
        <v>287.23035358199996</v>
      </c>
      <c r="S285" s="288">
        <f>SUMIF('7.  Persistence Report'!$D$56:$D$67,'4.  2011-2014 LRAM'!$B285,'7.  Persistence Report'!R$56:R$67)</f>
        <v>287.23035358199996</v>
      </c>
      <c r="T285" s="288">
        <f>SUMIF('7.  Persistence Report'!$D$56:$D$67,'4.  2011-2014 LRAM'!$B285,'7.  Persistence Report'!S$56:S$67)</f>
        <v>287.23035358199996</v>
      </c>
      <c r="U285" s="288">
        <f>SUMIF('7.  Persistence Report'!$D$56:$D$67,'4.  2011-2014 LRAM'!$B285,'7.  Persistence Report'!T$56:T$67)</f>
        <v>287.23035358199996</v>
      </c>
      <c r="V285" s="288">
        <f>SUMIF('7.  Persistence Report'!$D$56:$D$67,'4.  2011-2014 LRAM'!$B285,'7.  Persistence Report'!U$56:U$67)</f>
        <v>287.23035358199996</v>
      </c>
      <c r="W285" s="288">
        <f>SUMIF('7.  Persistence Report'!$D$56:$D$67,'4.  2011-2014 LRAM'!$B285,'7.  Persistence Report'!V$56:V$67)</f>
        <v>287.23035358199996</v>
      </c>
      <c r="X285" s="288">
        <f>SUMIF('7.  Persistence Report'!$D$56:$D$67,'4.  2011-2014 LRAM'!$B285,'7.  Persistence Report'!W$56:W$67)</f>
        <v>287.23035358199996</v>
      </c>
      <c r="Y285" s="403">
        <v>1</v>
      </c>
      <c r="Z285" s="403"/>
      <c r="AA285" s="403"/>
      <c r="AB285" s="403"/>
      <c r="AC285" s="403"/>
      <c r="AD285" s="403"/>
      <c r="AE285" s="403"/>
      <c r="AF285" s="403"/>
      <c r="AG285" s="403"/>
      <c r="AH285" s="403"/>
      <c r="AI285" s="403"/>
      <c r="AJ285" s="403"/>
      <c r="AK285" s="403"/>
      <c r="AL285" s="403"/>
      <c r="AM285" s="289">
        <f>SUM(Y285:AL285)</f>
        <v>1</v>
      </c>
    </row>
    <row r="286" spans="1:39" ht="15" outlineLevel="1">
      <c r="B286" s="287" t="s">
        <v>248</v>
      </c>
      <c r="C286" s="284" t="s">
        <v>162</v>
      </c>
      <c r="D286" s="288">
        <f>'[3]4.  2011-2014 LRAM'!D286</f>
        <v>27299</v>
      </c>
      <c r="E286" s="288">
        <f>SUMIF('7.  Persistence Report'!$D$107:$D$113,'4.  2011-2014 LRAM'!$B285,'7.  Persistence Report'!AT$107:AT$113)</f>
        <v>27298.628815600001</v>
      </c>
      <c r="F286" s="1036">
        <f>SUMIF('7.  Persistence Report'!$D$107:$D$113,'4.  2011-2014 LRAM'!$B285,'7.  Persistence Report'!AU$107:AU$113)</f>
        <v>27298.628815600001</v>
      </c>
      <c r="G286" s="288">
        <f>SUMIF('7.  Persistence Report'!$D$107:$D$113,'4.  2011-2014 LRAM'!$B285,'7.  Persistence Report'!AV$107:AV$113)</f>
        <v>27298.628815600001</v>
      </c>
      <c r="H286" s="288">
        <f>SUMIF('7.  Persistence Report'!$D$107:$D$113,'4.  2011-2014 LRAM'!$B285,'7.  Persistence Report'!AW$107:AW$113)</f>
        <v>27298.628815600001</v>
      </c>
      <c r="I286" s="288">
        <f>SUMIF('7.  Persistence Report'!$D$107:$D$113,'4.  2011-2014 LRAM'!$B285,'7.  Persistence Report'!AX$107:AX$113)</f>
        <v>27298.628815600001</v>
      </c>
      <c r="J286" s="288">
        <f>SUMIF('7.  Persistence Report'!$D$107:$D$113,'4.  2011-2014 LRAM'!$B285,'7.  Persistence Report'!AY$107:AY$113)</f>
        <v>27298.628815600001</v>
      </c>
      <c r="K286" s="288">
        <f>SUMIF('7.  Persistence Report'!$D$107:$D$113,'4.  2011-2014 LRAM'!$B285,'7.  Persistence Report'!AZ$107:AZ$113)</f>
        <v>27298.628815600001</v>
      </c>
      <c r="L286" s="288">
        <f>SUMIF('7.  Persistence Report'!$D$107:$D$113,'4.  2011-2014 LRAM'!$B285,'7.  Persistence Report'!BA$107:BA$113)</f>
        <v>27298.628815600001</v>
      </c>
      <c r="M286" s="288">
        <f>SUMIF('7.  Persistence Report'!$D$107:$D$113,'4.  2011-2014 LRAM'!$B285,'7.  Persistence Report'!BB$107:BB$113)</f>
        <v>27298.628815600001</v>
      </c>
      <c r="N286" s="461"/>
      <c r="O286" s="288">
        <f>'[3]4.  2011-2014 LRAM'!O286</f>
        <v>15</v>
      </c>
      <c r="P286" s="288">
        <f>SUMIF('7.  Persistence Report'!$D$107:$D$113,'4.  2011-2014 LRAM'!$B285,'7.  Persistence Report'!O$107:O$113)</f>
        <v>15.435272028</v>
      </c>
      <c r="Q286" s="288">
        <f>SUMIF('7.  Persistence Report'!$D$107:$D$113,'4.  2011-2014 LRAM'!$B285,'7.  Persistence Report'!P$107:P$113)</f>
        <v>15.435272028</v>
      </c>
      <c r="R286" s="288">
        <f>SUMIF('7.  Persistence Report'!$D$107:$D$113,'4.  2011-2014 LRAM'!$B285,'7.  Persistence Report'!Q$107:Q$113)</f>
        <v>15.435272028</v>
      </c>
      <c r="S286" s="288">
        <f>SUMIF('7.  Persistence Report'!$D$107:$D$113,'4.  2011-2014 LRAM'!$B285,'7.  Persistence Report'!R$107:R$113)</f>
        <v>15.435272028</v>
      </c>
      <c r="T286" s="288">
        <f>SUMIF('7.  Persistence Report'!$D$107:$D$113,'4.  2011-2014 LRAM'!$B285,'7.  Persistence Report'!S$107:S$113)</f>
        <v>15.435272028</v>
      </c>
      <c r="U286" s="288">
        <f>SUMIF('7.  Persistence Report'!$D$107:$D$113,'4.  2011-2014 LRAM'!$B285,'7.  Persistence Report'!T$107:T$113)</f>
        <v>15.435272028</v>
      </c>
      <c r="V286" s="288">
        <f>SUMIF('7.  Persistence Report'!$D$107:$D$113,'4.  2011-2014 LRAM'!$B285,'7.  Persistence Report'!U$107:U$113)</f>
        <v>15.435272028</v>
      </c>
      <c r="W286" s="288">
        <f>SUMIF('7.  Persistence Report'!$D$107:$D$113,'4.  2011-2014 LRAM'!$B285,'7.  Persistence Report'!V$107:V$113)</f>
        <v>15.435272028</v>
      </c>
      <c r="X286" s="288">
        <f>SUMIF('7.  Persistence Report'!$D$107:$D$113,'4.  2011-2014 LRAM'!$B285,'7.  Persistence Report'!W$107:W$113)</f>
        <v>15.435272028</v>
      </c>
      <c r="Y286" s="404">
        <f>Y285</f>
        <v>1</v>
      </c>
      <c r="Z286" s="404">
        <f>Z285</f>
        <v>0</v>
      </c>
      <c r="AA286" s="404">
        <f t="shared" ref="AA286:AL286" si="83">AA285</f>
        <v>0</v>
      </c>
      <c r="AB286" s="404">
        <f t="shared" si="83"/>
        <v>0</v>
      </c>
      <c r="AC286" s="404">
        <f t="shared" si="83"/>
        <v>0</v>
      </c>
      <c r="AD286" s="404">
        <f t="shared" si="83"/>
        <v>0</v>
      </c>
      <c r="AE286" s="404">
        <f t="shared" si="83"/>
        <v>0</v>
      </c>
      <c r="AF286" s="404">
        <f t="shared" si="83"/>
        <v>0</v>
      </c>
      <c r="AG286" s="404">
        <f t="shared" si="83"/>
        <v>0</v>
      </c>
      <c r="AH286" s="404">
        <f t="shared" si="83"/>
        <v>0</v>
      </c>
      <c r="AI286" s="404">
        <f t="shared" si="83"/>
        <v>0</v>
      </c>
      <c r="AJ286" s="404">
        <f t="shared" si="83"/>
        <v>0</v>
      </c>
      <c r="AK286" s="404">
        <f t="shared" si="83"/>
        <v>0</v>
      </c>
      <c r="AL286" s="404">
        <f t="shared" si="83"/>
        <v>0</v>
      </c>
      <c r="AM286" s="290"/>
    </row>
    <row r="287" spans="1:39" ht="15" outlineLevel="1">
      <c r="B287" s="287"/>
      <c r="C287" s="298"/>
      <c r="D287" s="284"/>
      <c r="E287" s="284"/>
      <c r="F287" s="284"/>
      <c r="G287" s="284"/>
      <c r="H287" s="284"/>
      <c r="I287" s="284"/>
      <c r="J287" s="284"/>
      <c r="K287" s="284"/>
      <c r="L287" s="284"/>
      <c r="M287" s="284"/>
      <c r="N287" s="276"/>
      <c r="O287" s="284"/>
      <c r="P287" s="284"/>
      <c r="Q287" s="284"/>
      <c r="R287" s="284"/>
      <c r="S287" s="284"/>
      <c r="T287" s="284"/>
      <c r="U287" s="284"/>
      <c r="V287" s="284"/>
      <c r="W287" s="284"/>
      <c r="X287" s="284"/>
      <c r="Y287" s="405"/>
      <c r="Z287" s="405"/>
      <c r="AA287" s="405"/>
      <c r="AB287" s="405"/>
      <c r="AC287" s="405"/>
      <c r="AD287" s="405"/>
      <c r="AE287" s="405"/>
      <c r="AF287" s="405"/>
      <c r="AG287" s="405"/>
      <c r="AH287" s="405"/>
      <c r="AI287" s="405"/>
      <c r="AJ287" s="405"/>
      <c r="AK287" s="405"/>
      <c r="AL287" s="405"/>
      <c r="AM287" s="299"/>
    </row>
    <row r="288" spans="1:39" ht="15" outlineLevel="1">
      <c r="A288" s="502">
        <v>4</v>
      </c>
      <c r="B288" s="287" t="s">
        <v>4</v>
      </c>
      <c r="C288" s="284" t="s">
        <v>24</v>
      </c>
      <c r="D288" s="288">
        <f>'[3]4.  2011-2014 LRAM'!D288</f>
        <v>69239.153000000006</v>
      </c>
      <c r="E288" s="288">
        <f>SUMIF('7.  Persistence Report'!$D$56:$D$67,'4.  2011-2014 LRAM'!$B288,'7.  Persistence Report'!AT$56:AT$67)</f>
        <v>69239.152601458001</v>
      </c>
      <c r="F288" s="1036">
        <f>SUMIF('7.  Persistence Report'!$D$56:$D$67,'4.  2011-2014 LRAM'!$B288,'7.  Persistence Report'!AU$56:AU$67)</f>
        <v>66570.961090030003</v>
      </c>
      <c r="G288" s="288">
        <f>SUMIF('7.  Persistence Report'!$D$56:$D$67,'4.  2011-2014 LRAM'!$B288,'7.  Persistence Report'!AV$56:AV$67)</f>
        <v>56399.341693645998</v>
      </c>
      <c r="H288" s="288">
        <f>SUMIF('7.  Persistence Report'!$D$56:$D$67,'4.  2011-2014 LRAM'!$B288,'7.  Persistence Report'!AW$56:AW$67)</f>
        <v>56399.341693645998</v>
      </c>
      <c r="I288" s="288">
        <f>SUMIF('7.  Persistence Report'!$D$56:$D$67,'4.  2011-2014 LRAM'!$B288,'7.  Persistence Report'!AX$56:AX$67)</f>
        <v>56399.341693645998</v>
      </c>
      <c r="J288" s="288">
        <f>SUMIF('7.  Persistence Report'!$D$56:$D$67,'4.  2011-2014 LRAM'!$B288,'7.  Persistence Report'!AY$56:AY$67)</f>
        <v>56399.341693645998</v>
      </c>
      <c r="K288" s="288">
        <f>SUMIF('7.  Persistence Report'!$D$56:$D$67,'4.  2011-2014 LRAM'!$B288,'7.  Persistence Report'!AZ$56:AZ$67)</f>
        <v>56352.338761776002</v>
      </c>
      <c r="L288" s="288">
        <f>SUMIF('7.  Persistence Report'!$D$56:$D$67,'4.  2011-2014 LRAM'!$B288,'7.  Persistence Report'!BA$56:BA$67)</f>
        <v>40977.622094901002</v>
      </c>
      <c r="M288" s="288">
        <f>SUMIF('7.  Persistence Report'!$D$56:$D$67,'4.  2011-2014 LRAM'!$B288,'7.  Persistence Report'!BB$56:BB$67)</f>
        <v>40977.622094901002</v>
      </c>
      <c r="N288" s="284"/>
      <c r="O288" s="288">
        <f>'[3]4.  2011-2014 LRAM'!O288</f>
        <v>4.641</v>
      </c>
      <c r="P288" s="288">
        <f>SUMIF('7.  Persistence Report'!$D$56:$D$67,'4.  2011-2014 LRAM'!$B288,'7.  Persistence Report'!O$56:O$67)</f>
        <v>4.6406262570000001</v>
      </c>
      <c r="Q288" s="288">
        <f>SUMIF('7.  Persistence Report'!$D$56:$D$67,'4.  2011-2014 LRAM'!$B288,'7.  Persistence Report'!P$56:P$67)</f>
        <v>4.4731243999999997</v>
      </c>
      <c r="R288" s="288">
        <f>SUMIF('7.  Persistence Report'!$D$56:$D$67,'4.  2011-2014 LRAM'!$B288,'7.  Persistence Report'!Q$56:Q$67)</f>
        <v>3.8345776069999999</v>
      </c>
      <c r="S288" s="288">
        <f>SUMIF('7.  Persistence Report'!$D$56:$D$67,'4.  2011-2014 LRAM'!$B288,'7.  Persistence Report'!R$56:R$67)</f>
        <v>3.8345776069999999</v>
      </c>
      <c r="T288" s="288">
        <f>SUMIF('7.  Persistence Report'!$D$56:$D$67,'4.  2011-2014 LRAM'!$B288,'7.  Persistence Report'!S$56:S$67)</f>
        <v>3.8345776069999999</v>
      </c>
      <c r="U288" s="288">
        <f>SUMIF('7.  Persistence Report'!$D$56:$D$67,'4.  2011-2014 LRAM'!$B288,'7.  Persistence Report'!T$56:T$67)</f>
        <v>3.8345776069999999</v>
      </c>
      <c r="V288" s="288">
        <f>SUMIF('7.  Persistence Report'!$D$56:$D$67,'4.  2011-2014 LRAM'!$B288,'7.  Persistence Report'!U$56:U$67)</f>
        <v>3.8292119759999999</v>
      </c>
      <c r="W288" s="288">
        <f>SUMIF('7.  Persistence Report'!$D$56:$D$67,'4.  2011-2014 LRAM'!$B288,'7.  Persistence Report'!V$56:V$67)</f>
        <v>2.8640287899999999</v>
      </c>
      <c r="X288" s="288">
        <f>SUMIF('7.  Persistence Report'!$D$56:$D$67,'4.  2011-2014 LRAM'!$B288,'7.  Persistence Report'!W$56:W$67)</f>
        <v>2.8640287899999999</v>
      </c>
      <c r="Y288" s="403">
        <v>1</v>
      </c>
      <c r="Z288" s="403"/>
      <c r="AA288" s="403"/>
      <c r="AB288" s="403"/>
      <c r="AC288" s="403"/>
      <c r="AD288" s="403"/>
      <c r="AE288" s="403"/>
      <c r="AF288" s="403"/>
      <c r="AG288" s="403"/>
      <c r="AH288" s="403"/>
      <c r="AI288" s="403"/>
      <c r="AJ288" s="403"/>
      <c r="AK288" s="403"/>
      <c r="AL288" s="403"/>
      <c r="AM288" s="289">
        <f>SUM(Y288:AL288)</f>
        <v>1</v>
      </c>
    </row>
    <row r="289" spans="1:39" ht="15" outlineLevel="1">
      <c r="B289" s="287" t="s">
        <v>248</v>
      </c>
      <c r="C289" s="284" t="s">
        <v>162</v>
      </c>
      <c r="D289" s="288">
        <f>'[3]4.  2011-2014 LRAM'!D289</f>
        <v>212</v>
      </c>
      <c r="E289" s="288">
        <f>SUMIF('7.  Persistence Report'!$D$107:$D$113,'4.  2011-2014 LRAM'!$B288,'7.  Persistence Report'!AT$107:AT$113)</f>
        <v>212</v>
      </c>
      <c r="F289" s="1036">
        <f>SUMIF('7.  Persistence Report'!$D$107:$D$113,'4.  2011-2014 LRAM'!$B288,'7.  Persistence Report'!AU$107:AU$113)</f>
        <v>201</v>
      </c>
      <c r="G289" s="288">
        <f>SUMIF('7.  Persistence Report'!$D$107:$D$113,'4.  2011-2014 LRAM'!$B288,'7.  Persistence Report'!AV$107:AV$113)</f>
        <v>174</v>
      </c>
      <c r="H289" s="288">
        <f>SUMIF('7.  Persistence Report'!$D$107:$D$113,'4.  2011-2014 LRAM'!$B288,'7.  Persistence Report'!AW$107:AW$113)</f>
        <v>174</v>
      </c>
      <c r="I289" s="288">
        <f>SUMIF('7.  Persistence Report'!$D$107:$D$113,'4.  2011-2014 LRAM'!$B288,'7.  Persistence Report'!AX$107:AX$113)</f>
        <v>174</v>
      </c>
      <c r="J289" s="288">
        <f>SUMIF('7.  Persistence Report'!$D$107:$D$113,'4.  2011-2014 LRAM'!$B288,'7.  Persistence Report'!AY$107:AY$113)</f>
        <v>174</v>
      </c>
      <c r="K289" s="288">
        <f>SUMIF('7.  Persistence Report'!$D$107:$D$113,'4.  2011-2014 LRAM'!$B288,'7.  Persistence Report'!AZ$107:AZ$113)</f>
        <v>174</v>
      </c>
      <c r="L289" s="288">
        <f>SUMIF('7.  Persistence Report'!$D$107:$D$113,'4.  2011-2014 LRAM'!$B288,'7.  Persistence Report'!BA$107:BA$113)</f>
        <v>146</v>
      </c>
      <c r="M289" s="288">
        <f>SUMIF('7.  Persistence Report'!$D$107:$D$113,'4.  2011-2014 LRAM'!$B288,'7.  Persistence Report'!BB$107:BB$113)</f>
        <v>146</v>
      </c>
      <c r="N289" s="461"/>
      <c r="O289" s="288">
        <f>'[3]4.  2011-2014 LRAM'!O289</f>
        <v>0</v>
      </c>
      <c r="P289" s="288">
        <f>SUMIF('7.  Persistence Report'!$D$107:$D$113,'4.  2011-2014 LRAM'!$B288,'7.  Persistence Report'!O$107:O$113)</f>
        <v>1.4999999999999999E-2</v>
      </c>
      <c r="Q289" s="288">
        <f>SUMIF('7.  Persistence Report'!$D$107:$D$113,'4.  2011-2014 LRAM'!$B288,'7.  Persistence Report'!P$107:P$113)</f>
        <v>1.4E-2</v>
      </c>
      <c r="R289" s="288">
        <f>SUMIF('7.  Persistence Report'!$D$107:$D$113,'4.  2011-2014 LRAM'!$B288,'7.  Persistence Report'!Q$107:Q$113)</f>
        <v>1.2999999999999999E-2</v>
      </c>
      <c r="S289" s="288">
        <f>SUMIF('7.  Persistence Report'!$D$107:$D$113,'4.  2011-2014 LRAM'!$B288,'7.  Persistence Report'!R$107:R$113)</f>
        <v>1.2999999999999999E-2</v>
      </c>
      <c r="T289" s="288">
        <f>SUMIF('7.  Persistence Report'!$D$107:$D$113,'4.  2011-2014 LRAM'!$B288,'7.  Persistence Report'!S$107:S$113)</f>
        <v>1.2999999999999999E-2</v>
      </c>
      <c r="U289" s="288">
        <f>SUMIF('7.  Persistence Report'!$D$107:$D$113,'4.  2011-2014 LRAM'!$B288,'7.  Persistence Report'!T$107:T$113)</f>
        <v>1.2999999999999999E-2</v>
      </c>
      <c r="V289" s="288">
        <f>SUMIF('7.  Persistence Report'!$D$107:$D$113,'4.  2011-2014 LRAM'!$B288,'7.  Persistence Report'!U$107:U$113)</f>
        <v>1.2999999999999999E-2</v>
      </c>
      <c r="W289" s="288">
        <f>SUMIF('7.  Persistence Report'!$D$107:$D$113,'4.  2011-2014 LRAM'!$B288,'7.  Persistence Report'!V$107:V$113)</f>
        <v>1.0999999999999999E-2</v>
      </c>
      <c r="X289" s="288">
        <f>SUMIF('7.  Persistence Report'!$D$107:$D$113,'4.  2011-2014 LRAM'!$B288,'7.  Persistence Report'!W$107:W$113)</f>
        <v>1.0999999999999999E-2</v>
      </c>
      <c r="Y289" s="404">
        <f>Y288</f>
        <v>1</v>
      </c>
      <c r="Z289" s="404">
        <f>Z288</f>
        <v>0</v>
      </c>
      <c r="AA289" s="404">
        <f t="shared" ref="AA289:AL289" si="84">AA288</f>
        <v>0</v>
      </c>
      <c r="AB289" s="404">
        <f t="shared" si="84"/>
        <v>0</v>
      </c>
      <c r="AC289" s="404">
        <f t="shared" si="84"/>
        <v>0</v>
      </c>
      <c r="AD289" s="404">
        <f t="shared" si="84"/>
        <v>0</v>
      </c>
      <c r="AE289" s="404">
        <f t="shared" si="84"/>
        <v>0</v>
      </c>
      <c r="AF289" s="404">
        <f t="shared" si="84"/>
        <v>0</v>
      </c>
      <c r="AG289" s="404">
        <f t="shared" si="84"/>
        <v>0</v>
      </c>
      <c r="AH289" s="404">
        <f t="shared" si="84"/>
        <v>0</v>
      </c>
      <c r="AI289" s="404">
        <f t="shared" si="84"/>
        <v>0</v>
      </c>
      <c r="AJ289" s="404">
        <f t="shared" si="84"/>
        <v>0</v>
      </c>
      <c r="AK289" s="404">
        <f t="shared" si="84"/>
        <v>0</v>
      </c>
      <c r="AL289" s="404">
        <f t="shared" si="84"/>
        <v>0</v>
      </c>
      <c r="AM289" s="290"/>
    </row>
    <row r="290" spans="1:39" ht="15" outlineLevel="1">
      <c r="B290" s="287"/>
      <c r="C290" s="298"/>
      <c r="D290" s="297"/>
      <c r="E290" s="297"/>
      <c r="F290" s="297"/>
      <c r="G290" s="297"/>
      <c r="H290" s="297"/>
      <c r="I290" s="297"/>
      <c r="J290" s="297"/>
      <c r="K290" s="297"/>
      <c r="L290" s="297"/>
      <c r="M290" s="297"/>
      <c r="N290" s="284"/>
      <c r="O290" s="297"/>
      <c r="P290" s="297"/>
      <c r="Q290" s="297"/>
      <c r="R290" s="297"/>
      <c r="S290" s="297"/>
      <c r="T290" s="297"/>
      <c r="U290" s="297"/>
      <c r="V290" s="297"/>
      <c r="W290" s="297"/>
      <c r="X290" s="297"/>
      <c r="Y290" s="405"/>
      <c r="Z290" s="405"/>
      <c r="AA290" s="405"/>
      <c r="AB290" s="405"/>
      <c r="AC290" s="405"/>
      <c r="AD290" s="405"/>
      <c r="AE290" s="405"/>
      <c r="AF290" s="405"/>
      <c r="AG290" s="405"/>
      <c r="AH290" s="405"/>
      <c r="AI290" s="405"/>
      <c r="AJ290" s="405"/>
      <c r="AK290" s="405"/>
      <c r="AL290" s="405"/>
      <c r="AM290" s="299"/>
    </row>
    <row r="291" spans="1:39" ht="15" outlineLevel="1">
      <c r="A291" s="502">
        <v>5</v>
      </c>
      <c r="B291" s="287" t="s">
        <v>5</v>
      </c>
      <c r="C291" s="284" t="s">
        <v>24</v>
      </c>
      <c r="D291" s="288">
        <f>'[3]4.  2011-2014 LRAM'!D291</f>
        <v>154331.02499999999</v>
      </c>
      <c r="E291" s="288">
        <f>SUMIF('7.  Persistence Report'!$D$56:$D$67,'4.  2011-2014 LRAM'!$B291,'7.  Persistence Report'!AT$56:AT$67)</f>
        <v>154331.02454585399</v>
      </c>
      <c r="F291" s="1036">
        <f>SUMIF('7.  Persistence Report'!$D$56:$D$67,'4.  2011-2014 LRAM'!$B291,'7.  Persistence Report'!AU$56:AU$67)</f>
        <v>145032.20871888401</v>
      </c>
      <c r="G291" s="288">
        <f>SUMIF('7.  Persistence Report'!$D$56:$D$67,'4.  2011-2014 LRAM'!$B291,'7.  Persistence Report'!AV$56:AV$67)</f>
        <v>113297.710625829</v>
      </c>
      <c r="H291" s="288">
        <f>SUMIF('7.  Persistence Report'!$D$56:$D$67,'4.  2011-2014 LRAM'!$B291,'7.  Persistence Report'!AW$56:AW$67)</f>
        <v>113297.710625829</v>
      </c>
      <c r="I291" s="288">
        <f>SUMIF('7.  Persistence Report'!$D$56:$D$67,'4.  2011-2014 LRAM'!$B291,'7.  Persistence Report'!AX$56:AX$67)</f>
        <v>113297.710625829</v>
      </c>
      <c r="J291" s="288">
        <f>SUMIF('7.  Persistence Report'!$D$56:$D$67,'4.  2011-2014 LRAM'!$B291,'7.  Persistence Report'!AY$56:AY$67)</f>
        <v>113297.710625829</v>
      </c>
      <c r="K291" s="288">
        <f>SUMIF('7.  Persistence Report'!$D$56:$D$67,'4.  2011-2014 LRAM'!$B291,'7.  Persistence Report'!AZ$56:AZ$67)</f>
        <v>113164.195051242</v>
      </c>
      <c r="L291" s="288">
        <f>SUMIF('7.  Persistence Report'!$D$56:$D$67,'4.  2011-2014 LRAM'!$B291,'7.  Persistence Report'!BA$56:BA$67)</f>
        <v>95164.513294931006</v>
      </c>
      <c r="M291" s="288">
        <f>SUMIF('7.  Persistence Report'!$D$56:$D$67,'4.  2011-2014 LRAM'!$B291,'7.  Persistence Report'!BB$56:BB$67)</f>
        <v>95164.513294931006</v>
      </c>
      <c r="N291" s="284"/>
      <c r="O291" s="288">
        <f>'[3]4.  2011-2014 LRAM'!O291</f>
        <v>10.632999999999999</v>
      </c>
      <c r="P291" s="288">
        <f>SUMIF('7.  Persistence Report'!$D$56:$D$67,'4.  2011-2014 LRAM'!$B291,'7.  Persistence Report'!O$56:O$67)</f>
        <v>10.633142796</v>
      </c>
      <c r="Q291" s="288">
        <f>SUMIF('7.  Persistence Report'!$D$56:$D$67,'4.  2011-2014 LRAM'!$B291,'7.  Persistence Report'!P$56:P$67)</f>
        <v>10.049388254</v>
      </c>
      <c r="R291" s="288">
        <f>SUMIF('7.  Persistence Report'!$D$56:$D$67,'4.  2011-2014 LRAM'!$B291,'7.  Persistence Report'!Q$56:Q$67)</f>
        <v>8.0571821779999997</v>
      </c>
      <c r="S291" s="288">
        <f>SUMIF('7.  Persistence Report'!$D$56:$D$67,'4.  2011-2014 LRAM'!$B291,'7.  Persistence Report'!R$56:R$67)</f>
        <v>8.0571821779999997</v>
      </c>
      <c r="T291" s="288">
        <f>SUMIF('7.  Persistence Report'!$D$56:$D$67,'4.  2011-2014 LRAM'!$B291,'7.  Persistence Report'!S$56:S$67)</f>
        <v>8.0571821779999997</v>
      </c>
      <c r="U291" s="288">
        <f>SUMIF('7.  Persistence Report'!$D$56:$D$67,'4.  2011-2014 LRAM'!$B291,'7.  Persistence Report'!T$56:T$67)</f>
        <v>8.0571821779999997</v>
      </c>
      <c r="V291" s="288">
        <f>SUMIF('7.  Persistence Report'!$D$56:$D$67,'4.  2011-2014 LRAM'!$B291,'7.  Persistence Report'!U$56:U$67)</f>
        <v>8.0419406739999992</v>
      </c>
      <c r="W291" s="288">
        <f>SUMIF('7.  Persistence Report'!$D$56:$D$67,'4.  2011-2014 LRAM'!$B291,'7.  Persistence Report'!V$56:V$67)</f>
        <v>6.9119692690000001</v>
      </c>
      <c r="X291" s="288">
        <f>SUMIF('7.  Persistence Report'!$D$56:$D$67,'4.  2011-2014 LRAM'!$B291,'7.  Persistence Report'!W$56:W$67)</f>
        <v>6.9119692690000001</v>
      </c>
      <c r="Y291" s="403">
        <v>1</v>
      </c>
      <c r="Z291" s="403"/>
      <c r="AA291" s="403"/>
      <c r="AB291" s="403"/>
      <c r="AC291" s="403"/>
      <c r="AD291" s="403"/>
      <c r="AE291" s="403"/>
      <c r="AF291" s="403"/>
      <c r="AG291" s="403"/>
      <c r="AH291" s="403"/>
      <c r="AI291" s="403"/>
      <c r="AJ291" s="403"/>
      <c r="AK291" s="403"/>
      <c r="AL291" s="403"/>
      <c r="AM291" s="289">
        <f>SUM(Y291:AL291)</f>
        <v>1</v>
      </c>
    </row>
    <row r="292" spans="1:39" ht="15" outlineLevel="1">
      <c r="B292" s="287" t="s">
        <v>248</v>
      </c>
      <c r="C292" s="284" t="s">
        <v>162</v>
      </c>
      <c r="D292" s="288">
        <f>'[3]4.  2011-2014 LRAM'!D292</f>
        <v>0</v>
      </c>
      <c r="E292" s="288">
        <f>SUMIF('7.  Persistence Report'!$D$107:$D$113,'4.  2011-2014 LRAM'!$B291,'7.  Persistence Report'!AT$107:AT$113)</f>
        <v>0</v>
      </c>
      <c r="F292" s="288">
        <f>SUMIF('7.  Persistence Report'!$D$107:$D$113,'4.  2011-2014 LRAM'!$B291,'7.  Persistence Report'!AU$107:AU$113)</f>
        <v>0</v>
      </c>
      <c r="G292" s="288">
        <f>SUMIF('7.  Persistence Report'!$D$107:$D$113,'4.  2011-2014 LRAM'!$B291,'7.  Persistence Report'!AV$107:AV$113)</f>
        <v>0</v>
      </c>
      <c r="H292" s="288">
        <f>SUMIF('7.  Persistence Report'!$D$107:$D$113,'4.  2011-2014 LRAM'!$B291,'7.  Persistence Report'!AW$107:AW$113)</f>
        <v>0</v>
      </c>
      <c r="I292" s="288">
        <f>SUMIF('7.  Persistence Report'!$D$107:$D$113,'4.  2011-2014 LRAM'!$B291,'7.  Persistence Report'!AX$107:AX$113)</f>
        <v>0</v>
      </c>
      <c r="J292" s="288">
        <f>SUMIF('7.  Persistence Report'!$D$107:$D$113,'4.  2011-2014 LRAM'!$B291,'7.  Persistence Report'!AY$107:AY$113)</f>
        <v>0</v>
      </c>
      <c r="K292" s="288">
        <f>SUMIF('7.  Persistence Report'!$D$107:$D$113,'4.  2011-2014 LRAM'!$B291,'7.  Persistence Report'!AZ$107:AZ$113)</f>
        <v>0</v>
      </c>
      <c r="L292" s="288">
        <f>SUMIF('7.  Persistence Report'!$D$107:$D$113,'4.  2011-2014 LRAM'!$B291,'7.  Persistence Report'!BA$107:BA$113)</f>
        <v>0</v>
      </c>
      <c r="M292" s="288">
        <f>SUMIF('7.  Persistence Report'!$D$107:$D$113,'4.  2011-2014 LRAM'!$B291,'7.  Persistence Report'!BB$107:BB$113)</f>
        <v>0</v>
      </c>
      <c r="N292" s="461"/>
      <c r="O292" s="288">
        <f>'[3]4.  2011-2014 LRAM'!O292</f>
        <v>0</v>
      </c>
      <c r="P292" s="288">
        <f>SUMIF('7.  Persistence Report'!$D$107:$D$113,'4.  2011-2014 LRAM'!$B291,'7.  Persistence Report'!O$107:O$113)</f>
        <v>0</v>
      </c>
      <c r="Q292" s="288">
        <f>SUMIF('7.  Persistence Report'!$D$107:$D$113,'4.  2011-2014 LRAM'!$B291,'7.  Persistence Report'!P$107:P$113)</f>
        <v>0</v>
      </c>
      <c r="R292" s="288">
        <f>SUMIF('7.  Persistence Report'!$D$107:$D$113,'4.  2011-2014 LRAM'!$B291,'7.  Persistence Report'!Q$107:Q$113)</f>
        <v>0</v>
      </c>
      <c r="S292" s="288">
        <f>SUMIF('7.  Persistence Report'!$D$107:$D$113,'4.  2011-2014 LRAM'!$B291,'7.  Persistence Report'!R$107:R$113)</f>
        <v>0</v>
      </c>
      <c r="T292" s="288">
        <f>SUMIF('7.  Persistence Report'!$D$107:$D$113,'4.  2011-2014 LRAM'!$B291,'7.  Persistence Report'!S$107:S$113)</f>
        <v>0</v>
      </c>
      <c r="U292" s="288">
        <f>SUMIF('7.  Persistence Report'!$D$107:$D$113,'4.  2011-2014 LRAM'!$B291,'7.  Persistence Report'!T$107:T$113)</f>
        <v>0</v>
      </c>
      <c r="V292" s="288">
        <f>SUMIF('7.  Persistence Report'!$D$107:$D$113,'4.  2011-2014 LRAM'!$B291,'7.  Persistence Report'!U$107:U$113)</f>
        <v>0</v>
      </c>
      <c r="W292" s="288">
        <f>SUMIF('7.  Persistence Report'!$D$107:$D$113,'4.  2011-2014 LRAM'!$B291,'7.  Persistence Report'!V$107:V$113)</f>
        <v>0</v>
      </c>
      <c r="X292" s="288">
        <f>SUMIF('7.  Persistence Report'!$D$107:$D$113,'4.  2011-2014 LRAM'!$B291,'7.  Persistence Report'!W$107:W$113)</f>
        <v>0</v>
      </c>
      <c r="Y292" s="404">
        <f>Y291</f>
        <v>1</v>
      </c>
      <c r="Z292" s="404">
        <f>Z291</f>
        <v>0</v>
      </c>
      <c r="AA292" s="404">
        <f t="shared" ref="AA292:AL292" si="85">AA291</f>
        <v>0</v>
      </c>
      <c r="AB292" s="404">
        <f t="shared" si="85"/>
        <v>0</v>
      </c>
      <c r="AC292" s="404">
        <f t="shared" si="85"/>
        <v>0</v>
      </c>
      <c r="AD292" s="404">
        <f t="shared" si="85"/>
        <v>0</v>
      </c>
      <c r="AE292" s="404">
        <f t="shared" si="85"/>
        <v>0</v>
      </c>
      <c r="AF292" s="404">
        <f t="shared" si="85"/>
        <v>0</v>
      </c>
      <c r="AG292" s="404">
        <f t="shared" si="85"/>
        <v>0</v>
      </c>
      <c r="AH292" s="404">
        <f t="shared" si="85"/>
        <v>0</v>
      </c>
      <c r="AI292" s="404">
        <f t="shared" si="85"/>
        <v>0</v>
      </c>
      <c r="AJ292" s="404">
        <f t="shared" si="85"/>
        <v>0</v>
      </c>
      <c r="AK292" s="404">
        <f t="shared" si="85"/>
        <v>0</v>
      </c>
      <c r="AL292" s="404">
        <f t="shared" si="85"/>
        <v>0</v>
      </c>
      <c r="AM292" s="290"/>
    </row>
    <row r="293" spans="1:39" ht="15" outlineLevel="1">
      <c r="B293" s="287"/>
      <c r="C293" s="298"/>
      <c r="D293" s="297"/>
      <c r="E293" s="297"/>
      <c r="F293" s="297"/>
      <c r="G293" s="297"/>
      <c r="H293" s="297"/>
      <c r="I293" s="297"/>
      <c r="J293" s="297"/>
      <c r="K293" s="297"/>
      <c r="L293" s="297"/>
      <c r="M293" s="297"/>
      <c r="N293" s="284"/>
      <c r="O293" s="297"/>
      <c r="P293" s="297"/>
      <c r="Q293" s="297"/>
      <c r="R293" s="297"/>
      <c r="S293" s="297"/>
      <c r="T293" s="297"/>
      <c r="U293" s="297"/>
      <c r="V293" s="297"/>
      <c r="W293" s="297"/>
      <c r="X293" s="297"/>
      <c r="Y293" s="405"/>
      <c r="Z293" s="405"/>
      <c r="AA293" s="405"/>
      <c r="AB293" s="405"/>
      <c r="AC293" s="405"/>
      <c r="AD293" s="405"/>
      <c r="AE293" s="405"/>
      <c r="AF293" s="405"/>
      <c r="AG293" s="405"/>
      <c r="AH293" s="405"/>
      <c r="AI293" s="405"/>
      <c r="AJ293" s="405"/>
      <c r="AK293" s="405"/>
      <c r="AL293" s="405"/>
      <c r="AM293" s="299"/>
    </row>
    <row r="294" spans="1:39" ht="15" outlineLevel="1">
      <c r="A294" s="502">
        <v>6</v>
      </c>
      <c r="B294" s="287" t="s">
        <v>6</v>
      </c>
      <c r="C294" s="284" t="s">
        <v>24</v>
      </c>
      <c r="D294" s="288">
        <f>'[3]4.  2011-2014 LRAM'!D294</f>
        <v>0</v>
      </c>
      <c r="E294" s="288">
        <f>SUMIF('7.  Persistence Report'!$D$56:$D$67,'4.  2011-2014 LRAM'!$B294,'7.  Persistence Report'!AT$56:AT$67)</f>
        <v>0</v>
      </c>
      <c r="F294" s="288">
        <f>SUMIF('7.  Persistence Report'!$D$56:$D$67,'4.  2011-2014 LRAM'!$B294,'7.  Persistence Report'!AU$56:AU$67)</f>
        <v>0</v>
      </c>
      <c r="G294" s="288">
        <f>SUMIF('7.  Persistence Report'!$D$56:$D$67,'4.  2011-2014 LRAM'!$B294,'7.  Persistence Report'!AV$56:AV$67)</f>
        <v>0</v>
      </c>
      <c r="H294" s="288">
        <f>SUMIF('7.  Persistence Report'!$D$56:$D$67,'4.  2011-2014 LRAM'!$B294,'7.  Persistence Report'!AW$56:AW$67)</f>
        <v>0</v>
      </c>
      <c r="I294" s="288">
        <f>SUMIF('7.  Persistence Report'!$D$56:$D$67,'4.  2011-2014 LRAM'!$B294,'7.  Persistence Report'!AX$56:AX$67)</f>
        <v>0</v>
      </c>
      <c r="J294" s="288">
        <f>SUMIF('7.  Persistence Report'!$D$56:$D$67,'4.  2011-2014 LRAM'!$B294,'7.  Persistence Report'!AY$56:AY$67)</f>
        <v>0</v>
      </c>
      <c r="K294" s="288">
        <f>SUMIF('7.  Persistence Report'!$D$56:$D$67,'4.  2011-2014 LRAM'!$B294,'7.  Persistence Report'!AZ$56:AZ$67)</f>
        <v>0</v>
      </c>
      <c r="L294" s="288">
        <f>SUMIF('7.  Persistence Report'!$D$56:$D$67,'4.  2011-2014 LRAM'!$B294,'7.  Persistence Report'!BA$56:BA$67)</f>
        <v>0</v>
      </c>
      <c r="M294" s="288">
        <f>SUMIF('7.  Persistence Report'!$D$56:$D$67,'4.  2011-2014 LRAM'!$B294,'7.  Persistence Report'!BB$56:BB$67)</f>
        <v>0</v>
      </c>
      <c r="N294" s="284"/>
      <c r="O294" s="288">
        <f>'[3]4.  2011-2014 LRAM'!O294</f>
        <v>0</v>
      </c>
      <c r="P294" s="288">
        <f>SUMIF('7.  Persistence Report'!$D$56:$D$67,'4.  2011-2014 LRAM'!$B294,'7.  Persistence Report'!O$56:O$67)</f>
        <v>0</v>
      </c>
      <c r="Q294" s="288">
        <f>SUMIF('7.  Persistence Report'!$D$56:$D$67,'4.  2011-2014 LRAM'!$B294,'7.  Persistence Report'!P$56:P$67)</f>
        <v>0</v>
      </c>
      <c r="R294" s="288">
        <f>SUMIF('7.  Persistence Report'!$D$56:$D$67,'4.  2011-2014 LRAM'!$B294,'7.  Persistence Report'!Q$56:Q$67)</f>
        <v>0</v>
      </c>
      <c r="S294" s="288">
        <f>SUMIF('7.  Persistence Report'!$D$56:$D$67,'4.  2011-2014 LRAM'!$B294,'7.  Persistence Report'!R$56:R$67)</f>
        <v>0</v>
      </c>
      <c r="T294" s="288">
        <f>SUMIF('7.  Persistence Report'!$D$56:$D$67,'4.  2011-2014 LRAM'!$B294,'7.  Persistence Report'!S$56:S$67)</f>
        <v>0</v>
      </c>
      <c r="U294" s="288">
        <f>SUMIF('7.  Persistence Report'!$D$56:$D$67,'4.  2011-2014 LRAM'!$B294,'7.  Persistence Report'!T$56:T$67)</f>
        <v>0</v>
      </c>
      <c r="V294" s="288">
        <f>SUMIF('7.  Persistence Report'!$D$56:$D$67,'4.  2011-2014 LRAM'!$B294,'7.  Persistence Report'!U$56:U$67)</f>
        <v>0</v>
      </c>
      <c r="W294" s="288">
        <f>SUMIF('7.  Persistence Report'!$D$56:$D$67,'4.  2011-2014 LRAM'!$B294,'7.  Persistence Report'!V$56:V$67)</f>
        <v>0</v>
      </c>
      <c r="X294" s="288">
        <f>SUMIF('7.  Persistence Report'!$D$56:$D$67,'4.  2011-2014 LRAM'!$B294,'7.  Persistence Report'!W$56:W$67)</f>
        <v>0</v>
      </c>
      <c r="Y294" s="403">
        <v>1</v>
      </c>
      <c r="Z294" s="403"/>
      <c r="AA294" s="403"/>
      <c r="AB294" s="403"/>
      <c r="AC294" s="403"/>
      <c r="AD294" s="403"/>
      <c r="AE294" s="403"/>
      <c r="AF294" s="403"/>
      <c r="AG294" s="403"/>
      <c r="AH294" s="403"/>
      <c r="AI294" s="403"/>
      <c r="AJ294" s="403"/>
      <c r="AK294" s="403"/>
      <c r="AL294" s="403"/>
      <c r="AM294" s="289">
        <f>SUM(Y294:AL294)</f>
        <v>1</v>
      </c>
    </row>
    <row r="295" spans="1:39" ht="15" outlineLevel="1">
      <c r="B295" s="287" t="s">
        <v>248</v>
      </c>
      <c r="C295" s="284" t="s">
        <v>162</v>
      </c>
      <c r="D295" s="288">
        <f>'[3]4.  2011-2014 LRAM'!D295</f>
        <v>0</v>
      </c>
      <c r="E295" s="288">
        <f>SUMIF('7.  Persistence Report'!$D$107:$D$113,'4.  2011-2014 LRAM'!$B294,'7.  Persistence Report'!AT$107:AT$113)</f>
        <v>0</v>
      </c>
      <c r="F295" s="288">
        <f>SUMIF('7.  Persistence Report'!$D$107:$D$113,'4.  2011-2014 LRAM'!$B294,'7.  Persistence Report'!AU$107:AU$113)</f>
        <v>0</v>
      </c>
      <c r="G295" s="288">
        <f>SUMIF('7.  Persistence Report'!$D$107:$D$113,'4.  2011-2014 LRAM'!$B294,'7.  Persistence Report'!AV$107:AV$113)</f>
        <v>0</v>
      </c>
      <c r="H295" s="288">
        <f>SUMIF('7.  Persistence Report'!$D$107:$D$113,'4.  2011-2014 LRAM'!$B294,'7.  Persistence Report'!AW$107:AW$113)</f>
        <v>0</v>
      </c>
      <c r="I295" s="288">
        <f>SUMIF('7.  Persistence Report'!$D$107:$D$113,'4.  2011-2014 LRAM'!$B294,'7.  Persistence Report'!AX$107:AX$113)</f>
        <v>0</v>
      </c>
      <c r="J295" s="288">
        <f>SUMIF('7.  Persistence Report'!$D$107:$D$113,'4.  2011-2014 LRAM'!$B294,'7.  Persistence Report'!AY$107:AY$113)</f>
        <v>0</v>
      </c>
      <c r="K295" s="288">
        <f>SUMIF('7.  Persistence Report'!$D$107:$D$113,'4.  2011-2014 LRAM'!$B294,'7.  Persistence Report'!AZ$107:AZ$113)</f>
        <v>0</v>
      </c>
      <c r="L295" s="288">
        <f>SUMIF('7.  Persistence Report'!$D$107:$D$113,'4.  2011-2014 LRAM'!$B294,'7.  Persistence Report'!BA$107:BA$113)</f>
        <v>0</v>
      </c>
      <c r="M295" s="288">
        <f>SUMIF('7.  Persistence Report'!$D$107:$D$113,'4.  2011-2014 LRAM'!$B294,'7.  Persistence Report'!BB$107:BB$113)</f>
        <v>0</v>
      </c>
      <c r="N295" s="461"/>
      <c r="O295" s="288">
        <f>'[3]4.  2011-2014 LRAM'!O295</f>
        <v>0</v>
      </c>
      <c r="P295" s="288">
        <f>SUMIF('7.  Persistence Report'!$D$107:$D$113,'4.  2011-2014 LRAM'!$B294,'7.  Persistence Report'!O$107:O$113)</f>
        <v>0</v>
      </c>
      <c r="Q295" s="288">
        <f>SUMIF('7.  Persistence Report'!$D$107:$D$113,'4.  2011-2014 LRAM'!$B294,'7.  Persistence Report'!P$107:P$113)</f>
        <v>0</v>
      </c>
      <c r="R295" s="288">
        <f>SUMIF('7.  Persistence Report'!$D$107:$D$113,'4.  2011-2014 LRAM'!$B294,'7.  Persistence Report'!Q$107:Q$113)</f>
        <v>0</v>
      </c>
      <c r="S295" s="288">
        <f>SUMIF('7.  Persistence Report'!$D$107:$D$113,'4.  2011-2014 LRAM'!$B294,'7.  Persistence Report'!R$107:R$113)</f>
        <v>0</v>
      </c>
      <c r="T295" s="288">
        <f>SUMIF('7.  Persistence Report'!$D$107:$D$113,'4.  2011-2014 LRAM'!$B294,'7.  Persistence Report'!S$107:S$113)</f>
        <v>0</v>
      </c>
      <c r="U295" s="288">
        <f>SUMIF('7.  Persistence Report'!$D$107:$D$113,'4.  2011-2014 LRAM'!$B294,'7.  Persistence Report'!T$107:T$113)</f>
        <v>0</v>
      </c>
      <c r="V295" s="288">
        <f>SUMIF('7.  Persistence Report'!$D$107:$D$113,'4.  2011-2014 LRAM'!$B294,'7.  Persistence Report'!U$107:U$113)</f>
        <v>0</v>
      </c>
      <c r="W295" s="288">
        <f>SUMIF('7.  Persistence Report'!$D$107:$D$113,'4.  2011-2014 LRAM'!$B294,'7.  Persistence Report'!V$107:V$113)</f>
        <v>0</v>
      </c>
      <c r="X295" s="288">
        <f>SUMIF('7.  Persistence Report'!$D$107:$D$113,'4.  2011-2014 LRAM'!$B294,'7.  Persistence Report'!W$107:W$113)</f>
        <v>0</v>
      </c>
      <c r="Y295" s="404">
        <f>Y294</f>
        <v>1</v>
      </c>
      <c r="Z295" s="404">
        <f>Z294</f>
        <v>0</v>
      </c>
      <c r="AA295" s="404">
        <f t="shared" ref="AA295:AL295" si="86">AA294</f>
        <v>0</v>
      </c>
      <c r="AB295" s="404">
        <f t="shared" si="86"/>
        <v>0</v>
      </c>
      <c r="AC295" s="404">
        <f t="shared" si="86"/>
        <v>0</v>
      </c>
      <c r="AD295" s="404">
        <f t="shared" si="86"/>
        <v>0</v>
      </c>
      <c r="AE295" s="404">
        <f t="shared" si="86"/>
        <v>0</v>
      </c>
      <c r="AF295" s="404">
        <f t="shared" si="86"/>
        <v>0</v>
      </c>
      <c r="AG295" s="404">
        <f t="shared" si="86"/>
        <v>0</v>
      </c>
      <c r="AH295" s="404">
        <f t="shared" si="86"/>
        <v>0</v>
      </c>
      <c r="AI295" s="404">
        <f t="shared" si="86"/>
        <v>0</v>
      </c>
      <c r="AJ295" s="404">
        <f t="shared" si="86"/>
        <v>0</v>
      </c>
      <c r="AK295" s="404">
        <f t="shared" si="86"/>
        <v>0</v>
      </c>
      <c r="AL295" s="404">
        <f t="shared" si="86"/>
        <v>0</v>
      </c>
      <c r="AM295" s="290"/>
    </row>
    <row r="296" spans="1:39" ht="15" outlineLevel="1">
      <c r="B296" s="287"/>
      <c r="C296" s="298"/>
      <c r="D296" s="297"/>
      <c r="E296" s="297"/>
      <c r="F296" s="297"/>
      <c r="G296" s="297"/>
      <c r="H296" s="297"/>
      <c r="I296" s="297"/>
      <c r="J296" s="297"/>
      <c r="K296" s="297"/>
      <c r="L296" s="297"/>
      <c r="M296" s="297"/>
      <c r="N296" s="284"/>
      <c r="O296" s="297"/>
      <c r="P296" s="297"/>
      <c r="Q296" s="297"/>
      <c r="R296" s="297"/>
      <c r="S296" s="297"/>
      <c r="T296" s="297"/>
      <c r="U296" s="297"/>
      <c r="V296" s="297"/>
      <c r="W296" s="297"/>
      <c r="X296" s="297"/>
      <c r="Y296" s="405"/>
      <c r="Z296" s="405"/>
      <c r="AA296" s="405"/>
      <c r="AB296" s="405"/>
      <c r="AC296" s="405"/>
      <c r="AD296" s="405"/>
      <c r="AE296" s="405"/>
      <c r="AF296" s="405"/>
      <c r="AG296" s="405"/>
      <c r="AH296" s="405"/>
      <c r="AI296" s="405"/>
      <c r="AJ296" s="405"/>
      <c r="AK296" s="405"/>
      <c r="AL296" s="405"/>
      <c r="AM296" s="299"/>
    </row>
    <row r="297" spans="1:39" ht="15" outlineLevel="1">
      <c r="A297" s="502">
        <v>7</v>
      </c>
      <c r="B297" s="287" t="s">
        <v>41</v>
      </c>
      <c r="C297" s="284" t="s">
        <v>24</v>
      </c>
      <c r="D297" s="288">
        <f>'[3]4.  2011-2014 LRAM'!D297</f>
        <v>0</v>
      </c>
      <c r="E297" s="288">
        <f>SUMIF('7.  Persistence Report'!$D$56:$D$67,'4.  2011-2014 LRAM'!$B297,'7.  Persistence Report'!AT$56:AT$67)</f>
        <v>0</v>
      </c>
      <c r="F297" s="288">
        <f>SUMIF('7.  Persistence Report'!$D$56:$D$67,'4.  2011-2014 LRAM'!$B297,'7.  Persistence Report'!AU$56:AU$67)</f>
        <v>0</v>
      </c>
      <c r="G297" s="288">
        <f>SUMIF('7.  Persistence Report'!$D$56:$D$67,'4.  2011-2014 LRAM'!$B297,'7.  Persistence Report'!AV$56:AV$67)</f>
        <v>0</v>
      </c>
      <c r="H297" s="288">
        <f>SUMIF('7.  Persistence Report'!$D$56:$D$67,'4.  2011-2014 LRAM'!$B297,'7.  Persistence Report'!AW$56:AW$67)</f>
        <v>0</v>
      </c>
      <c r="I297" s="288">
        <f>SUMIF('7.  Persistence Report'!$D$56:$D$67,'4.  2011-2014 LRAM'!$B297,'7.  Persistence Report'!AX$56:AX$67)</f>
        <v>0</v>
      </c>
      <c r="J297" s="288">
        <f>SUMIF('7.  Persistence Report'!$D$56:$D$67,'4.  2011-2014 LRAM'!$B297,'7.  Persistence Report'!AY$56:AY$67)</f>
        <v>0</v>
      </c>
      <c r="K297" s="288">
        <f>SUMIF('7.  Persistence Report'!$D$56:$D$67,'4.  2011-2014 LRAM'!$B297,'7.  Persistence Report'!AZ$56:AZ$67)</f>
        <v>0</v>
      </c>
      <c r="L297" s="288">
        <f>SUMIF('7.  Persistence Report'!$D$56:$D$67,'4.  2011-2014 LRAM'!$B297,'7.  Persistence Report'!BA$56:BA$67)</f>
        <v>0</v>
      </c>
      <c r="M297" s="288">
        <f>SUMIF('7.  Persistence Report'!$D$56:$D$67,'4.  2011-2014 LRAM'!$B297,'7.  Persistence Report'!BB$56:BB$67)</f>
        <v>0</v>
      </c>
      <c r="N297" s="284"/>
      <c r="O297" s="288">
        <f>'[3]4.  2011-2014 LRAM'!O297</f>
        <v>0</v>
      </c>
      <c r="P297" s="288">
        <f>SUMIF('7.  Persistence Report'!$D$56:$D$67,'4.  2011-2014 LRAM'!$B297,'7.  Persistence Report'!O$56:O$67)</f>
        <v>0</v>
      </c>
      <c r="Q297" s="288">
        <f>SUMIF('7.  Persistence Report'!$D$56:$D$67,'4.  2011-2014 LRAM'!$B297,'7.  Persistence Report'!P$56:P$67)</f>
        <v>0</v>
      </c>
      <c r="R297" s="288">
        <f>SUMIF('7.  Persistence Report'!$D$56:$D$67,'4.  2011-2014 LRAM'!$B297,'7.  Persistence Report'!Q$56:Q$67)</f>
        <v>0</v>
      </c>
      <c r="S297" s="288">
        <f>SUMIF('7.  Persistence Report'!$D$56:$D$67,'4.  2011-2014 LRAM'!$B297,'7.  Persistence Report'!R$56:R$67)</f>
        <v>0</v>
      </c>
      <c r="T297" s="288">
        <f>SUMIF('7.  Persistence Report'!$D$56:$D$67,'4.  2011-2014 LRAM'!$B297,'7.  Persistence Report'!S$56:S$67)</f>
        <v>0</v>
      </c>
      <c r="U297" s="288">
        <f>SUMIF('7.  Persistence Report'!$D$56:$D$67,'4.  2011-2014 LRAM'!$B297,'7.  Persistence Report'!T$56:T$67)</f>
        <v>0</v>
      </c>
      <c r="V297" s="288">
        <f>SUMIF('7.  Persistence Report'!$D$56:$D$67,'4.  2011-2014 LRAM'!$B297,'7.  Persistence Report'!U$56:U$67)</f>
        <v>0</v>
      </c>
      <c r="W297" s="288">
        <f>SUMIF('7.  Persistence Report'!$D$56:$D$67,'4.  2011-2014 LRAM'!$B297,'7.  Persistence Report'!V$56:V$67)</f>
        <v>0</v>
      </c>
      <c r="X297" s="288">
        <f>SUMIF('7.  Persistence Report'!$D$56:$D$67,'4.  2011-2014 LRAM'!$B297,'7.  Persistence Report'!W$56:W$67)</f>
        <v>0</v>
      </c>
      <c r="Y297" s="403">
        <v>1</v>
      </c>
      <c r="Z297" s="403"/>
      <c r="AA297" s="403"/>
      <c r="AB297" s="403"/>
      <c r="AC297" s="403"/>
      <c r="AD297" s="403"/>
      <c r="AE297" s="403"/>
      <c r="AF297" s="403"/>
      <c r="AG297" s="403"/>
      <c r="AH297" s="403"/>
      <c r="AI297" s="403"/>
      <c r="AJ297" s="403"/>
      <c r="AK297" s="403"/>
      <c r="AL297" s="403"/>
      <c r="AM297" s="289">
        <f>SUM(Y297:AL297)</f>
        <v>1</v>
      </c>
    </row>
    <row r="298" spans="1:39" ht="15" outlineLevel="1">
      <c r="B298" s="287" t="s">
        <v>248</v>
      </c>
      <c r="C298" s="284" t="s">
        <v>162</v>
      </c>
      <c r="D298" s="288">
        <f>'[3]4.  2011-2014 LRAM'!D298</f>
        <v>0</v>
      </c>
      <c r="E298" s="288">
        <f>SUMIF('7.  Persistence Report'!$D$107:$D$113,'4.  2011-2014 LRAM'!$B297,'7.  Persistence Report'!AT$107:AT$113)</f>
        <v>0</v>
      </c>
      <c r="F298" s="288">
        <f>SUMIF('7.  Persistence Report'!$D$107:$D$113,'4.  2011-2014 LRAM'!$B297,'7.  Persistence Report'!AU$107:AU$113)</f>
        <v>0</v>
      </c>
      <c r="G298" s="288">
        <f>SUMIF('7.  Persistence Report'!$D$107:$D$113,'4.  2011-2014 LRAM'!$B297,'7.  Persistence Report'!AV$107:AV$113)</f>
        <v>0</v>
      </c>
      <c r="H298" s="288">
        <f>SUMIF('7.  Persistence Report'!$D$107:$D$113,'4.  2011-2014 LRAM'!$B297,'7.  Persistence Report'!AW$107:AW$113)</f>
        <v>0</v>
      </c>
      <c r="I298" s="288">
        <f>SUMIF('7.  Persistence Report'!$D$107:$D$113,'4.  2011-2014 LRAM'!$B297,'7.  Persistence Report'!AX$107:AX$113)</f>
        <v>0</v>
      </c>
      <c r="J298" s="288">
        <f>SUMIF('7.  Persistence Report'!$D$107:$D$113,'4.  2011-2014 LRAM'!$B297,'7.  Persistence Report'!AY$107:AY$113)</f>
        <v>0</v>
      </c>
      <c r="K298" s="288">
        <f>SUMIF('7.  Persistence Report'!$D$107:$D$113,'4.  2011-2014 LRAM'!$B297,'7.  Persistence Report'!AZ$107:AZ$113)</f>
        <v>0</v>
      </c>
      <c r="L298" s="288">
        <f>SUMIF('7.  Persistence Report'!$D$107:$D$113,'4.  2011-2014 LRAM'!$B297,'7.  Persistence Report'!BA$107:BA$113)</f>
        <v>0</v>
      </c>
      <c r="M298" s="288">
        <f>SUMIF('7.  Persistence Report'!$D$107:$D$113,'4.  2011-2014 LRAM'!$B297,'7.  Persistence Report'!BB$107:BB$113)</f>
        <v>0</v>
      </c>
      <c r="N298" s="284"/>
      <c r="O298" s="288">
        <f>'[3]4.  2011-2014 LRAM'!O298</f>
        <v>0</v>
      </c>
      <c r="P298" s="288">
        <f>SUMIF('7.  Persistence Report'!$D$107:$D$113,'4.  2011-2014 LRAM'!$B297,'7.  Persistence Report'!O$107:O$113)</f>
        <v>0</v>
      </c>
      <c r="Q298" s="288">
        <f>SUMIF('7.  Persistence Report'!$D$107:$D$113,'4.  2011-2014 LRAM'!$B297,'7.  Persistence Report'!P$107:P$113)</f>
        <v>0</v>
      </c>
      <c r="R298" s="288">
        <f>SUMIF('7.  Persistence Report'!$D$107:$D$113,'4.  2011-2014 LRAM'!$B297,'7.  Persistence Report'!Q$107:Q$113)</f>
        <v>0</v>
      </c>
      <c r="S298" s="288">
        <f>SUMIF('7.  Persistence Report'!$D$107:$D$113,'4.  2011-2014 LRAM'!$B297,'7.  Persistence Report'!R$107:R$113)</f>
        <v>0</v>
      </c>
      <c r="T298" s="288">
        <f>SUMIF('7.  Persistence Report'!$D$107:$D$113,'4.  2011-2014 LRAM'!$B297,'7.  Persistence Report'!S$107:S$113)</f>
        <v>0</v>
      </c>
      <c r="U298" s="288">
        <f>SUMIF('7.  Persistence Report'!$D$107:$D$113,'4.  2011-2014 LRAM'!$B297,'7.  Persistence Report'!T$107:T$113)</f>
        <v>0</v>
      </c>
      <c r="V298" s="288">
        <f>SUMIF('7.  Persistence Report'!$D$107:$D$113,'4.  2011-2014 LRAM'!$B297,'7.  Persistence Report'!U$107:U$113)</f>
        <v>0</v>
      </c>
      <c r="W298" s="288">
        <f>SUMIF('7.  Persistence Report'!$D$107:$D$113,'4.  2011-2014 LRAM'!$B297,'7.  Persistence Report'!V$107:V$113)</f>
        <v>0</v>
      </c>
      <c r="X298" s="288">
        <f>SUMIF('7.  Persistence Report'!$D$107:$D$113,'4.  2011-2014 LRAM'!$B297,'7.  Persistence Report'!W$107:W$113)</f>
        <v>0</v>
      </c>
      <c r="Y298" s="404">
        <f>Y297</f>
        <v>1</v>
      </c>
      <c r="Z298" s="404">
        <f>Z297</f>
        <v>0</v>
      </c>
      <c r="AA298" s="404">
        <f t="shared" ref="AA298:AL298" si="87">AA297</f>
        <v>0</v>
      </c>
      <c r="AB298" s="404">
        <f t="shared" si="87"/>
        <v>0</v>
      </c>
      <c r="AC298" s="404">
        <f t="shared" si="87"/>
        <v>0</v>
      </c>
      <c r="AD298" s="404">
        <f t="shared" si="87"/>
        <v>0</v>
      </c>
      <c r="AE298" s="404">
        <f t="shared" si="87"/>
        <v>0</v>
      </c>
      <c r="AF298" s="404">
        <f t="shared" si="87"/>
        <v>0</v>
      </c>
      <c r="AG298" s="404">
        <f t="shared" si="87"/>
        <v>0</v>
      </c>
      <c r="AH298" s="404">
        <f t="shared" si="87"/>
        <v>0</v>
      </c>
      <c r="AI298" s="404">
        <f t="shared" si="87"/>
        <v>0</v>
      </c>
      <c r="AJ298" s="404">
        <f t="shared" si="87"/>
        <v>0</v>
      </c>
      <c r="AK298" s="404">
        <f t="shared" si="87"/>
        <v>0</v>
      </c>
      <c r="AL298" s="404">
        <f t="shared" si="87"/>
        <v>0</v>
      </c>
      <c r="AM298" s="290"/>
    </row>
    <row r="299" spans="1:39" ht="15" outlineLevel="1">
      <c r="B299" s="287"/>
      <c r="C299" s="298"/>
      <c r="D299" s="297"/>
      <c r="E299" s="297"/>
      <c r="F299" s="297"/>
      <c r="G299" s="297"/>
      <c r="H299" s="297"/>
      <c r="I299" s="297"/>
      <c r="J299" s="297"/>
      <c r="K299" s="297"/>
      <c r="L299" s="297"/>
      <c r="M299" s="297"/>
      <c r="N299" s="284"/>
      <c r="O299" s="297"/>
      <c r="P299" s="297"/>
      <c r="Q299" s="297"/>
      <c r="R299" s="297"/>
      <c r="S299" s="297"/>
      <c r="T299" s="297"/>
      <c r="U299" s="297"/>
      <c r="V299" s="297"/>
      <c r="W299" s="297"/>
      <c r="X299" s="297"/>
      <c r="Y299" s="405"/>
      <c r="Z299" s="405"/>
      <c r="AA299" s="405"/>
      <c r="AB299" s="405"/>
      <c r="AC299" s="405"/>
      <c r="AD299" s="405"/>
      <c r="AE299" s="405"/>
      <c r="AF299" s="405"/>
      <c r="AG299" s="405"/>
      <c r="AH299" s="405"/>
      <c r="AI299" s="405"/>
      <c r="AJ299" s="405"/>
      <c r="AK299" s="405"/>
      <c r="AL299" s="405"/>
      <c r="AM299" s="299"/>
    </row>
    <row r="300" spans="1:39" s="276" customFormat="1" ht="15" outlineLevel="1">
      <c r="A300" s="502">
        <v>8</v>
      </c>
      <c r="B300" s="287" t="s">
        <v>484</v>
      </c>
      <c r="C300" s="284" t="s">
        <v>24</v>
      </c>
      <c r="D300" s="288">
        <f>'[3]4.  2011-2014 LRAM'!D300</f>
        <v>0</v>
      </c>
      <c r="E300" s="288">
        <f>SUMIF('7.  Persistence Report'!$D$56:$D$67,'4.  2011-2014 LRAM'!$B300,'7.  Persistence Report'!AT$56:AT$67)</f>
        <v>0</v>
      </c>
      <c r="F300" s="288">
        <f>SUMIF('7.  Persistence Report'!$D$56:$D$67,'4.  2011-2014 LRAM'!$B300,'7.  Persistence Report'!AU$56:AU$67)</f>
        <v>0</v>
      </c>
      <c r="G300" s="288">
        <f>SUMIF('7.  Persistence Report'!$D$56:$D$67,'4.  2011-2014 LRAM'!$B300,'7.  Persistence Report'!AV$56:AV$67)</f>
        <v>0</v>
      </c>
      <c r="H300" s="288">
        <f>SUMIF('7.  Persistence Report'!$D$56:$D$67,'4.  2011-2014 LRAM'!$B300,'7.  Persistence Report'!AW$56:AW$67)</f>
        <v>0</v>
      </c>
      <c r="I300" s="288">
        <f>SUMIF('7.  Persistence Report'!$D$56:$D$67,'4.  2011-2014 LRAM'!$B300,'7.  Persistence Report'!AX$56:AX$67)</f>
        <v>0</v>
      </c>
      <c r="J300" s="288">
        <f>SUMIF('7.  Persistence Report'!$D$56:$D$67,'4.  2011-2014 LRAM'!$B300,'7.  Persistence Report'!AY$56:AY$67)</f>
        <v>0</v>
      </c>
      <c r="K300" s="288">
        <f>SUMIF('7.  Persistence Report'!$D$56:$D$67,'4.  2011-2014 LRAM'!$B300,'7.  Persistence Report'!AZ$56:AZ$67)</f>
        <v>0</v>
      </c>
      <c r="L300" s="288">
        <f>SUMIF('7.  Persistence Report'!$D$56:$D$67,'4.  2011-2014 LRAM'!$B300,'7.  Persistence Report'!BA$56:BA$67)</f>
        <v>0</v>
      </c>
      <c r="M300" s="288">
        <f>SUMIF('7.  Persistence Report'!$D$56:$D$67,'4.  2011-2014 LRAM'!$B300,'7.  Persistence Report'!BB$56:BB$67)</f>
        <v>0</v>
      </c>
      <c r="N300" s="284"/>
      <c r="O300" s="288">
        <f>'[3]4.  2011-2014 LRAM'!O300</f>
        <v>0</v>
      </c>
      <c r="P300" s="288">
        <f>SUMIF('7.  Persistence Report'!$D$56:$D$67,'4.  2011-2014 LRAM'!$B300,'7.  Persistence Report'!O$56:O$67)</f>
        <v>0</v>
      </c>
      <c r="Q300" s="288">
        <f>SUMIF('7.  Persistence Report'!$D$56:$D$67,'4.  2011-2014 LRAM'!$B300,'7.  Persistence Report'!P$56:P$67)</f>
        <v>0</v>
      </c>
      <c r="R300" s="288">
        <f>SUMIF('7.  Persistence Report'!$D$56:$D$67,'4.  2011-2014 LRAM'!$B300,'7.  Persistence Report'!Q$56:Q$67)</f>
        <v>0</v>
      </c>
      <c r="S300" s="288">
        <f>SUMIF('7.  Persistence Report'!$D$56:$D$67,'4.  2011-2014 LRAM'!$B300,'7.  Persistence Report'!R$56:R$67)</f>
        <v>0</v>
      </c>
      <c r="T300" s="288">
        <f>SUMIF('7.  Persistence Report'!$D$56:$D$67,'4.  2011-2014 LRAM'!$B300,'7.  Persistence Report'!S$56:S$67)</f>
        <v>0</v>
      </c>
      <c r="U300" s="288">
        <f>SUMIF('7.  Persistence Report'!$D$56:$D$67,'4.  2011-2014 LRAM'!$B300,'7.  Persistence Report'!T$56:T$67)</f>
        <v>0</v>
      </c>
      <c r="V300" s="288">
        <f>SUMIF('7.  Persistence Report'!$D$56:$D$67,'4.  2011-2014 LRAM'!$B300,'7.  Persistence Report'!U$56:U$67)</f>
        <v>0</v>
      </c>
      <c r="W300" s="288">
        <f>SUMIF('7.  Persistence Report'!$D$56:$D$67,'4.  2011-2014 LRAM'!$B300,'7.  Persistence Report'!V$56:V$67)</f>
        <v>0</v>
      </c>
      <c r="X300" s="288">
        <f>SUMIF('7.  Persistence Report'!$D$56:$D$67,'4.  2011-2014 LRAM'!$B300,'7.  Persistence Report'!W$56:W$67)</f>
        <v>0</v>
      </c>
      <c r="Y300" s="403">
        <v>1</v>
      </c>
      <c r="Z300" s="403"/>
      <c r="AA300" s="403"/>
      <c r="AB300" s="403"/>
      <c r="AC300" s="403"/>
      <c r="AD300" s="403"/>
      <c r="AE300" s="403"/>
      <c r="AF300" s="403"/>
      <c r="AG300" s="403"/>
      <c r="AH300" s="403"/>
      <c r="AI300" s="403"/>
      <c r="AJ300" s="403"/>
      <c r="AK300" s="403"/>
      <c r="AL300" s="403"/>
      <c r="AM300" s="289">
        <f>SUM(Y300:AL300)</f>
        <v>1</v>
      </c>
    </row>
    <row r="301" spans="1:39" s="276" customFormat="1" ht="15" outlineLevel="1">
      <c r="A301" s="502"/>
      <c r="B301" s="287" t="s">
        <v>248</v>
      </c>
      <c r="C301" s="284" t="s">
        <v>162</v>
      </c>
      <c r="D301" s="288">
        <f>'[3]4.  2011-2014 LRAM'!D301</f>
        <v>0</v>
      </c>
      <c r="E301" s="288">
        <f>SUMIF('7.  Persistence Report'!$D$107:$D$113,'4.  2011-2014 LRAM'!$B300,'7.  Persistence Report'!AT$107:AT$113)</f>
        <v>0</v>
      </c>
      <c r="F301" s="288">
        <f>SUMIF('7.  Persistence Report'!$D$107:$D$113,'4.  2011-2014 LRAM'!$B300,'7.  Persistence Report'!AU$107:AU$113)</f>
        <v>0</v>
      </c>
      <c r="G301" s="288">
        <f>SUMIF('7.  Persistence Report'!$D$107:$D$113,'4.  2011-2014 LRAM'!$B300,'7.  Persistence Report'!AV$107:AV$113)</f>
        <v>0</v>
      </c>
      <c r="H301" s="288">
        <f>SUMIF('7.  Persistence Report'!$D$107:$D$113,'4.  2011-2014 LRAM'!$B300,'7.  Persistence Report'!AW$107:AW$113)</f>
        <v>0</v>
      </c>
      <c r="I301" s="288">
        <f>SUMIF('7.  Persistence Report'!$D$107:$D$113,'4.  2011-2014 LRAM'!$B300,'7.  Persistence Report'!AX$107:AX$113)</f>
        <v>0</v>
      </c>
      <c r="J301" s="288">
        <f>SUMIF('7.  Persistence Report'!$D$107:$D$113,'4.  2011-2014 LRAM'!$B300,'7.  Persistence Report'!AY$107:AY$113)</f>
        <v>0</v>
      </c>
      <c r="K301" s="288">
        <f>SUMIF('7.  Persistence Report'!$D$107:$D$113,'4.  2011-2014 LRAM'!$B300,'7.  Persistence Report'!AZ$107:AZ$113)</f>
        <v>0</v>
      </c>
      <c r="L301" s="288">
        <f>SUMIF('7.  Persistence Report'!$D$107:$D$113,'4.  2011-2014 LRAM'!$B300,'7.  Persistence Report'!BA$107:BA$113)</f>
        <v>0</v>
      </c>
      <c r="M301" s="288">
        <f>SUMIF('7.  Persistence Report'!$D$107:$D$113,'4.  2011-2014 LRAM'!$B300,'7.  Persistence Report'!BB$107:BB$113)</f>
        <v>0</v>
      </c>
      <c r="N301" s="284"/>
      <c r="O301" s="288">
        <f>'[3]4.  2011-2014 LRAM'!O301</f>
        <v>0</v>
      </c>
      <c r="P301" s="288">
        <f>SUMIF('7.  Persistence Report'!$D$107:$D$113,'4.  2011-2014 LRAM'!$B300,'7.  Persistence Report'!O$107:O$113)</f>
        <v>0</v>
      </c>
      <c r="Q301" s="288">
        <f>SUMIF('7.  Persistence Report'!$D$107:$D$113,'4.  2011-2014 LRAM'!$B300,'7.  Persistence Report'!P$107:P$113)</f>
        <v>0</v>
      </c>
      <c r="R301" s="288">
        <f>SUMIF('7.  Persistence Report'!$D$107:$D$113,'4.  2011-2014 LRAM'!$B300,'7.  Persistence Report'!Q$107:Q$113)</f>
        <v>0</v>
      </c>
      <c r="S301" s="288">
        <f>SUMIF('7.  Persistence Report'!$D$107:$D$113,'4.  2011-2014 LRAM'!$B300,'7.  Persistence Report'!R$107:R$113)</f>
        <v>0</v>
      </c>
      <c r="T301" s="288">
        <f>SUMIF('7.  Persistence Report'!$D$107:$D$113,'4.  2011-2014 LRAM'!$B300,'7.  Persistence Report'!S$107:S$113)</f>
        <v>0</v>
      </c>
      <c r="U301" s="288">
        <f>SUMIF('7.  Persistence Report'!$D$107:$D$113,'4.  2011-2014 LRAM'!$B300,'7.  Persistence Report'!T$107:T$113)</f>
        <v>0</v>
      </c>
      <c r="V301" s="288">
        <f>SUMIF('7.  Persistence Report'!$D$107:$D$113,'4.  2011-2014 LRAM'!$B300,'7.  Persistence Report'!U$107:U$113)</f>
        <v>0</v>
      </c>
      <c r="W301" s="288">
        <f>SUMIF('7.  Persistence Report'!$D$107:$D$113,'4.  2011-2014 LRAM'!$B300,'7.  Persistence Report'!V$107:V$113)</f>
        <v>0</v>
      </c>
      <c r="X301" s="288">
        <f>SUMIF('7.  Persistence Report'!$D$107:$D$113,'4.  2011-2014 LRAM'!$B300,'7.  Persistence Report'!W$107:W$113)</f>
        <v>0</v>
      </c>
      <c r="Y301" s="404">
        <f>Y300</f>
        <v>1</v>
      </c>
      <c r="Z301" s="404">
        <f>Z300</f>
        <v>0</v>
      </c>
      <c r="AA301" s="404">
        <f t="shared" ref="AA301:AL301" si="88">AA300</f>
        <v>0</v>
      </c>
      <c r="AB301" s="404">
        <f t="shared" si="88"/>
        <v>0</v>
      </c>
      <c r="AC301" s="404">
        <f t="shared" si="88"/>
        <v>0</v>
      </c>
      <c r="AD301" s="404">
        <f t="shared" si="88"/>
        <v>0</v>
      </c>
      <c r="AE301" s="404">
        <f t="shared" si="88"/>
        <v>0</v>
      </c>
      <c r="AF301" s="404">
        <f t="shared" si="88"/>
        <v>0</v>
      </c>
      <c r="AG301" s="404">
        <f t="shared" si="88"/>
        <v>0</v>
      </c>
      <c r="AH301" s="404">
        <f t="shared" si="88"/>
        <v>0</v>
      </c>
      <c r="AI301" s="404">
        <f t="shared" si="88"/>
        <v>0</v>
      </c>
      <c r="AJ301" s="404">
        <f t="shared" si="88"/>
        <v>0</v>
      </c>
      <c r="AK301" s="404">
        <f t="shared" si="88"/>
        <v>0</v>
      </c>
      <c r="AL301" s="404">
        <f t="shared" si="88"/>
        <v>0</v>
      </c>
      <c r="AM301" s="290"/>
    </row>
    <row r="302" spans="1:39" s="276" customFormat="1" ht="15" outlineLevel="1">
      <c r="A302" s="502"/>
      <c r="B302" s="287"/>
      <c r="C302" s="298"/>
      <c r="D302" s="297"/>
      <c r="E302" s="297"/>
      <c r="F302" s="297"/>
      <c r="G302" s="297"/>
      <c r="H302" s="297"/>
      <c r="I302" s="297"/>
      <c r="J302" s="297"/>
      <c r="K302" s="297"/>
      <c r="L302" s="297"/>
      <c r="M302" s="297"/>
      <c r="N302" s="284"/>
      <c r="O302" s="297"/>
      <c r="P302" s="297"/>
      <c r="Q302" s="297"/>
      <c r="R302" s="297"/>
      <c r="S302" s="297"/>
      <c r="T302" s="297"/>
      <c r="U302" s="297"/>
      <c r="V302" s="297"/>
      <c r="W302" s="297"/>
      <c r="X302" s="297"/>
      <c r="Y302" s="405"/>
      <c r="Z302" s="405"/>
      <c r="AA302" s="405"/>
      <c r="AB302" s="405"/>
      <c r="AC302" s="405"/>
      <c r="AD302" s="405"/>
      <c r="AE302" s="405"/>
      <c r="AF302" s="405"/>
      <c r="AG302" s="405"/>
      <c r="AH302" s="405"/>
      <c r="AI302" s="405"/>
      <c r="AJ302" s="405"/>
      <c r="AK302" s="405"/>
      <c r="AL302" s="405"/>
      <c r="AM302" s="299"/>
    </row>
    <row r="303" spans="1:39" ht="15" outlineLevel="1">
      <c r="A303" s="502">
        <v>9</v>
      </c>
      <c r="B303" s="287" t="s">
        <v>7</v>
      </c>
      <c r="C303" s="284" t="s">
        <v>24</v>
      </c>
      <c r="D303" s="288">
        <f>'[3]4.  2011-2014 LRAM'!D303</f>
        <v>0</v>
      </c>
      <c r="E303" s="288">
        <f>SUMIF('7.  Persistence Report'!$D$56:$D$67,'4.  2011-2014 LRAM'!$B303,'7.  Persistence Report'!AT$56:AT$67)</f>
        <v>0</v>
      </c>
      <c r="F303" s="288">
        <f>SUMIF('7.  Persistence Report'!$D$56:$D$67,'4.  2011-2014 LRAM'!$B303,'7.  Persistence Report'!AU$56:AU$67)</f>
        <v>0</v>
      </c>
      <c r="G303" s="288">
        <f>SUMIF('7.  Persistence Report'!$D$56:$D$67,'4.  2011-2014 LRAM'!$B303,'7.  Persistence Report'!AV$56:AV$67)</f>
        <v>0</v>
      </c>
      <c r="H303" s="288">
        <f>SUMIF('7.  Persistence Report'!$D$56:$D$67,'4.  2011-2014 LRAM'!$B303,'7.  Persistence Report'!AW$56:AW$67)</f>
        <v>0</v>
      </c>
      <c r="I303" s="288">
        <f>SUMIF('7.  Persistence Report'!$D$56:$D$67,'4.  2011-2014 LRAM'!$B303,'7.  Persistence Report'!AX$56:AX$67)</f>
        <v>0</v>
      </c>
      <c r="J303" s="288">
        <f>SUMIF('7.  Persistence Report'!$D$56:$D$67,'4.  2011-2014 LRAM'!$B303,'7.  Persistence Report'!AY$56:AY$67)</f>
        <v>0</v>
      </c>
      <c r="K303" s="288">
        <f>SUMIF('7.  Persistence Report'!$D$56:$D$67,'4.  2011-2014 LRAM'!$B303,'7.  Persistence Report'!AZ$56:AZ$67)</f>
        <v>0</v>
      </c>
      <c r="L303" s="288">
        <f>SUMIF('7.  Persistence Report'!$D$56:$D$67,'4.  2011-2014 LRAM'!$B303,'7.  Persistence Report'!BA$56:BA$67)</f>
        <v>0</v>
      </c>
      <c r="M303" s="288">
        <f>SUMIF('7.  Persistence Report'!$D$56:$D$67,'4.  2011-2014 LRAM'!$B303,'7.  Persistence Report'!BB$56:BB$67)</f>
        <v>0</v>
      </c>
      <c r="N303" s="284"/>
      <c r="O303" s="288">
        <f>'[3]4.  2011-2014 LRAM'!O303</f>
        <v>0</v>
      </c>
      <c r="P303" s="288">
        <f>SUMIF('7.  Persistence Report'!$D$56:$D$67,'4.  2011-2014 LRAM'!$B303,'7.  Persistence Report'!O$56:O$67)</f>
        <v>0</v>
      </c>
      <c r="Q303" s="288">
        <f>SUMIF('7.  Persistence Report'!$D$56:$D$67,'4.  2011-2014 LRAM'!$B303,'7.  Persistence Report'!P$56:P$67)</f>
        <v>0</v>
      </c>
      <c r="R303" s="288">
        <f>SUMIF('7.  Persistence Report'!$D$56:$D$67,'4.  2011-2014 LRAM'!$B303,'7.  Persistence Report'!Q$56:Q$67)</f>
        <v>0</v>
      </c>
      <c r="S303" s="288">
        <f>SUMIF('7.  Persistence Report'!$D$56:$D$67,'4.  2011-2014 LRAM'!$B303,'7.  Persistence Report'!R$56:R$67)</f>
        <v>0</v>
      </c>
      <c r="T303" s="288">
        <f>SUMIF('7.  Persistence Report'!$D$56:$D$67,'4.  2011-2014 LRAM'!$B303,'7.  Persistence Report'!S$56:S$67)</f>
        <v>0</v>
      </c>
      <c r="U303" s="288">
        <f>SUMIF('7.  Persistence Report'!$D$56:$D$67,'4.  2011-2014 LRAM'!$B303,'7.  Persistence Report'!T$56:T$67)</f>
        <v>0</v>
      </c>
      <c r="V303" s="288">
        <f>SUMIF('7.  Persistence Report'!$D$56:$D$67,'4.  2011-2014 LRAM'!$B303,'7.  Persistence Report'!U$56:U$67)</f>
        <v>0</v>
      </c>
      <c r="W303" s="288">
        <f>SUMIF('7.  Persistence Report'!$D$56:$D$67,'4.  2011-2014 LRAM'!$B303,'7.  Persistence Report'!V$56:V$67)</f>
        <v>0</v>
      </c>
      <c r="X303" s="288">
        <f>SUMIF('7.  Persistence Report'!$D$56:$D$67,'4.  2011-2014 LRAM'!$B303,'7.  Persistence Report'!W$56:W$67)</f>
        <v>0</v>
      </c>
      <c r="Y303" s="403">
        <v>1</v>
      </c>
      <c r="Z303" s="403"/>
      <c r="AA303" s="403"/>
      <c r="AB303" s="403"/>
      <c r="AC303" s="403"/>
      <c r="AD303" s="403"/>
      <c r="AE303" s="403"/>
      <c r="AF303" s="403"/>
      <c r="AG303" s="403"/>
      <c r="AH303" s="403"/>
      <c r="AI303" s="403"/>
      <c r="AJ303" s="403"/>
      <c r="AK303" s="403"/>
      <c r="AL303" s="403"/>
      <c r="AM303" s="289">
        <f>SUM(Y303:AL303)</f>
        <v>1</v>
      </c>
    </row>
    <row r="304" spans="1:39" ht="15" outlineLevel="1">
      <c r="B304" s="287" t="s">
        <v>248</v>
      </c>
      <c r="C304" s="284" t="s">
        <v>162</v>
      </c>
      <c r="D304" s="288">
        <f>'[3]4.  2011-2014 LRAM'!D304</f>
        <v>0</v>
      </c>
      <c r="E304" s="288">
        <f>SUMIF('7.  Persistence Report'!$D$107:$D$113,'4.  2011-2014 LRAM'!$B303,'7.  Persistence Report'!AT$107:AT$113)</f>
        <v>0</v>
      </c>
      <c r="F304" s="288">
        <f>SUMIF('7.  Persistence Report'!$D$107:$D$113,'4.  2011-2014 LRAM'!$B303,'7.  Persistence Report'!AU$107:AU$113)</f>
        <v>0</v>
      </c>
      <c r="G304" s="288">
        <f>SUMIF('7.  Persistence Report'!$D$107:$D$113,'4.  2011-2014 LRAM'!$B303,'7.  Persistence Report'!AV$107:AV$113)</f>
        <v>0</v>
      </c>
      <c r="H304" s="288">
        <f>SUMIF('7.  Persistence Report'!$D$107:$D$113,'4.  2011-2014 LRAM'!$B303,'7.  Persistence Report'!AW$107:AW$113)</f>
        <v>0</v>
      </c>
      <c r="I304" s="288">
        <f>SUMIF('7.  Persistence Report'!$D$107:$D$113,'4.  2011-2014 LRAM'!$B303,'7.  Persistence Report'!AX$107:AX$113)</f>
        <v>0</v>
      </c>
      <c r="J304" s="288">
        <f>SUMIF('7.  Persistence Report'!$D$107:$D$113,'4.  2011-2014 LRAM'!$B303,'7.  Persistence Report'!AY$107:AY$113)</f>
        <v>0</v>
      </c>
      <c r="K304" s="288">
        <f>SUMIF('7.  Persistence Report'!$D$107:$D$113,'4.  2011-2014 LRAM'!$B303,'7.  Persistence Report'!AZ$107:AZ$113)</f>
        <v>0</v>
      </c>
      <c r="L304" s="288">
        <f>SUMIF('7.  Persistence Report'!$D$107:$D$113,'4.  2011-2014 LRAM'!$B303,'7.  Persistence Report'!BA$107:BA$113)</f>
        <v>0</v>
      </c>
      <c r="M304" s="288">
        <f>SUMIF('7.  Persistence Report'!$D$107:$D$113,'4.  2011-2014 LRAM'!$B303,'7.  Persistence Report'!BB$107:BB$113)</f>
        <v>0</v>
      </c>
      <c r="N304" s="284"/>
      <c r="O304" s="288">
        <f>'[3]4.  2011-2014 LRAM'!O304</f>
        <v>0</v>
      </c>
      <c r="P304" s="288">
        <f>SUMIF('7.  Persistence Report'!$D$107:$D$113,'4.  2011-2014 LRAM'!$B303,'7.  Persistence Report'!O$107:O$113)</f>
        <v>0</v>
      </c>
      <c r="Q304" s="288">
        <f>SUMIF('7.  Persistence Report'!$D$107:$D$113,'4.  2011-2014 LRAM'!$B303,'7.  Persistence Report'!P$107:P$113)</f>
        <v>0</v>
      </c>
      <c r="R304" s="288">
        <f>SUMIF('7.  Persistence Report'!$D$107:$D$113,'4.  2011-2014 LRAM'!$B303,'7.  Persistence Report'!Q$107:Q$113)</f>
        <v>0</v>
      </c>
      <c r="S304" s="288">
        <f>SUMIF('7.  Persistence Report'!$D$107:$D$113,'4.  2011-2014 LRAM'!$B303,'7.  Persistence Report'!R$107:R$113)</f>
        <v>0</v>
      </c>
      <c r="T304" s="288">
        <f>SUMIF('7.  Persistence Report'!$D$107:$D$113,'4.  2011-2014 LRAM'!$B303,'7.  Persistence Report'!S$107:S$113)</f>
        <v>0</v>
      </c>
      <c r="U304" s="288">
        <f>SUMIF('7.  Persistence Report'!$D$107:$D$113,'4.  2011-2014 LRAM'!$B303,'7.  Persistence Report'!T$107:T$113)</f>
        <v>0</v>
      </c>
      <c r="V304" s="288">
        <f>SUMIF('7.  Persistence Report'!$D$107:$D$113,'4.  2011-2014 LRAM'!$B303,'7.  Persistence Report'!U$107:U$113)</f>
        <v>0</v>
      </c>
      <c r="W304" s="288">
        <f>SUMIF('7.  Persistence Report'!$D$107:$D$113,'4.  2011-2014 LRAM'!$B303,'7.  Persistence Report'!V$107:V$113)</f>
        <v>0</v>
      </c>
      <c r="X304" s="288">
        <f>SUMIF('7.  Persistence Report'!$D$107:$D$113,'4.  2011-2014 LRAM'!$B303,'7.  Persistence Report'!W$107:W$113)</f>
        <v>0</v>
      </c>
      <c r="Y304" s="404">
        <f>Y303</f>
        <v>1</v>
      </c>
      <c r="Z304" s="404">
        <f>Z303</f>
        <v>0</v>
      </c>
      <c r="AA304" s="404">
        <f t="shared" ref="AA304:AL304" si="89">AA303</f>
        <v>0</v>
      </c>
      <c r="AB304" s="404">
        <f t="shared" si="89"/>
        <v>0</v>
      </c>
      <c r="AC304" s="404">
        <f t="shared" si="89"/>
        <v>0</v>
      </c>
      <c r="AD304" s="404">
        <f t="shared" si="89"/>
        <v>0</v>
      </c>
      <c r="AE304" s="404">
        <f t="shared" si="89"/>
        <v>0</v>
      </c>
      <c r="AF304" s="404">
        <f t="shared" si="89"/>
        <v>0</v>
      </c>
      <c r="AG304" s="404">
        <f t="shared" si="89"/>
        <v>0</v>
      </c>
      <c r="AH304" s="404">
        <f t="shared" si="89"/>
        <v>0</v>
      </c>
      <c r="AI304" s="404">
        <f t="shared" si="89"/>
        <v>0</v>
      </c>
      <c r="AJ304" s="404">
        <f t="shared" si="89"/>
        <v>0</v>
      </c>
      <c r="AK304" s="404">
        <f t="shared" si="89"/>
        <v>0</v>
      </c>
      <c r="AL304" s="404">
        <f t="shared" si="89"/>
        <v>0</v>
      </c>
      <c r="AM304" s="290"/>
    </row>
    <row r="305" spans="1:39" ht="15" outlineLevel="1">
      <c r="B305" s="300"/>
      <c r="C305" s="301"/>
      <c r="D305" s="284"/>
      <c r="E305" s="284"/>
      <c r="F305" s="284"/>
      <c r="G305" s="284"/>
      <c r="H305" s="284"/>
      <c r="I305" s="284"/>
      <c r="J305" s="284"/>
      <c r="K305" s="284"/>
      <c r="L305" s="284"/>
      <c r="M305" s="284"/>
      <c r="N305" s="284"/>
      <c r="O305" s="284"/>
      <c r="P305" s="284"/>
      <c r="Q305" s="284"/>
      <c r="R305" s="284"/>
      <c r="S305" s="284"/>
      <c r="T305" s="284"/>
      <c r="U305" s="284"/>
      <c r="V305" s="284"/>
      <c r="W305" s="284"/>
      <c r="X305" s="284"/>
      <c r="Y305" s="405"/>
      <c r="Z305" s="405"/>
      <c r="AA305" s="405"/>
      <c r="AB305" s="405"/>
      <c r="AC305" s="405"/>
      <c r="AD305" s="405"/>
      <c r="AE305" s="405"/>
      <c r="AF305" s="405"/>
      <c r="AG305" s="405"/>
      <c r="AH305" s="405"/>
      <c r="AI305" s="405"/>
      <c r="AJ305" s="405"/>
      <c r="AK305" s="405"/>
      <c r="AL305" s="405"/>
      <c r="AM305" s="299"/>
    </row>
    <row r="306" spans="1:39" ht="15.75" outlineLevel="1">
      <c r="A306" s="503"/>
      <c r="B306" s="281" t="s">
        <v>8</v>
      </c>
      <c r="C306" s="282"/>
      <c r="D306" s="282"/>
      <c r="E306" s="282"/>
      <c r="F306" s="282"/>
      <c r="G306" s="282"/>
      <c r="H306" s="282"/>
      <c r="I306" s="282"/>
      <c r="J306" s="282"/>
      <c r="K306" s="282"/>
      <c r="L306" s="282"/>
      <c r="M306" s="282"/>
      <c r="N306" s="284"/>
      <c r="O306" s="282"/>
      <c r="P306" s="282"/>
      <c r="Q306" s="282"/>
      <c r="R306" s="282"/>
      <c r="S306" s="282"/>
      <c r="T306" s="282"/>
      <c r="U306" s="282"/>
      <c r="V306" s="282"/>
      <c r="W306" s="282"/>
      <c r="X306" s="282"/>
      <c r="Y306" s="407"/>
      <c r="Z306" s="407"/>
      <c r="AA306" s="407"/>
      <c r="AB306" s="407"/>
      <c r="AC306" s="407"/>
      <c r="AD306" s="407"/>
      <c r="AE306" s="407"/>
      <c r="AF306" s="407"/>
      <c r="AG306" s="407"/>
      <c r="AH306" s="407"/>
      <c r="AI306" s="407"/>
      <c r="AJ306" s="407"/>
      <c r="AK306" s="407"/>
      <c r="AL306" s="407"/>
      <c r="AM306" s="285"/>
    </row>
    <row r="307" spans="1:39" ht="15" outlineLevel="1">
      <c r="A307" s="502">
        <v>10</v>
      </c>
      <c r="B307" s="1024" t="s">
        <v>820</v>
      </c>
      <c r="C307" s="284" t="s">
        <v>24</v>
      </c>
      <c r="D307" s="288">
        <f>'[3]4.  2011-2014 LRAM'!D307</f>
        <v>6406518.557</v>
      </c>
      <c r="E307" s="288">
        <f>SUMIF('7.  Persistence Report'!$D$56:$D$67,'4.  2011-2014 LRAM'!$B307,'7.  Persistence Report'!AT$56:AT$67)</f>
        <v>6402307.3184155496</v>
      </c>
      <c r="F307" s="1036">
        <f>SUMIF('7.  Persistence Report'!$D$56:$D$67,'4.  2011-2014 LRAM'!$B307,'7.  Persistence Report'!AU$56:AU$67)</f>
        <v>6402307.3184155496</v>
      </c>
      <c r="G307" s="288">
        <f>SUMIF('7.  Persistence Report'!$D$56:$D$67,'4.  2011-2014 LRAM'!$B307,'7.  Persistence Report'!AV$56:AV$67)</f>
        <v>6402307.3184155496</v>
      </c>
      <c r="H307" s="288">
        <f>SUMIF('7.  Persistence Report'!$D$56:$D$67,'4.  2011-2014 LRAM'!$B307,'7.  Persistence Report'!AW$56:AW$67)</f>
        <v>6274013.9494624697</v>
      </c>
      <c r="I307" s="288">
        <f>SUMIF('7.  Persistence Report'!$D$56:$D$67,'4.  2011-2014 LRAM'!$B307,'7.  Persistence Report'!AX$56:AX$67)</f>
        <v>6232245.7912340797</v>
      </c>
      <c r="J307" s="288">
        <f>SUMIF('7.  Persistence Report'!$D$56:$D$67,'4.  2011-2014 LRAM'!$B307,'7.  Persistence Report'!AY$56:AY$67)</f>
        <v>6232245.7912340797</v>
      </c>
      <c r="K307" s="288">
        <f>SUMIF('7.  Persistence Report'!$D$56:$D$67,'4.  2011-2014 LRAM'!$B307,'7.  Persistence Report'!AZ$56:AZ$67)</f>
        <v>6230027.0634385999</v>
      </c>
      <c r="L307" s="288">
        <f>SUMIF('7.  Persistence Report'!$D$56:$D$67,'4.  2011-2014 LRAM'!$B307,'7.  Persistence Report'!BA$56:BA$67)</f>
        <v>6157801.4004703099</v>
      </c>
      <c r="M307" s="288">
        <f>SUMIF('7.  Persistence Report'!$D$56:$D$67,'4.  2011-2014 LRAM'!$B307,'7.  Persistence Report'!BB$56:BB$67)</f>
        <v>5853321.7270715898</v>
      </c>
      <c r="N307" s="288">
        <v>12</v>
      </c>
      <c r="O307" s="288">
        <f>'[3]4.  2011-2014 LRAM'!O307</f>
        <v>939.024</v>
      </c>
      <c r="P307" s="288">
        <f>SUMIF('7.  Persistence Report'!$D$56:$D$67,'4.  2011-2014 LRAM'!$B307,'7.  Persistence Report'!O$56:O$67)</f>
        <v>937.67926370999999</v>
      </c>
      <c r="Q307" s="288">
        <f>SUMIF('7.  Persistence Report'!$D$56:$D$67,'4.  2011-2014 LRAM'!$B307,'7.  Persistence Report'!P$56:P$67)</f>
        <v>937.67926370999999</v>
      </c>
      <c r="R307" s="288">
        <f>SUMIF('7.  Persistence Report'!$D$56:$D$67,'4.  2011-2014 LRAM'!$B307,'7.  Persistence Report'!Q$56:Q$67)</f>
        <v>937.67926370999999</v>
      </c>
      <c r="S307" s="288">
        <f>SUMIF('7.  Persistence Report'!$D$56:$D$67,'4.  2011-2014 LRAM'!$B307,'7.  Persistence Report'!R$56:R$67)</f>
        <v>896.607670568</v>
      </c>
      <c r="T307" s="288">
        <f>SUMIF('7.  Persistence Report'!$D$56:$D$67,'4.  2011-2014 LRAM'!$B307,'7.  Persistence Report'!S$56:S$67)</f>
        <v>889.10657834799997</v>
      </c>
      <c r="U307" s="288">
        <f>SUMIF('7.  Persistence Report'!$D$56:$D$67,'4.  2011-2014 LRAM'!$B307,'7.  Persistence Report'!T$56:T$67)</f>
        <v>889.10657834799997</v>
      </c>
      <c r="V307" s="288">
        <f>SUMIF('7.  Persistence Report'!$D$56:$D$67,'4.  2011-2014 LRAM'!$B307,'7.  Persistence Report'!U$56:U$67)</f>
        <v>889.08693806700001</v>
      </c>
      <c r="W307" s="288">
        <f>SUMIF('7.  Persistence Report'!$D$56:$D$67,'4.  2011-2014 LRAM'!$B307,'7.  Persistence Report'!V$56:V$67)</f>
        <v>866.29973897800005</v>
      </c>
      <c r="X307" s="288">
        <f>SUMIF('7.  Persistence Report'!$D$56:$D$67,'4.  2011-2014 LRAM'!$B307,'7.  Persistence Report'!W$56:W$67)</f>
        <v>811.61860851300003</v>
      </c>
      <c r="Y307" s="408"/>
      <c r="Z307" s="1026">
        <v>4.9410961931879056E-2</v>
      </c>
      <c r="AA307" s="1026">
        <v>0.1291588441899835</v>
      </c>
      <c r="AB307" s="1026">
        <v>0</v>
      </c>
      <c r="AC307" s="408">
        <v>0.1641097989304536</v>
      </c>
      <c r="AD307" s="408"/>
      <c r="AE307" s="408"/>
      <c r="AF307" s="408"/>
      <c r="AG307" s="408"/>
      <c r="AH307" s="408"/>
      <c r="AI307" s="408"/>
      <c r="AJ307" s="408"/>
      <c r="AK307" s="408"/>
      <c r="AL307" s="408"/>
      <c r="AM307" s="289">
        <f>SUM(Y307:AL307)</f>
        <v>0.34267960505231615</v>
      </c>
    </row>
    <row r="308" spans="1:39" ht="15" outlineLevel="1">
      <c r="B308" s="287" t="s">
        <v>248</v>
      </c>
      <c r="C308" s="284" t="s">
        <v>162</v>
      </c>
      <c r="D308" s="288">
        <f>'[3]4.  2011-2014 LRAM'!D308</f>
        <v>1402288</v>
      </c>
      <c r="E308" s="288">
        <f>SUMIF('7.  Persistence Report'!$D$107:$D$113,'4.  2011-2014 LRAM'!$B307,'7.  Persistence Report'!AT$107:AT$113)</f>
        <v>1398498.2790000001</v>
      </c>
      <c r="F308" s="1036">
        <f>SUMIF('7.  Persistence Report'!$D$107:$D$113,'4.  2011-2014 LRAM'!$B307,'7.  Persistence Report'!AU$107:AU$113)</f>
        <v>1398498.2790000001</v>
      </c>
      <c r="G308" s="288">
        <f>SUMIF('7.  Persistence Report'!$D$107:$D$113,'4.  2011-2014 LRAM'!$B307,'7.  Persistence Report'!AV$107:AV$113)</f>
        <v>1398498.2790000001</v>
      </c>
      <c r="H308" s="288">
        <f>SUMIF('7.  Persistence Report'!$D$107:$D$113,'4.  2011-2014 LRAM'!$B307,'7.  Persistence Report'!AW$107:AW$113)</f>
        <v>1344574.763</v>
      </c>
      <c r="I308" s="288">
        <f>SUMIF('7.  Persistence Report'!$D$107:$D$113,'4.  2011-2014 LRAM'!$B307,'7.  Persistence Report'!AX$107:AX$113)</f>
        <v>1083214.831</v>
      </c>
      <c r="J308" s="288">
        <f>SUMIF('7.  Persistence Report'!$D$107:$D$113,'4.  2011-2014 LRAM'!$B307,'7.  Persistence Report'!AY$107:AY$113)</f>
        <v>1083214.831</v>
      </c>
      <c r="K308" s="288">
        <f>SUMIF('7.  Persistence Report'!$D$107:$D$113,'4.  2011-2014 LRAM'!$B307,'7.  Persistence Report'!AZ$107:AZ$113)</f>
        <v>1076029.9069999999</v>
      </c>
      <c r="L308" s="288">
        <f>SUMIF('7.  Persistence Report'!$D$107:$D$113,'4.  2011-2014 LRAM'!$B307,'7.  Persistence Report'!BA$107:BA$113)</f>
        <v>1050951.1540000001</v>
      </c>
      <c r="M308" s="288">
        <f>SUMIF('7.  Persistence Report'!$D$107:$D$113,'4.  2011-2014 LRAM'!$B307,'7.  Persistence Report'!BB$107:BB$113)</f>
        <v>973172.3443</v>
      </c>
      <c r="N308" s="288">
        <f>N307</f>
        <v>12</v>
      </c>
      <c r="O308" s="288">
        <f>'[3]4.  2011-2014 LRAM'!O308</f>
        <v>282</v>
      </c>
      <c r="P308" s="288">
        <f>SUMIF('7.  Persistence Report'!$D$107:$D$113,'4.  2011-2014 LRAM'!$B307,'7.  Persistence Report'!O$107:O$113)</f>
        <v>281.55799949999999</v>
      </c>
      <c r="Q308" s="288">
        <f>SUMIF('7.  Persistence Report'!$D$107:$D$113,'4.  2011-2014 LRAM'!$B307,'7.  Persistence Report'!P$107:P$113)</f>
        <v>281.55799949999999</v>
      </c>
      <c r="R308" s="288">
        <f>SUMIF('7.  Persistence Report'!$D$107:$D$113,'4.  2011-2014 LRAM'!$B307,'7.  Persistence Report'!Q$107:Q$113)</f>
        <v>281.55799949999999</v>
      </c>
      <c r="S308" s="288">
        <f>SUMIF('7.  Persistence Report'!$D$107:$D$113,'4.  2011-2014 LRAM'!$B307,'7.  Persistence Report'!R$107:R$113)</f>
        <v>266.17153869999999</v>
      </c>
      <c r="T308" s="288">
        <f>SUMIF('7.  Persistence Report'!$D$107:$D$113,'4.  2011-2014 LRAM'!$B307,'7.  Persistence Report'!S$107:S$113)</f>
        <v>204.09859510000001</v>
      </c>
      <c r="U308" s="288">
        <f>SUMIF('7.  Persistence Report'!$D$107:$D$113,'4.  2011-2014 LRAM'!$B307,'7.  Persistence Report'!T$107:T$113)</f>
        <v>204.09859510000001</v>
      </c>
      <c r="V308" s="288">
        <f>SUMIF('7.  Persistence Report'!$D$107:$D$113,'4.  2011-2014 LRAM'!$B307,'7.  Persistence Report'!U$107:U$113)</f>
        <v>204.09859510000001</v>
      </c>
      <c r="W308" s="288">
        <f>SUMIF('7.  Persistence Report'!$D$107:$D$113,'4.  2011-2014 LRAM'!$B307,'7.  Persistence Report'!V$107:V$113)</f>
        <v>198.6699208</v>
      </c>
      <c r="X308" s="288">
        <f>SUMIF('7.  Persistence Report'!$D$107:$D$113,'4.  2011-2014 LRAM'!$B307,'7.  Persistence Report'!W$107:W$113)</f>
        <v>183.845078</v>
      </c>
      <c r="Y308" s="404">
        <f>Y307</f>
        <v>0</v>
      </c>
      <c r="Z308" s="1027">
        <v>0</v>
      </c>
      <c r="AA308" s="1027">
        <v>0.21</v>
      </c>
      <c r="AB308" s="1027">
        <v>0</v>
      </c>
      <c r="AC308" s="1027">
        <v>0.79</v>
      </c>
      <c r="AD308" s="404">
        <f t="shared" ref="AD308:AL308" si="90">AD307</f>
        <v>0</v>
      </c>
      <c r="AE308" s="404">
        <f t="shared" si="90"/>
        <v>0</v>
      </c>
      <c r="AF308" s="404">
        <f t="shared" si="90"/>
        <v>0</v>
      </c>
      <c r="AG308" s="404">
        <f t="shared" si="90"/>
        <v>0</v>
      </c>
      <c r="AH308" s="404">
        <f t="shared" si="90"/>
        <v>0</v>
      </c>
      <c r="AI308" s="404">
        <f t="shared" si="90"/>
        <v>0</v>
      </c>
      <c r="AJ308" s="404">
        <f t="shared" si="90"/>
        <v>0</v>
      </c>
      <c r="AK308" s="404">
        <f t="shared" si="90"/>
        <v>0</v>
      </c>
      <c r="AL308" s="404">
        <f t="shared" si="90"/>
        <v>0</v>
      </c>
      <c r="AM308" s="304"/>
    </row>
    <row r="309" spans="1:39" ht="15" outlineLevel="1">
      <c r="B309" s="303"/>
      <c r="C309" s="305"/>
      <c r="D309" s="284"/>
      <c r="E309" s="284"/>
      <c r="F309" s="284"/>
      <c r="G309" s="284"/>
      <c r="H309" s="284"/>
      <c r="I309" s="284"/>
      <c r="J309" s="284"/>
      <c r="K309" s="284"/>
      <c r="L309" s="284"/>
      <c r="M309" s="284"/>
      <c r="N309" s="284"/>
      <c r="O309" s="284"/>
      <c r="P309" s="284"/>
      <c r="Q309" s="284"/>
      <c r="R309" s="284"/>
      <c r="S309" s="284"/>
      <c r="T309" s="284"/>
      <c r="U309" s="284"/>
      <c r="V309" s="284"/>
      <c r="W309" s="284"/>
      <c r="X309" s="284"/>
      <c r="Y309" s="409"/>
      <c r="Z309" s="409"/>
      <c r="AA309" s="409"/>
      <c r="AB309" s="409"/>
      <c r="AC309" s="409"/>
      <c r="AD309" s="409"/>
      <c r="AE309" s="409"/>
      <c r="AF309" s="409"/>
      <c r="AG309" s="409"/>
      <c r="AH309" s="409"/>
      <c r="AI309" s="409"/>
      <c r="AJ309" s="409"/>
      <c r="AK309" s="409"/>
      <c r="AL309" s="409"/>
      <c r="AM309" s="306"/>
    </row>
    <row r="310" spans="1:39" ht="15" outlineLevel="1">
      <c r="A310" s="502">
        <v>11</v>
      </c>
      <c r="B310" s="307" t="s">
        <v>21</v>
      </c>
      <c r="C310" s="284" t="s">
        <v>24</v>
      </c>
      <c r="D310" s="288">
        <f>'[3]4.  2011-2014 LRAM'!D310</f>
        <v>361892.33500000002</v>
      </c>
      <c r="E310" s="288">
        <f>SUMIF('7.  Persistence Report'!$D$56:$D$67,'4.  2011-2014 LRAM'!$B310,'7.  Persistence Report'!AT$56:AT$67)</f>
        <v>361892.33532042598</v>
      </c>
      <c r="F310" s="1036">
        <f>SUMIF('7.  Persistence Report'!$D$56:$D$67,'4.  2011-2014 LRAM'!$B310,'7.  Persistence Report'!AU$56:AU$67)</f>
        <v>354527.14872155001</v>
      </c>
      <c r="G310" s="288">
        <f>SUMIF('7.  Persistence Report'!$D$56:$D$67,'4.  2011-2014 LRAM'!$B310,'7.  Persistence Report'!AV$56:AV$67)</f>
        <v>338742.974938292</v>
      </c>
      <c r="H310" s="288">
        <f>SUMIF('7.  Persistence Report'!$D$56:$D$67,'4.  2011-2014 LRAM'!$B310,'7.  Persistence Report'!AW$56:AW$67)</f>
        <v>199247.75031736799</v>
      </c>
      <c r="I310" s="288">
        <f>SUMIF('7.  Persistence Report'!$D$56:$D$67,'4.  2011-2014 LRAM'!$B310,'7.  Persistence Report'!AX$56:AX$67)</f>
        <v>199247.75031736799</v>
      </c>
      <c r="J310" s="288">
        <f>SUMIF('7.  Persistence Report'!$D$56:$D$67,'4.  2011-2014 LRAM'!$B310,'7.  Persistence Report'!AY$56:AY$67)</f>
        <v>199247.75031736799</v>
      </c>
      <c r="K310" s="288">
        <f>SUMIF('7.  Persistence Report'!$D$56:$D$67,'4.  2011-2014 LRAM'!$B310,'7.  Persistence Report'!AZ$56:AZ$67)</f>
        <v>199247.75031736799</v>
      </c>
      <c r="L310" s="288">
        <f>SUMIF('7.  Persistence Report'!$D$56:$D$67,'4.  2011-2014 LRAM'!$B310,'7.  Persistence Report'!BA$56:BA$67)</f>
        <v>199247.75031736799</v>
      </c>
      <c r="M310" s="288">
        <f>SUMIF('7.  Persistence Report'!$D$56:$D$67,'4.  2011-2014 LRAM'!$B310,'7.  Persistence Report'!BB$56:BB$67)</f>
        <v>199247.75031736799</v>
      </c>
      <c r="N310" s="288">
        <v>12</v>
      </c>
      <c r="O310" s="288">
        <f>'[3]4.  2011-2014 LRAM'!O310</f>
        <v>104.815</v>
      </c>
      <c r="P310" s="288">
        <f>SUMIF('7.  Persistence Report'!$D$56:$D$67,'4.  2011-2014 LRAM'!$B310,'7.  Persistence Report'!O$56:O$67)</f>
        <v>104.81536846900001</v>
      </c>
      <c r="Q310" s="288">
        <f>SUMIF('7.  Persistence Report'!$D$56:$D$67,'4.  2011-2014 LRAM'!$B310,'7.  Persistence Report'!P$56:P$67)</f>
        <v>102.82715402700001</v>
      </c>
      <c r="R310" s="288">
        <f>SUMIF('7.  Persistence Report'!$D$56:$D$67,'4.  2011-2014 LRAM'!$B310,'7.  Persistence Report'!Q$56:Q$67)</f>
        <v>98.608429706999999</v>
      </c>
      <c r="S310" s="288">
        <f>SUMIF('7.  Persistence Report'!$D$56:$D$67,'4.  2011-2014 LRAM'!$B310,'7.  Persistence Report'!R$56:R$67)</f>
        <v>56.552045376000002</v>
      </c>
      <c r="T310" s="288">
        <f>SUMIF('7.  Persistence Report'!$D$56:$D$67,'4.  2011-2014 LRAM'!$B310,'7.  Persistence Report'!S$56:S$67)</f>
        <v>56.552045376000002</v>
      </c>
      <c r="U310" s="288">
        <f>SUMIF('7.  Persistence Report'!$D$56:$D$67,'4.  2011-2014 LRAM'!$B310,'7.  Persistence Report'!T$56:T$67)</f>
        <v>56.552045376000002</v>
      </c>
      <c r="V310" s="288">
        <f>SUMIF('7.  Persistence Report'!$D$56:$D$67,'4.  2011-2014 LRAM'!$B310,'7.  Persistence Report'!U$56:U$67)</f>
        <v>56.552045376000002</v>
      </c>
      <c r="W310" s="288">
        <f>SUMIF('7.  Persistence Report'!$D$56:$D$67,'4.  2011-2014 LRAM'!$B310,'7.  Persistence Report'!V$56:V$67)</f>
        <v>56.552045376000002</v>
      </c>
      <c r="X310" s="288">
        <f>SUMIF('7.  Persistence Report'!$D$56:$D$67,'4.  2011-2014 LRAM'!$B310,'7.  Persistence Report'!W$56:W$67)</f>
        <v>56.552045376000002</v>
      </c>
      <c r="Y310" s="408"/>
      <c r="Z310" s="496">
        <v>1</v>
      </c>
      <c r="AA310" s="408"/>
      <c r="AB310" s="408"/>
      <c r="AC310" s="408"/>
      <c r="AD310" s="408"/>
      <c r="AE310" s="408"/>
      <c r="AF310" s="408"/>
      <c r="AG310" s="408"/>
      <c r="AH310" s="408"/>
      <c r="AI310" s="408"/>
      <c r="AJ310" s="408"/>
      <c r="AK310" s="408"/>
      <c r="AL310" s="408"/>
      <c r="AM310" s="289">
        <f>SUM(Y310:AL310)</f>
        <v>1</v>
      </c>
    </row>
    <row r="311" spans="1:39" ht="15" outlineLevel="1">
      <c r="B311" s="287" t="s">
        <v>248</v>
      </c>
      <c r="C311" s="284" t="s">
        <v>162</v>
      </c>
      <c r="D311" s="288">
        <f>'[3]4.  2011-2014 LRAM'!D311</f>
        <v>0</v>
      </c>
      <c r="E311" s="288">
        <f>SUMIF('7.  Persistence Report'!$D$107:$D$113,'4.  2011-2014 LRAM'!$B310,'7.  Persistence Report'!AT$107:AT$113)</f>
        <v>0</v>
      </c>
      <c r="F311" s="288">
        <f>SUMIF('7.  Persistence Report'!$D$107:$D$113,'4.  2011-2014 LRAM'!$B310,'7.  Persistence Report'!AU$107:AU$113)</f>
        <v>0</v>
      </c>
      <c r="G311" s="288">
        <f>SUMIF('7.  Persistence Report'!$D$107:$D$113,'4.  2011-2014 LRAM'!$B310,'7.  Persistence Report'!AV$107:AV$113)</f>
        <v>0</v>
      </c>
      <c r="H311" s="288">
        <f>SUMIF('7.  Persistence Report'!$D$107:$D$113,'4.  2011-2014 LRAM'!$B310,'7.  Persistence Report'!AW$107:AW$113)</f>
        <v>0</v>
      </c>
      <c r="I311" s="288">
        <f>SUMIF('7.  Persistence Report'!$D$107:$D$113,'4.  2011-2014 LRAM'!$B310,'7.  Persistence Report'!AX$107:AX$113)</f>
        <v>0</v>
      </c>
      <c r="J311" s="288">
        <f>SUMIF('7.  Persistence Report'!$D$107:$D$113,'4.  2011-2014 LRAM'!$B310,'7.  Persistence Report'!AY$107:AY$113)</f>
        <v>0</v>
      </c>
      <c r="K311" s="288">
        <f>SUMIF('7.  Persistence Report'!$D$107:$D$113,'4.  2011-2014 LRAM'!$B310,'7.  Persistence Report'!AZ$107:AZ$113)</f>
        <v>0</v>
      </c>
      <c r="L311" s="288">
        <f>SUMIF('7.  Persistence Report'!$D$107:$D$113,'4.  2011-2014 LRAM'!$B310,'7.  Persistence Report'!BA$107:BA$113)</f>
        <v>0</v>
      </c>
      <c r="M311" s="288">
        <f>SUMIF('7.  Persistence Report'!$D$107:$D$113,'4.  2011-2014 LRAM'!$B310,'7.  Persistence Report'!BB$107:BB$113)</f>
        <v>0</v>
      </c>
      <c r="N311" s="288">
        <f>N310</f>
        <v>12</v>
      </c>
      <c r="O311" s="288">
        <f>'[3]4.  2011-2014 LRAM'!O311</f>
        <v>0</v>
      </c>
      <c r="P311" s="288">
        <f>SUMIF('7.  Persistence Report'!$D$107:$D$113,'4.  2011-2014 LRAM'!$B310,'7.  Persistence Report'!O$107:O$113)</f>
        <v>0</v>
      </c>
      <c r="Q311" s="288">
        <f>SUMIF('7.  Persistence Report'!$D$107:$D$113,'4.  2011-2014 LRAM'!$B310,'7.  Persistence Report'!P$107:P$113)</f>
        <v>0</v>
      </c>
      <c r="R311" s="288">
        <f>SUMIF('7.  Persistence Report'!$D$107:$D$113,'4.  2011-2014 LRAM'!$B310,'7.  Persistence Report'!Q$107:Q$113)</f>
        <v>0</v>
      </c>
      <c r="S311" s="288">
        <f>SUMIF('7.  Persistence Report'!$D$107:$D$113,'4.  2011-2014 LRAM'!$B310,'7.  Persistence Report'!R$107:R$113)</f>
        <v>0</v>
      </c>
      <c r="T311" s="288">
        <f>SUMIF('7.  Persistence Report'!$D$107:$D$113,'4.  2011-2014 LRAM'!$B310,'7.  Persistence Report'!S$107:S$113)</f>
        <v>0</v>
      </c>
      <c r="U311" s="288">
        <f>SUMIF('7.  Persistence Report'!$D$107:$D$113,'4.  2011-2014 LRAM'!$B310,'7.  Persistence Report'!T$107:T$113)</f>
        <v>0</v>
      </c>
      <c r="V311" s="288">
        <f>SUMIF('7.  Persistence Report'!$D$107:$D$113,'4.  2011-2014 LRAM'!$B310,'7.  Persistence Report'!U$107:U$113)</f>
        <v>0</v>
      </c>
      <c r="W311" s="288">
        <f>SUMIF('7.  Persistence Report'!$D$107:$D$113,'4.  2011-2014 LRAM'!$B310,'7.  Persistence Report'!V$107:V$113)</f>
        <v>0</v>
      </c>
      <c r="X311" s="288">
        <f>SUMIF('7.  Persistence Report'!$D$107:$D$113,'4.  2011-2014 LRAM'!$B310,'7.  Persistence Report'!W$107:W$113)</f>
        <v>0</v>
      </c>
      <c r="Y311" s="404">
        <f>Y310</f>
        <v>0</v>
      </c>
      <c r="Z311" s="404">
        <f>Z310</f>
        <v>1</v>
      </c>
      <c r="AA311" s="404">
        <f t="shared" ref="AA311:AL311" si="91">AA310</f>
        <v>0</v>
      </c>
      <c r="AB311" s="404">
        <f t="shared" si="91"/>
        <v>0</v>
      </c>
      <c r="AC311" s="404">
        <f t="shared" si="91"/>
        <v>0</v>
      </c>
      <c r="AD311" s="404">
        <f t="shared" si="91"/>
        <v>0</v>
      </c>
      <c r="AE311" s="404">
        <f t="shared" si="91"/>
        <v>0</v>
      </c>
      <c r="AF311" s="404">
        <f t="shared" si="91"/>
        <v>0</v>
      </c>
      <c r="AG311" s="404">
        <f t="shared" si="91"/>
        <v>0</v>
      </c>
      <c r="AH311" s="404">
        <f t="shared" si="91"/>
        <v>0</v>
      </c>
      <c r="AI311" s="404">
        <f t="shared" si="91"/>
        <v>0</v>
      </c>
      <c r="AJ311" s="404">
        <f t="shared" si="91"/>
        <v>0</v>
      </c>
      <c r="AK311" s="404">
        <f t="shared" si="91"/>
        <v>0</v>
      </c>
      <c r="AL311" s="404">
        <f t="shared" si="91"/>
        <v>0</v>
      </c>
      <c r="AM311" s="304"/>
    </row>
    <row r="312" spans="1:39" ht="15" outlineLevel="1">
      <c r="B312" s="307"/>
      <c r="C312" s="305"/>
      <c r="D312" s="284"/>
      <c r="E312" s="284"/>
      <c r="F312" s="284"/>
      <c r="G312" s="284"/>
      <c r="H312" s="284"/>
      <c r="I312" s="284"/>
      <c r="J312" s="284"/>
      <c r="K312" s="284"/>
      <c r="L312" s="284"/>
      <c r="M312" s="284"/>
      <c r="N312" s="284"/>
      <c r="O312" s="284"/>
      <c r="P312" s="284"/>
      <c r="Q312" s="284"/>
      <c r="R312" s="284"/>
      <c r="S312" s="284"/>
      <c r="T312" s="284"/>
      <c r="U312" s="284"/>
      <c r="V312" s="284"/>
      <c r="W312" s="284"/>
      <c r="X312" s="284"/>
      <c r="Y312" s="409"/>
      <c r="Z312" s="410"/>
      <c r="AA312" s="409"/>
      <c r="AB312" s="409"/>
      <c r="AC312" s="409"/>
      <c r="AD312" s="409"/>
      <c r="AE312" s="409"/>
      <c r="AF312" s="409"/>
      <c r="AG312" s="409"/>
      <c r="AH312" s="409"/>
      <c r="AI312" s="409"/>
      <c r="AJ312" s="409"/>
      <c r="AK312" s="409"/>
      <c r="AL312" s="409"/>
      <c r="AM312" s="306"/>
    </row>
    <row r="313" spans="1:39" ht="15" outlineLevel="1">
      <c r="A313" s="502">
        <v>12</v>
      </c>
      <c r="B313" s="307" t="s">
        <v>22</v>
      </c>
      <c r="C313" s="284" t="s">
        <v>24</v>
      </c>
      <c r="D313" s="288">
        <f>'[3]4.  2011-2014 LRAM'!D313</f>
        <v>0</v>
      </c>
      <c r="E313" s="288">
        <f>SUMIF('7.  Persistence Report'!$D$56:$D$67,'4.  2011-2014 LRAM'!$B313,'7.  Persistence Report'!AT$56:AT$67)</f>
        <v>0</v>
      </c>
      <c r="F313" s="288">
        <f>SUMIF('7.  Persistence Report'!$D$56:$D$67,'4.  2011-2014 LRAM'!$B313,'7.  Persistence Report'!AU$56:AU$67)</f>
        <v>0</v>
      </c>
      <c r="G313" s="288">
        <f>SUMIF('7.  Persistence Report'!$D$56:$D$67,'4.  2011-2014 LRAM'!$B313,'7.  Persistence Report'!AV$56:AV$67)</f>
        <v>0</v>
      </c>
      <c r="H313" s="288">
        <f>SUMIF('7.  Persistence Report'!$D$56:$D$67,'4.  2011-2014 LRAM'!$B313,'7.  Persistence Report'!AW$56:AW$67)</f>
        <v>0</v>
      </c>
      <c r="I313" s="288">
        <f>SUMIF('7.  Persistence Report'!$D$56:$D$67,'4.  2011-2014 LRAM'!$B313,'7.  Persistence Report'!AX$56:AX$67)</f>
        <v>0</v>
      </c>
      <c r="J313" s="288">
        <f>SUMIF('7.  Persistence Report'!$D$56:$D$67,'4.  2011-2014 LRAM'!$B313,'7.  Persistence Report'!AY$56:AY$67)</f>
        <v>0</v>
      </c>
      <c r="K313" s="288">
        <f>SUMIF('7.  Persistence Report'!$D$56:$D$67,'4.  2011-2014 LRAM'!$B313,'7.  Persistence Report'!AZ$56:AZ$67)</f>
        <v>0</v>
      </c>
      <c r="L313" s="288">
        <f>SUMIF('7.  Persistence Report'!$D$56:$D$67,'4.  2011-2014 LRAM'!$B313,'7.  Persistence Report'!BA$56:BA$67)</f>
        <v>0</v>
      </c>
      <c r="M313" s="288">
        <f>SUMIF('7.  Persistence Report'!$D$56:$D$67,'4.  2011-2014 LRAM'!$B313,'7.  Persistence Report'!BB$56:BB$67)</f>
        <v>0</v>
      </c>
      <c r="N313" s="288">
        <v>3</v>
      </c>
      <c r="O313" s="288">
        <f>'[3]4.  2011-2014 LRAM'!O313</f>
        <v>0</v>
      </c>
      <c r="P313" s="288">
        <f>SUMIF('7.  Persistence Report'!$D$56:$D$67,'4.  2011-2014 LRAM'!$B313,'7.  Persistence Report'!O$56:O$67)</f>
        <v>0</v>
      </c>
      <c r="Q313" s="288">
        <f>SUMIF('7.  Persistence Report'!$D$56:$D$67,'4.  2011-2014 LRAM'!$B313,'7.  Persistence Report'!P$56:P$67)</f>
        <v>0</v>
      </c>
      <c r="R313" s="288">
        <f>SUMIF('7.  Persistence Report'!$D$56:$D$67,'4.  2011-2014 LRAM'!$B313,'7.  Persistence Report'!Q$56:Q$67)</f>
        <v>0</v>
      </c>
      <c r="S313" s="288">
        <f>SUMIF('7.  Persistence Report'!$D$56:$D$67,'4.  2011-2014 LRAM'!$B313,'7.  Persistence Report'!R$56:R$67)</f>
        <v>0</v>
      </c>
      <c r="T313" s="288">
        <f>SUMIF('7.  Persistence Report'!$D$56:$D$67,'4.  2011-2014 LRAM'!$B313,'7.  Persistence Report'!S$56:S$67)</f>
        <v>0</v>
      </c>
      <c r="U313" s="288">
        <f>SUMIF('7.  Persistence Report'!$D$56:$D$67,'4.  2011-2014 LRAM'!$B313,'7.  Persistence Report'!T$56:T$67)</f>
        <v>0</v>
      </c>
      <c r="V313" s="288">
        <f>SUMIF('7.  Persistence Report'!$D$56:$D$67,'4.  2011-2014 LRAM'!$B313,'7.  Persistence Report'!U$56:U$67)</f>
        <v>0</v>
      </c>
      <c r="W313" s="288">
        <f>SUMIF('7.  Persistence Report'!$D$56:$D$67,'4.  2011-2014 LRAM'!$B313,'7.  Persistence Report'!V$56:V$67)</f>
        <v>0</v>
      </c>
      <c r="X313" s="288">
        <f>SUMIF('7.  Persistence Report'!$D$56:$D$67,'4.  2011-2014 LRAM'!$B313,'7.  Persistence Report'!W$56:W$67)</f>
        <v>0</v>
      </c>
      <c r="Y313" s="408"/>
      <c r="Z313" s="408"/>
      <c r="AA313" s="408"/>
      <c r="AB313" s="408"/>
      <c r="AC313" s="408"/>
      <c r="AD313" s="408"/>
      <c r="AE313" s="408"/>
      <c r="AF313" s="408"/>
      <c r="AG313" s="408"/>
      <c r="AH313" s="408"/>
      <c r="AI313" s="408"/>
      <c r="AJ313" s="408"/>
      <c r="AK313" s="408"/>
      <c r="AL313" s="408"/>
      <c r="AM313" s="289">
        <f>SUM(Y313:AL313)</f>
        <v>0</v>
      </c>
    </row>
    <row r="314" spans="1:39" ht="15" outlineLevel="1">
      <c r="B314" s="287" t="s">
        <v>248</v>
      </c>
      <c r="C314" s="284" t="s">
        <v>162</v>
      </c>
      <c r="D314" s="288">
        <f>'[3]4.  2011-2014 LRAM'!D314</f>
        <v>0</v>
      </c>
      <c r="E314" s="288">
        <f>SUMIF('7.  Persistence Report'!$D$107:$D$113,'4.  2011-2014 LRAM'!$B313,'7.  Persistence Report'!AT$107:AT$113)</f>
        <v>0</v>
      </c>
      <c r="F314" s="288">
        <f>SUMIF('7.  Persistence Report'!$D$107:$D$113,'4.  2011-2014 LRAM'!$B313,'7.  Persistence Report'!AU$107:AU$113)</f>
        <v>0</v>
      </c>
      <c r="G314" s="288">
        <f>SUMIF('7.  Persistence Report'!$D$107:$D$113,'4.  2011-2014 LRAM'!$B313,'7.  Persistence Report'!AV$107:AV$113)</f>
        <v>0</v>
      </c>
      <c r="H314" s="288">
        <f>SUMIF('7.  Persistence Report'!$D$107:$D$113,'4.  2011-2014 LRAM'!$B313,'7.  Persistence Report'!AW$107:AW$113)</f>
        <v>0</v>
      </c>
      <c r="I314" s="288">
        <f>SUMIF('7.  Persistence Report'!$D$107:$D$113,'4.  2011-2014 LRAM'!$B313,'7.  Persistence Report'!AX$107:AX$113)</f>
        <v>0</v>
      </c>
      <c r="J314" s="288">
        <f>SUMIF('7.  Persistence Report'!$D$107:$D$113,'4.  2011-2014 LRAM'!$B313,'7.  Persistence Report'!AY$107:AY$113)</f>
        <v>0</v>
      </c>
      <c r="K314" s="288">
        <f>SUMIF('7.  Persistence Report'!$D$107:$D$113,'4.  2011-2014 LRAM'!$B313,'7.  Persistence Report'!AZ$107:AZ$113)</f>
        <v>0</v>
      </c>
      <c r="L314" s="288">
        <f>SUMIF('7.  Persistence Report'!$D$107:$D$113,'4.  2011-2014 LRAM'!$B313,'7.  Persistence Report'!BA$107:BA$113)</f>
        <v>0</v>
      </c>
      <c r="M314" s="288">
        <f>SUMIF('7.  Persistence Report'!$D$107:$D$113,'4.  2011-2014 LRAM'!$B313,'7.  Persistence Report'!BB$107:BB$113)</f>
        <v>0</v>
      </c>
      <c r="N314" s="288">
        <f>N313</f>
        <v>3</v>
      </c>
      <c r="O314" s="288">
        <f>'[3]4.  2011-2014 LRAM'!O314</f>
        <v>0</v>
      </c>
      <c r="P314" s="288">
        <f>SUMIF('7.  Persistence Report'!$D$107:$D$113,'4.  2011-2014 LRAM'!$B313,'7.  Persistence Report'!O$107:O$113)</f>
        <v>0</v>
      </c>
      <c r="Q314" s="288">
        <f>SUMIF('7.  Persistence Report'!$D$107:$D$113,'4.  2011-2014 LRAM'!$B313,'7.  Persistence Report'!P$107:P$113)</f>
        <v>0</v>
      </c>
      <c r="R314" s="288">
        <f>SUMIF('7.  Persistence Report'!$D$107:$D$113,'4.  2011-2014 LRAM'!$B313,'7.  Persistence Report'!Q$107:Q$113)</f>
        <v>0</v>
      </c>
      <c r="S314" s="288">
        <f>SUMIF('7.  Persistence Report'!$D$107:$D$113,'4.  2011-2014 LRAM'!$B313,'7.  Persistence Report'!R$107:R$113)</f>
        <v>0</v>
      </c>
      <c r="T314" s="288">
        <f>SUMIF('7.  Persistence Report'!$D$107:$D$113,'4.  2011-2014 LRAM'!$B313,'7.  Persistence Report'!S$107:S$113)</f>
        <v>0</v>
      </c>
      <c r="U314" s="288">
        <f>SUMIF('7.  Persistence Report'!$D$107:$D$113,'4.  2011-2014 LRAM'!$B313,'7.  Persistence Report'!T$107:T$113)</f>
        <v>0</v>
      </c>
      <c r="V314" s="288">
        <f>SUMIF('7.  Persistence Report'!$D$107:$D$113,'4.  2011-2014 LRAM'!$B313,'7.  Persistence Report'!U$107:U$113)</f>
        <v>0</v>
      </c>
      <c r="W314" s="288">
        <f>SUMIF('7.  Persistence Report'!$D$107:$D$113,'4.  2011-2014 LRAM'!$B313,'7.  Persistence Report'!V$107:V$113)</f>
        <v>0</v>
      </c>
      <c r="X314" s="288">
        <f>SUMIF('7.  Persistence Report'!$D$107:$D$113,'4.  2011-2014 LRAM'!$B313,'7.  Persistence Report'!W$107:W$113)</f>
        <v>0</v>
      </c>
      <c r="Y314" s="404">
        <f>Y313</f>
        <v>0</v>
      </c>
      <c r="Z314" s="404">
        <f>Z313</f>
        <v>0</v>
      </c>
      <c r="AA314" s="404">
        <f t="shared" ref="AA314:AL314" si="92">AA313</f>
        <v>0</v>
      </c>
      <c r="AB314" s="404">
        <f t="shared" si="92"/>
        <v>0</v>
      </c>
      <c r="AC314" s="404">
        <f t="shared" si="92"/>
        <v>0</v>
      </c>
      <c r="AD314" s="404">
        <f t="shared" si="92"/>
        <v>0</v>
      </c>
      <c r="AE314" s="404">
        <f t="shared" si="92"/>
        <v>0</v>
      </c>
      <c r="AF314" s="404">
        <f t="shared" si="92"/>
        <v>0</v>
      </c>
      <c r="AG314" s="404">
        <f t="shared" si="92"/>
        <v>0</v>
      </c>
      <c r="AH314" s="404">
        <f t="shared" si="92"/>
        <v>0</v>
      </c>
      <c r="AI314" s="404">
        <f t="shared" si="92"/>
        <v>0</v>
      </c>
      <c r="AJ314" s="404">
        <f t="shared" si="92"/>
        <v>0</v>
      </c>
      <c r="AK314" s="404">
        <f t="shared" si="92"/>
        <v>0</v>
      </c>
      <c r="AL314" s="404">
        <f t="shared" si="92"/>
        <v>0</v>
      </c>
      <c r="AM314" s="304"/>
    </row>
    <row r="315" spans="1:39" ht="15" outlineLevel="1">
      <c r="B315" s="307"/>
      <c r="C315" s="305"/>
      <c r="D315" s="309"/>
      <c r="E315" s="309"/>
      <c r="F315" s="309"/>
      <c r="G315" s="309"/>
      <c r="H315" s="309"/>
      <c r="I315" s="309"/>
      <c r="J315" s="309"/>
      <c r="K315" s="309"/>
      <c r="L315" s="309"/>
      <c r="M315" s="309"/>
      <c r="N315" s="284"/>
      <c r="O315" s="309"/>
      <c r="P315" s="309"/>
      <c r="Q315" s="309"/>
      <c r="R315" s="309"/>
      <c r="S315" s="309"/>
      <c r="T315" s="309"/>
      <c r="U315" s="309"/>
      <c r="V315" s="309"/>
      <c r="W315" s="309"/>
      <c r="X315" s="309"/>
      <c r="Y315" s="409"/>
      <c r="Z315" s="410"/>
      <c r="AA315" s="409"/>
      <c r="AB315" s="409"/>
      <c r="AC315" s="409"/>
      <c r="AD315" s="409"/>
      <c r="AE315" s="409"/>
      <c r="AF315" s="409"/>
      <c r="AG315" s="409"/>
      <c r="AH315" s="409"/>
      <c r="AI315" s="409"/>
      <c r="AJ315" s="409"/>
      <c r="AK315" s="409"/>
      <c r="AL315" s="409"/>
      <c r="AM315" s="306"/>
    </row>
    <row r="316" spans="1:39" ht="15" outlineLevel="1">
      <c r="A316" s="502">
        <v>13</v>
      </c>
      <c r="B316" s="307" t="s">
        <v>23</v>
      </c>
      <c r="C316" s="284" t="s">
        <v>24</v>
      </c>
      <c r="D316" s="288">
        <f>'[3]4.  2011-2014 LRAM'!D316</f>
        <v>0</v>
      </c>
      <c r="E316" s="288">
        <f>SUMIF('7.  Persistence Report'!$D$56:$D$67,'4.  2011-2014 LRAM'!$B316,'7.  Persistence Report'!AT$56:AT$67)</f>
        <v>0</v>
      </c>
      <c r="F316" s="288">
        <f>SUMIF('7.  Persistence Report'!$D$56:$D$67,'4.  2011-2014 LRAM'!$B316,'7.  Persistence Report'!AU$56:AU$67)</f>
        <v>0</v>
      </c>
      <c r="G316" s="288">
        <f>SUMIF('7.  Persistence Report'!$D$56:$D$67,'4.  2011-2014 LRAM'!$B316,'7.  Persistence Report'!AV$56:AV$67)</f>
        <v>0</v>
      </c>
      <c r="H316" s="288">
        <f>SUMIF('7.  Persistence Report'!$D$56:$D$67,'4.  2011-2014 LRAM'!$B316,'7.  Persistence Report'!AW$56:AW$67)</f>
        <v>0</v>
      </c>
      <c r="I316" s="288">
        <f>SUMIF('7.  Persistence Report'!$D$56:$D$67,'4.  2011-2014 LRAM'!$B316,'7.  Persistence Report'!AX$56:AX$67)</f>
        <v>0</v>
      </c>
      <c r="J316" s="288">
        <f>SUMIF('7.  Persistence Report'!$D$56:$D$67,'4.  2011-2014 LRAM'!$B316,'7.  Persistence Report'!AY$56:AY$67)</f>
        <v>0</v>
      </c>
      <c r="K316" s="288">
        <f>SUMIF('7.  Persistence Report'!$D$56:$D$67,'4.  2011-2014 LRAM'!$B316,'7.  Persistence Report'!AZ$56:AZ$67)</f>
        <v>0</v>
      </c>
      <c r="L316" s="288">
        <f>SUMIF('7.  Persistence Report'!$D$56:$D$67,'4.  2011-2014 LRAM'!$B316,'7.  Persistence Report'!BA$56:BA$67)</f>
        <v>0</v>
      </c>
      <c r="M316" s="288">
        <f>SUMIF('7.  Persistence Report'!$D$56:$D$67,'4.  2011-2014 LRAM'!$B316,'7.  Persistence Report'!BB$56:BB$67)</f>
        <v>0</v>
      </c>
      <c r="N316" s="288">
        <v>12</v>
      </c>
      <c r="O316" s="288">
        <f>'[3]4.  2011-2014 LRAM'!O316</f>
        <v>0</v>
      </c>
      <c r="P316" s="288">
        <f>SUMIF('7.  Persistence Report'!$D$56:$D$67,'4.  2011-2014 LRAM'!$B316,'7.  Persistence Report'!O$56:O$67)</f>
        <v>0</v>
      </c>
      <c r="Q316" s="288">
        <f>SUMIF('7.  Persistence Report'!$D$56:$D$67,'4.  2011-2014 LRAM'!$B316,'7.  Persistence Report'!P$56:P$67)</f>
        <v>0</v>
      </c>
      <c r="R316" s="288">
        <f>SUMIF('7.  Persistence Report'!$D$56:$D$67,'4.  2011-2014 LRAM'!$B316,'7.  Persistence Report'!Q$56:Q$67)</f>
        <v>0</v>
      </c>
      <c r="S316" s="288">
        <f>SUMIF('7.  Persistence Report'!$D$56:$D$67,'4.  2011-2014 LRAM'!$B316,'7.  Persistence Report'!R$56:R$67)</f>
        <v>0</v>
      </c>
      <c r="T316" s="288">
        <f>SUMIF('7.  Persistence Report'!$D$56:$D$67,'4.  2011-2014 LRAM'!$B316,'7.  Persistence Report'!S$56:S$67)</f>
        <v>0</v>
      </c>
      <c r="U316" s="288">
        <f>SUMIF('7.  Persistence Report'!$D$56:$D$67,'4.  2011-2014 LRAM'!$B316,'7.  Persistence Report'!T$56:T$67)</f>
        <v>0</v>
      </c>
      <c r="V316" s="288">
        <f>SUMIF('7.  Persistence Report'!$D$56:$D$67,'4.  2011-2014 LRAM'!$B316,'7.  Persistence Report'!U$56:U$67)</f>
        <v>0</v>
      </c>
      <c r="W316" s="288">
        <f>SUMIF('7.  Persistence Report'!$D$56:$D$67,'4.  2011-2014 LRAM'!$B316,'7.  Persistence Report'!V$56:V$67)</f>
        <v>0</v>
      </c>
      <c r="X316" s="288">
        <f>SUMIF('7.  Persistence Report'!$D$56:$D$67,'4.  2011-2014 LRAM'!$B316,'7.  Persistence Report'!W$56:W$67)</f>
        <v>0</v>
      </c>
      <c r="Y316" s="408"/>
      <c r="Z316" s="1026">
        <v>4.9410961931879056E-2</v>
      </c>
      <c r="AA316" s="1026">
        <v>0.1291588441899835</v>
      </c>
      <c r="AB316" s="1026">
        <v>0</v>
      </c>
      <c r="AC316" s="408">
        <v>0.1641097989304536</v>
      </c>
      <c r="AD316" s="408"/>
      <c r="AE316" s="408"/>
      <c r="AF316" s="408"/>
      <c r="AG316" s="408"/>
      <c r="AH316" s="408"/>
      <c r="AI316" s="408"/>
      <c r="AJ316" s="408"/>
      <c r="AK316" s="408"/>
      <c r="AL316" s="408"/>
      <c r="AM316" s="289">
        <f>SUM(Y316:AL316)</f>
        <v>0.34267960505231615</v>
      </c>
    </row>
    <row r="317" spans="1:39" ht="15" outlineLevel="1">
      <c r="B317" s="287" t="s">
        <v>248</v>
      </c>
      <c r="C317" s="284" t="s">
        <v>162</v>
      </c>
      <c r="D317" s="288">
        <f>'[3]4.  2011-2014 LRAM'!D317</f>
        <v>2845</v>
      </c>
      <c r="E317" s="288">
        <f>SUMIF('7.  Persistence Report'!$D$107:$D$113,'4.  2011-2014 LRAM'!$B316,'7.  Persistence Report'!AT$107:AT$113)</f>
        <v>2845.1454549999999</v>
      </c>
      <c r="F317" s="1036">
        <f>SUMIF('7.  Persistence Report'!$D$107:$D$113,'4.  2011-2014 LRAM'!$B316,'7.  Persistence Report'!AU$107:AU$113)</f>
        <v>2845.1454549999999</v>
      </c>
      <c r="G317" s="288">
        <f>SUMIF('7.  Persistence Report'!$D$107:$D$113,'4.  2011-2014 LRAM'!$B316,'7.  Persistence Report'!AV$107:AV$113)</f>
        <v>2845.1454549999999</v>
      </c>
      <c r="H317" s="288">
        <f>SUMIF('7.  Persistence Report'!$D$107:$D$113,'4.  2011-2014 LRAM'!$B316,'7.  Persistence Report'!AW$107:AW$113)</f>
        <v>2845.1454549999999</v>
      </c>
      <c r="I317" s="288">
        <f>SUMIF('7.  Persistence Report'!$D$107:$D$113,'4.  2011-2014 LRAM'!$B316,'7.  Persistence Report'!AX$107:AX$113)</f>
        <v>2845.1454549999999</v>
      </c>
      <c r="J317" s="288">
        <f>SUMIF('7.  Persistence Report'!$D$107:$D$113,'4.  2011-2014 LRAM'!$B316,'7.  Persistence Report'!AY$107:AY$113)</f>
        <v>2845.1454549999999</v>
      </c>
      <c r="K317" s="288">
        <f>SUMIF('7.  Persistence Report'!$D$107:$D$113,'4.  2011-2014 LRAM'!$B316,'7.  Persistence Report'!AZ$107:AZ$113)</f>
        <v>2845.1454549999999</v>
      </c>
      <c r="L317" s="288">
        <f>SUMIF('7.  Persistence Report'!$D$107:$D$113,'4.  2011-2014 LRAM'!$B316,'7.  Persistence Report'!BA$107:BA$113)</f>
        <v>2845.1454549999999</v>
      </c>
      <c r="M317" s="288">
        <f>SUMIF('7.  Persistence Report'!$D$107:$D$113,'4.  2011-2014 LRAM'!$B316,'7.  Persistence Report'!BB$107:BB$113)</f>
        <v>2845.1454549999999</v>
      </c>
      <c r="N317" s="288">
        <f>N316</f>
        <v>12</v>
      </c>
      <c r="O317" s="288">
        <f>'[3]4.  2011-2014 LRAM'!O317</f>
        <v>2</v>
      </c>
      <c r="P317" s="288">
        <f>SUMIF('7.  Persistence Report'!$D$107:$D$113,'4.  2011-2014 LRAM'!$B316,'7.  Persistence Report'!O$107:O$113)</f>
        <v>1.696128627</v>
      </c>
      <c r="Q317" s="288">
        <f>SUMIF('7.  Persistence Report'!$D$107:$D$113,'4.  2011-2014 LRAM'!$B316,'7.  Persistence Report'!P$107:P$113)</f>
        <v>1.696128627</v>
      </c>
      <c r="R317" s="288">
        <f>SUMIF('7.  Persistence Report'!$D$107:$D$113,'4.  2011-2014 LRAM'!$B316,'7.  Persistence Report'!Q$107:Q$113)</f>
        <v>1.696128627</v>
      </c>
      <c r="S317" s="288">
        <f>SUMIF('7.  Persistence Report'!$D$107:$D$113,'4.  2011-2014 LRAM'!$B316,'7.  Persistence Report'!R$107:R$113)</f>
        <v>1.696128627</v>
      </c>
      <c r="T317" s="288">
        <f>SUMIF('7.  Persistence Report'!$D$107:$D$113,'4.  2011-2014 LRAM'!$B316,'7.  Persistence Report'!S$107:S$113)</f>
        <v>1.696128627</v>
      </c>
      <c r="U317" s="288">
        <f>SUMIF('7.  Persistence Report'!$D$107:$D$113,'4.  2011-2014 LRAM'!$B316,'7.  Persistence Report'!T$107:T$113)</f>
        <v>1.696128627</v>
      </c>
      <c r="V317" s="288">
        <f>SUMIF('7.  Persistence Report'!$D$107:$D$113,'4.  2011-2014 LRAM'!$B316,'7.  Persistence Report'!U$107:U$113)</f>
        <v>1.696128627</v>
      </c>
      <c r="W317" s="288">
        <f>SUMIF('7.  Persistence Report'!$D$107:$D$113,'4.  2011-2014 LRAM'!$B316,'7.  Persistence Report'!V$107:V$113)</f>
        <v>1.696128627</v>
      </c>
      <c r="X317" s="288">
        <f>SUMIF('7.  Persistence Report'!$D$107:$D$113,'4.  2011-2014 LRAM'!$B316,'7.  Persistence Report'!W$107:W$113)</f>
        <v>1.696128627</v>
      </c>
      <c r="Y317" s="404">
        <f>Y316</f>
        <v>0</v>
      </c>
      <c r="Z317" s="1027">
        <v>0</v>
      </c>
      <c r="AA317" s="1027">
        <v>0.21</v>
      </c>
      <c r="AB317" s="1027">
        <v>0</v>
      </c>
      <c r="AC317" s="1027">
        <v>0.79</v>
      </c>
      <c r="AD317" s="404">
        <f t="shared" ref="AD317:AL317" si="93">AD316</f>
        <v>0</v>
      </c>
      <c r="AE317" s="404">
        <f t="shared" si="93"/>
        <v>0</v>
      </c>
      <c r="AF317" s="404">
        <f t="shared" si="93"/>
        <v>0</v>
      </c>
      <c r="AG317" s="404">
        <f t="shared" si="93"/>
        <v>0</v>
      </c>
      <c r="AH317" s="404">
        <f t="shared" si="93"/>
        <v>0</v>
      </c>
      <c r="AI317" s="404">
        <f t="shared" si="93"/>
        <v>0</v>
      </c>
      <c r="AJ317" s="404">
        <f t="shared" si="93"/>
        <v>0</v>
      </c>
      <c r="AK317" s="404">
        <f t="shared" si="93"/>
        <v>0</v>
      </c>
      <c r="AL317" s="404">
        <f t="shared" si="93"/>
        <v>0</v>
      </c>
      <c r="AM317" s="304"/>
    </row>
    <row r="318" spans="1:39" ht="15" outlineLevel="1">
      <c r="B318" s="307"/>
      <c r="C318" s="305"/>
      <c r="D318" s="309"/>
      <c r="E318" s="309"/>
      <c r="F318" s="309"/>
      <c r="G318" s="309"/>
      <c r="H318" s="309"/>
      <c r="I318" s="309"/>
      <c r="J318" s="309"/>
      <c r="K318" s="309"/>
      <c r="L318" s="309"/>
      <c r="M318" s="309"/>
      <c r="N318" s="284"/>
      <c r="O318" s="309"/>
      <c r="P318" s="309"/>
      <c r="Q318" s="309"/>
      <c r="R318" s="309"/>
      <c r="S318" s="309"/>
      <c r="T318" s="309"/>
      <c r="U318" s="309"/>
      <c r="V318" s="309"/>
      <c r="W318" s="309"/>
      <c r="X318" s="309"/>
      <c r="Y318" s="409"/>
      <c r="Z318" s="409"/>
      <c r="AA318" s="409"/>
      <c r="AB318" s="409"/>
      <c r="AC318" s="409"/>
      <c r="AD318" s="409"/>
      <c r="AE318" s="409"/>
      <c r="AF318" s="409"/>
      <c r="AG318" s="409"/>
      <c r="AH318" s="409"/>
      <c r="AI318" s="409"/>
      <c r="AJ318" s="409"/>
      <c r="AK318" s="409"/>
      <c r="AL318" s="409"/>
      <c r="AM318" s="306"/>
    </row>
    <row r="319" spans="1:39" ht="15" outlineLevel="1">
      <c r="A319" s="502">
        <v>14</v>
      </c>
      <c r="B319" s="307" t="s">
        <v>20</v>
      </c>
      <c r="C319" s="284" t="s">
        <v>24</v>
      </c>
      <c r="D319" s="288">
        <f>'[3]4.  2011-2014 LRAM'!D319</f>
        <v>48450.767999999996</v>
      </c>
      <c r="E319" s="288">
        <f>SUMIF('7.  Persistence Report'!$D$56:$D$67,'4.  2011-2014 LRAM'!$B319,'7.  Persistence Report'!AT$56:AT$67)</f>
        <v>48450.767796975</v>
      </c>
      <c r="F319" s="1036">
        <f>SUMIF('7.  Persistence Report'!$D$56:$D$67,'4.  2011-2014 LRAM'!$B319,'7.  Persistence Report'!AU$56:AU$67)</f>
        <v>48450.767796975</v>
      </c>
      <c r="G319" s="288">
        <f>SUMIF('7.  Persistence Report'!$D$56:$D$67,'4.  2011-2014 LRAM'!$B319,'7.  Persistence Report'!AV$56:AV$67)</f>
        <v>48450.767796975</v>
      </c>
      <c r="H319" s="288">
        <f>SUMIF('7.  Persistence Report'!$D$56:$D$67,'4.  2011-2014 LRAM'!$B319,'7.  Persistence Report'!AW$56:AW$67)</f>
        <v>0</v>
      </c>
      <c r="I319" s="288">
        <f>SUMIF('7.  Persistence Report'!$D$56:$D$67,'4.  2011-2014 LRAM'!$B319,'7.  Persistence Report'!AX$56:AX$67)</f>
        <v>0</v>
      </c>
      <c r="J319" s="288">
        <f>SUMIF('7.  Persistence Report'!$D$56:$D$67,'4.  2011-2014 LRAM'!$B319,'7.  Persistence Report'!AY$56:AY$67)</f>
        <v>0</v>
      </c>
      <c r="K319" s="288">
        <f>SUMIF('7.  Persistence Report'!$D$56:$D$67,'4.  2011-2014 LRAM'!$B319,'7.  Persistence Report'!AZ$56:AZ$67)</f>
        <v>0</v>
      </c>
      <c r="L319" s="288">
        <f>SUMIF('7.  Persistence Report'!$D$56:$D$67,'4.  2011-2014 LRAM'!$B319,'7.  Persistence Report'!BA$56:BA$67)</f>
        <v>0</v>
      </c>
      <c r="M319" s="288">
        <f>SUMIF('7.  Persistence Report'!$D$56:$D$67,'4.  2011-2014 LRAM'!$B319,'7.  Persistence Report'!BB$56:BB$67)</f>
        <v>0</v>
      </c>
      <c r="N319" s="288">
        <v>12</v>
      </c>
      <c r="O319" s="288">
        <f>'[3]4.  2011-2014 LRAM'!O319</f>
        <v>8.8130000000000006</v>
      </c>
      <c r="P319" s="288">
        <f>SUMIF('7.  Persistence Report'!$D$56:$D$67,'4.  2011-2014 LRAM'!$B319,'7.  Persistence Report'!O$56:O$67)</f>
        <v>8.8126766229999998</v>
      </c>
      <c r="Q319" s="288">
        <f>SUMIF('7.  Persistence Report'!$D$56:$D$67,'4.  2011-2014 LRAM'!$B319,'7.  Persistence Report'!P$56:P$67)</f>
        <v>8.8126766229999998</v>
      </c>
      <c r="R319" s="288">
        <f>SUMIF('7.  Persistence Report'!$D$56:$D$67,'4.  2011-2014 LRAM'!$B319,'7.  Persistence Report'!Q$56:Q$67)</f>
        <v>8.8126766229999998</v>
      </c>
      <c r="S319" s="288">
        <f>SUMIF('7.  Persistence Report'!$D$56:$D$67,'4.  2011-2014 LRAM'!$B319,'7.  Persistence Report'!R$56:R$67)</f>
        <v>0</v>
      </c>
      <c r="T319" s="288">
        <f>SUMIF('7.  Persistence Report'!$D$56:$D$67,'4.  2011-2014 LRAM'!$B319,'7.  Persistence Report'!S$56:S$67)</f>
        <v>0</v>
      </c>
      <c r="U319" s="288">
        <f>SUMIF('7.  Persistence Report'!$D$56:$D$67,'4.  2011-2014 LRAM'!$B319,'7.  Persistence Report'!T$56:T$67)</f>
        <v>0</v>
      </c>
      <c r="V319" s="288">
        <f>SUMIF('7.  Persistence Report'!$D$56:$D$67,'4.  2011-2014 LRAM'!$B319,'7.  Persistence Report'!U$56:U$67)</f>
        <v>0</v>
      </c>
      <c r="W319" s="288">
        <f>SUMIF('7.  Persistence Report'!$D$56:$D$67,'4.  2011-2014 LRAM'!$B319,'7.  Persistence Report'!V$56:V$67)</f>
        <v>0</v>
      </c>
      <c r="X319" s="288">
        <f>SUMIF('7.  Persistence Report'!$D$56:$D$67,'4.  2011-2014 LRAM'!$B319,'7.  Persistence Report'!W$56:W$67)</f>
        <v>0</v>
      </c>
      <c r="Y319" s="408"/>
      <c r="Z319" s="1026">
        <v>4.9410961931879056E-2</v>
      </c>
      <c r="AA319" s="1026">
        <v>0.1291588441899835</v>
      </c>
      <c r="AB319" s="1026">
        <v>0</v>
      </c>
      <c r="AC319" s="408">
        <v>0.1641097989304536</v>
      </c>
      <c r="AD319" s="408"/>
      <c r="AE319" s="408"/>
      <c r="AF319" s="408"/>
      <c r="AG319" s="408"/>
      <c r="AH319" s="408"/>
      <c r="AI319" s="408"/>
      <c r="AJ319" s="408"/>
      <c r="AK319" s="408"/>
      <c r="AL319" s="408"/>
      <c r="AM319" s="289">
        <f>SUM(Y319:AL319)</f>
        <v>0.34267960505231615</v>
      </c>
    </row>
    <row r="320" spans="1:39" ht="15" outlineLevel="1">
      <c r="B320" s="287" t="s">
        <v>248</v>
      </c>
      <c r="C320" s="284" t="s">
        <v>162</v>
      </c>
      <c r="D320" s="288">
        <f>'[3]4.  2011-2014 LRAM'!D320</f>
        <v>5721015</v>
      </c>
      <c r="E320" s="288">
        <f>SUMIF('7.  Persistence Report'!$D$107:$D$113,'4.  2011-2014 LRAM'!$B319,'7.  Persistence Report'!AT$107:AT$113)</f>
        <v>5721014.6760948999</v>
      </c>
      <c r="F320" s="1036">
        <f>SUMIF('7.  Persistence Report'!$D$107:$D$113,'4.  2011-2014 LRAM'!$B319,'7.  Persistence Report'!AU$107:AU$113)</f>
        <v>5721014.6760948999</v>
      </c>
      <c r="G320" s="288">
        <f>SUMIF('7.  Persistence Report'!$D$107:$D$113,'4.  2011-2014 LRAM'!$B319,'7.  Persistence Report'!AV$107:AV$113)</f>
        <v>5721014.6760948999</v>
      </c>
      <c r="H320" s="288">
        <f>SUMIF('7.  Persistence Report'!$D$107:$D$113,'4.  2011-2014 LRAM'!$B319,'7.  Persistence Report'!AW$107:AW$113)</f>
        <v>0</v>
      </c>
      <c r="I320" s="288">
        <f>SUMIF('7.  Persistence Report'!$D$107:$D$113,'4.  2011-2014 LRAM'!$B319,'7.  Persistence Report'!AX$107:AX$113)</f>
        <v>0</v>
      </c>
      <c r="J320" s="288">
        <f>SUMIF('7.  Persistence Report'!$D$107:$D$113,'4.  2011-2014 LRAM'!$B319,'7.  Persistence Report'!AY$107:AY$113)</f>
        <v>0</v>
      </c>
      <c r="K320" s="288">
        <f>SUMIF('7.  Persistence Report'!$D$107:$D$113,'4.  2011-2014 LRAM'!$B319,'7.  Persistence Report'!AZ$107:AZ$113)</f>
        <v>0</v>
      </c>
      <c r="L320" s="288">
        <f>SUMIF('7.  Persistence Report'!$D$107:$D$113,'4.  2011-2014 LRAM'!$B319,'7.  Persistence Report'!BA$107:BA$113)</f>
        <v>0</v>
      </c>
      <c r="M320" s="288">
        <f>SUMIF('7.  Persistence Report'!$D$107:$D$113,'4.  2011-2014 LRAM'!$B319,'7.  Persistence Report'!BB$107:BB$113)</f>
        <v>0</v>
      </c>
      <c r="N320" s="288">
        <f>N319</f>
        <v>12</v>
      </c>
      <c r="O320" s="288">
        <f>'[3]4.  2011-2014 LRAM'!O320</f>
        <v>1041</v>
      </c>
      <c r="P320" s="288">
        <f>SUMIF('7.  Persistence Report'!$D$107:$D$113,'4.  2011-2014 LRAM'!$B319,'7.  Persistence Report'!O$107:O$113)</f>
        <v>1040.5914000300002</v>
      </c>
      <c r="Q320" s="288">
        <f>SUMIF('7.  Persistence Report'!$D$107:$D$113,'4.  2011-2014 LRAM'!$B319,'7.  Persistence Report'!P$107:P$113)</f>
        <v>1040.5914000300002</v>
      </c>
      <c r="R320" s="288">
        <f>SUMIF('7.  Persistence Report'!$D$107:$D$113,'4.  2011-2014 LRAM'!$B319,'7.  Persistence Report'!Q$107:Q$113)</f>
        <v>1040.5914000300002</v>
      </c>
      <c r="S320" s="288">
        <f>SUMIF('7.  Persistence Report'!$D$107:$D$113,'4.  2011-2014 LRAM'!$B319,'7.  Persistence Report'!R$107:R$113)</f>
        <v>0</v>
      </c>
      <c r="T320" s="288">
        <f>SUMIF('7.  Persistence Report'!$D$107:$D$113,'4.  2011-2014 LRAM'!$B319,'7.  Persistence Report'!S$107:S$113)</f>
        <v>0</v>
      </c>
      <c r="U320" s="288">
        <f>SUMIF('7.  Persistence Report'!$D$107:$D$113,'4.  2011-2014 LRAM'!$B319,'7.  Persistence Report'!T$107:T$113)</f>
        <v>0</v>
      </c>
      <c r="V320" s="288">
        <f>SUMIF('7.  Persistence Report'!$D$107:$D$113,'4.  2011-2014 LRAM'!$B319,'7.  Persistence Report'!U$107:U$113)</f>
        <v>0</v>
      </c>
      <c r="W320" s="288">
        <f>SUMIF('7.  Persistence Report'!$D$107:$D$113,'4.  2011-2014 LRAM'!$B319,'7.  Persistence Report'!V$107:V$113)</f>
        <v>0</v>
      </c>
      <c r="X320" s="288">
        <f>SUMIF('7.  Persistence Report'!$D$107:$D$113,'4.  2011-2014 LRAM'!$B319,'7.  Persistence Report'!W$107:W$113)</f>
        <v>0</v>
      </c>
      <c r="Y320" s="404">
        <f>Y319</f>
        <v>0</v>
      </c>
      <c r="Z320" s="1027">
        <v>0</v>
      </c>
      <c r="AA320" s="1027">
        <v>0.21</v>
      </c>
      <c r="AB320" s="1027">
        <v>0</v>
      </c>
      <c r="AC320" s="1027">
        <v>0.79</v>
      </c>
      <c r="AD320" s="404">
        <f t="shared" ref="AD320:AL320" si="94">AD319</f>
        <v>0</v>
      </c>
      <c r="AE320" s="404">
        <f t="shared" si="94"/>
        <v>0</v>
      </c>
      <c r="AF320" s="404">
        <f t="shared" si="94"/>
        <v>0</v>
      </c>
      <c r="AG320" s="404">
        <f t="shared" si="94"/>
        <v>0</v>
      </c>
      <c r="AH320" s="404">
        <f t="shared" si="94"/>
        <v>0</v>
      </c>
      <c r="AI320" s="404">
        <f t="shared" si="94"/>
        <v>0</v>
      </c>
      <c r="AJ320" s="404">
        <f t="shared" si="94"/>
        <v>0</v>
      </c>
      <c r="AK320" s="404">
        <f t="shared" si="94"/>
        <v>0</v>
      </c>
      <c r="AL320" s="404">
        <f t="shared" si="94"/>
        <v>0</v>
      </c>
      <c r="AM320" s="304"/>
    </row>
    <row r="321" spans="1:39" ht="15" outlineLevel="1">
      <c r="B321" s="307"/>
      <c r="C321" s="305"/>
      <c r="D321" s="309"/>
      <c r="E321" s="309"/>
      <c r="F321" s="309"/>
      <c r="G321" s="309"/>
      <c r="H321" s="309"/>
      <c r="I321" s="309"/>
      <c r="J321" s="309"/>
      <c r="K321" s="309"/>
      <c r="L321" s="309"/>
      <c r="M321" s="309"/>
      <c r="N321" s="284"/>
      <c r="O321" s="309"/>
      <c r="P321" s="309"/>
      <c r="Q321" s="309"/>
      <c r="R321" s="309"/>
      <c r="S321" s="309"/>
      <c r="T321" s="309"/>
      <c r="U321" s="309"/>
      <c r="V321" s="309"/>
      <c r="W321" s="309"/>
      <c r="X321" s="309"/>
      <c r="Y321" s="409"/>
      <c r="Z321" s="410"/>
      <c r="AA321" s="409"/>
      <c r="AB321" s="409"/>
      <c r="AC321" s="409"/>
      <c r="AD321" s="409"/>
      <c r="AE321" s="409"/>
      <c r="AF321" s="409"/>
      <c r="AG321" s="409"/>
      <c r="AH321" s="409"/>
      <c r="AI321" s="409"/>
      <c r="AJ321" s="409"/>
      <c r="AK321" s="409"/>
      <c r="AL321" s="409"/>
      <c r="AM321" s="306"/>
    </row>
    <row r="322" spans="1:39" s="276" customFormat="1" ht="15" outlineLevel="1">
      <c r="A322" s="502">
        <v>15</v>
      </c>
      <c r="B322" s="307" t="s">
        <v>485</v>
      </c>
      <c r="C322" s="284" t="s">
        <v>24</v>
      </c>
      <c r="D322" s="288">
        <f>'[3]4.  2011-2014 LRAM'!D322</f>
        <v>0</v>
      </c>
      <c r="E322" s="288">
        <f>SUMIF('7.  Persistence Report'!$D$56:$D$67,'4.  2011-2014 LRAM'!$B322,'7.  Persistence Report'!AT$56:AT$67)</f>
        <v>0</v>
      </c>
      <c r="F322" s="288">
        <f>SUMIF('7.  Persistence Report'!$D$56:$D$67,'4.  2011-2014 LRAM'!$B322,'7.  Persistence Report'!AU$56:AU$67)</f>
        <v>0</v>
      </c>
      <c r="G322" s="288">
        <f>SUMIF('7.  Persistence Report'!$D$56:$D$67,'4.  2011-2014 LRAM'!$B322,'7.  Persistence Report'!AV$56:AV$67)</f>
        <v>0</v>
      </c>
      <c r="H322" s="288">
        <f>SUMIF('7.  Persistence Report'!$D$56:$D$67,'4.  2011-2014 LRAM'!$B322,'7.  Persistence Report'!AW$56:AW$67)</f>
        <v>0</v>
      </c>
      <c r="I322" s="288">
        <f>SUMIF('7.  Persistence Report'!$D$56:$D$67,'4.  2011-2014 LRAM'!$B322,'7.  Persistence Report'!AX$56:AX$67)</f>
        <v>0</v>
      </c>
      <c r="J322" s="288">
        <f>SUMIF('7.  Persistence Report'!$D$56:$D$67,'4.  2011-2014 LRAM'!$B322,'7.  Persistence Report'!AY$56:AY$67)</f>
        <v>0</v>
      </c>
      <c r="K322" s="288">
        <f>SUMIF('7.  Persistence Report'!$D$56:$D$67,'4.  2011-2014 LRAM'!$B322,'7.  Persistence Report'!AZ$56:AZ$67)</f>
        <v>0</v>
      </c>
      <c r="L322" s="288">
        <f>SUMIF('7.  Persistence Report'!$D$56:$D$67,'4.  2011-2014 LRAM'!$B322,'7.  Persistence Report'!BA$56:BA$67)</f>
        <v>0</v>
      </c>
      <c r="M322" s="288">
        <f>SUMIF('7.  Persistence Report'!$D$56:$D$67,'4.  2011-2014 LRAM'!$B322,'7.  Persistence Report'!BB$56:BB$67)</f>
        <v>0</v>
      </c>
      <c r="N322" s="284"/>
      <c r="O322" s="288">
        <f>'[3]4.  2011-2014 LRAM'!O322</f>
        <v>0</v>
      </c>
      <c r="P322" s="288">
        <f>SUMIF('7.  Persistence Report'!$D$56:$D$67,'4.  2011-2014 LRAM'!$B322,'7.  Persistence Report'!O$56:O$67)</f>
        <v>0</v>
      </c>
      <c r="Q322" s="288">
        <f>SUMIF('7.  Persistence Report'!$D$56:$D$67,'4.  2011-2014 LRAM'!$B322,'7.  Persistence Report'!P$56:P$67)</f>
        <v>0</v>
      </c>
      <c r="R322" s="288">
        <f>SUMIF('7.  Persistence Report'!$D$56:$D$67,'4.  2011-2014 LRAM'!$B322,'7.  Persistence Report'!Q$56:Q$67)</f>
        <v>0</v>
      </c>
      <c r="S322" s="288">
        <f>SUMIF('7.  Persistence Report'!$D$56:$D$67,'4.  2011-2014 LRAM'!$B322,'7.  Persistence Report'!R$56:R$67)</f>
        <v>0</v>
      </c>
      <c r="T322" s="288">
        <f>SUMIF('7.  Persistence Report'!$D$56:$D$67,'4.  2011-2014 LRAM'!$B322,'7.  Persistence Report'!S$56:S$67)</f>
        <v>0</v>
      </c>
      <c r="U322" s="288">
        <f>SUMIF('7.  Persistence Report'!$D$56:$D$67,'4.  2011-2014 LRAM'!$B322,'7.  Persistence Report'!T$56:T$67)</f>
        <v>0</v>
      </c>
      <c r="V322" s="288">
        <f>SUMIF('7.  Persistence Report'!$D$56:$D$67,'4.  2011-2014 LRAM'!$B322,'7.  Persistence Report'!U$56:U$67)</f>
        <v>0</v>
      </c>
      <c r="W322" s="288">
        <f>SUMIF('7.  Persistence Report'!$D$56:$D$67,'4.  2011-2014 LRAM'!$B322,'7.  Persistence Report'!V$56:V$67)</f>
        <v>0</v>
      </c>
      <c r="X322" s="288">
        <f>SUMIF('7.  Persistence Report'!$D$56:$D$67,'4.  2011-2014 LRAM'!$B322,'7.  Persistence Report'!W$56:W$67)</f>
        <v>0</v>
      </c>
      <c r="Y322" s="408"/>
      <c r="Z322" s="408"/>
      <c r="AA322" s="408"/>
      <c r="AB322" s="408"/>
      <c r="AC322" s="408"/>
      <c r="AD322" s="408"/>
      <c r="AE322" s="408"/>
      <c r="AF322" s="408"/>
      <c r="AG322" s="408"/>
      <c r="AH322" s="408"/>
      <c r="AI322" s="408"/>
      <c r="AJ322" s="408"/>
      <c r="AK322" s="408"/>
      <c r="AL322" s="408"/>
      <c r="AM322" s="289">
        <f>SUM(Y322:AL322)</f>
        <v>0</v>
      </c>
    </row>
    <row r="323" spans="1:39" s="276" customFormat="1" ht="15" outlineLevel="1">
      <c r="A323" s="502"/>
      <c r="B323" s="308" t="s">
        <v>248</v>
      </c>
      <c r="C323" s="284" t="s">
        <v>162</v>
      </c>
      <c r="D323" s="288">
        <f>'[3]4.  2011-2014 LRAM'!D323</f>
        <v>0</v>
      </c>
      <c r="E323" s="288">
        <f>SUMIF('7.  Persistence Report'!$D$107:$D$113,'4.  2011-2014 LRAM'!$B322,'7.  Persistence Report'!AT$107:AT$113)</f>
        <v>0</v>
      </c>
      <c r="F323" s="288">
        <f>SUMIF('7.  Persistence Report'!$D$107:$D$113,'4.  2011-2014 LRAM'!$B322,'7.  Persistence Report'!AU$107:AU$113)</f>
        <v>0</v>
      </c>
      <c r="G323" s="288">
        <f>SUMIF('7.  Persistence Report'!$D$107:$D$113,'4.  2011-2014 LRAM'!$B322,'7.  Persistence Report'!AV$107:AV$113)</f>
        <v>0</v>
      </c>
      <c r="H323" s="288">
        <f>SUMIF('7.  Persistence Report'!$D$107:$D$113,'4.  2011-2014 LRAM'!$B322,'7.  Persistence Report'!AW$107:AW$113)</f>
        <v>0</v>
      </c>
      <c r="I323" s="288">
        <f>SUMIF('7.  Persistence Report'!$D$107:$D$113,'4.  2011-2014 LRAM'!$B322,'7.  Persistence Report'!AX$107:AX$113)</f>
        <v>0</v>
      </c>
      <c r="J323" s="288">
        <f>SUMIF('7.  Persistence Report'!$D$107:$D$113,'4.  2011-2014 LRAM'!$B322,'7.  Persistence Report'!AY$107:AY$113)</f>
        <v>0</v>
      </c>
      <c r="K323" s="288">
        <f>SUMIF('7.  Persistence Report'!$D$107:$D$113,'4.  2011-2014 LRAM'!$B322,'7.  Persistence Report'!AZ$107:AZ$113)</f>
        <v>0</v>
      </c>
      <c r="L323" s="288">
        <f>SUMIF('7.  Persistence Report'!$D$107:$D$113,'4.  2011-2014 LRAM'!$B322,'7.  Persistence Report'!BA$107:BA$113)</f>
        <v>0</v>
      </c>
      <c r="M323" s="288">
        <f>SUMIF('7.  Persistence Report'!$D$107:$D$113,'4.  2011-2014 LRAM'!$B322,'7.  Persistence Report'!BB$107:BB$113)</f>
        <v>0</v>
      </c>
      <c r="N323" s="284"/>
      <c r="O323" s="288">
        <f>'[3]4.  2011-2014 LRAM'!O323</f>
        <v>0</v>
      </c>
      <c r="P323" s="288">
        <f>SUMIF('7.  Persistence Report'!$D$107:$D$113,'4.  2011-2014 LRAM'!$B322,'7.  Persistence Report'!O$107:O$113)</f>
        <v>0</v>
      </c>
      <c r="Q323" s="288">
        <f>SUMIF('7.  Persistence Report'!$D$107:$D$113,'4.  2011-2014 LRAM'!$B322,'7.  Persistence Report'!P$107:P$113)</f>
        <v>0</v>
      </c>
      <c r="R323" s="288">
        <f>SUMIF('7.  Persistence Report'!$D$107:$D$113,'4.  2011-2014 LRAM'!$B322,'7.  Persistence Report'!Q$107:Q$113)</f>
        <v>0</v>
      </c>
      <c r="S323" s="288">
        <f>SUMIF('7.  Persistence Report'!$D$107:$D$113,'4.  2011-2014 LRAM'!$B322,'7.  Persistence Report'!R$107:R$113)</f>
        <v>0</v>
      </c>
      <c r="T323" s="288">
        <f>SUMIF('7.  Persistence Report'!$D$107:$D$113,'4.  2011-2014 LRAM'!$B322,'7.  Persistence Report'!S$107:S$113)</f>
        <v>0</v>
      </c>
      <c r="U323" s="288">
        <f>SUMIF('7.  Persistence Report'!$D$107:$D$113,'4.  2011-2014 LRAM'!$B322,'7.  Persistence Report'!T$107:T$113)</f>
        <v>0</v>
      </c>
      <c r="V323" s="288">
        <f>SUMIF('7.  Persistence Report'!$D$107:$D$113,'4.  2011-2014 LRAM'!$B322,'7.  Persistence Report'!U$107:U$113)</f>
        <v>0</v>
      </c>
      <c r="W323" s="288">
        <f>SUMIF('7.  Persistence Report'!$D$107:$D$113,'4.  2011-2014 LRAM'!$B322,'7.  Persistence Report'!V$107:V$113)</f>
        <v>0</v>
      </c>
      <c r="X323" s="288">
        <f>SUMIF('7.  Persistence Report'!$D$107:$D$113,'4.  2011-2014 LRAM'!$B322,'7.  Persistence Report'!W$107:W$113)</f>
        <v>0</v>
      </c>
      <c r="Y323" s="404">
        <f>Y322</f>
        <v>0</v>
      </c>
      <c r="Z323" s="404">
        <f>Z322</f>
        <v>0</v>
      </c>
      <c r="AA323" s="404">
        <f t="shared" ref="AA323:AL323" si="95">AA322</f>
        <v>0</v>
      </c>
      <c r="AB323" s="404">
        <f t="shared" si="95"/>
        <v>0</v>
      </c>
      <c r="AC323" s="404">
        <f t="shared" si="95"/>
        <v>0</v>
      </c>
      <c r="AD323" s="404">
        <f t="shared" si="95"/>
        <v>0</v>
      </c>
      <c r="AE323" s="404">
        <f t="shared" si="95"/>
        <v>0</v>
      </c>
      <c r="AF323" s="404">
        <f t="shared" si="95"/>
        <v>0</v>
      </c>
      <c r="AG323" s="404">
        <f t="shared" si="95"/>
        <v>0</v>
      </c>
      <c r="AH323" s="404">
        <f t="shared" si="95"/>
        <v>0</v>
      </c>
      <c r="AI323" s="404">
        <f t="shared" si="95"/>
        <v>0</v>
      </c>
      <c r="AJ323" s="404">
        <f t="shared" si="95"/>
        <v>0</v>
      </c>
      <c r="AK323" s="404">
        <f t="shared" si="95"/>
        <v>0</v>
      </c>
      <c r="AL323" s="404">
        <f t="shared" si="95"/>
        <v>0</v>
      </c>
      <c r="AM323" s="304"/>
    </row>
    <row r="324" spans="1:39" s="276" customFormat="1" ht="15" outlineLevel="1">
      <c r="A324" s="502"/>
      <c r="B324" s="307"/>
      <c r="C324" s="305"/>
      <c r="D324" s="309"/>
      <c r="E324" s="309"/>
      <c r="F324" s="309"/>
      <c r="G324" s="309"/>
      <c r="H324" s="309"/>
      <c r="I324" s="309"/>
      <c r="J324" s="309"/>
      <c r="K324" s="309"/>
      <c r="L324" s="309"/>
      <c r="M324" s="309"/>
      <c r="N324" s="284"/>
      <c r="O324" s="309"/>
      <c r="P324" s="309"/>
      <c r="Q324" s="309"/>
      <c r="R324" s="309"/>
      <c r="S324" s="309"/>
      <c r="T324" s="309"/>
      <c r="U324" s="309"/>
      <c r="V324" s="309"/>
      <c r="W324" s="309"/>
      <c r="X324" s="309"/>
      <c r="Y324" s="411"/>
      <c r="Z324" s="409"/>
      <c r="AA324" s="409"/>
      <c r="AB324" s="409"/>
      <c r="AC324" s="409"/>
      <c r="AD324" s="409"/>
      <c r="AE324" s="409"/>
      <c r="AF324" s="409"/>
      <c r="AG324" s="409"/>
      <c r="AH324" s="409"/>
      <c r="AI324" s="409"/>
      <c r="AJ324" s="409"/>
      <c r="AK324" s="409"/>
      <c r="AL324" s="409"/>
      <c r="AM324" s="306"/>
    </row>
    <row r="325" spans="1:39" s="276" customFormat="1" ht="30" outlineLevel="1">
      <c r="A325" s="502">
        <v>16</v>
      </c>
      <c r="B325" s="307" t="s">
        <v>486</v>
      </c>
      <c r="C325" s="284" t="s">
        <v>24</v>
      </c>
      <c r="D325" s="288">
        <f>'[3]4.  2011-2014 LRAM'!D325</f>
        <v>0</v>
      </c>
      <c r="E325" s="288">
        <f>SUMIF('7.  Persistence Report'!$D$56:$D$67,'4.  2011-2014 LRAM'!$B325,'7.  Persistence Report'!AT$56:AT$67)</f>
        <v>0</v>
      </c>
      <c r="F325" s="288">
        <f>SUMIF('7.  Persistence Report'!$D$56:$D$67,'4.  2011-2014 LRAM'!$B325,'7.  Persistence Report'!AU$56:AU$67)</f>
        <v>0</v>
      </c>
      <c r="G325" s="288">
        <f>SUMIF('7.  Persistence Report'!$D$56:$D$67,'4.  2011-2014 LRAM'!$B325,'7.  Persistence Report'!AV$56:AV$67)</f>
        <v>0</v>
      </c>
      <c r="H325" s="288">
        <f>SUMIF('7.  Persistence Report'!$D$56:$D$67,'4.  2011-2014 LRAM'!$B325,'7.  Persistence Report'!AW$56:AW$67)</f>
        <v>0</v>
      </c>
      <c r="I325" s="288">
        <f>SUMIF('7.  Persistence Report'!$D$56:$D$67,'4.  2011-2014 LRAM'!$B325,'7.  Persistence Report'!AX$56:AX$67)</f>
        <v>0</v>
      </c>
      <c r="J325" s="288">
        <f>SUMIF('7.  Persistence Report'!$D$56:$D$67,'4.  2011-2014 LRAM'!$B325,'7.  Persistence Report'!AY$56:AY$67)</f>
        <v>0</v>
      </c>
      <c r="K325" s="288">
        <f>SUMIF('7.  Persistence Report'!$D$56:$D$67,'4.  2011-2014 LRAM'!$B325,'7.  Persistence Report'!AZ$56:AZ$67)</f>
        <v>0</v>
      </c>
      <c r="L325" s="288">
        <f>SUMIF('7.  Persistence Report'!$D$56:$D$67,'4.  2011-2014 LRAM'!$B325,'7.  Persistence Report'!BA$56:BA$67)</f>
        <v>0</v>
      </c>
      <c r="M325" s="288">
        <f>SUMIF('7.  Persistence Report'!$D$56:$D$67,'4.  2011-2014 LRAM'!$B325,'7.  Persistence Report'!BB$56:BB$67)</f>
        <v>0</v>
      </c>
      <c r="N325" s="284"/>
      <c r="O325" s="288">
        <f>'[3]4.  2011-2014 LRAM'!O325</f>
        <v>0</v>
      </c>
      <c r="P325" s="288">
        <f>SUMIF('7.  Persistence Report'!$D$56:$D$67,'4.  2011-2014 LRAM'!$B325,'7.  Persistence Report'!O$56:O$67)</f>
        <v>0</v>
      </c>
      <c r="Q325" s="288">
        <f>SUMIF('7.  Persistence Report'!$D$56:$D$67,'4.  2011-2014 LRAM'!$B325,'7.  Persistence Report'!P$56:P$67)</f>
        <v>0</v>
      </c>
      <c r="R325" s="288">
        <f>SUMIF('7.  Persistence Report'!$D$56:$D$67,'4.  2011-2014 LRAM'!$B325,'7.  Persistence Report'!Q$56:Q$67)</f>
        <v>0</v>
      </c>
      <c r="S325" s="288">
        <f>SUMIF('7.  Persistence Report'!$D$56:$D$67,'4.  2011-2014 LRAM'!$B325,'7.  Persistence Report'!R$56:R$67)</f>
        <v>0</v>
      </c>
      <c r="T325" s="288">
        <f>SUMIF('7.  Persistence Report'!$D$56:$D$67,'4.  2011-2014 LRAM'!$B325,'7.  Persistence Report'!S$56:S$67)</f>
        <v>0</v>
      </c>
      <c r="U325" s="288">
        <f>SUMIF('7.  Persistence Report'!$D$56:$D$67,'4.  2011-2014 LRAM'!$B325,'7.  Persistence Report'!T$56:T$67)</f>
        <v>0</v>
      </c>
      <c r="V325" s="288">
        <f>SUMIF('7.  Persistence Report'!$D$56:$D$67,'4.  2011-2014 LRAM'!$B325,'7.  Persistence Report'!U$56:U$67)</f>
        <v>0</v>
      </c>
      <c r="W325" s="288">
        <f>SUMIF('7.  Persistence Report'!$D$56:$D$67,'4.  2011-2014 LRAM'!$B325,'7.  Persistence Report'!V$56:V$67)</f>
        <v>0</v>
      </c>
      <c r="X325" s="288">
        <f>SUMIF('7.  Persistence Report'!$D$56:$D$67,'4.  2011-2014 LRAM'!$B325,'7.  Persistence Report'!W$56:W$67)</f>
        <v>0</v>
      </c>
      <c r="Y325" s="408"/>
      <c r="Z325" s="408"/>
      <c r="AA325" s="408"/>
      <c r="AB325" s="408"/>
      <c r="AC325" s="408"/>
      <c r="AD325" s="408"/>
      <c r="AE325" s="408"/>
      <c r="AF325" s="408"/>
      <c r="AG325" s="408"/>
      <c r="AH325" s="408"/>
      <c r="AI325" s="408"/>
      <c r="AJ325" s="408"/>
      <c r="AK325" s="408"/>
      <c r="AL325" s="408"/>
      <c r="AM325" s="289">
        <f>SUM(Y325:AL325)</f>
        <v>0</v>
      </c>
    </row>
    <row r="326" spans="1:39" s="276" customFormat="1" ht="15" outlineLevel="1">
      <c r="A326" s="502"/>
      <c r="B326" s="308" t="s">
        <v>248</v>
      </c>
      <c r="C326" s="284" t="s">
        <v>162</v>
      </c>
      <c r="D326" s="288">
        <f>'[3]4.  2011-2014 LRAM'!D326</f>
        <v>0</v>
      </c>
      <c r="E326" s="288">
        <f>SUMIF('7.  Persistence Report'!$D$107:$D$113,'4.  2011-2014 LRAM'!$B325,'7.  Persistence Report'!AT$107:AT$113)</f>
        <v>0</v>
      </c>
      <c r="F326" s="288">
        <f>SUMIF('7.  Persistence Report'!$D$107:$D$113,'4.  2011-2014 LRAM'!$B325,'7.  Persistence Report'!AU$107:AU$113)</f>
        <v>0</v>
      </c>
      <c r="G326" s="288">
        <f>SUMIF('7.  Persistence Report'!$D$107:$D$113,'4.  2011-2014 LRAM'!$B325,'7.  Persistence Report'!AV$107:AV$113)</f>
        <v>0</v>
      </c>
      <c r="H326" s="288">
        <f>SUMIF('7.  Persistence Report'!$D$107:$D$113,'4.  2011-2014 LRAM'!$B325,'7.  Persistence Report'!AW$107:AW$113)</f>
        <v>0</v>
      </c>
      <c r="I326" s="288">
        <f>SUMIF('7.  Persistence Report'!$D$107:$D$113,'4.  2011-2014 LRAM'!$B325,'7.  Persistence Report'!AX$107:AX$113)</f>
        <v>0</v>
      </c>
      <c r="J326" s="288">
        <f>SUMIF('7.  Persistence Report'!$D$107:$D$113,'4.  2011-2014 LRAM'!$B325,'7.  Persistence Report'!AY$107:AY$113)</f>
        <v>0</v>
      </c>
      <c r="K326" s="288">
        <f>SUMIF('7.  Persistence Report'!$D$107:$D$113,'4.  2011-2014 LRAM'!$B325,'7.  Persistence Report'!AZ$107:AZ$113)</f>
        <v>0</v>
      </c>
      <c r="L326" s="288">
        <f>SUMIF('7.  Persistence Report'!$D$107:$D$113,'4.  2011-2014 LRAM'!$B325,'7.  Persistence Report'!BA$107:BA$113)</f>
        <v>0</v>
      </c>
      <c r="M326" s="288">
        <f>SUMIF('7.  Persistence Report'!$D$107:$D$113,'4.  2011-2014 LRAM'!$B325,'7.  Persistence Report'!BB$107:BB$113)</f>
        <v>0</v>
      </c>
      <c r="N326" s="284"/>
      <c r="O326" s="288">
        <f>'[3]4.  2011-2014 LRAM'!O326</f>
        <v>0</v>
      </c>
      <c r="P326" s="288">
        <f>SUMIF('7.  Persistence Report'!$D$107:$D$113,'4.  2011-2014 LRAM'!$B325,'7.  Persistence Report'!O$107:O$113)</f>
        <v>0</v>
      </c>
      <c r="Q326" s="288">
        <f>SUMIF('7.  Persistence Report'!$D$107:$D$113,'4.  2011-2014 LRAM'!$B325,'7.  Persistence Report'!P$107:P$113)</f>
        <v>0</v>
      </c>
      <c r="R326" s="288">
        <f>SUMIF('7.  Persistence Report'!$D$107:$D$113,'4.  2011-2014 LRAM'!$B325,'7.  Persistence Report'!Q$107:Q$113)</f>
        <v>0</v>
      </c>
      <c r="S326" s="288">
        <f>SUMIF('7.  Persistence Report'!$D$107:$D$113,'4.  2011-2014 LRAM'!$B325,'7.  Persistence Report'!R$107:R$113)</f>
        <v>0</v>
      </c>
      <c r="T326" s="288">
        <f>SUMIF('7.  Persistence Report'!$D$107:$D$113,'4.  2011-2014 LRAM'!$B325,'7.  Persistence Report'!S$107:S$113)</f>
        <v>0</v>
      </c>
      <c r="U326" s="288">
        <f>SUMIF('7.  Persistence Report'!$D$107:$D$113,'4.  2011-2014 LRAM'!$B325,'7.  Persistence Report'!T$107:T$113)</f>
        <v>0</v>
      </c>
      <c r="V326" s="288">
        <f>SUMIF('7.  Persistence Report'!$D$107:$D$113,'4.  2011-2014 LRAM'!$B325,'7.  Persistence Report'!U$107:U$113)</f>
        <v>0</v>
      </c>
      <c r="W326" s="288">
        <f>SUMIF('7.  Persistence Report'!$D$107:$D$113,'4.  2011-2014 LRAM'!$B325,'7.  Persistence Report'!V$107:V$113)</f>
        <v>0</v>
      </c>
      <c r="X326" s="288">
        <f>SUMIF('7.  Persistence Report'!$D$107:$D$113,'4.  2011-2014 LRAM'!$B325,'7.  Persistence Report'!W$107:W$113)</f>
        <v>0</v>
      </c>
      <c r="Y326" s="404">
        <f>Y325</f>
        <v>0</v>
      </c>
      <c r="Z326" s="404">
        <f>Z325</f>
        <v>0</v>
      </c>
      <c r="AA326" s="404">
        <f t="shared" ref="AA326:AL326" si="96">AA325</f>
        <v>0</v>
      </c>
      <c r="AB326" s="404">
        <f t="shared" si="96"/>
        <v>0</v>
      </c>
      <c r="AC326" s="404">
        <f t="shared" si="96"/>
        <v>0</v>
      </c>
      <c r="AD326" s="404">
        <f t="shared" si="96"/>
        <v>0</v>
      </c>
      <c r="AE326" s="404">
        <f t="shared" si="96"/>
        <v>0</v>
      </c>
      <c r="AF326" s="404">
        <f t="shared" si="96"/>
        <v>0</v>
      </c>
      <c r="AG326" s="404">
        <f t="shared" si="96"/>
        <v>0</v>
      </c>
      <c r="AH326" s="404">
        <f t="shared" si="96"/>
        <v>0</v>
      </c>
      <c r="AI326" s="404">
        <f t="shared" si="96"/>
        <v>0</v>
      </c>
      <c r="AJ326" s="404">
        <f t="shared" si="96"/>
        <v>0</v>
      </c>
      <c r="AK326" s="404">
        <f t="shared" si="96"/>
        <v>0</v>
      </c>
      <c r="AL326" s="404">
        <f t="shared" si="96"/>
        <v>0</v>
      </c>
      <c r="AM326" s="304"/>
    </row>
    <row r="327" spans="1:39" s="276" customFormat="1" ht="15" outlineLevel="1">
      <c r="A327" s="502"/>
      <c r="B327" s="307"/>
      <c r="C327" s="305"/>
      <c r="D327" s="309"/>
      <c r="E327" s="309"/>
      <c r="F327" s="309"/>
      <c r="G327" s="309"/>
      <c r="H327" s="309"/>
      <c r="I327" s="309"/>
      <c r="J327" s="309"/>
      <c r="K327" s="309"/>
      <c r="L327" s="309"/>
      <c r="M327" s="309"/>
      <c r="N327" s="284"/>
      <c r="O327" s="309"/>
      <c r="P327" s="309"/>
      <c r="Q327" s="309"/>
      <c r="R327" s="309"/>
      <c r="S327" s="309"/>
      <c r="T327" s="309"/>
      <c r="U327" s="309"/>
      <c r="V327" s="309"/>
      <c r="W327" s="309"/>
      <c r="X327" s="309"/>
      <c r="Y327" s="411"/>
      <c r="Z327" s="409"/>
      <c r="AA327" s="409"/>
      <c r="AB327" s="409"/>
      <c r="AC327" s="409"/>
      <c r="AD327" s="409"/>
      <c r="AE327" s="409"/>
      <c r="AF327" s="409"/>
      <c r="AG327" s="409"/>
      <c r="AH327" s="409"/>
      <c r="AI327" s="409"/>
      <c r="AJ327" s="409"/>
      <c r="AK327" s="409"/>
      <c r="AL327" s="409"/>
      <c r="AM327" s="306"/>
    </row>
    <row r="328" spans="1:39" ht="15" outlineLevel="1">
      <c r="A328" s="502">
        <v>17</v>
      </c>
      <c r="B328" s="1025" t="s">
        <v>818</v>
      </c>
      <c r="C328" s="284" t="s">
        <v>24</v>
      </c>
      <c r="D328" s="288">
        <f>'[3]4.  2011-2014 LRAM'!D328</f>
        <v>14560.09</v>
      </c>
      <c r="E328" s="288">
        <f>SUMIF('7.  Persistence Report'!$D$56:$D$67,'4.  2011-2014 LRAM'!$B328,'7.  Persistence Report'!AT$56:AT$67)</f>
        <v>0</v>
      </c>
      <c r="F328" s="288">
        <f>SUMIF('7.  Persistence Report'!$D$56:$D$67,'4.  2011-2014 LRAM'!$B328,'7.  Persistence Report'!AU$56:AU$67)</f>
        <v>0</v>
      </c>
      <c r="G328" s="288">
        <f>SUMIF('7.  Persistence Report'!$D$56:$D$67,'4.  2011-2014 LRAM'!$B328,'7.  Persistence Report'!AV$56:AV$67)</f>
        <v>0</v>
      </c>
      <c r="H328" s="288">
        <f>SUMIF('7.  Persistence Report'!$D$56:$D$67,'4.  2011-2014 LRAM'!$B328,'7.  Persistence Report'!AW$56:AW$67)</f>
        <v>0</v>
      </c>
      <c r="I328" s="288">
        <f>SUMIF('7.  Persistence Report'!$D$56:$D$67,'4.  2011-2014 LRAM'!$B328,'7.  Persistence Report'!AX$56:AX$67)</f>
        <v>0</v>
      </c>
      <c r="J328" s="288">
        <f>SUMIF('7.  Persistence Report'!$D$56:$D$67,'4.  2011-2014 LRAM'!$B328,'7.  Persistence Report'!AY$56:AY$67)</f>
        <v>0</v>
      </c>
      <c r="K328" s="288">
        <f>SUMIF('7.  Persistence Report'!$D$56:$D$67,'4.  2011-2014 LRAM'!$B328,'7.  Persistence Report'!AZ$56:AZ$67)</f>
        <v>0</v>
      </c>
      <c r="L328" s="288">
        <f>SUMIF('7.  Persistence Report'!$D$56:$D$67,'4.  2011-2014 LRAM'!$B328,'7.  Persistence Report'!BA$56:BA$67)</f>
        <v>0</v>
      </c>
      <c r="M328" s="288">
        <f>SUMIF('7.  Persistence Report'!$D$56:$D$67,'4.  2011-2014 LRAM'!$B328,'7.  Persistence Report'!BB$56:BB$67)</f>
        <v>0</v>
      </c>
      <c r="N328" s="284"/>
      <c r="O328" s="288">
        <f>'[3]4.  2011-2014 LRAM'!O328</f>
        <v>1063.95</v>
      </c>
      <c r="P328" s="288">
        <f>SUMIF('7.  Persistence Report'!$D$56:$D$67,'4.  2011-2014 LRAM'!$B328,'7.  Persistence Report'!O$56:O$67)</f>
        <v>0</v>
      </c>
      <c r="Q328" s="288">
        <f>SUMIF('7.  Persistence Report'!$D$56:$D$67,'4.  2011-2014 LRAM'!$B328,'7.  Persistence Report'!P$56:P$67)</f>
        <v>0</v>
      </c>
      <c r="R328" s="288">
        <f>SUMIF('7.  Persistence Report'!$D$56:$D$67,'4.  2011-2014 LRAM'!$B328,'7.  Persistence Report'!Q$56:Q$67)</f>
        <v>0</v>
      </c>
      <c r="S328" s="288">
        <f>SUMIF('7.  Persistence Report'!$D$56:$D$67,'4.  2011-2014 LRAM'!$B328,'7.  Persistence Report'!R$56:R$67)</f>
        <v>0</v>
      </c>
      <c r="T328" s="288">
        <f>SUMIF('7.  Persistence Report'!$D$56:$D$67,'4.  2011-2014 LRAM'!$B328,'7.  Persistence Report'!S$56:S$67)</f>
        <v>0</v>
      </c>
      <c r="U328" s="288">
        <f>SUMIF('7.  Persistence Report'!$D$56:$D$67,'4.  2011-2014 LRAM'!$B328,'7.  Persistence Report'!T$56:T$67)</f>
        <v>0</v>
      </c>
      <c r="V328" s="288">
        <f>SUMIF('7.  Persistence Report'!$D$56:$D$67,'4.  2011-2014 LRAM'!$B328,'7.  Persistence Report'!U$56:U$67)</f>
        <v>0</v>
      </c>
      <c r="W328" s="288">
        <f>SUMIF('7.  Persistence Report'!$D$56:$D$67,'4.  2011-2014 LRAM'!$B328,'7.  Persistence Report'!V$56:V$67)</f>
        <v>0</v>
      </c>
      <c r="X328" s="288">
        <f>SUMIF('7.  Persistence Report'!$D$56:$D$67,'4.  2011-2014 LRAM'!$B328,'7.  Persistence Report'!W$56:W$67)</f>
        <v>0</v>
      </c>
      <c r="Y328" s="408"/>
      <c r="Z328" s="1026">
        <v>4.9410961931879056E-2</v>
      </c>
      <c r="AA328" s="1026">
        <v>0.1291588441899835</v>
      </c>
      <c r="AB328" s="1026">
        <v>0</v>
      </c>
      <c r="AC328" s="408">
        <v>0.1641097989304536</v>
      </c>
      <c r="AD328" s="408"/>
      <c r="AE328" s="408"/>
      <c r="AF328" s="408"/>
      <c r="AG328" s="408"/>
      <c r="AH328" s="408"/>
      <c r="AI328" s="408"/>
      <c r="AJ328" s="408"/>
      <c r="AK328" s="408"/>
      <c r="AL328" s="408"/>
      <c r="AM328" s="289">
        <f>SUM(Y328:AL328)</f>
        <v>0.34267960505231615</v>
      </c>
    </row>
    <row r="329" spans="1:39" ht="15" outlineLevel="1">
      <c r="B329" s="287" t="s">
        <v>248</v>
      </c>
      <c r="C329" s="284" t="s">
        <v>162</v>
      </c>
      <c r="D329" s="288">
        <f>'[3]4.  2011-2014 LRAM'!D329</f>
        <v>0</v>
      </c>
      <c r="E329" s="288">
        <f>SUMIF('7.  Persistence Report'!$D$107:$D$113,'4.  2011-2014 LRAM'!$B328,'7.  Persistence Report'!AT$107:AT$113)</f>
        <v>0</v>
      </c>
      <c r="F329" s="288">
        <f>SUMIF('7.  Persistence Report'!$D$107:$D$113,'4.  2011-2014 LRAM'!$B328,'7.  Persistence Report'!AU$107:AU$113)</f>
        <v>0</v>
      </c>
      <c r="G329" s="288">
        <f>SUMIF('7.  Persistence Report'!$D$107:$D$113,'4.  2011-2014 LRAM'!$B328,'7.  Persistence Report'!AV$107:AV$113)</f>
        <v>0</v>
      </c>
      <c r="H329" s="288">
        <f>SUMIF('7.  Persistence Report'!$D$107:$D$113,'4.  2011-2014 LRAM'!$B328,'7.  Persistence Report'!AW$107:AW$113)</f>
        <v>0</v>
      </c>
      <c r="I329" s="288">
        <f>SUMIF('7.  Persistence Report'!$D$107:$D$113,'4.  2011-2014 LRAM'!$B328,'7.  Persistence Report'!AX$107:AX$113)</f>
        <v>0</v>
      </c>
      <c r="J329" s="288">
        <f>SUMIF('7.  Persistence Report'!$D$107:$D$113,'4.  2011-2014 LRAM'!$B328,'7.  Persistence Report'!AY$107:AY$113)</f>
        <v>0</v>
      </c>
      <c r="K329" s="288">
        <f>SUMIF('7.  Persistence Report'!$D$107:$D$113,'4.  2011-2014 LRAM'!$B328,'7.  Persistence Report'!AZ$107:AZ$113)</f>
        <v>0</v>
      </c>
      <c r="L329" s="288">
        <f>SUMIF('7.  Persistence Report'!$D$107:$D$113,'4.  2011-2014 LRAM'!$B328,'7.  Persistence Report'!BA$107:BA$113)</f>
        <v>0</v>
      </c>
      <c r="M329" s="288">
        <f>SUMIF('7.  Persistence Report'!$D$107:$D$113,'4.  2011-2014 LRAM'!$B328,'7.  Persistence Report'!BB$107:BB$113)</f>
        <v>0</v>
      </c>
      <c r="N329" s="284"/>
      <c r="O329" s="288">
        <f>'[3]4.  2011-2014 LRAM'!O329</f>
        <v>0</v>
      </c>
      <c r="P329" s="288">
        <f>SUMIF('7.  Persistence Report'!$D$107:$D$113,'4.  2011-2014 LRAM'!$B328,'7.  Persistence Report'!O$107:O$113)</f>
        <v>0</v>
      </c>
      <c r="Q329" s="288">
        <f>SUMIF('7.  Persistence Report'!$D$107:$D$113,'4.  2011-2014 LRAM'!$B328,'7.  Persistence Report'!P$107:P$113)</f>
        <v>0</v>
      </c>
      <c r="R329" s="288">
        <f>SUMIF('7.  Persistence Report'!$D$107:$D$113,'4.  2011-2014 LRAM'!$B328,'7.  Persistence Report'!Q$107:Q$113)</f>
        <v>0</v>
      </c>
      <c r="S329" s="288">
        <f>SUMIF('7.  Persistence Report'!$D$107:$D$113,'4.  2011-2014 LRAM'!$B328,'7.  Persistence Report'!R$107:R$113)</f>
        <v>0</v>
      </c>
      <c r="T329" s="288">
        <f>SUMIF('7.  Persistence Report'!$D$107:$D$113,'4.  2011-2014 LRAM'!$B328,'7.  Persistence Report'!S$107:S$113)</f>
        <v>0</v>
      </c>
      <c r="U329" s="288">
        <f>SUMIF('7.  Persistence Report'!$D$107:$D$113,'4.  2011-2014 LRAM'!$B328,'7.  Persistence Report'!T$107:T$113)</f>
        <v>0</v>
      </c>
      <c r="V329" s="288">
        <f>SUMIF('7.  Persistence Report'!$D$107:$D$113,'4.  2011-2014 LRAM'!$B328,'7.  Persistence Report'!U$107:U$113)</f>
        <v>0</v>
      </c>
      <c r="W329" s="288">
        <f>SUMIF('7.  Persistence Report'!$D$107:$D$113,'4.  2011-2014 LRAM'!$B328,'7.  Persistence Report'!V$107:V$113)</f>
        <v>0</v>
      </c>
      <c r="X329" s="288">
        <f>SUMIF('7.  Persistence Report'!$D$107:$D$113,'4.  2011-2014 LRAM'!$B328,'7.  Persistence Report'!W$107:W$113)</f>
        <v>0</v>
      </c>
      <c r="Y329" s="404">
        <f>Y328</f>
        <v>0</v>
      </c>
      <c r="Z329" s="1027">
        <v>0</v>
      </c>
      <c r="AA329" s="1027">
        <v>0.21</v>
      </c>
      <c r="AB329" s="1027">
        <v>0</v>
      </c>
      <c r="AC329" s="1027">
        <v>0.79</v>
      </c>
      <c r="AD329" s="404">
        <f t="shared" ref="AD329:AL329" si="97">AD328</f>
        <v>0</v>
      </c>
      <c r="AE329" s="404">
        <f t="shared" si="97"/>
        <v>0</v>
      </c>
      <c r="AF329" s="404">
        <f t="shared" si="97"/>
        <v>0</v>
      </c>
      <c r="AG329" s="404">
        <f t="shared" si="97"/>
        <v>0</v>
      </c>
      <c r="AH329" s="404">
        <f t="shared" si="97"/>
        <v>0</v>
      </c>
      <c r="AI329" s="404">
        <f t="shared" si="97"/>
        <v>0</v>
      </c>
      <c r="AJ329" s="404">
        <f t="shared" si="97"/>
        <v>0</v>
      </c>
      <c r="AK329" s="404">
        <f t="shared" si="97"/>
        <v>0</v>
      </c>
      <c r="AL329" s="404">
        <f t="shared" si="97"/>
        <v>0</v>
      </c>
      <c r="AM329" s="304"/>
    </row>
    <row r="330" spans="1:39" ht="15" outlineLevel="1">
      <c r="B330" s="308"/>
      <c r="C330" s="298"/>
      <c r="D330" s="284"/>
      <c r="E330" s="284"/>
      <c r="F330" s="284"/>
      <c r="G330" s="284"/>
      <c r="H330" s="284"/>
      <c r="I330" s="284"/>
      <c r="J330" s="284"/>
      <c r="K330" s="284"/>
      <c r="L330" s="284"/>
      <c r="M330" s="284"/>
      <c r="N330" s="284"/>
      <c r="O330" s="284"/>
      <c r="P330" s="284"/>
      <c r="Q330" s="284"/>
      <c r="R330" s="284"/>
      <c r="S330" s="284"/>
      <c r="T330" s="284"/>
      <c r="U330" s="284"/>
      <c r="V330" s="284"/>
      <c r="W330" s="284"/>
      <c r="X330" s="284"/>
      <c r="Y330" s="412"/>
      <c r="Z330" s="413"/>
      <c r="AA330" s="413"/>
      <c r="AB330" s="413"/>
      <c r="AC330" s="413"/>
      <c r="AD330" s="413"/>
      <c r="AE330" s="413"/>
      <c r="AF330" s="413"/>
      <c r="AG330" s="413"/>
      <c r="AH330" s="413"/>
      <c r="AI330" s="413"/>
      <c r="AJ330" s="413"/>
      <c r="AK330" s="413"/>
      <c r="AL330" s="413"/>
      <c r="AM330" s="310"/>
    </row>
    <row r="331" spans="1:39" ht="15.75" outlineLevel="1">
      <c r="A331" s="503"/>
      <c r="B331" s="281" t="s">
        <v>10</v>
      </c>
      <c r="C331" s="282"/>
      <c r="D331" s="282"/>
      <c r="E331" s="282"/>
      <c r="F331" s="282"/>
      <c r="G331" s="282"/>
      <c r="H331" s="282"/>
      <c r="I331" s="282"/>
      <c r="J331" s="282"/>
      <c r="K331" s="282"/>
      <c r="L331" s="282"/>
      <c r="M331" s="282"/>
      <c r="N331" s="283"/>
      <c r="O331" s="282"/>
      <c r="P331" s="282"/>
      <c r="Q331" s="282"/>
      <c r="R331" s="282"/>
      <c r="S331" s="282"/>
      <c r="T331" s="282"/>
      <c r="U331" s="282"/>
      <c r="V331" s="282"/>
      <c r="W331" s="282"/>
      <c r="X331" s="282"/>
      <c r="Y331" s="407"/>
      <c r="Z331" s="407"/>
      <c r="AA331" s="407"/>
      <c r="AB331" s="407"/>
      <c r="AC331" s="407"/>
      <c r="AD331" s="407"/>
      <c r="AE331" s="407"/>
      <c r="AF331" s="407"/>
      <c r="AG331" s="407"/>
      <c r="AH331" s="407"/>
      <c r="AI331" s="407"/>
      <c r="AJ331" s="407"/>
      <c r="AK331" s="407"/>
      <c r="AL331" s="407"/>
      <c r="AM331" s="285"/>
    </row>
    <row r="332" spans="1:39" ht="15" outlineLevel="1">
      <c r="A332" s="502">
        <v>18</v>
      </c>
      <c r="B332" s="308" t="s">
        <v>11</v>
      </c>
      <c r="C332" s="284" t="s">
        <v>24</v>
      </c>
      <c r="D332" s="288">
        <f>'[3]4.  2011-2014 LRAM'!D332</f>
        <v>0</v>
      </c>
      <c r="E332" s="288">
        <f>SUMIF('7.  Persistence Report'!$D$56:$D$67,'4.  2011-2014 LRAM'!$B332,'7.  Persistence Report'!AT$56:AT$67)</f>
        <v>0</v>
      </c>
      <c r="F332" s="288">
        <f>SUMIF('7.  Persistence Report'!$D$56:$D$67,'4.  2011-2014 LRAM'!$B332,'7.  Persistence Report'!AU$56:AU$67)</f>
        <v>0</v>
      </c>
      <c r="G332" s="288">
        <f>SUMIF('7.  Persistence Report'!$D$56:$D$67,'4.  2011-2014 LRAM'!$B332,'7.  Persistence Report'!AV$56:AV$67)</f>
        <v>0</v>
      </c>
      <c r="H332" s="288">
        <f>SUMIF('7.  Persistence Report'!$D$56:$D$67,'4.  2011-2014 LRAM'!$B332,'7.  Persistence Report'!AW$56:AW$67)</f>
        <v>0</v>
      </c>
      <c r="I332" s="288">
        <f>SUMIF('7.  Persistence Report'!$D$56:$D$67,'4.  2011-2014 LRAM'!$B332,'7.  Persistence Report'!AX$56:AX$67)</f>
        <v>0</v>
      </c>
      <c r="J332" s="288">
        <f>SUMIF('7.  Persistence Report'!$D$56:$D$67,'4.  2011-2014 LRAM'!$B332,'7.  Persistence Report'!AY$56:AY$67)</f>
        <v>0</v>
      </c>
      <c r="K332" s="288">
        <f>SUMIF('7.  Persistence Report'!$D$56:$D$67,'4.  2011-2014 LRAM'!$B332,'7.  Persistence Report'!AZ$56:AZ$67)</f>
        <v>0</v>
      </c>
      <c r="L332" s="288">
        <f>SUMIF('7.  Persistence Report'!$D$56:$D$67,'4.  2011-2014 LRAM'!$B332,'7.  Persistence Report'!BA$56:BA$67)</f>
        <v>0</v>
      </c>
      <c r="M332" s="288">
        <f>SUMIF('7.  Persistence Report'!$D$56:$D$67,'4.  2011-2014 LRAM'!$B332,'7.  Persistence Report'!BB$56:BB$67)</f>
        <v>0</v>
      </c>
      <c r="N332" s="288">
        <v>12</v>
      </c>
      <c r="O332" s="288">
        <f>'[3]4.  2011-2014 LRAM'!O332</f>
        <v>0</v>
      </c>
      <c r="P332" s="288">
        <f>SUMIF('7.  Persistence Report'!$D$56:$D$67,'4.  2011-2014 LRAM'!$B332,'7.  Persistence Report'!O$56:O$67)</f>
        <v>0</v>
      </c>
      <c r="Q332" s="288">
        <f>SUMIF('7.  Persistence Report'!$D$56:$D$67,'4.  2011-2014 LRAM'!$B332,'7.  Persistence Report'!P$56:P$67)</f>
        <v>0</v>
      </c>
      <c r="R332" s="288">
        <f>SUMIF('7.  Persistence Report'!$D$56:$D$67,'4.  2011-2014 LRAM'!$B332,'7.  Persistence Report'!Q$56:Q$67)</f>
        <v>0</v>
      </c>
      <c r="S332" s="288">
        <f>SUMIF('7.  Persistence Report'!$D$56:$D$67,'4.  2011-2014 LRAM'!$B332,'7.  Persistence Report'!R$56:R$67)</f>
        <v>0</v>
      </c>
      <c r="T332" s="288">
        <f>SUMIF('7.  Persistence Report'!$D$56:$D$67,'4.  2011-2014 LRAM'!$B332,'7.  Persistence Report'!S$56:S$67)</f>
        <v>0</v>
      </c>
      <c r="U332" s="288">
        <f>SUMIF('7.  Persistence Report'!$D$56:$D$67,'4.  2011-2014 LRAM'!$B332,'7.  Persistence Report'!T$56:T$67)</f>
        <v>0</v>
      </c>
      <c r="V332" s="288">
        <f>SUMIF('7.  Persistence Report'!$D$56:$D$67,'4.  2011-2014 LRAM'!$B332,'7.  Persistence Report'!U$56:U$67)</f>
        <v>0</v>
      </c>
      <c r="W332" s="288">
        <f>SUMIF('7.  Persistence Report'!$D$56:$D$67,'4.  2011-2014 LRAM'!$B332,'7.  Persistence Report'!V$56:V$67)</f>
        <v>0</v>
      </c>
      <c r="X332" s="288">
        <f>SUMIF('7.  Persistence Report'!$D$56:$D$67,'4.  2011-2014 LRAM'!$B332,'7.  Persistence Report'!W$56:W$67)</f>
        <v>0</v>
      </c>
      <c r="Y332" s="419"/>
      <c r="Z332" s="408"/>
      <c r="AA332" s="408"/>
      <c r="AB332" s="408"/>
      <c r="AC332" s="408"/>
      <c r="AD332" s="408"/>
      <c r="AE332" s="408"/>
      <c r="AF332" s="408"/>
      <c r="AG332" s="408"/>
      <c r="AH332" s="408"/>
      <c r="AI332" s="408"/>
      <c r="AJ332" s="408"/>
      <c r="AK332" s="408"/>
      <c r="AL332" s="408"/>
      <c r="AM332" s="289">
        <f>SUM(Y332:AL332)</f>
        <v>0</v>
      </c>
    </row>
    <row r="333" spans="1:39" ht="15" outlineLevel="1">
      <c r="B333" s="287" t="s">
        <v>248</v>
      </c>
      <c r="C333" s="284" t="s">
        <v>162</v>
      </c>
      <c r="D333" s="288">
        <f>'[3]4.  2011-2014 LRAM'!D333</f>
        <v>0</v>
      </c>
      <c r="E333" s="288">
        <f>SUMIF('7.  Persistence Report'!$D$107:$D$113,'4.  2011-2014 LRAM'!$B332,'7.  Persistence Report'!AT$107:AT$113)</f>
        <v>0</v>
      </c>
      <c r="F333" s="288">
        <f>SUMIF('7.  Persistence Report'!$D$107:$D$113,'4.  2011-2014 LRAM'!$B332,'7.  Persistence Report'!AU$107:AU$113)</f>
        <v>0</v>
      </c>
      <c r="G333" s="288">
        <f>SUMIF('7.  Persistence Report'!$D$107:$D$113,'4.  2011-2014 LRAM'!$B332,'7.  Persistence Report'!AV$107:AV$113)</f>
        <v>0</v>
      </c>
      <c r="H333" s="288">
        <f>SUMIF('7.  Persistence Report'!$D$107:$D$113,'4.  2011-2014 LRAM'!$B332,'7.  Persistence Report'!AW$107:AW$113)</f>
        <v>0</v>
      </c>
      <c r="I333" s="288">
        <f>SUMIF('7.  Persistence Report'!$D$107:$D$113,'4.  2011-2014 LRAM'!$B332,'7.  Persistence Report'!AX$107:AX$113)</f>
        <v>0</v>
      </c>
      <c r="J333" s="288">
        <f>SUMIF('7.  Persistence Report'!$D$107:$D$113,'4.  2011-2014 LRAM'!$B332,'7.  Persistence Report'!AY$107:AY$113)</f>
        <v>0</v>
      </c>
      <c r="K333" s="288">
        <f>SUMIF('7.  Persistence Report'!$D$107:$D$113,'4.  2011-2014 LRAM'!$B332,'7.  Persistence Report'!AZ$107:AZ$113)</f>
        <v>0</v>
      </c>
      <c r="L333" s="288">
        <f>SUMIF('7.  Persistence Report'!$D$107:$D$113,'4.  2011-2014 LRAM'!$B332,'7.  Persistence Report'!BA$107:BA$113)</f>
        <v>0</v>
      </c>
      <c r="M333" s="288">
        <f>SUMIF('7.  Persistence Report'!$D$107:$D$113,'4.  2011-2014 LRAM'!$B332,'7.  Persistence Report'!BB$107:BB$113)</f>
        <v>0</v>
      </c>
      <c r="N333" s="288">
        <f>N332</f>
        <v>12</v>
      </c>
      <c r="O333" s="288">
        <f>'[3]4.  2011-2014 LRAM'!O333</f>
        <v>0</v>
      </c>
      <c r="P333" s="288">
        <f>SUMIF('7.  Persistence Report'!$D$107:$D$113,'4.  2011-2014 LRAM'!$B332,'7.  Persistence Report'!O$107:O$113)</f>
        <v>0</v>
      </c>
      <c r="Q333" s="288">
        <f>SUMIF('7.  Persistence Report'!$D$107:$D$113,'4.  2011-2014 LRAM'!$B332,'7.  Persistence Report'!P$107:P$113)</f>
        <v>0</v>
      </c>
      <c r="R333" s="288">
        <f>SUMIF('7.  Persistence Report'!$D$107:$D$113,'4.  2011-2014 LRAM'!$B332,'7.  Persistence Report'!Q$107:Q$113)</f>
        <v>0</v>
      </c>
      <c r="S333" s="288">
        <f>SUMIF('7.  Persistence Report'!$D$107:$D$113,'4.  2011-2014 LRAM'!$B332,'7.  Persistence Report'!R$107:R$113)</f>
        <v>0</v>
      </c>
      <c r="T333" s="288">
        <f>SUMIF('7.  Persistence Report'!$D$107:$D$113,'4.  2011-2014 LRAM'!$B332,'7.  Persistence Report'!S$107:S$113)</f>
        <v>0</v>
      </c>
      <c r="U333" s="288">
        <f>SUMIF('7.  Persistence Report'!$D$107:$D$113,'4.  2011-2014 LRAM'!$B332,'7.  Persistence Report'!T$107:T$113)</f>
        <v>0</v>
      </c>
      <c r="V333" s="288">
        <f>SUMIF('7.  Persistence Report'!$D$107:$D$113,'4.  2011-2014 LRAM'!$B332,'7.  Persistence Report'!U$107:U$113)</f>
        <v>0</v>
      </c>
      <c r="W333" s="288">
        <f>SUMIF('7.  Persistence Report'!$D$107:$D$113,'4.  2011-2014 LRAM'!$B332,'7.  Persistence Report'!V$107:V$113)</f>
        <v>0</v>
      </c>
      <c r="X333" s="288">
        <f>SUMIF('7.  Persistence Report'!$D$107:$D$113,'4.  2011-2014 LRAM'!$B332,'7.  Persistence Report'!W$107:W$113)</f>
        <v>0</v>
      </c>
      <c r="Y333" s="404">
        <f>Y332</f>
        <v>0</v>
      </c>
      <c r="Z333" s="404">
        <f>Z332</f>
        <v>0</v>
      </c>
      <c r="AA333" s="404">
        <f t="shared" ref="AA333:AL333" si="98">AA332</f>
        <v>0</v>
      </c>
      <c r="AB333" s="404">
        <f t="shared" si="98"/>
        <v>0</v>
      </c>
      <c r="AC333" s="404">
        <f t="shared" si="98"/>
        <v>0</v>
      </c>
      <c r="AD333" s="404">
        <f t="shared" si="98"/>
        <v>0</v>
      </c>
      <c r="AE333" s="404">
        <f t="shared" si="98"/>
        <v>0</v>
      </c>
      <c r="AF333" s="404">
        <f t="shared" si="98"/>
        <v>0</v>
      </c>
      <c r="AG333" s="404">
        <f t="shared" si="98"/>
        <v>0</v>
      </c>
      <c r="AH333" s="404">
        <f t="shared" si="98"/>
        <v>0</v>
      </c>
      <c r="AI333" s="404">
        <f t="shared" si="98"/>
        <v>0</v>
      </c>
      <c r="AJ333" s="404">
        <f t="shared" si="98"/>
        <v>0</v>
      </c>
      <c r="AK333" s="404">
        <f t="shared" si="98"/>
        <v>0</v>
      </c>
      <c r="AL333" s="404">
        <f t="shared" si="98"/>
        <v>0</v>
      </c>
      <c r="AM333" s="290"/>
    </row>
    <row r="334" spans="1:39" ht="15" outlineLevel="1">
      <c r="A334" s="505"/>
      <c r="B334" s="308"/>
      <c r="C334" s="298"/>
      <c r="D334" s="284"/>
      <c r="E334" s="284"/>
      <c r="F334" s="284"/>
      <c r="G334" s="284"/>
      <c r="H334" s="284"/>
      <c r="I334" s="284"/>
      <c r="J334" s="284"/>
      <c r="K334" s="284"/>
      <c r="L334" s="284"/>
      <c r="M334" s="284"/>
      <c r="N334" s="284"/>
      <c r="O334" s="284"/>
      <c r="P334" s="284"/>
      <c r="Q334" s="284"/>
      <c r="R334" s="284"/>
      <c r="S334" s="284"/>
      <c r="T334" s="284"/>
      <c r="U334" s="284"/>
      <c r="V334" s="284"/>
      <c r="W334" s="284"/>
      <c r="X334" s="284"/>
      <c r="Y334" s="405"/>
      <c r="Z334" s="414"/>
      <c r="AA334" s="414"/>
      <c r="AB334" s="414"/>
      <c r="AC334" s="414"/>
      <c r="AD334" s="414"/>
      <c r="AE334" s="414"/>
      <c r="AF334" s="414"/>
      <c r="AG334" s="414"/>
      <c r="AH334" s="414"/>
      <c r="AI334" s="414"/>
      <c r="AJ334" s="414"/>
      <c r="AK334" s="414"/>
      <c r="AL334" s="414"/>
      <c r="AM334" s="299"/>
    </row>
    <row r="335" spans="1:39" ht="15" outlineLevel="1">
      <c r="A335" s="502">
        <v>19</v>
      </c>
      <c r="B335" s="308" t="s">
        <v>12</v>
      </c>
      <c r="C335" s="284" t="s">
        <v>24</v>
      </c>
      <c r="D335" s="288">
        <f>'[3]4.  2011-2014 LRAM'!D335</f>
        <v>0</v>
      </c>
      <c r="E335" s="288">
        <f>SUMIF('7.  Persistence Report'!$D$56:$D$67,'4.  2011-2014 LRAM'!$B335,'7.  Persistence Report'!AT$56:AT$67)</f>
        <v>0</v>
      </c>
      <c r="F335" s="288">
        <f>SUMIF('7.  Persistence Report'!$D$56:$D$67,'4.  2011-2014 LRAM'!$B335,'7.  Persistence Report'!AU$56:AU$67)</f>
        <v>0</v>
      </c>
      <c r="G335" s="288">
        <f>SUMIF('7.  Persistence Report'!$D$56:$D$67,'4.  2011-2014 LRAM'!$B335,'7.  Persistence Report'!AV$56:AV$67)</f>
        <v>0</v>
      </c>
      <c r="H335" s="288">
        <f>SUMIF('7.  Persistence Report'!$D$56:$D$67,'4.  2011-2014 LRAM'!$B335,'7.  Persistence Report'!AW$56:AW$67)</f>
        <v>0</v>
      </c>
      <c r="I335" s="288">
        <f>SUMIF('7.  Persistence Report'!$D$56:$D$67,'4.  2011-2014 LRAM'!$B335,'7.  Persistence Report'!AX$56:AX$67)</f>
        <v>0</v>
      </c>
      <c r="J335" s="288">
        <f>SUMIF('7.  Persistence Report'!$D$56:$D$67,'4.  2011-2014 LRAM'!$B335,'7.  Persistence Report'!AY$56:AY$67)</f>
        <v>0</v>
      </c>
      <c r="K335" s="288">
        <f>SUMIF('7.  Persistence Report'!$D$56:$D$67,'4.  2011-2014 LRAM'!$B335,'7.  Persistence Report'!AZ$56:AZ$67)</f>
        <v>0</v>
      </c>
      <c r="L335" s="288">
        <f>SUMIF('7.  Persistence Report'!$D$56:$D$67,'4.  2011-2014 LRAM'!$B335,'7.  Persistence Report'!BA$56:BA$67)</f>
        <v>0</v>
      </c>
      <c r="M335" s="288">
        <f>SUMIF('7.  Persistence Report'!$D$56:$D$67,'4.  2011-2014 LRAM'!$B335,'7.  Persistence Report'!BB$56:BB$67)</f>
        <v>0</v>
      </c>
      <c r="N335" s="288">
        <v>12</v>
      </c>
      <c r="O335" s="288">
        <f>'[3]4.  2011-2014 LRAM'!O335</f>
        <v>0</v>
      </c>
      <c r="P335" s="288">
        <f>SUMIF('7.  Persistence Report'!$D$56:$D$67,'4.  2011-2014 LRAM'!$B335,'7.  Persistence Report'!O$56:O$67)</f>
        <v>0</v>
      </c>
      <c r="Q335" s="288">
        <f>SUMIF('7.  Persistence Report'!$D$56:$D$67,'4.  2011-2014 LRAM'!$B335,'7.  Persistence Report'!P$56:P$67)</f>
        <v>0</v>
      </c>
      <c r="R335" s="288">
        <f>SUMIF('7.  Persistence Report'!$D$56:$D$67,'4.  2011-2014 LRAM'!$B335,'7.  Persistence Report'!Q$56:Q$67)</f>
        <v>0</v>
      </c>
      <c r="S335" s="288">
        <f>SUMIF('7.  Persistence Report'!$D$56:$D$67,'4.  2011-2014 LRAM'!$B335,'7.  Persistence Report'!R$56:R$67)</f>
        <v>0</v>
      </c>
      <c r="T335" s="288">
        <f>SUMIF('7.  Persistence Report'!$D$56:$D$67,'4.  2011-2014 LRAM'!$B335,'7.  Persistence Report'!S$56:S$67)</f>
        <v>0</v>
      </c>
      <c r="U335" s="288">
        <f>SUMIF('7.  Persistence Report'!$D$56:$D$67,'4.  2011-2014 LRAM'!$B335,'7.  Persistence Report'!T$56:T$67)</f>
        <v>0</v>
      </c>
      <c r="V335" s="288">
        <f>SUMIF('7.  Persistence Report'!$D$56:$D$67,'4.  2011-2014 LRAM'!$B335,'7.  Persistence Report'!U$56:U$67)</f>
        <v>0</v>
      </c>
      <c r="W335" s="288">
        <f>SUMIF('7.  Persistence Report'!$D$56:$D$67,'4.  2011-2014 LRAM'!$B335,'7.  Persistence Report'!V$56:V$67)</f>
        <v>0</v>
      </c>
      <c r="X335" s="288">
        <f>SUMIF('7.  Persistence Report'!$D$56:$D$67,'4.  2011-2014 LRAM'!$B335,'7.  Persistence Report'!W$56:W$67)</f>
        <v>0</v>
      </c>
      <c r="Y335" s="403"/>
      <c r="Z335" s="408"/>
      <c r="AA335" s="408"/>
      <c r="AB335" s="408"/>
      <c r="AC335" s="408"/>
      <c r="AD335" s="408"/>
      <c r="AE335" s="408"/>
      <c r="AF335" s="408"/>
      <c r="AG335" s="408"/>
      <c r="AH335" s="408"/>
      <c r="AI335" s="408"/>
      <c r="AJ335" s="408"/>
      <c r="AK335" s="408"/>
      <c r="AL335" s="408"/>
      <c r="AM335" s="289">
        <f>SUM(Y335:AL335)</f>
        <v>0</v>
      </c>
    </row>
    <row r="336" spans="1:39" ht="15" outlineLevel="1">
      <c r="B336" s="287" t="s">
        <v>248</v>
      </c>
      <c r="C336" s="284" t="s">
        <v>162</v>
      </c>
      <c r="D336" s="288">
        <f>'[3]4.  2011-2014 LRAM'!D336</f>
        <v>0</v>
      </c>
      <c r="E336" s="288">
        <f>SUMIF('7.  Persistence Report'!$D$107:$D$113,'4.  2011-2014 LRAM'!$B335,'7.  Persistence Report'!AT$107:AT$113)</f>
        <v>0</v>
      </c>
      <c r="F336" s="288">
        <f>SUMIF('7.  Persistence Report'!$D$107:$D$113,'4.  2011-2014 LRAM'!$B335,'7.  Persistence Report'!AU$107:AU$113)</f>
        <v>0</v>
      </c>
      <c r="G336" s="288">
        <f>SUMIF('7.  Persistence Report'!$D$107:$D$113,'4.  2011-2014 LRAM'!$B335,'7.  Persistence Report'!AV$107:AV$113)</f>
        <v>0</v>
      </c>
      <c r="H336" s="288">
        <f>SUMIF('7.  Persistence Report'!$D$107:$D$113,'4.  2011-2014 LRAM'!$B335,'7.  Persistence Report'!AW$107:AW$113)</f>
        <v>0</v>
      </c>
      <c r="I336" s="288">
        <f>SUMIF('7.  Persistence Report'!$D$107:$D$113,'4.  2011-2014 LRAM'!$B335,'7.  Persistence Report'!AX$107:AX$113)</f>
        <v>0</v>
      </c>
      <c r="J336" s="288">
        <f>SUMIF('7.  Persistence Report'!$D$107:$D$113,'4.  2011-2014 LRAM'!$B335,'7.  Persistence Report'!AY$107:AY$113)</f>
        <v>0</v>
      </c>
      <c r="K336" s="288">
        <f>SUMIF('7.  Persistence Report'!$D$107:$D$113,'4.  2011-2014 LRAM'!$B335,'7.  Persistence Report'!AZ$107:AZ$113)</f>
        <v>0</v>
      </c>
      <c r="L336" s="288">
        <f>SUMIF('7.  Persistence Report'!$D$107:$D$113,'4.  2011-2014 LRAM'!$B335,'7.  Persistence Report'!BA$107:BA$113)</f>
        <v>0</v>
      </c>
      <c r="M336" s="288">
        <f>SUMIF('7.  Persistence Report'!$D$107:$D$113,'4.  2011-2014 LRAM'!$B335,'7.  Persistence Report'!BB$107:BB$113)</f>
        <v>0</v>
      </c>
      <c r="N336" s="288">
        <f>N335</f>
        <v>12</v>
      </c>
      <c r="O336" s="288">
        <f>'[3]4.  2011-2014 LRAM'!O336</f>
        <v>0</v>
      </c>
      <c r="P336" s="288">
        <f>SUMIF('7.  Persistence Report'!$D$107:$D$113,'4.  2011-2014 LRAM'!$B335,'7.  Persistence Report'!O$107:O$113)</f>
        <v>0</v>
      </c>
      <c r="Q336" s="288">
        <f>SUMIF('7.  Persistence Report'!$D$107:$D$113,'4.  2011-2014 LRAM'!$B335,'7.  Persistence Report'!P$107:P$113)</f>
        <v>0</v>
      </c>
      <c r="R336" s="288">
        <f>SUMIF('7.  Persistence Report'!$D$107:$D$113,'4.  2011-2014 LRAM'!$B335,'7.  Persistence Report'!Q$107:Q$113)</f>
        <v>0</v>
      </c>
      <c r="S336" s="288">
        <f>SUMIF('7.  Persistence Report'!$D$107:$D$113,'4.  2011-2014 LRAM'!$B335,'7.  Persistence Report'!R$107:R$113)</f>
        <v>0</v>
      </c>
      <c r="T336" s="288">
        <f>SUMIF('7.  Persistence Report'!$D$107:$D$113,'4.  2011-2014 LRAM'!$B335,'7.  Persistence Report'!S$107:S$113)</f>
        <v>0</v>
      </c>
      <c r="U336" s="288">
        <f>SUMIF('7.  Persistence Report'!$D$107:$D$113,'4.  2011-2014 LRAM'!$B335,'7.  Persistence Report'!T$107:T$113)</f>
        <v>0</v>
      </c>
      <c r="V336" s="288">
        <f>SUMIF('7.  Persistence Report'!$D$107:$D$113,'4.  2011-2014 LRAM'!$B335,'7.  Persistence Report'!U$107:U$113)</f>
        <v>0</v>
      </c>
      <c r="W336" s="288">
        <f>SUMIF('7.  Persistence Report'!$D$107:$D$113,'4.  2011-2014 LRAM'!$B335,'7.  Persistence Report'!V$107:V$113)</f>
        <v>0</v>
      </c>
      <c r="X336" s="288">
        <f>SUMIF('7.  Persistence Report'!$D$107:$D$113,'4.  2011-2014 LRAM'!$B335,'7.  Persistence Report'!W$107:W$113)</f>
        <v>0</v>
      </c>
      <c r="Y336" s="404">
        <f>Y335</f>
        <v>0</v>
      </c>
      <c r="Z336" s="404">
        <f>Z335</f>
        <v>0</v>
      </c>
      <c r="AA336" s="404">
        <f t="shared" ref="AA336:AL336" si="99">AA335</f>
        <v>0</v>
      </c>
      <c r="AB336" s="404">
        <f t="shared" si="99"/>
        <v>0</v>
      </c>
      <c r="AC336" s="404">
        <f t="shared" si="99"/>
        <v>0</v>
      </c>
      <c r="AD336" s="404">
        <f t="shared" si="99"/>
        <v>0</v>
      </c>
      <c r="AE336" s="404">
        <f t="shared" si="99"/>
        <v>0</v>
      </c>
      <c r="AF336" s="404">
        <f t="shared" si="99"/>
        <v>0</v>
      </c>
      <c r="AG336" s="404">
        <f t="shared" si="99"/>
        <v>0</v>
      </c>
      <c r="AH336" s="404">
        <f t="shared" si="99"/>
        <v>0</v>
      </c>
      <c r="AI336" s="404">
        <f t="shared" si="99"/>
        <v>0</v>
      </c>
      <c r="AJ336" s="404">
        <f t="shared" si="99"/>
        <v>0</v>
      </c>
      <c r="AK336" s="404">
        <f t="shared" si="99"/>
        <v>0</v>
      </c>
      <c r="AL336" s="404">
        <f t="shared" si="99"/>
        <v>0</v>
      </c>
      <c r="AM336" s="290"/>
    </row>
    <row r="337" spans="1:39" ht="15" outlineLevel="1">
      <c r="B337" s="308"/>
      <c r="C337" s="298"/>
      <c r="D337" s="284"/>
      <c r="E337" s="284"/>
      <c r="F337" s="284"/>
      <c r="G337" s="284"/>
      <c r="H337" s="284"/>
      <c r="I337" s="284"/>
      <c r="J337" s="284"/>
      <c r="K337" s="284"/>
      <c r="L337" s="284"/>
      <c r="M337" s="284"/>
      <c r="N337" s="284"/>
      <c r="O337" s="284"/>
      <c r="P337" s="284"/>
      <c r="Q337" s="284"/>
      <c r="R337" s="284"/>
      <c r="S337" s="284"/>
      <c r="T337" s="284"/>
      <c r="U337" s="284"/>
      <c r="V337" s="284"/>
      <c r="W337" s="284"/>
      <c r="X337" s="284"/>
      <c r="Y337" s="415"/>
      <c r="Z337" s="415"/>
      <c r="AA337" s="405"/>
      <c r="AB337" s="405"/>
      <c r="AC337" s="405"/>
      <c r="AD337" s="405"/>
      <c r="AE337" s="405"/>
      <c r="AF337" s="405"/>
      <c r="AG337" s="405"/>
      <c r="AH337" s="405"/>
      <c r="AI337" s="405"/>
      <c r="AJ337" s="405"/>
      <c r="AK337" s="405"/>
      <c r="AL337" s="405"/>
      <c r="AM337" s="299"/>
    </row>
    <row r="338" spans="1:39" ht="15" outlineLevel="1">
      <c r="A338" s="502">
        <v>20</v>
      </c>
      <c r="B338" s="308" t="s">
        <v>13</v>
      </c>
      <c r="C338" s="284" t="s">
        <v>24</v>
      </c>
      <c r="D338" s="288">
        <f>'[3]4.  2011-2014 LRAM'!D338</f>
        <v>0</v>
      </c>
      <c r="E338" s="288">
        <f>SUMIF('7.  Persistence Report'!$D$56:$D$67,'4.  2011-2014 LRAM'!$B338,'7.  Persistence Report'!AT$56:AT$67)</f>
        <v>0</v>
      </c>
      <c r="F338" s="288">
        <f>SUMIF('7.  Persistence Report'!$D$56:$D$67,'4.  2011-2014 LRAM'!$B338,'7.  Persistence Report'!AU$56:AU$67)</f>
        <v>0</v>
      </c>
      <c r="G338" s="288">
        <f>SUMIF('7.  Persistence Report'!$D$56:$D$67,'4.  2011-2014 LRAM'!$B338,'7.  Persistence Report'!AV$56:AV$67)</f>
        <v>0</v>
      </c>
      <c r="H338" s="288">
        <f>SUMIF('7.  Persistence Report'!$D$56:$D$67,'4.  2011-2014 LRAM'!$B338,'7.  Persistence Report'!AW$56:AW$67)</f>
        <v>0</v>
      </c>
      <c r="I338" s="288">
        <f>SUMIF('7.  Persistence Report'!$D$56:$D$67,'4.  2011-2014 LRAM'!$B338,'7.  Persistence Report'!AX$56:AX$67)</f>
        <v>0</v>
      </c>
      <c r="J338" s="288">
        <f>SUMIF('7.  Persistence Report'!$D$56:$D$67,'4.  2011-2014 LRAM'!$B338,'7.  Persistence Report'!AY$56:AY$67)</f>
        <v>0</v>
      </c>
      <c r="K338" s="288">
        <f>SUMIF('7.  Persistence Report'!$D$56:$D$67,'4.  2011-2014 LRAM'!$B338,'7.  Persistence Report'!AZ$56:AZ$67)</f>
        <v>0</v>
      </c>
      <c r="L338" s="288">
        <f>SUMIF('7.  Persistence Report'!$D$56:$D$67,'4.  2011-2014 LRAM'!$B338,'7.  Persistence Report'!BA$56:BA$67)</f>
        <v>0</v>
      </c>
      <c r="M338" s="288">
        <f>SUMIF('7.  Persistence Report'!$D$56:$D$67,'4.  2011-2014 LRAM'!$B338,'7.  Persistence Report'!BB$56:BB$67)</f>
        <v>0</v>
      </c>
      <c r="N338" s="288">
        <v>12</v>
      </c>
      <c r="O338" s="288">
        <f>'[3]4.  2011-2014 LRAM'!O338</f>
        <v>0</v>
      </c>
      <c r="P338" s="288">
        <f>SUMIF('7.  Persistence Report'!$D$56:$D$67,'4.  2011-2014 LRAM'!$B338,'7.  Persistence Report'!O$56:O$67)</f>
        <v>0</v>
      </c>
      <c r="Q338" s="288">
        <f>SUMIF('7.  Persistence Report'!$D$56:$D$67,'4.  2011-2014 LRAM'!$B338,'7.  Persistence Report'!P$56:P$67)</f>
        <v>0</v>
      </c>
      <c r="R338" s="288">
        <f>SUMIF('7.  Persistence Report'!$D$56:$D$67,'4.  2011-2014 LRAM'!$B338,'7.  Persistence Report'!Q$56:Q$67)</f>
        <v>0</v>
      </c>
      <c r="S338" s="288">
        <f>SUMIF('7.  Persistence Report'!$D$56:$D$67,'4.  2011-2014 LRAM'!$B338,'7.  Persistence Report'!R$56:R$67)</f>
        <v>0</v>
      </c>
      <c r="T338" s="288">
        <f>SUMIF('7.  Persistence Report'!$D$56:$D$67,'4.  2011-2014 LRAM'!$B338,'7.  Persistence Report'!S$56:S$67)</f>
        <v>0</v>
      </c>
      <c r="U338" s="288">
        <f>SUMIF('7.  Persistence Report'!$D$56:$D$67,'4.  2011-2014 LRAM'!$B338,'7.  Persistence Report'!T$56:T$67)</f>
        <v>0</v>
      </c>
      <c r="V338" s="288">
        <f>SUMIF('7.  Persistence Report'!$D$56:$D$67,'4.  2011-2014 LRAM'!$B338,'7.  Persistence Report'!U$56:U$67)</f>
        <v>0</v>
      </c>
      <c r="W338" s="288">
        <f>SUMIF('7.  Persistence Report'!$D$56:$D$67,'4.  2011-2014 LRAM'!$B338,'7.  Persistence Report'!V$56:V$67)</f>
        <v>0</v>
      </c>
      <c r="X338" s="288">
        <f>SUMIF('7.  Persistence Report'!$D$56:$D$67,'4.  2011-2014 LRAM'!$B338,'7.  Persistence Report'!W$56:W$67)</f>
        <v>0</v>
      </c>
      <c r="Y338" s="403"/>
      <c r="Z338" s="408"/>
      <c r="AA338" s="408"/>
      <c r="AB338" s="408"/>
      <c r="AC338" s="462"/>
      <c r="AD338" s="408"/>
      <c r="AE338" s="408"/>
      <c r="AF338" s="408"/>
      <c r="AG338" s="408"/>
      <c r="AH338" s="408"/>
      <c r="AI338" s="408"/>
      <c r="AJ338" s="408"/>
      <c r="AK338" s="408"/>
      <c r="AL338" s="408"/>
      <c r="AM338" s="289">
        <f>SUM(Y338:AL338)</f>
        <v>0</v>
      </c>
    </row>
    <row r="339" spans="1:39" ht="15" outlineLevel="1">
      <c r="B339" s="287" t="s">
        <v>248</v>
      </c>
      <c r="C339" s="284" t="s">
        <v>162</v>
      </c>
      <c r="D339" s="288">
        <f>'[3]4.  2011-2014 LRAM'!D339</f>
        <v>10468</v>
      </c>
      <c r="E339" s="288">
        <f>SUMIF('7.  Persistence Report'!$D$107:$D$113,'4.  2011-2014 LRAM'!$B338,'7.  Persistence Report'!AT$107:AT$113)</f>
        <v>10467.69231</v>
      </c>
      <c r="F339" s="1036">
        <f>SUMIF('7.  Persistence Report'!$D$107:$D$113,'4.  2011-2014 LRAM'!$B338,'7.  Persistence Report'!AU$107:AU$113)</f>
        <v>10467.69231</v>
      </c>
      <c r="G339" s="288">
        <f>SUMIF('7.  Persistence Report'!$D$107:$D$113,'4.  2011-2014 LRAM'!$B338,'7.  Persistence Report'!AV$107:AV$113)</f>
        <v>0</v>
      </c>
      <c r="H339" s="288">
        <f>SUMIF('7.  Persistence Report'!$D$107:$D$113,'4.  2011-2014 LRAM'!$B338,'7.  Persistence Report'!AW$107:AW$113)</f>
        <v>0</v>
      </c>
      <c r="I339" s="288">
        <f>SUMIF('7.  Persistence Report'!$D$107:$D$113,'4.  2011-2014 LRAM'!$B338,'7.  Persistence Report'!AX$107:AX$113)</f>
        <v>0</v>
      </c>
      <c r="J339" s="288">
        <f>SUMIF('7.  Persistence Report'!$D$107:$D$113,'4.  2011-2014 LRAM'!$B338,'7.  Persistence Report'!AY$107:AY$113)</f>
        <v>0</v>
      </c>
      <c r="K339" s="288">
        <f>SUMIF('7.  Persistence Report'!$D$107:$D$113,'4.  2011-2014 LRAM'!$B338,'7.  Persistence Report'!AZ$107:AZ$113)</f>
        <v>0</v>
      </c>
      <c r="L339" s="288">
        <f>SUMIF('7.  Persistence Report'!$D$107:$D$113,'4.  2011-2014 LRAM'!$B338,'7.  Persistence Report'!BA$107:BA$113)</f>
        <v>0</v>
      </c>
      <c r="M339" s="288">
        <f>SUMIF('7.  Persistence Report'!$D$107:$D$113,'4.  2011-2014 LRAM'!$B338,'7.  Persistence Report'!BB$107:BB$113)</f>
        <v>0</v>
      </c>
      <c r="N339" s="288">
        <f>N338</f>
        <v>12</v>
      </c>
      <c r="O339" s="288">
        <f>'[3]4.  2011-2014 LRAM'!O339</f>
        <v>0</v>
      </c>
      <c r="P339" s="288">
        <f>SUMIF('7.  Persistence Report'!$D$107:$D$113,'4.  2011-2014 LRAM'!$B338,'7.  Persistence Report'!O$107:O$113)</f>
        <v>0.17749799999999999</v>
      </c>
      <c r="Q339" s="288">
        <f>SUMIF('7.  Persistence Report'!$D$107:$D$113,'4.  2011-2014 LRAM'!$B338,'7.  Persistence Report'!P$107:P$113)</f>
        <v>0.17749799999999999</v>
      </c>
      <c r="R339" s="288">
        <f>SUMIF('7.  Persistence Report'!$D$107:$D$113,'4.  2011-2014 LRAM'!$B338,'7.  Persistence Report'!Q$107:Q$113)</f>
        <v>0</v>
      </c>
      <c r="S339" s="288">
        <f>SUMIF('7.  Persistence Report'!$D$107:$D$113,'4.  2011-2014 LRAM'!$B338,'7.  Persistence Report'!R$107:R$113)</f>
        <v>0</v>
      </c>
      <c r="T339" s="288">
        <f>SUMIF('7.  Persistence Report'!$D$107:$D$113,'4.  2011-2014 LRAM'!$B338,'7.  Persistence Report'!S$107:S$113)</f>
        <v>0</v>
      </c>
      <c r="U339" s="288">
        <f>SUMIF('7.  Persistence Report'!$D$107:$D$113,'4.  2011-2014 LRAM'!$B338,'7.  Persistence Report'!T$107:T$113)</f>
        <v>0</v>
      </c>
      <c r="V339" s="288">
        <f>SUMIF('7.  Persistence Report'!$D$107:$D$113,'4.  2011-2014 LRAM'!$B338,'7.  Persistence Report'!U$107:U$113)</f>
        <v>0</v>
      </c>
      <c r="W339" s="288">
        <f>SUMIF('7.  Persistence Report'!$D$107:$D$113,'4.  2011-2014 LRAM'!$B338,'7.  Persistence Report'!V$107:V$113)</f>
        <v>0</v>
      </c>
      <c r="X339" s="288">
        <f>SUMIF('7.  Persistence Report'!$D$107:$D$113,'4.  2011-2014 LRAM'!$B338,'7.  Persistence Report'!W$107:W$113)</f>
        <v>0</v>
      </c>
      <c r="Y339" s="404">
        <f>Y338</f>
        <v>0</v>
      </c>
      <c r="Z339" s="404">
        <f>Z338</f>
        <v>0</v>
      </c>
      <c r="AA339" s="404">
        <f t="shared" ref="AA339:AL339" si="100">AA338</f>
        <v>0</v>
      </c>
      <c r="AB339" s="978">
        <v>1</v>
      </c>
      <c r="AC339" s="404">
        <f t="shared" si="100"/>
        <v>0</v>
      </c>
      <c r="AD339" s="404">
        <f t="shared" si="100"/>
        <v>0</v>
      </c>
      <c r="AE339" s="404">
        <f t="shared" si="100"/>
        <v>0</v>
      </c>
      <c r="AF339" s="404">
        <f t="shared" si="100"/>
        <v>0</v>
      </c>
      <c r="AG339" s="404">
        <f t="shared" si="100"/>
        <v>0</v>
      </c>
      <c r="AH339" s="404">
        <f t="shared" si="100"/>
        <v>0</v>
      </c>
      <c r="AI339" s="404">
        <f t="shared" si="100"/>
        <v>0</v>
      </c>
      <c r="AJ339" s="404">
        <f t="shared" si="100"/>
        <v>0</v>
      </c>
      <c r="AK339" s="404">
        <f t="shared" si="100"/>
        <v>0</v>
      </c>
      <c r="AL339" s="404">
        <f t="shared" si="100"/>
        <v>0</v>
      </c>
      <c r="AM339" s="299"/>
    </row>
    <row r="340" spans="1:39" ht="15" outlineLevel="1">
      <c r="B340" s="308"/>
      <c r="C340" s="298"/>
      <c r="D340" s="284"/>
      <c r="E340" s="284"/>
      <c r="F340" s="284"/>
      <c r="G340" s="284"/>
      <c r="H340" s="284"/>
      <c r="I340" s="284"/>
      <c r="J340" s="284"/>
      <c r="K340" s="284"/>
      <c r="L340" s="284"/>
      <c r="M340" s="284"/>
      <c r="N340" s="311"/>
      <c r="O340" s="284"/>
      <c r="P340" s="284"/>
      <c r="Q340" s="284"/>
      <c r="R340" s="284"/>
      <c r="S340" s="284"/>
      <c r="T340" s="284"/>
      <c r="U340" s="284"/>
      <c r="V340" s="284"/>
      <c r="W340" s="284"/>
      <c r="X340" s="284"/>
      <c r="Y340" s="405"/>
      <c r="Z340" s="405"/>
      <c r="AA340" s="405"/>
      <c r="AB340" s="405"/>
      <c r="AC340" s="405"/>
      <c r="AD340" s="405"/>
      <c r="AE340" s="405"/>
      <c r="AF340" s="405"/>
      <c r="AG340" s="405"/>
      <c r="AH340" s="405"/>
      <c r="AI340" s="405"/>
      <c r="AJ340" s="405"/>
      <c r="AK340" s="405"/>
      <c r="AL340" s="405"/>
      <c r="AM340" s="299"/>
    </row>
    <row r="341" spans="1:39" ht="15" outlineLevel="1">
      <c r="A341" s="502">
        <v>21</v>
      </c>
      <c r="B341" s="979" t="s">
        <v>822</v>
      </c>
      <c r="C341" s="284" t="s">
        <v>24</v>
      </c>
      <c r="D341" s="288">
        <f>'[3]4.  2011-2014 LRAM'!D341</f>
        <v>0</v>
      </c>
      <c r="E341" s="288">
        <f>SUMIF('7.  Persistence Report'!$D$56:$D$67,'4.  2011-2014 LRAM'!$B341,'7.  Persistence Report'!AT$56:AT$67)</f>
        <v>0</v>
      </c>
      <c r="F341" s="288">
        <f>SUMIF('7.  Persistence Report'!$D$56:$D$67,'4.  2011-2014 LRAM'!$B341,'7.  Persistence Report'!AU$56:AU$67)</f>
        <v>0</v>
      </c>
      <c r="G341" s="288">
        <f>SUMIF('7.  Persistence Report'!$D$56:$D$67,'4.  2011-2014 LRAM'!$B341,'7.  Persistence Report'!AV$56:AV$67)</f>
        <v>0</v>
      </c>
      <c r="H341" s="288">
        <f>SUMIF('7.  Persistence Report'!$D$56:$D$67,'4.  2011-2014 LRAM'!$B341,'7.  Persistence Report'!AW$56:AW$67)</f>
        <v>0</v>
      </c>
      <c r="I341" s="288">
        <f>SUMIF('7.  Persistence Report'!$D$56:$D$67,'4.  2011-2014 LRAM'!$B341,'7.  Persistence Report'!AX$56:AX$67)</f>
        <v>0</v>
      </c>
      <c r="J341" s="288">
        <f>SUMIF('7.  Persistence Report'!$D$56:$D$67,'4.  2011-2014 LRAM'!$B341,'7.  Persistence Report'!AY$56:AY$67)</f>
        <v>0</v>
      </c>
      <c r="K341" s="288">
        <f>SUMIF('7.  Persistence Report'!$D$56:$D$67,'4.  2011-2014 LRAM'!$B341,'7.  Persistence Report'!AZ$56:AZ$67)</f>
        <v>0</v>
      </c>
      <c r="L341" s="288">
        <f>SUMIF('7.  Persistence Report'!$D$56:$D$67,'4.  2011-2014 LRAM'!$B341,'7.  Persistence Report'!BA$56:BA$67)</f>
        <v>0</v>
      </c>
      <c r="M341" s="288">
        <f>SUMIF('7.  Persistence Report'!$D$56:$D$67,'4.  2011-2014 LRAM'!$B341,'7.  Persistence Report'!BB$56:BB$67)</f>
        <v>0</v>
      </c>
      <c r="N341" s="288">
        <v>12</v>
      </c>
      <c r="O341" s="288">
        <f>'[3]4.  2011-2014 LRAM'!O341</f>
        <v>0</v>
      </c>
      <c r="P341" s="288">
        <f>SUMIF('7.  Persistence Report'!$D$56:$D$67,'4.  2011-2014 LRAM'!$B341,'7.  Persistence Report'!O$56:O$67)</f>
        <v>0</v>
      </c>
      <c r="Q341" s="288">
        <f>SUMIF('7.  Persistence Report'!$D$56:$D$67,'4.  2011-2014 LRAM'!$B341,'7.  Persistence Report'!P$56:P$67)</f>
        <v>0</v>
      </c>
      <c r="R341" s="288">
        <f>SUMIF('7.  Persistence Report'!$D$56:$D$67,'4.  2011-2014 LRAM'!$B341,'7.  Persistence Report'!Q$56:Q$67)</f>
        <v>0</v>
      </c>
      <c r="S341" s="288">
        <f>SUMIF('7.  Persistence Report'!$D$56:$D$67,'4.  2011-2014 LRAM'!$B341,'7.  Persistence Report'!R$56:R$67)</f>
        <v>0</v>
      </c>
      <c r="T341" s="288">
        <f>SUMIF('7.  Persistence Report'!$D$56:$D$67,'4.  2011-2014 LRAM'!$B341,'7.  Persistence Report'!S$56:S$67)</f>
        <v>0</v>
      </c>
      <c r="U341" s="288">
        <f>SUMIF('7.  Persistence Report'!$D$56:$D$67,'4.  2011-2014 LRAM'!$B341,'7.  Persistence Report'!T$56:T$67)</f>
        <v>0</v>
      </c>
      <c r="V341" s="288">
        <f>SUMIF('7.  Persistence Report'!$D$56:$D$67,'4.  2011-2014 LRAM'!$B341,'7.  Persistence Report'!U$56:U$67)</f>
        <v>0</v>
      </c>
      <c r="W341" s="288">
        <f>SUMIF('7.  Persistence Report'!$D$56:$D$67,'4.  2011-2014 LRAM'!$B341,'7.  Persistence Report'!V$56:V$67)</f>
        <v>0</v>
      </c>
      <c r="X341" s="288">
        <f>SUMIF('7.  Persistence Report'!$D$56:$D$67,'4.  2011-2014 LRAM'!$B341,'7.  Persistence Report'!W$56:W$67)</f>
        <v>0</v>
      </c>
      <c r="Y341" s="403"/>
      <c r="Z341" s="408"/>
      <c r="AA341" s="408"/>
      <c r="AB341" s="408"/>
      <c r="AC341" s="408"/>
      <c r="AD341" s="408"/>
      <c r="AE341" s="408"/>
      <c r="AF341" s="408"/>
      <c r="AG341" s="408"/>
      <c r="AH341" s="408"/>
      <c r="AI341" s="408"/>
      <c r="AJ341" s="408"/>
      <c r="AK341" s="408"/>
      <c r="AL341" s="408"/>
      <c r="AM341" s="289">
        <f>SUM(Y341:AL341)</f>
        <v>0</v>
      </c>
    </row>
    <row r="342" spans="1:39" ht="15" outlineLevel="1">
      <c r="B342" s="287" t="s">
        <v>248</v>
      </c>
      <c r="C342" s="284" t="s">
        <v>162</v>
      </c>
      <c r="D342" s="288">
        <f>'[3]4.  2011-2014 LRAM'!D342</f>
        <v>0</v>
      </c>
      <c r="E342" s="288">
        <f>SUMIF('7.  Persistence Report'!$D$107:$D$113,'4.  2011-2014 LRAM'!$B341,'7.  Persistence Report'!AT$107:AT$113)</f>
        <v>0</v>
      </c>
      <c r="F342" s="288">
        <f>SUMIF('7.  Persistence Report'!$D$107:$D$113,'4.  2011-2014 LRAM'!$B341,'7.  Persistence Report'!AU$107:AU$113)</f>
        <v>0</v>
      </c>
      <c r="G342" s="288">
        <f>SUMIF('7.  Persistence Report'!$D$107:$D$113,'4.  2011-2014 LRAM'!$B341,'7.  Persistence Report'!AV$107:AV$113)</f>
        <v>0</v>
      </c>
      <c r="H342" s="288">
        <f>SUMIF('7.  Persistence Report'!$D$107:$D$113,'4.  2011-2014 LRAM'!$B341,'7.  Persistence Report'!AW$107:AW$113)</f>
        <v>0</v>
      </c>
      <c r="I342" s="288">
        <f>SUMIF('7.  Persistence Report'!$D$107:$D$113,'4.  2011-2014 LRAM'!$B341,'7.  Persistence Report'!AX$107:AX$113)</f>
        <v>0</v>
      </c>
      <c r="J342" s="288">
        <f>SUMIF('7.  Persistence Report'!$D$107:$D$113,'4.  2011-2014 LRAM'!$B341,'7.  Persistence Report'!AY$107:AY$113)</f>
        <v>0</v>
      </c>
      <c r="K342" s="288">
        <f>SUMIF('7.  Persistence Report'!$D$107:$D$113,'4.  2011-2014 LRAM'!$B341,'7.  Persistence Report'!AZ$107:AZ$113)</f>
        <v>0</v>
      </c>
      <c r="L342" s="288">
        <f>SUMIF('7.  Persistence Report'!$D$107:$D$113,'4.  2011-2014 LRAM'!$B341,'7.  Persistence Report'!BA$107:BA$113)</f>
        <v>0</v>
      </c>
      <c r="M342" s="288">
        <f>SUMIF('7.  Persistence Report'!$D$107:$D$113,'4.  2011-2014 LRAM'!$B341,'7.  Persistence Report'!BB$107:BB$113)</f>
        <v>0</v>
      </c>
      <c r="N342" s="288">
        <f>N341</f>
        <v>12</v>
      </c>
      <c r="O342" s="288">
        <f>'[3]4.  2011-2014 LRAM'!O342</f>
        <v>0</v>
      </c>
      <c r="P342" s="288">
        <f>SUMIF('7.  Persistence Report'!$D$107:$D$113,'4.  2011-2014 LRAM'!$B341,'7.  Persistence Report'!O$107:O$113)</f>
        <v>0</v>
      </c>
      <c r="Q342" s="288">
        <f>SUMIF('7.  Persistence Report'!$D$107:$D$113,'4.  2011-2014 LRAM'!$B341,'7.  Persistence Report'!P$107:P$113)</f>
        <v>0</v>
      </c>
      <c r="R342" s="288">
        <f>SUMIF('7.  Persistence Report'!$D$107:$D$113,'4.  2011-2014 LRAM'!$B341,'7.  Persistence Report'!Q$107:Q$113)</f>
        <v>0</v>
      </c>
      <c r="S342" s="288">
        <f>SUMIF('7.  Persistence Report'!$D$107:$D$113,'4.  2011-2014 LRAM'!$B341,'7.  Persistence Report'!R$107:R$113)</f>
        <v>0</v>
      </c>
      <c r="T342" s="288">
        <f>SUMIF('7.  Persistence Report'!$D$107:$D$113,'4.  2011-2014 LRAM'!$B341,'7.  Persistence Report'!S$107:S$113)</f>
        <v>0</v>
      </c>
      <c r="U342" s="288">
        <f>SUMIF('7.  Persistence Report'!$D$107:$D$113,'4.  2011-2014 LRAM'!$B341,'7.  Persistence Report'!T$107:T$113)</f>
        <v>0</v>
      </c>
      <c r="V342" s="288">
        <f>SUMIF('7.  Persistence Report'!$D$107:$D$113,'4.  2011-2014 LRAM'!$B341,'7.  Persistence Report'!U$107:U$113)</f>
        <v>0</v>
      </c>
      <c r="W342" s="288">
        <f>SUMIF('7.  Persistence Report'!$D$107:$D$113,'4.  2011-2014 LRAM'!$B341,'7.  Persistence Report'!V$107:V$113)</f>
        <v>0</v>
      </c>
      <c r="X342" s="288">
        <f>SUMIF('7.  Persistence Report'!$D$107:$D$113,'4.  2011-2014 LRAM'!$B341,'7.  Persistence Report'!W$107:W$113)</f>
        <v>0</v>
      </c>
      <c r="Y342" s="404">
        <f>Y341</f>
        <v>0</v>
      </c>
      <c r="Z342" s="404">
        <f>Z341</f>
        <v>0</v>
      </c>
      <c r="AA342" s="404">
        <f t="shared" ref="AA342:AL342" si="101">AA341</f>
        <v>0</v>
      </c>
      <c r="AB342" s="404">
        <f t="shared" si="101"/>
        <v>0</v>
      </c>
      <c r="AC342" s="404">
        <f t="shared" si="101"/>
        <v>0</v>
      </c>
      <c r="AD342" s="404">
        <f t="shared" si="101"/>
        <v>0</v>
      </c>
      <c r="AE342" s="404">
        <f t="shared" si="101"/>
        <v>0</v>
      </c>
      <c r="AF342" s="404">
        <f t="shared" si="101"/>
        <v>0</v>
      </c>
      <c r="AG342" s="404">
        <f t="shared" si="101"/>
        <v>0</v>
      </c>
      <c r="AH342" s="404">
        <f t="shared" si="101"/>
        <v>0</v>
      </c>
      <c r="AI342" s="404">
        <f t="shared" si="101"/>
        <v>0</v>
      </c>
      <c r="AJ342" s="404">
        <f t="shared" si="101"/>
        <v>0</v>
      </c>
      <c r="AK342" s="404">
        <f t="shared" si="101"/>
        <v>0</v>
      </c>
      <c r="AL342" s="404">
        <f t="shared" si="101"/>
        <v>0</v>
      </c>
      <c r="AM342" s="290"/>
    </row>
    <row r="343" spans="1:39" ht="15" outlineLevel="1">
      <c r="B343" s="308"/>
      <c r="C343" s="298"/>
      <c r="D343" s="284"/>
      <c r="E343" s="284"/>
      <c r="F343" s="284"/>
      <c r="G343" s="284"/>
      <c r="H343" s="284"/>
      <c r="I343" s="284"/>
      <c r="J343" s="284"/>
      <c r="K343" s="284"/>
      <c r="L343" s="284"/>
      <c r="M343" s="284"/>
      <c r="N343" s="284"/>
      <c r="O343" s="284"/>
      <c r="P343" s="284"/>
      <c r="Q343" s="284"/>
      <c r="R343" s="284"/>
      <c r="S343" s="284"/>
      <c r="T343" s="284"/>
      <c r="U343" s="284"/>
      <c r="V343" s="284"/>
      <c r="W343" s="284"/>
      <c r="X343" s="284"/>
      <c r="Y343" s="415"/>
      <c r="Z343" s="405"/>
      <c r="AA343" s="405"/>
      <c r="AB343" s="405"/>
      <c r="AC343" s="405"/>
      <c r="AD343" s="405"/>
      <c r="AE343" s="405"/>
      <c r="AF343" s="405"/>
      <c r="AG343" s="405"/>
      <c r="AH343" s="405"/>
      <c r="AI343" s="405"/>
      <c r="AJ343" s="405"/>
      <c r="AK343" s="405"/>
      <c r="AL343" s="405"/>
      <c r="AM343" s="299"/>
    </row>
    <row r="344" spans="1:39" ht="15" outlineLevel="1">
      <c r="A344" s="502">
        <v>22</v>
      </c>
      <c r="B344" s="979" t="s">
        <v>819</v>
      </c>
      <c r="C344" s="284" t="s">
        <v>24</v>
      </c>
      <c r="D344" s="288">
        <f>'[3]4.  2011-2014 LRAM'!D344</f>
        <v>81438.759999999995</v>
      </c>
      <c r="E344" s="288">
        <f>SUMIF('7.  Persistence Report'!$D$56:$D$67,'4.  2011-2014 LRAM'!$B344,'7.  Persistence Report'!AT$56:AT$67)</f>
        <v>0</v>
      </c>
      <c r="F344" s="288">
        <f>SUMIF('7.  Persistence Report'!$D$56:$D$67,'4.  2011-2014 LRAM'!$B344,'7.  Persistence Report'!AU$56:AU$67)</f>
        <v>0</v>
      </c>
      <c r="G344" s="288">
        <f>SUMIF('7.  Persistence Report'!$D$56:$D$67,'4.  2011-2014 LRAM'!$B344,'7.  Persistence Report'!AV$56:AV$67)</f>
        <v>0</v>
      </c>
      <c r="H344" s="288">
        <f>SUMIF('7.  Persistence Report'!$D$56:$D$67,'4.  2011-2014 LRAM'!$B344,'7.  Persistence Report'!AW$56:AW$67)</f>
        <v>0</v>
      </c>
      <c r="I344" s="288">
        <f>SUMIF('7.  Persistence Report'!$D$56:$D$67,'4.  2011-2014 LRAM'!$B344,'7.  Persistence Report'!AX$56:AX$67)</f>
        <v>0</v>
      </c>
      <c r="J344" s="288">
        <f>SUMIF('7.  Persistence Report'!$D$56:$D$67,'4.  2011-2014 LRAM'!$B344,'7.  Persistence Report'!AY$56:AY$67)</f>
        <v>0</v>
      </c>
      <c r="K344" s="288">
        <f>SUMIF('7.  Persistence Report'!$D$56:$D$67,'4.  2011-2014 LRAM'!$B344,'7.  Persistence Report'!AZ$56:AZ$67)</f>
        <v>0</v>
      </c>
      <c r="L344" s="288">
        <f>SUMIF('7.  Persistence Report'!$D$56:$D$67,'4.  2011-2014 LRAM'!$B344,'7.  Persistence Report'!BA$56:BA$67)</f>
        <v>0</v>
      </c>
      <c r="M344" s="288">
        <f>SUMIF('7.  Persistence Report'!$D$56:$D$67,'4.  2011-2014 LRAM'!$B344,'7.  Persistence Report'!BB$56:BB$67)</f>
        <v>0</v>
      </c>
      <c r="N344" s="284"/>
      <c r="O344" s="288">
        <f>'[3]4.  2011-2014 LRAM'!O344</f>
        <v>3576.4850000000001</v>
      </c>
      <c r="P344" s="288">
        <f>SUMIF('7.  Persistence Report'!$D$56:$D$67,'4.  2011-2014 LRAM'!$B344,'7.  Persistence Report'!O$56:O$67)</f>
        <v>0</v>
      </c>
      <c r="Q344" s="288">
        <f>SUMIF('7.  Persistence Report'!$D$56:$D$67,'4.  2011-2014 LRAM'!$B344,'7.  Persistence Report'!P$56:P$67)</f>
        <v>0</v>
      </c>
      <c r="R344" s="288">
        <f>SUMIF('7.  Persistence Report'!$D$56:$D$67,'4.  2011-2014 LRAM'!$B344,'7.  Persistence Report'!Q$56:Q$67)</f>
        <v>0</v>
      </c>
      <c r="S344" s="288">
        <f>SUMIF('7.  Persistence Report'!$D$56:$D$67,'4.  2011-2014 LRAM'!$B344,'7.  Persistence Report'!R$56:R$67)</f>
        <v>0</v>
      </c>
      <c r="T344" s="288">
        <f>SUMIF('7.  Persistence Report'!$D$56:$D$67,'4.  2011-2014 LRAM'!$B344,'7.  Persistence Report'!S$56:S$67)</f>
        <v>0</v>
      </c>
      <c r="U344" s="288">
        <f>SUMIF('7.  Persistence Report'!$D$56:$D$67,'4.  2011-2014 LRAM'!$B344,'7.  Persistence Report'!T$56:T$67)</f>
        <v>0</v>
      </c>
      <c r="V344" s="288">
        <f>SUMIF('7.  Persistence Report'!$D$56:$D$67,'4.  2011-2014 LRAM'!$B344,'7.  Persistence Report'!U$56:U$67)</f>
        <v>0</v>
      </c>
      <c r="W344" s="288">
        <f>SUMIF('7.  Persistence Report'!$D$56:$D$67,'4.  2011-2014 LRAM'!$B344,'7.  Persistence Report'!V$56:V$67)</f>
        <v>0</v>
      </c>
      <c r="X344" s="288">
        <f>SUMIF('7.  Persistence Report'!$D$56:$D$67,'4.  2011-2014 LRAM'!$B344,'7.  Persistence Report'!W$56:W$67)</f>
        <v>0</v>
      </c>
      <c r="Y344" s="403"/>
      <c r="Z344" s="408"/>
      <c r="AA344" s="408">
        <v>2.8960552752432991E-2</v>
      </c>
      <c r="AB344" s="408">
        <v>8.0891256269261844E-2</v>
      </c>
      <c r="AC344" s="408">
        <v>0.5968795478578679</v>
      </c>
      <c r="AD344" s="408"/>
      <c r="AE344" s="408"/>
      <c r="AF344" s="408"/>
      <c r="AG344" s="408"/>
      <c r="AH344" s="408"/>
      <c r="AI344" s="408"/>
      <c r="AJ344" s="408"/>
      <c r="AK344" s="408"/>
      <c r="AL344" s="408"/>
      <c r="AM344" s="289">
        <f>SUM(Y344:AL344)</f>
        <v>0.70673135687956279</v>
      </c>
    </row>
    <row r="345" spans="1:39" ht="15" outlineLevel="1">
      <c r="B345" s="287" t="s">
        <v>248</v>
      </c>
      <c r="C345" s="284" t="s">
        <v>162</v>
      </c>
      <c r="D345" s="288">
        <f>'[3]4.  2011-2014 LRAM'!D345</f>
        <v>0</v>
      </c>
      <c r="E345" s="288">
        <f>SUMIF('7.  Persistence Report'!$D$107:$D$113,'4.  2011-2014 LRAM'!$B344,'7.  Persistence Report'!AT$107:AT$113)</f>
        <v>0</v>
      </c>
      <c r="F345" s="288">
        <f>SUMIF('7.  Persistence Report'!$D$107:$D$113,'4.  2011-2014 LRAM'!$B344,'7.  Persistence Report'!AU$107:AU$113)</f>
        <v>0</v>
      </c>
      <c r="G345" s="288">
        <f>SUMIF('7.  Persistence Report'!$D$107:$D$113,'4.  2011-2014 LRAM'!$B344,'7.  Persistence Report'!AV$107:AV$113)</f>
        <v>0</v>
      </c>
      <c r="H345" s="288">
        <f>SUMIF('7.  Persistence Report'!$D$107:$D$113,'4.  2011-2014 LRAM'!$B344,'7.  Persistence Report'!AW$107:AW$113)</f>
        <v>0</v>
      </c>
      <c r="I345" s="288">
        <f>SUMIF('7.  Persistence Report'!$D$107:$D$113,'4.  2011-2014 LRAM'!$B344,'7.  Persistence Report'!AX$107:AX$113)</f>
        <v>0</v>
      </c>
      <c r="J345" s="288">
        <f>SUMIF('7.  Persistence Report'!$D$107:$D$113,'4.  2011-2014 LRAM'!$B344,'7.  Persistence Report'!AY$107:AY$113)</f>
        <v>0</v>
      </c>
      <c r="K345" s="288">
        <f>SUMIF('7.  Persistence Report'!$D$107:$D$113,'4.  2011-2014 LRAM'!$B344,'7.  Persistence Report'!AZ$107:AZ$113)</f>
        <v>0</v>
      </c>
      <c r="L345" s="288">
        <f>SUMIF('7.  Persistence Report'!$D$107:$D$113,'4.  2011-2014 LRAM'!$B344,'7.  Persistence Report'!BA$107:BA$113)</f>
        <v>0</v>
      </c>
      <c r="M345" s="288">
        <f>SUMIF('7.  Persistence Report'!$D$107:$D$113,'4.  2011-2014 LRAM'!$B344,'7.  Persistence Report'!BB$107:BB$113)</f>
        <v>0</v>
      </c>
      <c r="N345" s="284"/>
      <c r="O345" s="288">
        <f>'[3]4.  2011-2014 LRAM'!O345</f>
        <v>0</v>
      </c>
      <c r="P345" s="288">
        <f>SUMIF('7.  Persistence Report'!$D$107:$D$113,'4.  2011-2014 LRAM'!$B344,'7.  Persistence Report'!O$107:O$113)</f>
        <v>0</v>
      </c>
      <c r="Q345" s="288">
        <f>SUMIF('7.  Persistence Report'!$D$107:$D$113,'4.  2011-2014 LRAM'!$B344,'7.  Persistence Report'!P$107:P$113)</f>
        <v>0</v>
      </c>
      <c r="R345" s="288">
        <f>SUMIF('7.  Persistence Report'!$D$107:$D$113,'4.  2011-2014 LRAM'!$B344,'7.  Persistence Report'!Q$107:Q$113)</f>
        <v>0</v>
      </c>
      <c r="S345" s="288">
        <f>SUMIF('7.  Persistence Report'!$D$107:$D$113,'4.  2011-2014 LRAM'!$B344,'7.  Persistence Report'!R$107:R$113)</f>
        <v>0</v>
      </c>
      <c r="T345" s="288">
        <f>SUMIF('7.  Persistence Report'!$D$107:$D$113,'4.  2011-2014 LRAM'!$B344,'7.  Persistence Report'!S$107:S$113)</f>
        <v>0</v>
      </c>
      <c r="U345" s="288">
        <f>SUMIF('7.  Persistence Report'!$D$107:$D$113,'4.  2011-2014 LRAM'!$B344,'7.  Persistence Report'!T$107:T$113)</f>
        <v>0</v>
      </c>
      <c r="V345" s="288">
        <f>SUMIF('7.  Persistence Report'!$D$107:$D$113,'4.  2011-2014 LRAM'!$B344,'7.  Persistence Report'!U$107:U$113)</f>
        <v>0</v>
      </c>
      <c r="W345" s="288">
        <f>SUMIF('7.  Persistence Report'!$D$107:$D$113,'4.  2011-2014 LRAM'!$B344,'7.  Persistence Report'!V$107:V$113)</f>
        <v>0</v>
      </c>
      <c r="X345" s="288">
        <f>SUMIF('7.  Persistence Report'!$D$107:$D$113,'4.  2011-2014 LRAM'!$B344,'7.  Persistence Report'!W$107:W$113)</f>
        <v>0</v>
      </c>
      <c r="Y345" s="404">
        <f>Y344</f>
        <v>0</v>
      </c>
      <c r="Z345" s="404">
        <f>Z344</f>
        <v>0</v>
      </c>
      <c r="AA345" s="978">
        <v>0</v>
      </c>
      <c r="AB345" s="978">
        <v>1</v>
      </c>
      <c r="AC345" s="978">
        <v>0</v>
      </c>
      <c r="AD345" s="404">
        <f t="shared" ref="AD345:AL345" si="102">AD344</f>
        <v>0</v>
      </c>
      <c r="AE345" s="404">
        <f t="shared" si="102"/>
        <v>0</v>
      </c>
      <c r="AF345" s="404">
        <f t="shared" si="102"/>
        <v>0</v>
      </c>
      <c r="AG345" s="404">
        <f t="shared" si="102"/>
        <v>0</v>
      </c>
      <c r="AH345" s="404">
        <f t="shared" si="102"/>
        <v>0</v>
      </c>
      <c r="AI345" s="404">
        <f t="shared" si="102"/>
        <v>0</v>
      </c>
      <c r="AJ345" s="404">
        <f t="shared" si="102"/>
        <v>0</v>
      </c>
      <c r="AK345" s="404">
        <f t="shared" si="102"/>
        <v>0</v>
      </c>
      <c r="AL345" s="404">
        <f t="shared" si="102"/>
        <v>0</v>
      </c>
      <c r="AM345" s="299"/>
    </row>
    <row r="346" spans="1:39" ht="15" outlineLevel="1">
      <c r="B346" s="308"/>
      <c r="C346" s="298"/>
      <c r="D346" s="284"/>
      <c r="E346" s="284"/>
      <c r="F346" s="284"/>
      <c r="G346" s="284"/>
      <c r="H346" s="284"/>
      <c r="I346" s="284"/>
      <c r="J346" s="284"/>
      <c r="K346" s="284"/>
      <c r="L346" s="284"/>
      <c r="M346" s="284"/>
      <c r="N346" s="284"/>
      <c r="O346" s="284"/>
      <c r="P346" s="284"/>
      <c r="Q346" s="284"/>
      <c r="R346" s="284"/>
      <c r="S346" s="284"/>
      <c r="T346" s="284"/>
      <c r="U346" s="284"/>
      <c r="V346" s="284"/>
      <c r="W346" s="284"/>
      <c r="X346" s="284"/>
      <c r="Y346" s="405"/>
      <c r="Z346" s="405"/>
      <c r="AA346" s="405"/>
      <c r="AB346" s="405"/>
      <c r="AC346" s="405"/>
      <c r="AD346" s="405"/>
      <c r="AE346" s="405"/>
      <c r="AF346" s="405"/>
      <c r="AG346" s="405"/>
      <c r="AH346" s="405"/>
      <c r="AI346" s="405"/>
      <c r="AJ346" s="405"/>
      <c r="AK346" s="405"/>
      <c r="AL346" s="405"/>
      <c r="AM346" s="299"/>
    </row>
    <row r="347" spans="1:39" ht="15.75" outlineLevel="1">
      <c r="A347" s="503"/>
      <c r="B347" s="281" t="s">
        <v>14</v>
      </c>
      <c r="C347" s="282"/>
      <c r="D347" s="283"/>
      <c r="E347" s="283"/>
      <c r="F347" s="283"/>
      <c r="G347" s="283"/>
      <c r="H347" s="283"/>
      <c r="I347" s="283"/>
      <c r="J347" s="283"/>
      <c r="K347" s="283"/>
      <c r="L347" s="283"/>
      <c r="M347" s="283"/>
      <c r="N347" s="283"/>
      <c r="O347" s="283"/>
      <c r="P347" s="282"/>
      <c r="Q347" s="282"/>
      <c r="R347" s="282"/>
      <c r="S347" s="282"/>
      <c r="T347" s="282"/>
      <c r="U347" s="282"/>
      <c r="V347" s="282"/>
      <c r="W347" s="282"/>
      <c r="X347" s="282"/>
      <c r="Y347" s="407"/>
      <c r="Z347" s="407"/>
      <c r="AA347" s="407"/>
      <c r="AB347" s="407"/>
      <c r="AC347" s="407"/>
      <c r="AD347" s="407"/>
      <c r="AE347" s="407"/>
      <c r="AF347" s="407"/>
      <c r="AG347" s="407"/>
      <c r="AH347" s="407"/>
      <c r="AI347" s="407"/>
      <c r="AJ347" s="407"/>
      <c r="AK347" s="407"/>
      <c r="AL347" s="407"/>
      <c r="AM347" s="285"/>
    </row>
    <row r="348" spans="1:39" ht="15" outlineLevel="1">
      <c r="A348" s="502">
        <v>23</v>
      </c>
      <c r="B348" s="308" t="s">
        <v>14</v>
      </c>
      <c r="C348" s="284" t="s">
        <v>24</v>
      </c>
      <c r="D348" s="288">
        <f>'[3]4.  2011-2014 LRAM'!D348</f>
        <v>0</v>
      </c>
      <c r="E348" s="288">
        <f>SUMIF('7.  Persistence Report'!$D$56:$D$67,'4.  2011-2014 LRAM'!$B348,'7.  Persistence Report'!AT$56:AT$67)</f>
        <v>0</v>
      </c>
      <c r="F348" s="288">
        <f>SUMIF('7.  Persistence Report'!$D$56:$D$67,'4.  2011-2014 LRAM'!$B348,'7.  Persistence Report'!AU$56:AU$67)</f>
        <v>0</v>
      </c>
      <c r="G348" s="288">
        <f>SUMIF('7.  Persistence Report'!$D$56:$D$67,'4.  2011-2014 LRAM'!$B348,'7.  Persistence Report'!AV$56:AV$67)</f>
        <v>0</v>
      </c>
      <c r="H348" s="288">
        <f>SUMIF('7.  Persistence Report'!$D$56:$D$67,'4.  2011-2014 LRAM'!$B348,'7.  Persistence Report'!AW$56:AW$67)</f>
        <v>0</v>
      </c>
      <c r="I348" s="288">
        <f>SUMIF('7.  Persistence Report'!$D$56:$D$67,'4.  2011-2014 LRAM'!$B348,'7.  Persistence Report'!AX$56:AX$67)</f>
        <v>0</v>
      </c>
      <c r="J348" s="288">
        <f>SUMIF('7.  Persistence Report'!$D$56:$D$67,'4.  2011-2014 LRAM'!$B348,'7.  Persistence Report'!AY$56:AY$67)</f>
        <v>0</v>
      </c>
      <c r="K348" s="288">
        <f>SUMIF('7.  Persistence Report'!$D$56:$D$67,'4.  2011-2014 LRAM'!$B348,'7.  Persistence Report'!AZ$56:AZ$67)</f>
        <v>0</v>
      </c>
      <c r="L348" s="288">
        <f>SUMIF('7.  Persistence Report'!$D$56:$D$67,'4.  2011-2014 LRAM'!$B348,'7.  Persistence Report'!BA$56:BA$67)</f>
        <v>0</v>
      </c>
      <c r="M348" s="288">
        <f>SUMIF('7.  Persistence Report'!$D$56:$D$67,'4.  2011-2014 LRAM'!$B348,'7.  Persistence Report'!BB$56:BB$67)</f>
        <v>0</v>
      </c>
      <c r="N348" s="284"/>
      <c r="O348" s="288">
        <f>'[3]4.  2011-2014 LRAM'!O348</f>
        <v>0</v>
      </c>
      <c r="P348" s="288">
        <f>SUMIF('7.  Persistence Report'!$D$56:$D$67,'4.  2011-2014 LRAM'!$B348,'7.  Persistence Report'!O$56:O$67)</f>
        <v>0</v>
      </c>
      <c r="Q348" s="288">
        <f>SUMIF('7.  Persistence Report'!$D$56:$D$67,'4.  2011-2014 LRAM'!$B348,'7.  Persistence Report'!P$56:P$67)</f>
        <v>0</v>
      </c>
      <c r="R348" s="288">
        <f>SUMIF('7.  Persistence Report'!$D$56:$D$67,'4.  2011-2014 LRAM'!$B348,'7.  Persistence Report'!Q$56:Q$67)</f>
        <v>0</v>
      </c>
      <c r="S348" s="288">
        <f>SUMIF('7.  Persistence Report'!$D$56:$D$67,'4.  2011-2014 LRAM'!$B348,'7.  Persistence Report'!R$56:R$67)</f>
        <v>0</v>
      </c>
      <c r="T348" s="288">
        <f>SUMIF('7.  Persistence Report'!$D$56:$D$67,'4.  2011-2014 LRAM'!$B348,'7.  Persistence Report'!S$56:S$67)</f>
        <v>0</v>
      </c>
      <c r="U348" s="288">
        <f>SUMIF('7.  Persistence Report'!$D$56:$D$67,'4.  2011-2014 LRAM'!$B348,'7.  Persistence Report'!T$56:T$67)</f>
        <v>0</v>
      </c>
      <c r="V348" s="288">
        <f>SUMIF('7.  Persistence Report'!$D$56:$D$67,'4.  2011-2014 LRAM'!$B348,'7.  Persistence Report'!U$56:U$67)</f>
        <v>0</v>
      </c>
      <c r="W348" s="288">
        <f>SUMIF('7.  Persistence Report'!$D$56:$D$67,'4.  2011-2014 LRAM'!$B348,'7.  Persistence Report'!V$56:V$67)</f>
        <v>0</v>
      </c>
      <c r="X348" s="288">
        <f>SUMIF('7.  Persistence Report'!$D$56:$D$67,'4.  2011-2014 LRAM'!$B348,'7.  Persistence Report'!W$56:W$67)</f>
        <v>0</v>
      </c>
      <c r="Y348" s="463">
        <v>1</v>
      </c>
      <c r="Z348" s="403"/>
      <c r="AA348" s="403"/>
      <c r="AB348" s="403"/>
      <c r="AC348" s="403"/>
      <c r="AD348" s="403"/>
      <c r="AE348" s="403"/>
      <c r="AF348" s="403"/>
      <c r="AG348" s="403"/>
      <c r="AH348" s="403"/>
      <c r="AI348" s="403"/>
      <c r="AJ348" s="403"/>
      <c r="AK348" s="403"/>
      <c r="AL348" s="403"/>
      <c r="AM348" s="289">
        <f>SUM(Y348:AL348)</f>
        <v>1</v>
      </c>
    </row>
    <row r="349" spans="1:39" ht="15" outlineLevel="1">
      <c r="B349" s="287" t="s">
        <v>248</v>
      </c>
      <c r="C349" s="284" t="s">
        <v>162</v>
      </c>
      <c r="D349" s="288">
        <f>'[3]4.  2011-2014 LRAM'!D349</f>
        <v>0</v>
      </c>
      <c r="E349" s="288">
        <f>SUMIF('7.  Persistence Report'!$D$107:$D$113,'4.  2011-2014 LRAM'!$B348,'7.  Persistence Report'!AT$107:AT$113)</f>
        <v>0</v>
      </c>
      <c r="F349" s="288">
        <f>SUMIF('7.  Persistence Report'!$D$107:$D$113,'4.  2011-2014 LRAM'!$B348,'7.  Persistence Report'!AU$107:AU$113)</f>
        <v>0</v>
      </c>
      <c r="G349" s="288">
        <f>SUMIF('7.  Persistence Report'!$D$107:$D$113,'4.  2011-2014 LRAM'!$B348,'7.  Persistence Report'!AV$107:AV$113)</f>
        <v>0</v>
      </c>
      <c r="H349" s="288">
        <f>SUMIF('7.  Persistence Report'!$D$107:$D$113,'4.  2011-2014 LRAM'!$B348,'7.  Persistence Report'!AW$107:AW$113)</f>
        <v>0</v>
      </c>
      <c r="I349" s="288">
        <f>SUMIF('7.  Persistence Report'!$D$107:$D$113,'4.  2011-2014 LRAM'!$B348,'7.  Persistence Report'!AX$107:AX$113)</f>
        <v>0</v>
      </c>
      <c r="J349" s="288">
        <f>SUMIF('7.  Persistence Report'!$D$107:$D$113,'4.  2011-2014 LRAM'!$B348,'7.  Persistence Report'!AY$107:AY$113)</f>
        <v>0</v>
      </c>
      <c r="K349" s="288">
        <f>SUMIF('7.  Persistence Report'!$D$107:$D$113,'4.  2011-2014 LRAM'!$B348,'7.  Persistence Report'!AZ$107:AZ$113)</f>
        <v>0</v>
      </c>
      <c r="L349" s="288">
        <f>SUMIF('7.  Persistence Report'!$D$107:$D$113,'4.  2011-2014 LRAM'!$B348,'7.  Persistence Report'!BA$107:BA$113)</f>
        <v>0</v>
      </c>
      <c r="M349" s="288">
        <f>SUMIF('7.  Persistence Report'!$D$107:$D$113,'4.  2011-2014 LRAM'!$B348,'7.  Persistence Report'!BB$107:BB$113)</f>
        <v>0</v>
      </c>
      <c r="N349" s="461"/>
      <c r="O349" s="288">
        <f>'[3]4.  2011-2014 LRAM'!O349</f>
        <v>0</v>
      </c>
      <c r="P349" s="288">
        <f>SUMIF('7.  Persistence Report'!$D$107:$D$113,'4.  2011-2014 LRAM'!$B348,'7.  Persistence Report'!O$107:O$113)</f>
        <v>0</v>
      </c>
      <c r="Q349" s="288">
        <f>SUMIF('7.  Persistence Report'!$D$107:$D$113,'4.  2011-2014 LRAM'!$B348,'7.  Persistence Report'!P$107:P$113)</f>
        <v>0</v>
      </c>
      <c r="R349" s="288">
        <f>SUMIF('7.  Persistence Report'!$D$107:$D$113,'4.  2011-2014 LRAM'!$B348,'7.  Persistence Report'!Q$107:Q$113)</f>
        <v>0</v>
      </c>
      <c r="S349" s="288">
        <f>SUMIF('7.  Persistence Report'!$D$107:$D$113,'4.  2011-2014 LRAM'!$B348,'7.  Persistence Report'!R$107:R$113)</f>
        <v>0</v>
      </c>
      <c r="T349" s="288">
        <f>SUMIF('7.  Persistence Report'!$D$107:$D$113,'4.  2011-2014 LRAM'!$B348,'7.  Persistence Report'!S$107:S$113)</f>
        <v>0</v>
      </c>
      <c r="U349" s="288">
        <f>SUMIF('7.  Persistence Report'!$D$107:$D$113,'4.  2011-2014 LRAM'!$B348,'7.  Persistence Report'!T$107:T$113)</f>
        <v>0</v>
      </c>
      <c r="V349" s="288">
        <f>SUMIF('7.  Persistence Report'!$D$107:$D$113,'4.  2011-2014 LRAM'!$B348,'7.  Persistence Report'!U$107:U$113)</f>
        <v>0</v>
      </c>
      <c r="W349" s="288">
        <f>SUMIF('7.  Persistence Report'!$D$107:$D$113,'4.  2011-2014 LRAM'!$B348,'7.  Persistence Report'!V$107:V$113)</f>
        <v>0</v>
      </c>
      <c r="X349" s="288">
        <f>SUMIF('7.  Persistence Report'!$D$107:$D$113,'4.  2011-2014 LRAM'!$B348,'7.  Persistence Report'!W$107:W$113)</f>
        <v>0</v>
      </c>
      <c r="Y349" s="404">
        <f>Y348</f>
        <v>1</v>
      </c>
      <c r="Z349" s="404">
        <f>Z348</f>
        <v>0</v>
      </c>
      <c r="AA349" s="404">
        <f t="shared" ref="AA349:AL349" si="103">AA348</f>
        <v>0</v>
      </c>
      <c r="AB349" s="404">
        <f t="shared" si="103"/>
        <v>0</v>
      </c>
      <c r="AC349" s="404">
        <f t="shared" si="103"/>
        <v>0</v>
      </c>
      <c r="AD349" s="404">
        <f t="shared" si="103"/>
        <v>0</v>
      </c>
      <c r="AE349" s="404">
        <f t="shared" si="103"/>
        <v>0</v>
      </c>
      <c r="AF349" s="404">
        <f t="shared" si="103"/>
        <v>0</v>
      </c>
      <c r="AG349" s="404">
        <f t="shared" si="103"/>
        <v>0</v>
      </c>
      <c r="AH349" s="404">
        <f t="shared" si="103"/>
        <v>0</v>
      </c>
      <c r="AI349" s="404">
        <f t="shared" si="103"/>
        <v>0</v>
      </c>
      <c r="AJ349" s="404">
        <f t="shared" si="103"/>
        <v>0</v>
      </c>
      <c r="AK349" s="404">
        <f t="shared" si="103"/>
        <v>0</v>
      </c>
      <c r="AL349" s="404">
        <f t="shared" si="103"/>
        <v>0</v>
      </c>
      <c r="AM349" s="290"/>
    </row>
    <row r="350" spans="1:39" ht="15" outlineLevel="1">
      <c r="B350" s="308"/>
      <c r="C350" s="298"/>
      <c r="D350" s="284"/>
      <c r="E350" s="284"/>
      <c r="F350" s="284"/>
      <c r="G350" s="284"/>
      <c r="H350" s="284"/>
      <c r="I350" s="284"/>
      <c r="J350" s="284"/>
      <c r="K350" s="284"/>
      <c r="L350" s="284"/>
      <c r="M350" s="284"/>
      <c r="N350" s="284"/>
      <c r="O350" s="284"/>
      <c r="P350" s="284"/>
      <c r="Q350" s="284"/>
      <c r="R350" s="284"/>
      <c r="S350" s="284"/>
      <c r="T350" s="284"/>
      <c r="U350" s="284"/>
      <c r="V350" s="284"/>
      <c r="W350" s="284"/>
      <c r="X350" s="284"/>
      <c r="Y350" s="405"/>
      <c r="Z350" s="405"/>
      <c r="AA350" s="405"/>
      <c r="AB350" s="405"/>
      <c r="AC350" s="405"/>
      <c r="AD350" s="405"/>
      <c r="AE350" s="405"/>
      <c r="AF350" s="405"/>
      <c r="AG350" s="405"/>
      <c r="AH350" s="405"/>
      <c r="AI350" s="405"/>
      <c r="AJ350" s="405"/>
      <c r="AK350" s="405"/>
      <c r="AL350" s="405"/>
      <c r="AM350" s="299"/>
    </row>
    <row r="351" spans="1:39" s="286" customFormat="1" ht="15.75" outlineLevel="1">
      <c r="A351" s="503"/>
      <c r="B351" s="281" t="s">
        <v>487</v>
      </c>
      <c r="C351" s="282"/>
      <c r="D351" s="283"/>
      <c r="E351" s="283"/>
      <c r="F351" s="283"/>
      <c r="G351" s="283"/>
      <c r="H351" s="283"/>
      <c r="I351" s="283"/>
      <c r="J351" s="283"/>
      <c r="K351" s="283"/>
      <c r="L351" s="283"/>
      <c r="M351" s="283"/>
      <c r="N351" s="283"/>
      <c r="O351" s="283"/>
      <c r="P351" s="282"/>
      <c r="Q351" s="282"/>
      <c r="R351" s="282"/>
      <c r="S351" s="282"/>
      <c r="T351" s="282"/>
      <c r="U351" s="282"/>
      <c r="V351" s="282"/>
      <c r="W351" s="282"/>
      <c r="X351" s="282"/>
      <c r="Y351" s="407"/>
      <c r="Z351" s="407"/>
      <c r="AA351" s="407"/>
      <c r="AB351" s="407"/>
      <c r="AC351" s="407"/>
      <c r="AD351" s="407"/>
      <c r="AE351" s="407"/>
      <c r="AF351" s="407"/>
      <c r="AG351" s="407"/>
      <c r="AH351" s="407"/>
      <c r="AI351" s="407"/>
      <c r="AJ351" s="407"/>
      <c r="AK351" s="407"/>
      <c r="AL351" s="407"/>
      <c r="AM351" s="285"/>
    </row>
    <row r="352" spans="1:39" s="276" customFormat="1" ht="15" outlineLevel="1">
      <c r="A352" s="502">
        <v>24</v>
      </c>
      <c r="B352" s="308" t="s">
        <v>14</v>
      </c>
      <c r="C352" s="284" t="s">
        <v>24</v>
      </c>
      <c r="D352" s="288">
        <f>'[3]4.  2011-2014 LRAM'!D352</f>
        <v>0</v>
      </c>
      <c r="E352" s="288">
        <v>0</v>
      </c>
      <c r="F352" s="288">
        <v>0</v>
      </c>
      <c r="G352" s="288">
        <v>0</v>
      </c>
      <c r="H352" s="288">
        <v>0</v>
      </c>
      <c r="I352" s="288">
        <v>0</v>
      </c>
      <c r="J352" s="288">
        <v>0</v>
      </c>
      <c r="K352" s="288">
        <v>0</v>
      </c>
      <c r="L352" s="288">
        <v>0</v>
      </c>
      <c r="M352" s="288">
        <v>0</v>
      </c>
      <c r="N352" s="284"/>
      <c r="O352" s="288">
        <f>'[3]4.  2011-2014 LRAM'!O352</f>
        <v>0</v>
      </c>
      <c r="P352" s="288">
        <v>0</v>
      </c>
      <c r="Q352" s="288">
        <v>0</v>
      </c>
      <c r="R352" s="288">
        <v>0</v>
      </c>
      <c r="S352" s="288">
        <v>0</v>
      </c>
      <c r="T352" s="288">
        <v>0</v>
      </c>
      <c r="U352" s="288">
        <v>0</v>
      </c>
      <c r="V352" s="288">
        <v>0</v>
      </c>
      <c r="W352" s="288">
        <v>0</v>
      </c>
      <c r="X352" s="288">
        <v>0</v>
      </c>
      <c r="Y352" s="403"/>
      <c r="Z352" s="403"/>
      <c r="AA352" s="403"/>
      <c r="AB352" s="403"/>
      <c r="AC352" s="403"/>
      <c r="AD352" s="403"/>
      <c r="AE352" s="403"/>
      <c r="AF352" s="403"/>
      <c r="AG352" s="403"/>
      <c r="AH352" s="403"/>
      <c r="AI352" s="403"/>
      <c r="AJ352" s="403"/>
      <c r="AK352" s="403"/>
      <c r="AL352" s="403"/>
      <c r="AM352" s="289">
        <f>SUM(Y352:AL352)</f>
        <v>0</v>
      </c>
    </row>
    <row r="353" spans="1:39" s="276" customFormat="1" ht="15" outlineLevel="1">
      <c r="A353" s="502"/>
      <c r="B353" s="308" t="s">
        <v>248</v>
      </c>
      <c r="C353" s="284" t="s">
        <v>162</v>
      </c>
      <c r="D353" s="288">
        <f>'[3]4.  2011-2014 LRAM'!D353</f>
        <v>0</v>
      </c>
      <c r="E353" s="288">
        <v>0</v>
      </c>
      <c r="F353" s="288">
        <v>0</v>
      </c>
      <c r="G353" s="288">
        <v>0</v>
      </c>
      <c r="H353" s="288">
        <v>0</v>
      </c>
      <c r="I353" s="288">
        <v>0</v>
      </c>
      <c r="J353" s="288">
        <v>0</v>
      </c>
      <c r="K353" s="288">
        <v>0</v>
      </c>
      <c r="L353" s="288">
        <v>0</v>
      </c>
      <c r="M353" s="288">
        <v>0</v>
      </c>
      <c r="N353" s="461"/>
      <c r="O353" s="288">
        <f>'[3]4.  2011-2014 LRAM'!O353</f>
        <v>0</v>
      </c>
      <c r="P353" s="288">
        <f>SUMIF('7.  Persistence Report'!$D$107:$D$113,'4.  2011-2014 LRAM'!$B352,'7.  Persistence Report'!O$107:O$113)</f>
        <v>0</v>
      </c>
      <c r="Q353" s="288">
        <f>SUMIF('7.  Persistence Report'!$D$107:$D$113,'4.  2011-2014 LRAM'!$B352,'7.  Persistence Report'!P$107:P$113)</f>
        <v>0</v>
      </c>
      <c r="R353" s="288">
        <f>SUMIF('7.  Persistence Report'!$D$107:$D$113,'4.  2011-2014 LRAM'!$B352,'7.  Persistence Report'!Q$107:Q$113)</f>
        <v>0</v>
      </c>
      <c r="S353" s="288">
        <f>SUMIF('7.  Persistence Report'!$D$107:$D$113,'4.  2011-2014 LRAM'!$B352,'7.  Persistence Report'!R$107:R$113)</f>
        <v>0</v>
      </c>
      <c r="T353" s="288">
        <f>SUMIF('7.  Persistence Report'!$D$107:$D$113,'4.  2011-2014 LRAM'!$B352,'7.  Persistence Report'!S$107:S$113)</f>
        <v>0</v>
      </c>
      <c r="U353" s="288">
        <f>SUMIF('7.  Persistence Report'!$D$107:$D$113,'4.  2011-2014 LRAM'!$B352,'7.  Persistence Report'!T$107:T$113)</f>
        <v>0</v>
      </c>
      <c r="V353" s="288">
        <f>SUMIF('7.  Persistence Report'!$D$107:$D$113,'4.  2011-2014 LRAM'!$B352,'7.  Persistence Report'!U$107:U$113)</f>
        <v>0</v>
      </c>
      <c r="W353" s="288">
        <f>SUMIF('7.  Persistence Report'!$D$107:$D$113,'4.  2011-2014 LRAM'!$B352,'7.  Persistence Report'!V$107:V$113)</f>
        <v>0</v>
      </c>
      <c r="X353" s="288">
        <f>SUMIF('7.  Persistence Report'!$D$107:$D$113,'4.  2011-2014 LRAM'!$B352,'7.  Persistence Report'!W$107:W$113)</f>
        <v>0</v>
      </c>
      <c r="Y353" s="404">
        <f>Y352</f>
        <v>0</v>
      </c>
      <c r="Z353" s="404">
        <f>Z352</f>
        <v>0</v>
      </c>
      <c r="AA353" s="404">
        <f t="shared" ref="AA353:AL353" si="104">AA352</f>
        <v>0</v>
      </c>
      <c r="AB353" s="404">
        <f t="shared" si="104"/>
        <v>0</v>
      </c>
      <c r="AC353" s="404">
        <f t="shared" si="104"/>
        <v>0</v>
      </c>
      <c r="AD353" s="404">
        <f t="shared" si="104"/>
        <v>0</v>
      </c>
      <c r="AE353" s="404">
        <f t="shared" si="104"/>
        <v>0</v>
      </c>
      <c r="AF353" s="404">
        <f t="shared" si="104"/>
        <v>0</v>
      </c>
      <c r="AG353" s="404">
        <f t="shared" si="104"/>
        <v>0</v>
      </c>
      <c r="AH353" s="404">
        <f t="shared" si="104"/>
        <v>0</v>
      </c>
      <c r="AI353" s="404">
        <f t="shared" si="104"/>
        <v>0</v>
      </c>
      <c r="AJ353" s="404">
        <f t="shared" si="104"/>
        <v>0</v>
      </c>
      <c r="AK353" s="404">
        <f t="shared" si="104"/>
        <v>0</v>
      </c>
      <c r="AL353" s="404">
        <f t="shared" si="104"/>
        <v>0</v>
      </c>
      <c r="AM353" s="290"/>
    </row>
    <row r="354" spans="1:39" s="276" customFormat="1" ht="15" outlineLevel="1">
      <c r="A354" s="502"/>
      <c r="B354" s="308"/>
      <c r="C354" s="298"/>
      <c r="D354" s="284"/>
      <c r="E354" s="284"/>
      <c r="F354" s="284"/>
      <c r="G354" s="284"/>
      <c r="H354" s="284"/>
      <c r="I354" s="284"/>
      <c r="J354" s="284"/>
      <c r="K354" s="284"/>
      <c r="L354" s="284"/>
      <c r="M354" s="284"/>
      <c r="N354" s="284"/>
      <c r="O354" s="284"/>
      <c r="P354" s="284"/>
      <c r="Q354" s="284"/>
      <c r="R354" s="284"/>
      <c r="S354" s="284"/>
      <c r="T354" s="284"/>
      <c r="U354" s="284"/>
      <c r="V354" s="284"/>
      <c r="W354" s="284"/>
      <c r="X354" s="284"/>
      <c r="Y354" s="405"/>
      <c r="Z354" s="405"/>
      <c r="AA354" s="405"/>
      <c r="AB354" s="405"/>
      <c r="AC354" s="405"/>
      <c r="AD354" s="405"/>
      <c r="AE354" s="405"/>
      <c r="AF354" s="405"/>
      <c r="AG354" s="405"/>
      <c r="AH354" s="405"/>
      <c r="AI354" s="405"/>
      <c r="AJ354" s="405"/>
      <c r="AK354" s="405"/>
      <c r="AL354" s="405"/>
      <c r="AM354" s="299"/>
    </row>
    <row r="355" spans="1:39" s="276" customFormat="1" ht="15" outlineLevel="1">
      <c r="A355" s="502">
        <v>25</v>
      </c>
      <c r="B355" s="307" t="s">
        <v>21</v>
      </c>
      <c r="C355" s="284" t="s">
        <v>24</v>
      </c>
      <c r="D355" s="288">
        <f>'[3]4.  2011-2014 LRAM'!D355</f>
        <v>0</v>
      </c>
      <c r="E355" s="288">
        <v>0</v>
      </c>
      <c r="F355" s="288">
        <v>0</v>
      </c>
      <c r="G355" s="288">
        <v>0</v>
      </c>
      <c r="H355" s="288">
        <v>0</v>
      </c>
      <c r="I355" s="288">
        <v>0</v>
      </c>
      <c r="J355" s="288">
        <v>0</v>
      </c>
      <c r="K355" s="288">
        <v>0</v>
      </c>
      <c r="L355" s="288">
        <v>0</v>
      </c>
      <c r="M355" s="288">
        <v>0</v>
      </c>
      <c r="N355" s="288">
        <v>0</v>
      </c>
      <c r="O355" s="288">
        <f>'[3]4.  2011-2014 LRAM'!O355</f>
        <v>0</v>
      </c>
      <c r="P355" s="288">
        <v>0</v>
      </c>
      <c r="Q355" s="288">
        <v>0</v>
      </c>
      <c r="R355" s="288">
        <v>0</v>
      </c>
      <c r="S355" s="288">
        <v>0</v>
      </c>
      <c r="T355" s="288">
        <v>0</v>
      </c>
      <c r="U355" s="288">
        <v>0</v>
      </c>
      <c r="V355" s="288">
        <v>0</v>
      </c>
      <c r="W355" s="288">
        <v>0</v>
      </c>
      <c r="X355" s="288">
        <v>0</v>
      </c>
      <c r="Y355" s="408"/>
      <c r="Z355" s="408"/>
      <c r="AA355" s="408"/>
      <c r="AB355" s="408"/>
      <c r="AC355" s="408"/>
      <c r="AD355" s="408"/>
      <c r="AE355" s="408"/>
      <c r="AF355" s="408"/>
      <c r="AG355" s="408"/>
      <c r="AH355" s="408"/>
      <c r="AI355" s="408"/>
      <c r="AJ355" s="408"/>
      <c r="AK355" s="408"/>
      <c r="AL355" s="408"/>
      <c r="AM355" s="289">
        <f>SUM(Y355:AL355)</f>
        <v>0</v>
      </c>
    </row>
    <row r="356" spans="1:39" s="276" customFormat="1" ht="15" outlineLevel="1">
      <c r="A356" s="502"/>
      <c r="B356" s="308" t="s">
        <v>248</v>
      </c>
      <c r="C356" s="284" t="s">
        <v>162</v>
      </c>
      <c r="D356" s="288">
        <f>'[3]4.  2011-2014 LRAM'!D356</f>
        <v>0</v>
      </c>
      <c r="E356" s="288">
        <v>0</v>
      </c>
      <c r="F356" s="288">
        <v>0</v>
      </c>
      <c r="G356" s="288">
        <v>0</v>
      </c>
      <c r="H356" s="288">
        <v>0</v>
      </c>
      <c r="I356" s="288">
        <v>0</v>
      </c>
      <c r="J356" s="288">
        <v>0</v>
      </c>
      <c r="K356" s="288">
        <v>0</v>
      </c>
      <c r="L356" s="288">
        <v>0</v>
      </c>
      <c r="M356" s="288">
        <v>0</v>
      </c>
      <c r="N356" s="288">
        <f>N355</f>
        <v>0</v>
      </c>
      <c r="O356" s="288">
        <f>'[3]4.  2011-2014 LRAM'!O356</f>
        <v>0</v>
      </c>
      <c r="P356" s="288">
        <f>SUMIF('7.  Persistence Report'!$D$107:$D$113,'4.  2011-2014 LRAM'!$B355,'7.  Persistence Report'!O$107:O$113)</f>
        <v>0</v>
      </c>
      <c r="Q356" s="288">
        <f>SUMIF('7.  Persistence Report'!$D$107:$D$113,'4.  2011-2014 LRAM'!$B355,'7.  Persistence Report'!P$107:P$113)</f>
        <v>0</v>
      </c>
      <c r="R356" s="288">
        <f>SUMIF('7.  Persistence Report'!$D$107:$D$113,'4.  2011-2014 LRAM'!$B355,'7.  Persistence Report'!Q$107:Q$113)</f>
        <v>0</v>
      </c>
      <c r="S356" s="288">
        <f>SUMIF('7.  Persistence Report'!$D$107:$D$113,'4.  2011-2014 LRAM'!$B355,'7.  Persistence Report'!R$107:R$113)</f>
        <v>0</v>
      </c>
      <c r="T356" s="288">
        <f>SUMIF('7.  Persistence Report'!$D$107:$D$113,'4.  2011-2014 LRAM'!$B355,'7.  Persistence Report'!S$107:S$113)</f>
        <v>0</v>
      </c>
      <c r="U356" s="288">
        <f>SUMIF('7.  Persistence Report'!$D$107:$D$113,'4.  2011-2014 LRAM'!$B355,'7.  Persistence Report'!T$107:T$113)</f>
        <v>0</v>
      </c>
      <c r="V356" s="288">
        <f>SUMIF('7.  Persistence Report'!$D$107:$D$113,'4.  2011-2014 LRAM'!$B355,'7.  Persistence Report'!U$107:U$113)</f>
        <v>0</v>
      </c>
      <c r="W356" s="288">
        <f>SUMIF('7.  Persistence Report'!$D$107:$D$113,'4.  2011-2014 LRAM'!$B355,'7.  Persistence Report'!V$107:V$113)</f>
        <v>0</v>
      </c>
      <c r="X356" s="288">
        <f>SUMIF('7.  Persistence Report'!$D$107:$D$113,'4.  2011-2014 LRAM'!$B355,'7.  Persistence Report'!W$107:W$113)</f>
        <v>0</v>
      </c>
      <c r="Y356" s="404">
        <f>Y355</f>
        <v>0</v>
      </c>
      <c r="Z356" s="404">
        <f>Z355</f>
        <v>0</v>
      </c>
      <c r="AA356" s="404">
        <f t="shared" ref="AA356:AL356" si="105">AA355</f>
        <v>0</v>
      </c>
      <c r="AB356" s="404">
        <f t="shared" si="105"/>
        <v>0</v>
      </c>
      <c r="AC356" s="404">
        <f t="shared" si="105"/>
        <v>0</v>
      </c>
      <c r="AD356" s="404">
        <f t="shared" si="105"/>
        <v>0</v>
      </c>
      <c r="AE356" s="404">
        <f t="shared" si="105"/>
        <v>0</v>
      </c>
      <c r="AF356" s="404">
        <f t="shared" si="105"/>
        <v>0</v>
      </c>
      <c r="AG356" s="404">
        <f t="shared" si="105"/>
        <v>0</v>
      </c>
      <c r="AH356" s="404">
        <f t="shared" si="105"/>
        <v>0</v>
      </c>
      <c r="AI356" s="404">
        <f t="shared" si="105"/>
        <v>0</v>
      </c>
      <c r="AJ356" s="404">
        <f t="shared" si="105"/>
        <v>0</v>
      </c>
      <c r="AK356" s="404">
        <f t="shared" si="105"/>
        <v>0</v>
      </c>
      <c r="AL356" s="404">
        <f t="shared" si="105"/>
        <v>0</v>
      </c>
      <c r="AM356" s="304"/>
    </row>
    <row r="357" spans="1:39" s="276" customFormat="1" ht="15" outlineLevel="1">
      <c r="A357" s="502"/>
      <c r="B357" s="307"/>
      <c r="C357" s="305"/>
      <c r="D357" s="284"/>
      <c r="E357" s="284"/>
      <c r="F357" s="284"/>
      <c r="G357" s="284"/>
      <c r="H357" s="284"/>
      <c r="I357" s="284"/>
      <c r="J357" s="284"/>
      <c r="K357" s="284"/>
      <c r="L357" s="284"/>
      <c r="M357" s="284"/>
      <c r="N357" s="284"/>
      <c r="O357" s="284"/>
      <c r="P357" s="284"/>
      <c r="Q357" s="284"/>
      <c r="R357" s="284"/>
      <c r="S357" s="284"/>
      <c r="T357" s="284"/>
      <c r="U357" s="284"/>
      <c r="V357" s="284"/>
      <c r="W357" s="284"/>
      <c r="X357" s="284"/>
      <c r="Y357" s="409"/>
      <c r="Z357" s="410"/>
      <c r="AA357" s="409"/>
      <c r="AB357" s="409"/>
      <c r="AC357" s="409"/>
      <c r="AD357" s="409"/>
      <c r="AE357" s="409"/>
      <c r="AF357" s="409"/>
      <c r="AG357" s="409"/>
      <c r="AH357" s="409"/>
      <c r="AI357" s="409"/>
      <c r="AJ357" s="409"/>
      <c r="AK357" s="409"/>
      <c r="AL357" s="409"/>
      <c r="AM357" s="306"/>
    </row>
    <row r="358" spans="1:39" ht="15.75" outlineLevel="1">
      <c r="A358" s="503"/>
      <c r="B358" s="281" t="s">
        <v>15</v>
      </c>
      <c r="C358" s="313"/>
      <c r="D358" s="283"/>
      <c r="E358" s="282"/>
      <c r="F358" s="282"/>
      <c r="G358" s="282"/>
      <c r="H358" s="282"/>
      <c r="I358" s="282"/>
      <c r="J358" s="282"/>
      <c r="K358" s="282"/>
      <c r="L358" s="282"/>
      <c r="M358" s="282"/>
      <c r="N358" s="284"/>
      <c r="O358" s="282"/>
      <c r="P358" s="282"/>
      <c r="Q358" s="282"/>
      <c r="R358" s="282"/>
      <c r="S358" s="282"/>
      <c r="T358" s="282"/>
      <c r="U358" s="282"/>
      <c r="V358" s="282"/>
      <c r="W358" s="282"/>
      <c r="X358" s="282"/>
      <c r="Y358" s="407"/>
      <c r="Z358" s="407"/>
      <c r="AA358" s="407"/>
      <c r="AB358" s="407"/>
      <c r="AC358" s="407"/>
      <c r="AD358" s="407"/>
      <c r="AE358" s="407"/>
      <c r="AF358" s="407"/>
      <c r="AG358" s="407"/>
      <c r="AH358" s="407"/>
      <c r="AI358" s="407"/>
      <c r="AJ358" s="407"/>
      <c r="AK358" s="407"/>
      <c r="AL358" s="407"/>
      <c r="AM358" s="285"/>
    </row>
    <row r="359" spans="1:39" ht="15" outlineLevel="1">
      <c r="A359" s="502">
        <v>26</v>
      </c>
      <c r="B359" s="314" t="s">
        <v>16</v>
      </c>
      <c r="C359" s="284" t="s">
        <v>24</v>
      </c>
      <c r="D359" s="288">
        <f>'[3]4.  2011-2014 LRAM'!D359</f>
        <v>0</v>
      </c>
      <c r="E359" s="288">
        <f>SUMIF('7.  Persistence Report'!$D$56:$D$67,'4.  2011-2014 LRAM'!$B359,'7.  Persistence Report'!AT$56:AT$67)</f>
        <v>0</v>
      </c>
      <c r="F359" s="288">
        <f>SUMIF('7.  Persistence Report'!$D$56:$D$67,'4.  2011-2014 LRAM'!$B359,'7.  Persistence Report'!AU$56:AU$67)</f>
        <v>0</v>
      </c>
      <c r="G359" s="288">
        <f>SUMIF('7.  Persistence Report'!$D$56:$D$67,'4.  2011-2014 LRAM'!$B359,'7.  Persistence Report'!AV$56:AV$67)</f>
        <v>0</v>
      </c>
      <c r="H359" s="288">
        <f>SUMIF('7.  Persistence Report'!$D$56:$D$67,'4.  2011-2014 LRAM'!$B359,'7.  Persistence Report'!AW$56:AW$67)</f>
        <v>0</v>
      </c>
      <c r="I359" s="288">
        <f>SUMIF('7.  Persistence Report'!$D$56:$D$67,'4.  2011-2014 LRAM'!$B359,'7.  Persistence Report'!AX$56:AX$67)</f>
        <v>0</v>
      </c>
      <c r="J359" s="288">
        <f>SUMIF('7.  Persistence Report'!$D$56:$D$67,'4.  2011-2014 LRAM'!$B359,'7.  Persistence Report'!AY$56:AY$67)</f>
        <v>0</v>
      </c>
      <c r="K359" s="288">
        <f>SUMIF('7.  Persistence Report'!$D$56:$D$67,'4.  2011-2014 LRAM'!$B359,'7.  Persistence Report'!AZ$56:AZ$67)</f>
        <v>0</v>
      </c>
      <c r="L359" s="288">
        <f>SUMIF('7.  Persistence Report'!$D$56:$D$67,'4.  2011-2014 LRAM'!$B359,'7.  Persistence Report'!BA$56:BA$67)</f>
        <v>0</v>
      </c>
      <c r="M359" s="288">
        <f>SUMIF('7.  Persistence Report'!$D$56:$D$67,'4.  2011-2014 LRAM'!$B359,'7.  Persistence Report'!BB$56:BB$67)</f>
        <v>0</v>
      </c>
      <c r="N359" s="288">
        <v>12</v>
      </c>
      <c r="O359" s="288">
        <f>'[3]4.  2011-2014 LRAM'!O359</f>
        <v>0</v>
      </c>
      <c r="P359" s="288">
        <f>SUMIF('7.  Persistence Report'!$D$56:$D$67,'4.  2011-2014 LRAM'!$B359,'7.  Persistence Report'!O$56:O$67)</f>
        <v>0</v>
      </c>
      <c r="Q359" s="288">
        <f>SUMIF('7.  Persistence Report'!$D$56:$D$67,'4.  2011-2014 LRAM'!$B359,'7.  Persistence Report'!P$56:P$67)</f>
        <v>0</v>
      </c>
      <c r="R359" s="288">
        <f>SUMIF('7.  Persistence Report'!$D$56:$D$67,'4.  2011-2014 LRAM'!$B359,'7.  Persistence Report'!Q$56:Q$67)</f>
        <v>0</v>
      </c>
      <c r="S359" s="288">
        <f>SUMIF('7.  Persistence Report'!$D$56:$D$67,'4.  2011-2014 LRAM'!$B359,'7.  Persistence Report'!R$56:R$67)</f>
        <v>0</v>
      </c>
      <c r="T359" s="288">
        <f>SUMIF('7.  Persistence Report'!$D$56:$D$67,'4.  2011-2014 LRAM'!$B359,'7.  Persistence Report'!S$56:S$67)</f>
        <v>0</v>
      </c>
      <c r="U359" s="288">
        <f>SUMIF('7.  Persistence Report'!$D$56:$D$67,'4.  2011-2014 LRAM'!$B359,'7.  Persistence Report'!T$56:T$67)</f>
        <v>0</v>
      </c>
      <c r="V359" s="288">
        <f>SUMIF('7.  Persistence Report'!$D$56:$D$67,'4.  2011-2014 LRAM'!$B359,'7.  Persistence Report'!U$56:U$67)</f>
        <v>0</v>
      </c>
      <c r="W359" s="288">
        <f>SUMIF('7.  Persistence Report'!$D$56:$D$67,'4.  2011-2014 LRAM'!$B359,'7.  Persistence Report'!V$56:V$67)</f>
        <v>0</v>
      </c>
      <c r="X359" s="288">
        <f>SUMIF('7.  Persistence Report'!$D$56:$D$67,'4.  2011-2014 LRAM'!$B359,'7.  Persistence Report'!W$56:W$67)</f>
        <v>0</v>
      </c>
      <c r="Y359" s="419"/>
      <c r="Z359" s="408"/>
      <c r="AA359" s="408"/>
      <c r="AB359" s="408"/>
      <c r="AC359" s="408"/>
      <c r="AD359" s="408"/>
      <c r="AE359" s="408"/>
      <c r="AF359" s="408"/>
      <c r="AG359" s="408"/>
      <c r="AH359" s="408"/>
      <c r="AI359" s="408"/>
      <c r="AJ359" s="408"/>
      <c r="AK359" s="408"/>
      <c r="AL359" s="408"/>
      <c r="AM359" s="289">
        <f>SUM(Y359:AL359)</f>
        <v>0</v>
      </c>
    </row>
    <row r="360" spans="1:39" ht="15" outlineLevel="1">
      <c r="B360" s="287" t="s">
        <v>248</v>
      </c>
      <c r="C360" s="284" t="s">
        <v>162</v>
      </c>
      <c r="D360" s="288">
        <f>'[3]4.  2011-2014 LRAM'!D360</f>
        <v>0</v>
      </c>
      <c r="E360" s="288">
        <f>SUMIF('7.  Persistence Report'!$D$107:$D$113,'4.  2011-2014 LRAM'!$B359,'7.  Persistence Report'!AT$107:AT$113)</f>
        <v>0</v>
      </c>
      <c r="F360" s="288">
        <f>SUMIF('7.  Persistence Report'!$D$107:$D$113,'4.  2011-2014 LRAM'!$B359,'7.  Persistence Report'!AU$107:AU$113)</f>
        <v>0</v>
      </c>
      <c r="G360" s="288">
        <f>SUMIF('7.  Persistence Report'!$D$107:$D$113,'4.  2011-2014 LRAM'!$B359,'7.  Persistence Report'!AV$107:AV$113)</f>
        <v>0</v>
      </c>
      <c r="H360" s="288">
        <f>SUMIF('7.  Persistence Report'!$D$107:$D$113,'4.  2011-2014 LRAM'!$B359,'7.  Persistence Report'!AW$107:AW$113)</f>
        <v>0</v>
      </c>
      <c r="I360" s="288">
        <f>SUMIF('7.  Persistence Report'!$D$107:$D$113,'4.  2011-2014 LRAM'!$B359,'7.  Persistence Report'!AX$107:AX$113)</f>
        <v>0</v>
      </c>
      <c r="J360" s="288">
        <f>SUMIF('7.  Persistence Report'!$D$107:$D$113,'4.  2011-2014 LRAM'!$B359,'7.  Persistence Report'!AY$107:AY$113)</f>
        <v>0</v>
      </c>
      <c r="K360" s="288">
        <f>SUMIF('7.  Persistence Report'!$D$107:$D$113,'4.  2011-2014 LRAM'!$B359,'7.  Persistence Report'!AZ$107:AZ$113)</f>
        <v>0</v>
      </c>
      <c r="L360" s="288">
        <f>SUMIF('7.  Persistence Report'!$D$107:$D$113,'4.  2011-2014 LRAM'!$B359,'7.  Persistence Report'!BA$107:BA$113)</f>
        <v>0</v>
      </c>
      <c r="M360" s="288">
        <f>SUMIF('7.  Persistence Report'!$D$107:$D$113,'4.  2011-2014 LRAM'!$B359,'7.  Persistence Report'!BB$107:BB$113)</f>
        <v>0</v>
      </c>
      <c r="N360" s="288">
        <f>N359</f>
        <v>12</v>
      </c>
      <c r="O360" s="288">
        <f>'[3]4.  2011-2014 LRAM'!O360</f>
        <v>0</v>
      </c>
      <c r="P360" s="288">
        <f>SUMIF('7.  Persistence Report'!$D$107:$D$113,'4.  2011-2014 LRAM'!$B359,'7.  Persistence Report'!O$107:O$113)</f>
        <v>0</v>
      </c>
      <c r="Q360" s="288">
        <f>SUMIF('7.  Persistence Report'!$D$107:$D$113,'4.  2011-2014 LRAM'!$B359,'7.  Persistence Report'!P$107:P$113)</f>
        <v>0</v>
      </c>
      <c r="R360" s="288">
        <f>SUMIF('7.  Persistence Report'!$D$107:$D$113,'4.  2011-2014 LRAM'!$B359,'7.  Persistence Report'!Q$107:Q$113)</f>
        <v>0</v>
      </c>
      <c r="S360" s="288">
        <f>SUMIF('7.  Persistence Report'!$D$107:$D$113,'4.  2011-2014 LRAM'!$B359,'7.  Persistence Report'!R$107:R$113)</f>
        <v>0</v>
      </c>
      <c r="T360" s="288">
        <f>SUMIF('7.  Persistence Report'!$D$107:$D$113,'4.  2011-2014 LRAM'!$B359,'7.  Persistence Report'!S$107:S$113)</f>
        <v>0</v>
      </c>
      <c r="U360" s="288">
        <f>SUMIF('7.  Persistence Report'!$D$107:$D$113,'4.  2011-2014 LRAM'!$B359,'7.  Persistence Report'!T$107:T$113)</f>
        <v>0</v>
      </c>
      <c r="V360" s="288">
        <f>SUMIF('7.  Persistence Report'!$D$107:$D$113,'4.  2011-2014 LRAM'!$B359,'7.  Persistence Report'!U$107:U$113)</f>
        <v>0</v>
      </c>
      <c r="W360" s="288">
        <f>SUMIF('7.  Persistence Report'!$D$107:$D$113,'4.  2011-2014 LRAM'!$B359,'7.  Persistence Report'!V$107:V$113)</f>
        <v>0</v>
      </c>
      <c r="X360" s="288">
        <f>SUMIF('7.  Persistence Report'!$D$107:$D$113,'4.  2011-2014 LRAM'!$B359,'7.  Persistence Report'!W$107:W$113)</f>
        <v>0</v>
      </c>
      <c r="Y360" s="404">
        <f>Y359</f>
        <v>0</v>
      </c>
      <c r="Z360" s="404">
        <f>Z359</f>
        <v>0</v>
      </c>
      <c r="AA360" s="404">
        <f t="shared" ref="AA360:AL360" si="106">AA359</f>
        <v>0</v>
      </c>
      <c r="AB360" s="404">
        <f t="shared" si="106"/>
        <v>0</v>
      </c>
      <c r="AC360" s="404">
        <f t="shared" si="106"/>
        <v>0</v>
      </c>
      <c r="AD360" s="404">
        <f t="shared" si="106"/>
        <v>0</v>
      </c>
      <c r="AE360" s="404">
        <f t="shared" si="106"/>
        <v>0</v>
      </c>
      <c r="AF360" s="404">
        <f t="shared" si="106"/>
        <v>0</v>
      </c>
      <c r="AG360" s="404">
        <f t="shared" si="106"/>
        <v>0</v>
      </c>
      <c r="AH360" s="404">
        <f t="shared" si="106"/>
        <v>0</v>
      </c>
      <c r="AI360" s="404">
        <f t="shared" si="106"/>
        <v>0</v>
      </c>
      <c r="AJ360" s="404">
        <f t="shared" si="106"/>
        <v>0</v>
      </c>
      <c r="AK360" s="404">
        <f t="shared" si="106"/>
        <v>0</v>
      </c>
      <c r="AL360" s="404">
        <f t="shared" si="106"/>
        <v>0</v>
      </c>
      <c r="AM360" s="299"/>
    </row>
    <row r="361" spans="1:39" ht="15" outlineLevel="1">
      <c r="A361" s="505"/>
      <c r="B361" s="315"/>
      <c r="C361" s="284"/>
      <c r="D361" s="284"/>
      <c r="E361" s="284"/>
      <c r="F361" s="284"/>
      <c r="G361" s="284"/>
      <c r="H361" s="284"/>
      <c r="I361" s="284"/>
      <c r="J361" s="284"/>
      <c r="K361" s="284"/>
      <c r="L361" s="284"/>
      <c r="M361" s="284"/>
      <c r="N361" s="284"/>
      <c r="O361" s="284"/>
      <c r="P361" s="284"/>
      <c r="Q361" s="284"/>
      <c r="R361" s="284"/>
      <c r="S361" s="284"/>
      <c r="T361" s="284"/>
      <c r="U361" s="284"/>
      <c r="V361" s="284"/>
      <c r="W361" s="284"/>
      <c r="X361" s="284"/>
      <c r="Y361" s="416"/>
      <c r="Z361" s="417"/>
      <c r="AA361" s="417"/>
      <c r="AB361" s="417"/>
      <c r="AC361" s="417"/>
      <c r="AD361" s="417"/>
      <c r="AE361" s="417"/>
      <c r="AF361" s="417"/>
      <c r="AG361" s="417"/>
      <c r="AH361" s="417"/>
      <c r="AI361" s="417"/>
      <c r="AJ361" s="417"/>
      <c r="AK361" s="417"/>
      <c r="AL361" s="417"/>
      <c r="AM361" s="290"/>
    </row>
    <row r="362" spans="1:39" ht="15" outlineLevel="1">
      <c r="A362" s="502">
        <v>27</v>
      </c>
      <c r="B362" s="314" t="s">
        <v>17</v>
      </c>
      <c r="C362" s="284" t="s">
        <v>24</v>
      </c>
      <c r="D362" s="288">
        <f>'[3]4.  2011-2014 LRAM'!D362</f>
        <v>0</v>
      </c>
      <c r="E362" s="288">
        <f>SUMIF('7.  Persistence Report'!$D$56:$D$67,'4.  2011-2014 LRAM'!$B362,'7.  Persistence Report'!AT$56:AT$67)</f>
        <v>0</v>
      </c>
      <c r="F362" s="288">
        <f>SUMIF('7.  Persistence Report'!$D$56:$D$67,'4.  2011-2014 LRAM'!$B362,'7.  Persistence Report'!AU$56:AU$67)</f>
        <v>0</v>
      </c>
      <c r="G362" s="288">
        <f>SUMIF('7.  Persistence Report'!$D$56:$D$67,'4.  2011-2014 LRAM'!$B362,'7.  Persistence Report'!AV$56:AV$67)</f>
        <v>0</v>
      </c>
      <c r="H362" s="288">
        <f>SUMIF('7.  Persistence Report'!$D$56:$D$67,'4.  2011-2014 LRAM'!$B362,'7.  Persistence Report'!AW$56:AW$67)</f>
        <v>0</v>
      </c>
      <c r="I362" s="288">
        <f>SUMIF('7.  Persistence Report'!$D$56:$D$67,'4.  2011-2014 LRAM'!$B362,'7.  Persistence Report'!AX$56:AX$67)</f>
        <v>0</v>
      </c>
      <c r="J362" s="288">
        <f>SUMIF('7.  Persistence Report'!$D$56:$D$67,'4.  2011-2014 LRAM'!$B362,'7.  Persistence Report'!AY$56:AY$67)</f>
        <v>0</v>
      </c>
      <c r="K362" s="288">
        <f>SUMIF('7.  Persistence Report'!$D$56:$D$67,'4.  2011-2014 LRAM'!$B362,'7.  Persistence Report'!AZ$56:AZ$67)</f>
        <v>0</v>
      </c>
      <c r="L362" s="288">
        <f>SUMIF('7.  Persistence Report'!$D$56:$D$67,'4.  2011-2014 LRAM'!$B362,'7.  Persistence Report'!BA$56:BA$67)</f>
        <v>0</v>
      </c>
      <c r="M362" s="288">
        <f>SUMIF('7.  Persistence Report'!$D$56:$D$67,'4.  2011-2014 LRAM'!$B362,'7.  Persistence Report'!BB$56:BB$67)</f>
        <v>0</v>
      </c>
      <c r="N362" s="288">
        <v>12</v>
      </c>
      <c r="O362" s="288">
        <f>'[3]4.  2011-2014 LRAM'!O362</f>
        <v>0</v>
      </c>
      <c r="P362" s="288">
        <f>SUMIF('7.  Persistence Report'!$D$56:$D$67,'4.  2011-2014 LRAM'!$B362,'7.  Persistence Report'!O$56:O$67)</f>
        <v>0</v>
      </c>
      <c r="Q362" s="288">
        <f>SUMIF('7.  Persistence Report'!$D$56:$D$67,'4.  2011-2014 LRAM'!$B362,'7.  Persistence Report'!P$56:P$67)</f>
        <v>0</v>
      </c>
      <c r="R362" s="288">
        <f>SUMIF('7.  Persistence Report'!$D$56:$D$67,'4.  2011-2014 LRAM'!$B362,'7.  Persistence Report'!Q$56:Q$67)</f>
        <v>0</v>
      </c>
      <c r="S362" s="288">
        <f>SUMIF('7.  Persistence Report'!$D$56:$D$67,'4.  2011-2014 LRAM'!$B362,'7.  Persistence Report'!R$56:R$67)</f>
        <v>0</v>
      </c>
      <c r="T362" s="288">
        <f>SUMIF('7.  Persistence Report'!$D$56:$D$67,'4.  2011-2014 LRAM'!$B362,'7.  Persistence Report'!S$56:S$67)</f>
        <v>0</v>
      </c>
      <c r="U362" s="288">
        <f>SUMIF('7.  Persistence Report'!$D$56:$D$67,'4.  2011-2014 LRAM'!$B362,'7.  Persistence Report'!T$56:T$67)</f>
        <v>0</v>
      </c>
      <c r="V362" s="288">
        <f>SUMIF('7.  Persistence Report'!$D$56:$D$67,'4.  2011-2014 LRAM'!$B362,'7.  Persistence Report'!U$56:U$67)</f>
        <v>0</v>
      </c>
      <c r="W362" s="288">
        <f>SUMIF('7.  Persistence Report'!$D$56:$D$67,'4.  2011-2014 LRAM'!$B362,'7.  Persistence Report'!V$56:V$67)</f>
        <v>0</v>
      </c>
      <c r="X362" s="288">
        <f>SUMIF('7.  Persistence Report'!$D$56:$D$67,'4.  2011-2014 LRAM'!$B362,'7.  Persistence Report'!W$56:W$67)</f>
        <v>0</v>
      </c>
      <c r="Y362" s="419"/>
      <c r="Z362" s="408"/>
      <c r="AA362" s="408"/>
      <c r="AB362" s="408"/>
      <c r="AC362" s="408"/>
      <c r="AD362" s="408"/>
      <c r="AE362" s="408"/>
      <c r="AF362" s="408"/>
      <c r="AG362" s="408"/>
      <c r="AH362" s="408"/>
      <c r="AI362" s="408"/>
      <c r="AJ362" s="408"/>
      <c r="AK362" s="408"/>
      <c r="AL362" s="408"/>
      <c r="AM362" s="289">
        <f>SUM(Y362:AL362)</f>
        <v>0</v>
      </c>
    </row>
    <row r="363" spans="1:39" ht="15" outlineLevel="1">
      <c r="B363" s="287" t="s">
        <v>248</v>
      </c>
      <c r="C363" s="284" t="s">
        <v>162</v>
      </c>
      <c r="D363" s="288">
        <f>'[3]4.  2011-2014 LRAM'!D363</f>
        <v>0</v>
      </c>
      <c r="E363" s="288">
        <f>SUMIF('7.  Persistence Report'!$D$107:$D$113,'4.  2011-2014 LRAM'!$B362,'7.  Persistence Report'!AT$107:AT$113)</f>
        <v>0</v>
      </c>
      <c r="F363" s="288">
        <f>SUMIF('7.  Persistence Report'!$D$107:$D$113,'4.  2011-2014 LRAM'!$B362,'7.  Persistence Report'!AU$107:AU$113)</f>
        <v>0</v>
      </c>
      <c r="G363" s="288">
        <f>SUMIF('7.  Persistence Report'!$D$107:$D$113,'4.  2011-2014 LRAM'!$B362,'7.  Persistence Report'!AV$107:AV$113)</f>
        <v>0</v>
      </c>
      <c r="H363" s="288">
        <f>SUMIF('7.  Persistence Report'!$D$107:$D$113,'4.  2011-2014 LRAM'!$B362,'7.  Persistence Report'!AW$107:AW$113)</f>
        <v>0</v>
      </c>
      <c r="I363" s="288">
        <f>SUMIF('7.  Persistence Report'!$D$107:$D$113,'4.  2011-2014 LRAM'!$B362,'7.  Persistence Report'!AX$107:AX$113)</f>
        <v>0</v>
      </c>
      <c r="J363" s="288">
        <f>SUMIF('7.  Persistence Report'!$D$107:$D$113,'4.  2011-2014 LRAM'!$B362,'7.  Persistence Report'!AY$107:AY$113)</f>
        <v>0</v>
      </c>
      <c r="K363" s="288">
        <f>SUMIF('7.  Persistence Report'!$D$107:$D$113,'4.  2011-2014 LRAM'!$B362,'7.  Persistence Report'!AZ$107:AZ$113)</f>
        <v>0</v>
      </c>
      <c r="L363" s="288">
        <f>SUMIF('7.  Persistence Report'!$D$107:$D$113,'4.  2011-2014 LRAM'!$B362,'7.  Persistence Report'!BA$107:BA$113)</f>
        <v>0</v>
      </c>
      <c r="M363" s="288">
        <f>SUMIF('7.  Persistence Report'!$D$107:$D$113,'4.  2011-2014 LRAM'!$B362,'7.  Persistence Report'!BB$107:BB$113)</f>
        <v>0</v>
      </c>
      <c r="N363" s="288">
        <f>N362</f>
        <v>12</v>
      </c>
      <c r="O363" s="288">
        <f>'[3]4.  2011-2014 LRAM'!O363</f>
        <v>0</v>
      </c>
      <c r="P363" s="288">
        <f>SUMIF('7.  Persistence Report'!$D$107:$D$113,'4.  2011-2014 LRAM'!$B362,'7.  Persistence Report'!O$107:O$113)</f>
        <v>0</v>
      </c>
      <c r="Q363" s="288">
        <f>SUMIF('7.  Persistence Report'!$D$107:$D$113,'4.  2011-2014 LRAM'!$B362,'7.  Persistence Report'!P$107:P$113)</f>
        <v>0</v>
      </c>
      <c r="R363" s="288">
        <f>SUMIF('7.  Persistence Report'!$D$107:$D$113,'4.  2011-2014 LRAM'!$B362,'7.  Persistence Report'!Q$107:Q$113)</f>
        <v>0</v>
      </c>
      <c r="S363" s="288">
        <f>SUMIF('7.  Persistence Report'!$D$107:$D$113,'4.  2011-2014 LRAM'!$B362,'7.  Persistence Report'!R$107:R$113)</f>
        <v>0</v>
      </c>
      <c r="T363" s="288">
        <f>SUMIF('7.  Persistence Report'!$D$107:$D$113,'4.  2011-2014 LRAM'!$B362,'7.  Persistence Report'!S$107:S$113)</f>
        <v>0</v>
      </c>
      <c r="U363" s="288">
        <f>SUMIF('7.  Persistence Report'!$D$107:$D$113,'4.  2011-2014 LRAM'!$B362,'7.  Persistence Report'!T$107:T$113)</f>
        <v>0</v>
      </c>
      <c r="V363" s="288">
        <f>SUMIF('7.  Persistence Report'!$D$107:$D$113,'4.  2011-2014 LRAM'!$B362,'7.  Persistence Report'!U$107:U$113)</f>
        <v>0</v>
      </c>
      <c r="W363" s="288">
        <f>SUMIF('7.  Persistence Report'!$D$107:$D$113,'4.  2011-2014 LRAM'!$B362,'7.  Persistence Report'!V$107:V$113)</f>
        <v>0</v>
      </c>
      <c r="X363" s="288">
        <f>SUMIF('7.  Persistence Report'!$D$107:$D$113,'4.  2011-2014 LRAM'!$B362,'7.  Persistence Report'!W$107:W$113)</f>
        <v>0</v>
      </c>
      <c r="Y363" s="404">
        <f>Y362</f>
        <v>0</v>
      </c>
      <c r="Z363" s="404">
        <f>Z362</f>
        <v>0</v>
      </c>
      <c r="AA363" s="404">
        <f t="shared" ref="AA363:AL363" si="107">AA362</f>
        <v>0</v>
      </c>
      <c r="AB363" s="404">
        <f t="shared" si="107"/>
        <v>0</v>
      </c>
      <c r="AC363" s="404">
        <f t="shared" si="107"/>
        <v>0</v>
      </c>
      <c r="AD363" s="404">
        <f t="shared" si="107"/>
        <v>0</v>
      </c>
      <c r="AE363" s="404">
        <f t="shared" si="107"/>
        <v>0</v>
      </c>
      <c r="AF363" s="404">
        <f t="shared" si="107"/>
        <v>0</v>
      </c>
      <c r="AG363" s="404">
        <f t="shared" si="107"/>
        <v>0</v>
      </c>
      <c r="AH363" s="404">
        <f t="shared" si="107"/>
        <v>0</v>
      </c>
      <c r="AI363" s="404">
        <f t="shared" si="107"/>
        <v>0</v>
      </c>
      <c r="AJ363" s="404">
        <f t="shared" si="107"/>
        <v>0</v>
      </c>
      <c r="AK363" s="404">
        <f t="shared" si="107"/>
        <v>0</v>
      </c>
      <c r="AL363" s="404">
        <f t="shared" si="107"/>
        <v>0</v>
      </c>
      <c r="AM363" s="299"/>
    </row>
    <row r="364" spans="1:39" ht="15.75" outlineLevel="1">
      <c r="A364" s="505"/>
      <c r="B364" s="316"/>
      <c r="C364" s="293"/>
      <c r="D364" s="284"/>
      <c r="E364" s="284"/>
      <c r="F364" s="284"/>
      <c r="G364" s="284"/>
      <c r="H364" s="284"/>
      <c r="I364" s="284"/>
      <c r="J364" s="284"/>
      <c r="K364" s="284"/>
      <c r="L364" s="284"/>
      <c r="M364" s="284"/>
      <c r="N364" s="293"/>
      <c r="O364" s="284"/>
      <c r="P364" s="284"/>
      <c r="Q364" s="284"/>
      <c r="R364" s="284"/>
      <c r="S364" s="284"/>
      <c r="T364" s="284"/>
      <c r="U364" s="284"/>
      <c r="V364" s="284"/>
      <c r="W364" s="284"/>
      <c r="X364" s="284"/>
      <c r="Y364" s="405"/>
      <c r="Z364" s="405"/>
      <c r="AA364" s="405"/>
      <c r="AB364" s="405"/>
      <c r="AC364" s="405"/>
      <c r="AD364" s="405"/>
      <c r="AE364" s="405"/>
      <c r="AF364" s="405"/>
      <c r="AG364" s="405"/>
      <c r="AH364" s="405"/>
      <c r="AI364" s="405"/>
      <c r="AJ364" s="405"/>
      <c r="AK364" s="405"/>
      <c r="AL364" s="405"/>
      <c r="AM364" s="299"/>
    </row>
    <row r="365" spans="1:39" ht="15" outlineLevel="1">
      <c r="A365" s="502">
        <v>28</v>
      </c>
      <c r="B365" s="314" t="s">
        <v>18</v>
      </c>
      <c r="C365" s="284" t="s">
        <v>24</v>
      </c>
      <c r="D365" s="288">
        <f>'[3]4.  2011-2014 LRAM'!D365</f>
        <v>0</v>
      </c>
      <c r="E365" s="288">
        <f>SUMIF('7.  Persistence Report'!$D$56:$D$67,'4.  2011-2014 LRAM'!$B365,'7.  Persistence Report'!AT$56:AT$67)</f>
        <v>0</v>
      </c>
      <c r="F365" s="288">
        <f>SUMIF('7.  Persistence Report'!$D$56:$D$67,'4.  2011-2014 LRAM'!$B365,'7.  Persistence Report'!AU$56:AU$67)</f>
        <v>0</v>
      </c>
      <c r="G365" s="288">
        <f>SUMIF('7.  Persistence Report'!$D$56:$D$67,'4.  2011-2014 LRAM'!$B365,'7.  Persistence Report'!AV$56:AV$67)</f>
        <v>0</v>
      </c>
      <c r="H365" s="288">
        <f>SUMIF('7.  Persistence Report'!$D$56:$D$67,'4.  2011-2014 LRAM'!$B365,'7.  Persistence Report'!AW$56:AW$67)</f>
        <v>0</v>
      </c>
      <c r="I365" s="288">
        <f>SUMIF('7.  Persistence Report'!$D$56:$D$67,'4.  2011-2014 LRAM'!$B365,'7.  Persistence Report'!AX$56:AX$67)</f>
        <v>0</v>
      </c>
      <c r="J365" s="288">
        <f>SUMIF('7.  Persistence Report'!$D$56:$D$67,'4.  2011-2014 LRAM'!$B365,'7.  Persistence Report'!AY$56:AY$67)</f>
        <v>0</v>
      </c>
      <c r="K365" s="288">
        <f>SUMIF('7.  Persistence Report'!$D$56:$D$67,'4.  2011-2014 LRAM'!$B365,'7.  Persistence Report'!AZ$56:AZ$67)</f>
        <v>0</v>
      </c>
      <c r="L365" s="288">
        <f>SUMIF('7.  Persistence Report'!$D$56:$D$67,'4.  2011-2014 LRAM'!$B365,'7.  Persistence Report'!BA$56:BA$67)</f>
        <v>0</v>
      </c>
      <c r="M365" s="288">
        <f>SUMIF('7.  Persistence Report'!$D$56:$D$67,'4.  2011-2014 LRAM'!$B365,'7.  Persistence Report'!BB$56:BB$67)</f>
        <v>0</v>
      </c>
      <c r="N365" s="288">
        <v>0</v>
      </c>
      <c r="O365" s="288">
        <f>'[3]4.  2011-2014 LRAM'!O365</f>
        <v>0</v>
      </c>
      <c r="P365" s="288">
        <f>SUMIF('7.  Persistence Report'!$D$56:$D$67,'4.  2011-2014 LRAM'!$B365,'7.  Persistence Report'!O$56:O$67)</f>
        <v>0</v>
      </c>
      <c r="Q365" s="288">
        <f>SUMIF('7.  Persistence Report'!$D$56:$D$67,'4.  2011-2014 LRAM'!$B365,'7.  Persistence Report'!P$56:P$67)</f>
        <v>0</v>
      </c>
      <c r="R365" s="288">
        <f>SUMIF('7.  Persistence Report'!$D$56:$D$67,'4.  2011-2014 LRAM'!$B365,'7.  Persistence Report'!Q$56:Q$67)</f>
        <v>0</v>
      </c>
      <c r="S365" s="288">
        <f>SUMIF('7.  Persistence Report'!$D$56:$D$67,'4.  2011-2014 LRAM'!$B365,'7.  Persistence Report'!R$56:R$67)</f>
        <v>0</v>
      </c>
      <c r="T365" s="288">
        <f>SUMIF('7.  Persistence Report'!$D$56:$D$67,'4.  2011-2014 LRAM'!$B365,'7.  Persistence Report'!S$56:S$67)</f>
        <v>0</v>
      </c>
      <c r="U365" s="288">
        <f>SUMIF('7.  Persistence Report'!$D$56:$D$67,'4.  2011-2014 LRAM'!$B365,'7.  Persistence Report'!T$56:T$67)</f>
        <v>0</v>
      </c>
      <c r="V365" s="288">
        <f>SUMIF('7.  Persistence Report'!$D$56:$D$67,'4.  2011-2014 LRAM'!$B365,'7.  Persistence Report'!U$56:U$67)</f>
        <v>0</v>
      </c>
      <c r="W365" s="288">
        <f>SUMIF('7.  Persistence Report'!$D$56:$D$67,'4.  2011-2014 LRAM'!$B365,'7.  Persistence Report'!V$56:V$67)</f>
        <v>0</v>
      </c>
      <c r="X365" s="288">
        <f>SUMIF('7.  Persistence Report'!$D$56:$D$67,'4.  2011-2014 LRAM'!$B365,'7.  Persistence Report'!W$56:W$67)</f>
        <v>0</v>
      </c>
      <c r="Y365" s="419"/>
      <c r="Z365" s="408"/>
      <c r="AA365" s="408"/>
      <c r="AB365" s="408"/>
      <c r="AC365" s="408"/>
      <c r="AD365" s="408"/>
      <c r="AE365" s="408"/>
      <c r="AF365" s="408"/>
      <c r="AG365" s="408"/>
      <c r="AH365" s="408"/>
      <c r="AI365" s="408"/>
      <c r="AJ365" s="408"/>
      <c r="AK365" s="408"/>
      <c r="AL365" s="408"/>
      <c r="AM365" s="289">
        <f>SUM(Y365:AL365)</f>
        <v>0</v>
      </c>
    </row>
    <row r="366" spans="1:39" ht="15" outlineLevel="1">
      <c r="B366" s="287" t="s">
        <v>248</v>
      </c>
      <c r="C366" s="284" t="s">
        <v>162</v>
      </c>
      <c r="D366" s="288">
        <f>'[3]4.  2011-2014 LRAM'!D366</f>
        <v>0</v>
      </c>
      <c r="E366" s="288">
        <f>SUMIF('7.  Persistence Report'!$D$107:$D$113,'4.  2011-2014 LRAM'!$B365,'7.  Persistence Report'!AT$107:AT$113)</f>
        <v>0</v>
      </c>
      <c r="F366" s="288">
        <f>SUMIF('7.  Persistence Report'!$D$107:$D$113,'4.  2011-2014 LRAM'!$B365,'7.  Persistence Report'!AU$107:AU$113)</f>
        <v>0</v>
      </c>
      <c r="G366" s="288">
        <f>SUMIF('7.  Persistence Report'!$D$107:$D$113,'4.  2011-2014 LRAM'!$B365,'7.  Persistence Report'!AV$107:AV$113)</f>
        <v>0</v>
      </c>
      <c r="H366" s="288">
        <f>SUMIF('7.  Persistence Report'!$D$107:$D$113,'4.  2011-2014 LRAM'!$B365,'7.  Persistence Report'!AW$107:AW$113)</f>
        <v>0</v>
      </c>
      <c r="I366" s="288">
        <f>SUMIF('7.  Persistence Report'!$D$107:$D$113,'4.  2011-2014 LRAM'!$B365,'7.  Persistence Report'!AX$107:AX$113)</f>
        <v>0</v>
      </c>
      <c r="J366" s="288">
        <f>SUMIF('7.  Persistence Report'!$D$107:$D$113,'4.  2011-2014 LRAM'!$B365,'7.  Persistence Report'!AY$107:AY$113)</f>
        <v>0</v>
      </c>
      <c r="K366" s="288">
        <f>SUMIF('7.  Persistence Report'!$D$107:$D$113,'4.  2011-2014 LRAM'!$B365,'7.  Persistence Report'!AZ$107:AZ$113)</f>
        <v>0</v>
      </c>
      <c r="L366" s="288">
        <f>SUMIF('7.  Persistence Report'!$D$107:$D$113,'4.  2011-2014 LRAM'!$B365,'7.  Persistence Report'!BA$107:BA$113)</f>
        <v>0</v>
      </c>
      <c r="M366" s="288">
        <f>SUMIF('7.  Persistence Report'!$D$107:$D$113,'4.  2011-2014 LRAM'!$B365,'7.  Persistence Report'!BB$107:BB$113)</f>
        <v>0</v>
      </c>
      <c r="N366" s="288">
        <f>N365</f>
        <v>0</v>
      </c>
      <c r="O366" s="288">
        <f>'[3]4.  2011-2014 LRAM'!O366</f>
        <v>0</v>
      </c>
      <c r="P366" s="288">
        <f>SUMIF('7.  Persistence Report'!$D$107:$D$113,'4.  2011-2014 LRAM'!$B365,'7.  Persistence Report'!O$107:O$113)</f>
        <v>0</v>
      </c>
      <c r="Q366" s="288">
        <f>SUMIF('7.  Persistence Report'!$D$107:$D$113,'4.  2011-2014 LRAM'!$B365,'7.  Persistence Report'!P$107:P$113)</f>
        <v>0</v>
      </c>
      <c r="R366" s="288">
        <f>SUMIF('7.  Persistence Report'!$D$107:$D$113,'4.  2011-2014 LRAM'!$B365,'7.  Persistence Report'!Q$107:Q$113)</f>
        <v>0</v>
      </c>
      <c r="S366" s="288">
        <f>SUMIF('7.  Persistence Report'!$D$107:$D$113,'4.  2011-2014 LRAM'!$B365,'7.  Persistence Report'!R$107:R$113)</f>
        <v>0</v>
      </c>
      <c r="T366" s="288">
        <f>SUMIF('7.  Persistence Report'!$D$107:$D$113,'4.  2011-2014 LRAM'!$B365,'7.  Persistence Report'!S$107:S$113)</f>
        <v>0</v>
      </c>
      <c r="U366" s="288">
        <f>SUMIF('7.  Persistence Report'!$D$107:$D$113,'4.  2011-2014 LRAM'!$B365,'7.  Persistence Report'!T$107:T$113)</f>
        <v>0</v>
      </c>
      <c r="V366" s="288">
        <f>SUMIF('7.  Persistence Report'!$D$107:$D$113,'4.  2011-2014 LRAM'!$B365,'7.  Persistence Report'!U$107:U$113)</f>
        <v>0</v>
      </c>
      <c r="W366" s="288">
        <f>SUMIF('7.  Persistence Report'!$D$107:$D$113,'4.  2011-2014 LRAM'!$B365,'7.  Persistence Report'!V$107:V$113)</f>
        <v>0</v>
      </c>
      <c r="X366" s="288">
        <f>SUMIF('7.  Persistence Report'!$D$107:$D$113,'4.  2011-2014 LRAM'!$B365,'7.  Persistence Report'!W$107:W$113)</f>
        <v>0</v>
      </c>
      <c r="Y366" s="404">
        <f>Y365</f>
        <v>0</v>
      </c>
      <c r="Z366" s="404">
        <f>Z365</f>
        <v>0</v>
      </c>
      <c r="AA366" s="404">
        <f t="shared" ref="AA366:AL366" si="108">AA365</f>
        <v>0</v>
      </c>
      <c r="AB366" s="404">
        <f t="shared" si="108"/>
        <v>0</v>
      </c>
      <c r="AC366" s="404">
        <f t="shared" si="108"/>
        <v>0</v>
      </c>
      <c r="AD366" s="404">
        <f t="shared" si="108"/>
        <v>0</v>
      </c>
      <c r="AE366" s="404">
        <f t="shared" si="108"/>
        <v>0</v>
      </c>
      <c r="AF366" s="404">
        <f t="shared" si="108"/>
        <v>0</v>
      </c>
      <c r="AG366" s="404">
        <f t="shared" si="108"/>
        <v>0</v>
      </c>
      <c r="AH366" s="404">
        <f t="shared" si="108"/>
        <v>0</v>
      </c>
      <c r="AI366" s="404">
        <f t="shared" si="108"/>
        <v>0</v>
      </c>
      <c r="AJ366" s="404">
        <f t="shared" si="108"/>
        <v>0</v>
      </c>
      <c r="AK366" s="404">
        <f t="shared" si="108"/>
        <v>0</v>
      </c>
      <c r="AL366" s="404">
        <f t="shared" si="108"/>
        <v>0</v>
      </c>
      <c r="AM366" s="290"/>
    </row>
    <row r="367" spans="1:39" ht="15" outlineLevel="1">
      <c r="A367" s="505"/>
      <c r="B367" s="315"/>
      <c r="C367" s="284"/>
      <c r="D367" s="284"/>
      <c r="E367" s="284"/>
      <c r="F367" s="284"/>
      <c r="G367" s="284"/>
      <c r="H367" s="284"/>
      <c r="I367" s="284"/>
      <c r="J367" s="284"/>
      <c r="K367" s="284"/>
      <c r="L367" s="284"/>
      <c r="M367" s="284"/>
      <c r="N367" s="284"/>
      <c r="O367" s="284"/>
      <c r="P367" s="284"/>
      <c r="Q367" s="284"/>
      <c r="R367" s="284"/>
      <c r="S367" s="284"/>
      <c r="T367" s="284"/>
      <c r="U367" s="284"/>
      <c r="V367" s="284"/>
      <c r="W367" s="284"/>
      <c r="X367" s="284"/>
      <c r="Y367" s="405"/>
      <c r="Z367" s="405"/>
      <c r="AA367" s="405"/>
      <c r="AB367" s="405"/>
      <c r="AC367" s="405"/>
      <c r="AD367" s="405"/>
      <c r="AE367" s="405"/>
      <c r="AF367" s="405"/>
      <c r="AG367" s="405"/>
      <c r="AH367" s="405"/>
      <c r="AI367" s="405"/>
      <c r="AJ367" s="405"/>
      <c r="AK367" s="405"/>
      <c r="AL367" s="405"/>
      <c r="AM367" s="299"/>
    </row>
    <row r="368" spans="1:39" ht="15" outlineLevel="1">
      <c r="A368" s="502">
        <v>29</v>
      </c>
      <c r="B368" s="317" t="s">
        <v>19</v>
      </c>
      <c r="C368" s="284" t="s">
        <v>24</v>
      </c>
      <c r="D368" s="288">
        <f>'[3]4.  2011-2014 LRAM'!D368</f>
        <v>0</v>
      </c>
      <c r="E368" s="288">
        <f>SUMIF('7.  Persistence Report'!$D$56:$D$67,'4.  2011-2014 LRAM'!$B368,'7.  Persistence Report'!AT$56:AT$67)</f>
        <v>0</v>
      </c>
      <c r="F368" s="288">
        <f>SUMIF('7.  Persistence Report'!$D$56:$D$67,'4.  2011-2014 LRAM'!$B368,'7.  Persistence Report'!AU$56:AU$67)</f>
        <v>0</v>
      </c>
      <c r="G368" s="288">
        <f>SUMIF('7.  Persistence Report'!$D$56:$D$67,'4.  2011-2014 LRAM'!$B368,'7.  Persistence Report'!AV$56:AV$67)</f>
        <v>0</v>
      </c>
      <c r="H368" s="288">
        <f>SUMIF('7.  Persistence Report'!$D$56:$D$67,'4.  2011-2014 LRAM'!$B368,'7.  Persistence Report'!AW$56:AW$67)</f>
        <v>0</v>
      </c>
      <c r="I368" s="288">
        <f>SUMIF('7.  Persistence Report'!$D$56:$D$67,'4.  2011-2014 LRAM'!$B368,'7.  Persistence Report'!AX$56:AX$67)</f>
        <v>0</v>
      </c>
      <c r="J368" s="288">
        <f>SUMIF('7.  Persistence Report'!$D$56:$D$67,'4.  2011-2014 LRAM'!$B368,'7.  Persistence Report'!AY$56:AY$67)</f>
        <v>0</v>
      </c>
      <c r="K368" s="288">
        <f>SUMIF('7.  Persistence Report'!$D$56:$D$67,'4.  2011-2014 LRAM'!$B368,'7.  Persistence Report'!AZ$56:AZ$67)</f>
        <v>0</v>
      </c>
      <c r="L368" s="288">
        <f>SUMIF('7.  Persistence Report'!$D$56:$D$67,'4.  2011-2014 LRAM'!$B368,'7.  Persistence Report'!BA$56:BA$67)</f>
        <v>0</v>
      </c>
      <c r="M368" s="288">
        <f>SUMIF('7.  Persistence Report'!$D$56:$D$67,'4.  2011-2014 LRAM'!$B368,'7.  Persistence Report'!BB$56:BB$67)</f>
        <v>0</v>
      </c>
      <c r="N368" s="288">
        <v>0</v>
      </c>
      <c r="O368" s="288">
        <f>'[3]4.  2011-2014 LRAM'!O368</f>
        <v>0</v>
      </c>
      <c r="P368" s="288">
        <f>SUMIF('7.  Persistence Report'!$D$56:$D$67,'4.  2011-2014 LRAM'!$B368,'7.  Persistence Report'!O$56:O$67)</f>
        <v>0</v>
      </c>
      <c r="Q368" s="288">
        <f>SUMIF('7.  Persistence Report'!$D$56:$D$67,'4.  2011-2014 LRAM'!$B368,'7.  Persistence Report'!P$56:P$67)</f>
        <v>0</v>
      </c>
      <c r="R368" s="288">
        <f>SUMIF('7.  Persistence Report'!$D$56:$D$67,'4.  2011-2014 LRAM'!$B368,'7.  Persistence Report'!Q$56:Q$67)</f>
        <v>0</v>
      </c>
      <c r="S368" s="288">
        <f>SUMIF('7.  Persistence Report'!$D$56:$D$67,'4.  2011-2014 LRAM'!$B368,'7.  Persistence Report'!R$56:R$67)</f>
        <v>0</v>
      </c>
      <c r="T368" s="288">
        <f>SUMIF('7.  Persistence Report'!$D$56:$D$67,'4.  2011-2014 LRAM'!$B368,'7.  Persistence Report'!S$56:S$67)</f>
        <v>0</v>
      </c>
      <c r="U368" s="288">
        <f>SUMIF('7.  Persistence Report'!$D$56:$D$67,'4.  2011-2014 LRAM'!$B368,'7.  Persistence Report'!T$56:T$67)</f>
        <v>0</v>
      </c>
      <c r="V368" s="288">
        <f>SUMIF('7.  Persistence Report'!$D$56:$D$67,'4.  2011-2014 LRAM'!$B368,'7.  Persistence Report'!U$56:U$67)</f>
        <v>0</v>
      </c>
      <c r="W368" s="288">
        <f>SUMIF('7.  Persistence Report'!$D$56:$D$67,'4.  2011-2014 LRAM'!$B368,'7.  Persistence Report'!V$56:V$67)</f>
        <v>0</v>
      </c>
      <c r="X368" s="288">
        <f>SUMIF('7.  Persistence Report'!$D$56:$D$67,'4.  2011-2014 LRAM'!$B368,'7.  Persistence Report'!W$56:W$67)</f>
        <v>0</v>
      </c>
      <c r="Y368" s="419"/>
      <c r="Z368" s="408"/>
      <c r="AA368" s="408"/>
      <c r="AB368" s="408"/>
      <c r="AC368" s="408"/>
      <c r="AD368" s="408"/>
      <c r="AE368" s="408"/>
      <c r="AF368" s="408"/>
      <c r="AG368" s="408"/>
      <c r="AH368" s="408"/>
      <c r="AI368" s="408"/>
      <c r="AJ368" s="408"/>
      <c r="AK368" s="408"/>
      <c r="AL368" s="408"/>
      <c r="AM368" s="289">
        <f>SUM(Y368:AL368)</f>
        <v>0</v>
      </c>
    </row>
    <row r="369" spans="1:39" ht="15" outlineLevel="1">
      <c r="B369" s="317" t="s">
        <v>248</v>
      </c>
      <c r="C369" s="284" t="s">
        <v>162</v>
      </c>
      <c r="D369" s="288">
        <f>'[3]4.  2011-2014 LRAM'!D369</f>
        <v>0</v>
      </c>
      <c r="E369" s="288">
        <f>SUMIF('7.  Persistence Report'!$D$107:$D$113,'4.  2011-2014 LRAM'!$B368,'7.  Persistence Report'!AT$107:AT$113)</f>
        <v>0</v>
      </c>
      <c r="F369" s="288">
        <f>SUMIF('7.  Persistence Report'!$D$107:$D$113,'4.  2011-2014 LRAM'!$B368,'7.  Persistence Report'!AU$107:AU$113)</f>
        <v>0</v>
      </c>
      <c r="G369" s="288">
        <f>SUMIF('7.  Persistence Report'!$D$107:$D$113,'4.  2011-2014 LRAM'!$B368,'7.  Persistence Report'!AV$107:AV$113)</f>
        <v>0</v>
      </c>
      <c r="H369" s="288">
        <f>SUMIF('7.  Persistence Report'!$D$107:$D$113,'4.  2011-2014 LRAM'!$B368,'7.  Persistence Report'!AW$107:AW$113)</f>
        <v>0</v>
      </c>
      <c r="I369" s="288">
        <f>SUMIF('7.  Persistence Report'!$D$107:$D$113,'4.  2011-2014 LRAM'!$B368,'7.  Persistence Report'!AX$107:AX$113)</f>
        <v>0</v>
      </c>
      <c r="J369" s="288">
        <f>SUMIF('7.  Persistence Report'!$D$107:$D$113,'4.  2011-2014 LRAM'!$B368,'7.  Persistence Report'!AY$107:AY$113)</f>
        <v>0</v>
      </c>
      <c r="K369" s="288">
        <f>SUMIF('7.  Persistence Report'!$D$107:$D$113,'4.  2011-2014 LRAM'!$B368,'7.  Persistence Report'!AZ$107:AZ$113)</f>
        <v>0</v>
      </c>
      <c r="L369" s="288">
        <f>SUMIF('7.  Persistence Report'!$D$107:$D$113,'4.  2011-2014 LRAM'!$B368,'7.  Persistence Report'!BA$107:BA$113)</f>
        <v>0</v>
      </c>
      <c r="M369" s="288">
        <f>SUMIF('7.  Persistence Report'!$D$107:$D$113,'4.  2011-2014 LRAM'!$B368,'7.  Persistence Report'!BB$107:BB$113)</f>
        <v>0</v>
      </c>
      <c r="N369" s="288">
        <f>N368</f>
        <v>0</v>
      </c>
      <c r="O369" s="288">
        <f>'[3]4.  2011-2014 LRAM'!O369</f>
        <v>0</v>
      </c>
      <c r="P369" s="288">
        <f>SUMIF('7.  Persistence Report'!$D$107:$D$113,'4.  2011-2014 LRAM'!$B368,'7.  Persistence Report'!O$107:O$113)</f>
        <v>0</v>
      </c>
      <c r="Q369" s="288">
        <f>SUMIF('7.  Persistence Report'!$D$107:$D$113,'4.  2011-2014 LRAM'!$B368,'7.  Persistence Report'!P$107:P$113)</f>
        <v>0</v>
      </c>
      <c r="R369" s="288">
        <f>SUMIF('7.  Persistence Report'!$D$107:$D$113,'4.  2011-2014 LRAM'!$B368,'7.  Persistence Report'!Q$107:Q$113)</f>
        <v>0</v>
      </c>
      <c r="S369" s="288">
        <f>SUMIF('7.  Persistence Report'!$D$107:$D$113,'4.  2011-2014 LRAM'!$B368,'7.  Persistence Report'!R$107:R$113)</f>
        <v>0</v>
      </c>
      <c r="T369" s="288">
        <f>SUMIF('7.  Persistence Report'!$D$107:$D$113,'4.  2011-2014 LRAM'!$B368,'7.  Persistence Report'!S$107:S$113)</f>
        <v>0</v>
      </c>
      <c r="U369" s="288">
        <f>SUMIF('7.  Persistence Report'!$D$107:$D$113,'4.  2011-2014 LRAM'!$B368,'7.  Persistence Report'!T$107:T$113)</f>
        <v>0</v>
      </c>
      <c r="V369" s="288">
        <f>SUMIF('7.  Persistence Report'!$D$107:$D$113,'4.  2011-2014 LRAM'!$B368,'7.  Persistence Report'!U$107:U$113)</f>
        <v>0</v>
      </c>
      <c r="W369" s="288">
        <f>SUMIF('7.  Persistence Report'!$D$107:$D$113,'4.  2011-2014 LRAM'!$B368,'7.  Persistence Report'!V$107:V$113)</f>
        <v>0</v>
      </c>
      <c r="X369" s="288">
        <f>SUMIF('7.  Persistence Report'!$D$107:$D$113,'4.  2011-2014 LRAM'!$B368,'7.  Persistence Report'!W$107:W$113)</f>
        <v>0</v>
      </c>
      <c r="Y369" s="404">
        <f>Y368</f>
        <v>0</v>
      </c>
      <c r="Z369" s="404">
        <f t="shared" ref="Z369:AL369" si="109">Z368</f>
        <v>0</v>
      </c>
      <c r="AA369" s="404">
        <f t="shared" si="109"/>
        <v>0</v>
      </c>
      <c r="AB369" s="404">
        <f t="shared" si="109"/>
        <v>0</v>
      </c>
      <c r="AC369" s="404">
        <f t="shared" si="109"/>
        <v>0</v>
      </c>
      <c r="AD369" s="404">
        <f t="shared" si="109"/>
        <v>0</v>
      </c>
      <c r="AE369" s="404">
        <f t="shared" si="109"/>
        <v>0</v>
      </c>
      <c r="AF369" s="404">
        <f t="shared" si="109"/>
        <v>0</v>
      </c>
      <c r="AG369" s="404">
        <f t="shared" si="109"/>
        <v>0</v>
      </c>
      <c r="AH369" s="404">
        <f t="shared" si="109"/>
        <v>0</v>
      </c>
      <c r="AI369" s="404">
        <f t="shared" si="109"/>
        <v>0</v>
      </c>
      <c r="AJ369" s="404">
        <f t="shared" si="109"/>
        <v>0</v>
      </c>
      <c r="AK369" s="404">
        <f t="shared" si="109"/>
        <v>0</v>
      </c>
      <c r="AL369" s="404">
        <f t="shared" si="109"/>
        <v>0</v>
      </c>
      <c r="AM369" s="290"/>
    </row>
    <row r="370" spans="1:39" ht="15" outlineLevel="1">
      <c r="B370" s="317"/>
      <c r="C370" s="284"/>
      <c r="D370" s="284"/>
      <c r="E370" s="284"/>
      <c r="F370" s="284"/>
      <c r="G370" s="284"/>
      <c r="H370" s="284"/>
      <c r="I370" s="284"/>
      <c r="J370" s="284"/>
      <c r="K370" s="284"/>
      <c r="L370" s="284"/>
      <c r="M370" s="284"/>
      <c r="N370" s="284"/>
      <c r="O370" s="284"/>
      <c r="P370" s="284"/>
      <c r="Q370" s="284"/>
      <c r="R370" s="284"/>
      <c r="S370" s="284"/>
      <c r="T370" s="284"/>
      <c r="U370" s="284"/>
      <c r="V370" s="284"/>
      <c r="W370" s="284"/>
      <c r="X370" s="284"/>
      <c r="Y370" s="416"/>
      <c r="Z370" s="416"/>
      <c r="AA370" s="416"/>
      <c r="AB370" s="416"/>
      <c r="AC370" s="416"/>
      <c r="AD370" s="416"/>
      <c r="AE370" s="416"/>
      <c r="AF370" s="416"/>
      <c r="AG370" s="416"/>
      <c r="AH370" s="416"/>
      <c r="AI370" s="416"/>
      <c r="AJ370" s="416"/>
      <c r="AK370" s="416"/>
      <c r="AL370" s="416"/>
      <c r="AM370" s="306"/>
    </row>
    <row r="371" spans="1:39" s="276" customFormat="1" ht="15" outlineLevel="1">
      <c r="A371" s="502">
        <v>30</v>
      </c>
      <c r="B371" s="317" t="s">
        <v>488</v>
      </c>
      <c r="C371" s="284" t="s">
        <v>24</v>
      </c>
      <c r="D371" s="288">
        <f>'[3]4.  2011-2014 LRAM'!D371</f>
        <v>0</v>
      </c>
      <c r="E371" s="288">
        <f>SUMIF('7.  Persistence Report'!$D$56:$D$67,'4.  2011-2014 LRAM'!$B371,'7.  Persistence Report'!AT$56:AT$67)</f>
        <v>0</v>
      </c>
      <c r="F371" s="288">
        <f>SUMIF('7.  Persistence Report'!$D$56:$D$67,'4.  2011-2014 LRAM'!$B371,'7.  Persistence Report'!AU$56:AU$67)</f>
        <v>0</v>
      </c>
      <c r="G371" s="288">
        <f>SUMIF('7.  Persistence Report'!$D$56:$D$67,'4.  2011-2014 LRAM'!$B371,'7.  Persistence Report'!AV$56:AV$67)</f>
        <v>0</v>
      </c>
      <c r="H371" s="288">
        <f>SUMIF('7.  Persistence Report'!$D$56:$D$67,'4.  2011-2014 LRAM'!$B371,'7.  Persistence Report'!AW$56:AW$67)</f>
        <v>0</v>
      </c>
      <c r="I371" s="288">
        <f>SUMIF('7.  Persistence Report'!$D$56:$D$67,'4.  2011-2014 LRAM'!$B371,'7.  Persistence Report'!AX$56:AX$67)</f>
        <v>0</v>
      </c>
      <c r="J371" s="288">
        <f>SUMIF('7.  Persistence Report'!$D$56:$D$67,'4.  2011-2014 LRAM'!$B371,'7.  Persistence Report'!AY$56:AY$67)</f>
        <v>0</v>
      </c>
      <c r="K371" s="288">
        <f>SUMIF('7.  Persistence Report'!$D$56:$D$67,'4.  2011-2014 LRAM'!$B371,'7.  Persistence Report'!AZ$56:AZ$67)</f>
        <v>0</v>
      </c>
      <c r="L371" s="288">
        <f>SUMIF('7.  Persistence Report'!$D$56:$D$67,'4.  2011-2014 LRAM'!$B371,'7.  Persistence Report'!BA$56:BA$67)</f>
        <v>0</v>
      </c>
      <c r="M371" s="288">
        <f>SUMIF('7.  Persistence Report'!$D$56:$D$67,'4.  2011-2014 LRAM'!$B371,'7.  Persistence Report'!BB$56:BB$67)</f>
        <v>0</v>
      </c>
      <c r="N371" s="288">
        <v>0</v>
      </c>
      <c r="O371" s="288">
        <f>'[3]4.  2011-2014 LRAM'!O371</f>
        <v>0</v>
      </c>
      <c r="P371" s="288">
        <f>SUMIF('7.  Persistence Report'!$D$56:$D$67,'4.  2011-2014 LRAM'!$B371,'7.  Persistence Report'!O$56:O$67)</f>
        <v>0</v>
      </c>
      <c r="Q371" s="288">
        <f>SUMIF('7.  Persistence Report'!$D$56:$D$67,'4.  2011-2014 LRAM'!$B371,'7.  Persistence Report'!P$56:P$67)</f>
        <v>0</v>
      </c>
      <c r="R371" s="288">
        <f>SUMIF('7.  Persistence Report'!$D$56:$D$67,'4.  2011-2014 LRAM'!$B371,'7.  Persistence Report'!Q$56:Q$67)</f>
        <v>0</v>
      </c>
      <c r="S371" s="288">
        <f>SUMIF('7.  Persistence Report'!$D$56:$D$67,'4.  2011-2014 LRAM'!$B371,'7.  Persistence Report'!R$56:R$67)</f>
        <v>0</v>
      </c>
      <c r="T371" s="288">
        <f>SUMIF('7.  Persistence Report'!$D$56:$D$67,'4.  2011-2014 LRAM'!$B371,'7.  Persistence Report'!S$56:S$67)</f>
        <v>0</v>
      </c>
      <c r="U371" s="288">
        <f>SUMIF('7.  Persistence Report'!$D$56:$D$67,'4.  2011-2014 LRAM'!$B371,'7.  Persistence Report'!T$56:T$67)</f>
        <v>0</v>
      </c>
      <c r="V371" s="288">
        <f>SUMIF('7.  Persistence Report'!$D$56:$D$67,'4.  2011-2014 LRAM'!$B371,'7.  Persistence Report'!U$56:U$67)</f>
        <v>0</v>
      </c>
      <c r="W371" s="288">
        <f>SUMIF('7.  Persistence Report'!$D$56:$D$67,'4.  2011-2014 LRAM'!$B371,'7.  Persistence Report'!V$56:V$67)</f>
        <v>0</v>
      </c>
      <c r="X371" s="288">
        <f>SUMIF('7.  Persistence Report'!$D$56:$D$67,'4.  2011-2014 LRAM'!$B371,'7.  Persistence Report'!W$56:W$67)</f>
        <v>0</v>
      </c>
      <c r="Y371" s="403"/>
      <c r="Z371" s="403"/>
      <c r="AA371" s="403"/>
      <c r="AB371" s="403"/>
      <c r="AC371" s="403"/>
      <c r="AD371" s="403"/>
      <c r="AE371" s="403"/>
      <c r="AF371" s="403"/>
      <c r="AG371" s="403"/>
      <c r="AH371" s="403"/>
      <c r="AI371" s="403"/>
      <c r="AJ371" s="403"/>
      <c r="AK371" s="403"/>
      <c r="AL371" s="403"/>
      <c r="AM371" s="289">
        <f>SUM(Y371:AL371)</f>
        <v>0</v>
      </c>
    </row>
    <row r="372" spans="1:39" s="276" customFormat="1" ht="15" outlineLevel="1">
      <c r="A372" s="502"/>
      <c r="B372" s="317" t="s">
        <v>248</v>
      </c>
      <c r="C372" s="284" t="s">
        <v>162</v>
      </c>
      <c r="D372" s="288">
        <f>'[3]4.  2011-2014 LRAM'!D372</f>
        <v>0</v>
      </c>
      <c r="E372" s="288">
        <f>SUMIF('7.  Persistence Report'!$D$107:$D$113,'4.  2011-2014 LRAM'!$B371,'7.  Persistence Report'!AT$107:AT$113)</f>
        <v>0</v>
      </c>
      <c r="F372" s="288">
        <f>SUMIF('7.  Persistence Report'!$D$107:$D$113,'4.  2011-2014 LRAM'!$B371,'7.  Persistence Report'!AU$107:AU$113)</f>
        <v>0</v>
      </c>
      <c r="G372" s="288">
        <f>SUMIF('7.  Persistence Report'!$D$107:$D$113,'4.  2011-2014 LRAM'!$B371,'7.  Persistence Report'!AV$107:AV$113)</f>
        <v>0</v>
      </c>
      <c r="H372" s="288">
        <f>SUMIF('7.  Persistence Report'!$D$107:$D$113,'4.  2011-2014 LRAM'!$B371,'7.  Persistence Report'!AW$107:AW$113)</f>
        <v>0</v>
      </c>
      <c r="I372" s="288">
        <f>SUMIF('7.  Persistence Report'!$D$107:$D$113,'4.  2011-2014 LRAM'!$B371,'7.  Persistence Report'!AX$107:AX$113)</f>
        <v>0</v>
      </c>
      <c r="J372" s="288">
        <f>SUMIF('7.  Persistence Report'!$D$107:$D$113,'4.  2011-2014 LRAM'!$B371,'7.  Persistence Report'!AY$107:AY$113)</f>
        <v>0</v>
      </c>
      <c r="K372" s="288">
        <f>SUMIF('7.  Persistence Report'!$D$107:$D$113,'4.  2011-2014 LRAM'!$B371,'7.  Persistence Report'!AZ$107:AZ$113)</f>
        <v>0</v>
      </c>
      <c r="L372" s="288">
        <f>SUMIF('7.  Persistence Report'!$D$107:$D$113,'4.  2011-2014 LRAM'!$B371,'7.  Persistence Report'!BA$107:BA$113)</f>
        <v>0</v>
      </c>
      <c r="M372" s="288">
        <f>SUMIF('7.  Persistence Report'!$D$107:$D$113,'4.  2011-2014 LRAM'!$B371,'7.  Persistence Report'!BB$107:BB$113)</f>
        <v>0</v>
      </c>
      <c r="N372" s="288">
        <f>N371</f>
        <v>0</v>
      </c>
      <c r="O372" s="288">
        <f>'[3]4.  2011-2014 LRAM'!O372</f>
        <v>0</v>
      </c>
      <c r="P372" s="288">
        <f>SUMIF('7.  Persistence Report'!$D$107:$D$113,'4.  2011-2014 LRAM'!$B371,'7.  Persistence Report'!O$107:O$113)</f>
        <v>0</v>
      </c>
      <c r="Q372" s="288">
        <f>SUMIF('7.  Persistence Report'!$D$107:$D$113,'4.  2011-2014 LRAM'!$B371,'7.  Persistence Report'!P$107:P$113)</f>
        <v>0</v>
      </c>
      <c r="R372" s="288">
        <f>SUMIF('7.  Persistence Report'!$D$107:$D$113,'4.  2011-2014 LRAM'!$B371,'7.  Persistence Report'!Q$107:Q$113)</f>
        <v>0</v>
      </c>
      <c r="S372" s="288">
        <f>SUMIF('7.  Persistence Report'!$D$107:$D$113,'4.  2011-2014 LRAM'!$B371,'7.  Persistence Report'!R$107:R$113)</f>
        <v>0</v>
      </c>
      <c r="T372" s="288">
        <f>SUMIF('7.  Persistence Report'!$D$107:$D$113,'4.  2011-2014 LRAM'!$B371,'7.  Persistence Report'!S$107:S$113)</f>
        <v>0</v>
      </c>
      <c r="U372" s="288">
        <f>SUMIF('7.  Persistence Report'!$D$107:$D$113,'4.  2011-2014 LRAM'!$B371,'7.  Persistence Report'!T$107:T$113)</f>
        <v>0</v>
      </c>
      <c r="V372" s="288">
        <f>SUMIF('7.  Persistence Report'!$D$107:$D$113,'4.  2011-2014 LRAM'!$B371,'7.  Persistence Report'!U$107:U$113)</f>
        <v>0</v>
      </c>
      <c r="W372" s="288">
        <f>SUMIF('7.  Persistence Report'!$D$107:$D$113,'4.  2011-2014 LRAM'!$B371,'7.  Persistence Report'!V$107:V$113)</f>
        <v>0</v>
      </c>
      <c r="X372" s="288">
        <f>SUMIF('7.  Persistence Report'!$D$107:$D$113,'4.  2011-2014 LRAM'!$B371,'7.  Persistence Report'!W$107:W$113)</f>
        <v>0</v>
      </c>
      <c r="Y372" s="404">
        <f>Y371</f>
        <v>0</v>
      </c>
      <c r="Z372" s="404">
        <f t="shared" ref="Z372:AL372" si="110">Z371</f>
        <v>0</v>
      </c>
      <c r="AA372" s="404">
        <f t="shared" si="110"/>
        <v>0</v>
      </c>
      <c r="AB372" s="404">
        <f t="shared" si="110"/>
        <v>0</v>
      </c>
      <c r="AC372" s="404">
        <f t="shared" si="110"/>
        <v>0</v>
      </c>
      <c r="AD372" s="404">
        <f t="shared" si="110"/>
        <v>0</v>
      </c>
      <c r="AE372" s="404">
        <f t="shared" si="110"/>
        <v>0</v>
      </c>
      <c r="AF372" s="404">
        <f t="shared" si="110"/>
        <v>0</v>
      </c>
      <c r="AG372" s="404">
        <f t="shared" si="110"/>
        <v>0</v>
      </c>
      <c r="AH372" s="404">
        <f t="shared" si="110"/>
        <v>0</v>
      </c>
      <c r="AI372" s="404">
        <f t="shared" si="110"/>
        <v>0</v>
      </c>
      <c r="AJ372" s="404">
        <f t="shared" si="110"/>
        <v>0</v>
      </c>
      <c r="AK372" s="404">
        <f t="shared" si="110"/>
        <v>0</v>
      </c>
      <c r="AL372" s="404">
        <f t="shared" si="110"/>
        <v>0</v>
      </c>
      <c r="AM372" s="290"/>
    </row>
    <row r="373" spans="1:39" s="276" customFormat="1" ht="15" outlineLevel="1">
      <c r="A373" s="502"/>
      <c r="B373" s="317"/>
      <c r="C373" s="284"/>
      <c r="D373" s="284"/>
      <c r="E373" s="284"/>
      <c r="F373" s="284"/>
      <c r="G373" s="284"/>
      <c r="H373" s="284"/>
      <c r="I373" s="284"/>
      <c r="J373" s="284"/>
      <c r="K373" s="284"/>
      <c r="L373" s="284"/>
      <c r="M373" s="284"/>
      <c r="N373" s="284"/>
      <c r="O373" s="284"/>
      <c r="P373" s="284"/>
      <c r="Q373" s="284"/>
      <c r="R373" s="284"/>
      <c r="S373" s="284"/>
      <c r="T373" s="284"/>
      <c r="U373" s="284"/>
      <c r="V373" s="284"/>
      <c r="W373" s="284"/>
      <c r="X373" s="284"/>
      <c r="Y373" s="405"/>
      <c r="Z373" s="405"/>
      <c r="AA373" s="405"/>
      <c r="AB373" s="405"/>
      <c r="AC373" s="405"/>
      <c r="AD373" s="405"/>
      <c r="AE373" s="405"/>
      <c r="AF373" s="405"/>
      <c r="AG373" s="405"/>
      <c r="AH373" s="405"/>
      <c r="AI373" s="405"/>
      <c r="AJ373" s="405"/>
      <c r="AK373" s="405"/>
      <c r="AL373" s="405"/>
      <c r="AM373" s="306"/>
    </row>
    <row r="374" spans="1:39" s="276" customFormat="1" ht="15.75" outlineLevel="1">
      <c r="A374" s="502"/>
      <c r="B374" s="281" t="s">
        <v>489</v>
      </c>
      <c r="C374" s="284"/>
      <c r="D374" s="284"/>
      <c r="E374" s="284"/>
      <c r="F374" s="284"/>
      <c r="G374" s="284"/>
      <c r="H374" s="284"/>
      <c r="I374" s="284"/>
      <c r="J374" s="284"/>
      <c r="K374" s="284"/>
      <c r="L374" s="284"/>
      <c r="M374" s="284"/>
      <c r="N374" s="284"/>
      <c r="O374" s="284"/>
      <c r="P374" s="284"/>
      <c r="Q374" s="284"/>
      <c r="R374" s="284"/>
      <c r="S374" s="284"/>
      <c r="T374" s="284"/>
      <c r="U374" s="284"/>
      <c r="V374" s="284"/>
      <c r="W374" s="284"/>
      <c r="X374" s="284"/>
      <c r="Y374" s="405"/>
      <c r="Z374" s="405"/>
      <c r="AA374" s="405"/>
      <c r="AB374" s="405"/>
      <c r="AC374" s="405"/>
      <c r="AD374" s="405"/>
      <c r="AE374" s="405"/>
      <c r="AF374" s="405"/>
      <c r="AG374" s="405"/>
      <c r="AH374" s="405"/>
      <c r="AI374" s="405"/>
      <c r="AJ374" s="405"/>
      <c r="AK374" s="405"/>
      <c r="AL374" s="405"/>
      <c r="AM374" s="306"/>
    </row>
    <row r="375" spans="1:39" s="276" customFormat="1" ht="15" outlineLevel="1">
      <c r="A375" s="502">
        <v>31</v>
      </c>
      <c r="B375" s="317" t="s">
        <v>490</v>
      </c>
      <c r="C375" s="284" t="s">
        <v>24</v>
      </c>
      <c r="D375" s="288">
        <f>'[3]4.  2011-2014 LRAM'!D375</f>
        <v>96000</v>
      </c>
      <c r="E375" s="288">
        <f>SUMIF('7.  Persistence Report'!$D$56:$D$67,'4.  2011-2014 LRAM'!$B375,'7.  Persistence Report'!AT$56:AT$67)</f>
        <v>96000</v>
      </c>
      <c r="F375" s="1036">
        <f>SUMIF('7.  Persistence Report'!$D$56:$D$67,'4.  2011-2014 LRAM'!$B375,'7.  Persistence Report'!AU$56:AU$67)</f>
        <v>96000</v>
      </c>
      <c r="G375" s="288">
        <f>SUMIF('7.  Persistence Report'!$D$56:$D$67,'4.  2011-2014 LRAM'!$B375,'7.  Persistence Report'!AV$56:AV$67)</f>
        <v>96000</v>
      </c>
      <c r="H375" s="288">
        <f>SUMIF('7.  Persistence Report'!$D$56:$D$67,'4.  2011-2014 LRAM'!$B375,'7.  Persistence Report'!AW$56:AW$67)</f>
        <v>96000</v>
      </c>
      <c r="I375" s="288">
        <f>SUMIF('7.  Persistence Report'!$D$56:$D$67,'4.  2011-2014 LRAM'!$B375,'7.  Persistence Report'!AX$56:AX$67)</f>
        <v>96000</v>
      </c>
      <c r="J375" s="288">
        <f>SUMIF('7.  Persistence Report'!$D$56:$D$67,'4.  2011-2014 LRAM'!$B375,'7.  Persistence Report'!AY$56:AY$67)</f>
        <v>96000</v>
      </c>
      <c r="K375" s="288">
        <f>SUMIF('7.  Persistence Report'!$D$56:$D$67,'4.  2011-2014 LRAM'!$B375,'7.  Persistence Report'!AZ$56:AZ$67)</f>
        <v>96000</v>
      </c>
      <c r="L375" s="288">
        <f>SUMIF('7.  Persistence Report'!$D$56:$D$67,'4.  2011-2014 LRAM'!$B375,'7.  Persistence Report'!BA$56:BA$67)</f>
        <v>96000</v>
      </c>
      <c r="M375" s="288">
        <f>SUMIF('7.  Persistence Report'!$D$56:$D$67,'4.  2011-2014 LRAM'!$B375,'7.  Persistence Report'!BB$56:BB$67)</f>
        <v>96000</v>
      </c>
      <c r="N375" s="288">
        <v>0</v>
      </c>
      <c r="O375" s="288">
        <f>'[3]4.  2011-2014 LRAM'!O375</f>
        <v>16</v>
      </c>
      <c r="P375" s="288">
        <f>SUMIF('7.  Persistence Report'!$D$56:$D$67,'4.  2011-2014 LRAM'!$B375,'7.  Persistence Report'!O$56:O$67)</f>
        <v>16</v>
      </c>
      <c r="Q375" s="288">
        <f>SUMIF('7.  Persistence Report'!$D$56:$D$67,'4.  2011-2014 LRAM'!$B375,'7.  Persistence Report'!P$56:P$67)</f>
        <v>16</v>
      </c>
      <c r="R375" s="288">
        <f>SUMIF('7.  Persistence Report'!$D$56:$D$67,'4.  2011-2014 LRAM'!$B375,'7.  Persistence Report'!Q$56:Q$67)</f>
        <v>16</v>
      </c>
      <c r="S375" s="288">
        <f>SUMIF('7.  Persistence Report'!$D$56:$D$67,'4.  2011-2014 LRAM'!$B375,'7.  Persistence Report'!R$56:R$67)</f>
        <v>16</v>
      </c>
      <c r="T375" s="288">
        <f>SUMIF('7.  Persistence Report'!$D$56:$D$67,'4.  2011-2014 LRAM'!$B375,'7.  Persistence Report'!S$56:S$67)</f>
        <v>16</v>
      </c>
      <c r="U375" s="288">
        <f>SUMIF('7.  Persistence Report'!$D$56:$D$67,'4.  2011-2014 LRAM'!$B375,'7.  Persistence Report'!T$56:T$67)</f>
        <v>16</v>
      </c>
      <c r="V375" s="288">
        <f>SUMIF('7.  Persistence Report'!$D$56:$D$67,'4.  2011-2014 LRAM'!$B375,'7.  Persistence Report'!U$56:U$67)</f>
        <v>16</v>
      </c>
      <c r="W375" s="288">
        <f>SUMIF('7.  Persistence Report'!$D$56:$D$67,'4.  2011-2014 LRAM'!$B375,'7.  Persistence Report'!V$56:V$67)</f>
        <v>16</v>
      </c>
      <c r="X375" s="288">
        <f>SUMIF('7.  Persistence Report'!$D$56:$D$67,'4.  2011-2014 LRAM'!$B375,'7.  Persistence Report'!W$56:W$67)</f>
        <v>16</v>
      </c>
      <c r="Y375" s="403"/>
      <c r="Z375" s="403"/>
      <c r="AA375" s="403"/>
      <c r="AB375" s="403"/>
      <c r="AC375" s="403">
        <v>1</v>
      </c>
      <c r="AD375" s="403"/>
      <c r="AE375" s="403"/>
      <c r="AF375" s="403"/>
      <c r="AG375" s="403"/>
      <c r="AH375" s="403"/>
      <c r="AI375" s="403"/>
      <c r="AJ375" s="403"/>
      <c r="AK375" s="403"/>
      <c r="AL375" s="403"/>
      <c r="AM375" s="289">
        <f>SUM(Y375:AL375)</f>
        <v>1</v>
      </c>
    </row>
    <row r="376" spans="1:39" s="276" customFormat="1" ht="15" outlineLevel="1">
      <c r="A376" s="502"/>
      <c r="B376" s="317" t="s">
        <v>248</v>
      </c>
      <c r="C376" s="284" t="s">
        <v>162</v>
      </c>
      <c r="D376" s="288">
        <f>'[3]4.  2011-2014 LRAM'!D376</f>
        <v>0</v>
      </c>
      <c r="E376" s="288">
        <f>SUMIF('7.  Persistence Report'!$D$107:$D$113,'4.  2011-2014 LRAM'!$B375,'7.  Persistence Report'!AT$107:AT$113)</f>
        <v>0</v>
      </c>
      <c r="F376" s="288">
        <f>SUMIF('7.  Persistence Report'!$D$107:$D$113,'4.  2011-2014 LRAM'!$B375,'7.  Persistence Report'!AU$107:AU$113)</f>
        <v>0</v>
      </c>
      <c r="G376" s="288">
        <f>SUMIF('7.  Persistence Report'!$D$107:$D$113,'4.  2011-2014 LRAM'!$B375,'7.  Persistence Report'!AV$107:AV$113)</f>
        <v>0</v>
      </c>
      <c r="H376" s="288">
        <f>SUMIF('7.  Persistence Report'!$D$107:$D$113,'4.  2011-2014 LRAM'!$B375,'7.  Persistence Report'!AW$107:AW$113)</f>
        <v>0</v>
      </c>
      <c r="I376" s="288">
        <f>SUMIF('7.  Persistence Report'!$D$107:$D$113,'4.  2011-2014 LRAM'!$B375,'7.  Persistence Report'!AX$107:AX$113)</f>
        <v>0</v>
      </c>
      <c r="J376" s="288">
        <f>SUMIF('7.  Persistence Report'!$D$107:$D$113,'4.  2011-2014 LRAM'!$B375,'7.  Persistence Report'!AY$107:AY$113)</f>
        <v>0</v>
      </c>
      <c r="K376" s="288">
        <f>SUMIF('7.  Persistence Report'!$D$107:$D$113,'4.  2011-2014 LRAM'!$B375,'7.  Persistence Report'!AZ$107:AZ$113)</f>
        <v>0</v>
      </c>
      <c r="L376" s="288">
        <f>SUMIF('7.  Persistence Report'!$D$107:$D$113,'4.  2011-2014 LRAM'!$B375,'7.  Persistence Report'!BA$107:BA$113)</f>
        <v>0</v>
      </c>
      <c r="M376" s="288">
        <f>SUMIF('7.  Persistence Report'!$D$107:$D$113,'4.  2011-2014 LRAM'!$B375,'7.  Persistence Report'!BB$107:BB$113)</f>
        <v>0</v>
      </c>
      <c r="N376" s="288">
        <f>N375</f>
        <v>0</v>
      </c>
      <c r="O376" s="288">
        <f>'[3]4.  2011-2014 LRAM'!O376</f>
        <v>0</v>
      </c>
      <c r="P376" s="288">
        <f>SUMIF('7.  Persistence Report'!$D$107:$D$113,'4.  2011-2014 LRAM'!$B375,'7.  Persistence Report'!O$107:O$113)</f>
        <v>0</v>
      </c>
      <c r="Q376" s="288">
        <f>SUMIF('7.  Persistence Report'!$D$107:$D$113,'4.  2011-2014 LRAM'!$B375,'7.  Persistence Report'!P$107:P$113)</f>
        <v>0</v>
      </c>
      <c r="R376" s="288">
        <f>SUMIF('7.  Persistence Report'!$D$107:$D$113,'4.  2011-2014 LRAM'!$B375,'7.  Persistence Report'!Q$107:Q$113)</f>
        <v>0</v>
      </c>
      <c r="S376" s="288">
        <f>SUMIF('7.  Persistence Report'!$D$107:$D$113,'4.  2011-2014 LRAM'!$B375,'7.  Persistence Report'!R$107:R$113)</f>
        <v>0</v>
      </c>
      <c r="T376" s="288">
        <f>SUMIF('7.  Persistence Report'!$D$107:$D$113,'4.  2011-2014 LRAM'!$B375,'7.  Persistence Report'!S$107:S$113)</f>
        <v>0</v>
      </c>
      <c r="U376" s="288">
        <f>SUMIF('7.  Persistence Report'!$D$107:$D$113,'4.  2011-2014 LRAM'!$B375,'7.  Persistence Report'!T$107:T$113)</f>
        <v>0</v>
      </c>
      <c r="V376" s="288">
        <f>SUMIF('7.  Persistence Report'!$D$107:$D$113,'4.  2011-2014 LRAM'!$B375,'7.  Persistence Report'!U$107:U$113)</f>
        <v>0</v>
      </c>
      <c r="W376" s="288">
        <f>SUMIF('7.  Persistence Report'!$D$107:$D$113,'4.  2011-2014 LRAM'!$B375,'7.  Persistence Report'!V$107:V$113)</f>
        <v>0</v>
      </c>
      <c r="X376" s="288">
        <f>SUMIF('7.  Persistence Report'!$D$107:$D$113,'4.  2011-2014 LRAM'!$B375,'7.  Persistence Report'!W$107:W$113)</f>
        <v>0</v>
      </c>
      <c r="Y376" s="404">
        <f>Y375</f>
        <v>0</v>
      </c>
      <c r="Z376" s="404">
        <f t="shared" ref="Z376:AL376" si="111">Z375</f>
        <v>0</v>
      </c>
      <c r="AA376" s="404">
        <f t="shared" si="111"/>
        <v>0</v>
      </c>
      <c r="AB376" s="404">
        <f t="shared" si="111"/>
        <v>0</v>
      </c>
      <c r="AC376" s="404">
        <f t="shared" si="111"/>
        <v>1</v>
      </c>
      <c r="AD376" s="404">
        <f t="shared" si="111"/>
        <v>0</v>
      </c>
      <c r="AE376" s="404">
        <f t="shared" si="111"/>
        <v>0</v>
      </c>
      <c r="AF376" s="404">
        <f t="shared" si="111"/>
        <v>0</v>
      </c>
      <c r="AG376" s="404">
        <f t="shared" si="111"/>
        <v>0</v>
      </c>
      <c r="AH376" s="404">
        <f t="shared" si="111"/>
        <v>0</v>
      </c>
      <c r="AI376" s="404">
        <f t="shared" si="111"/>
        <v>0</v>
      </c>
      <c r="AJ376" s="404">
        <f t="shared" si="111"/>
        <v>0</v>
      </c>
      <c r="AK376" s="404">
        <f t="shared" si="111"/>
        <v>0</v>
      </c>
      <c r="AL376" s="404">
        <f t="shared" si="111"/>
        <v>0</v>
      </c>
      <c r="AM376" s="290"/>
    </row>
    <row r="377" spans="1:39" s="276" customFormat="1" ht="15" outlineLevel="1">
      <c r="A377" s="502"/>
      <c r="B377" s="317"/>
      <c r="C377" s="284"/>
      <c r="D377" s="284"/>
      <c r="E377" s="284"/>
      <c r="F377" s="284"/>
      <c r="G377" s="284"/>
      <c r="H377" s="284"/>
      <c r="I377" s="284"/>
      <c r="J377" s="284"/>
      <c r="K377" s="284"/>
      <c r="L377" s="284"/>
      <c r="M377" s="284"/>
      <c r="N377" s="284"/>
      <c r="O377" s="284"/>
      <c r="P377" s="284"/>
      <c r="Q377" s="284"/>
      <c r="R377" s="284"/>
      <c r="S377" s="284"/>
      <c r="T377" s="284"/>
      <c r="U377" s="284"/>
      <c r="V377" s="284"/>
      <c r="W377" s="284"/>
      <c r="X377" s="284"/>
      <c r="Y377" s="405"/>
      <c r="Z377" s="405"/>
      <c r="AA377" s="405"/>
      <c r="AB377" s="405"/>
      <c r="AC377" s="405"/>
      <c r="AD377" s="405"/>
      <c r="AE377" s="405"/>
      <c r="AF377" s="405"/>
      <c r="AG377" s="405"/>
      <c r="AH377" s="405"/>
      <c r="AI377" s="405"/>
      <c r="AJ377" s="405"/>
      <c r="AK377" s="405"/>
      <c r="AL377" s="405"/>
      <c r="AM377" s="306"/>
    </row>
    <row r="378" spans="1:39" s="276" customFormat="1" ht="15" outlineLevel="1">
      <c r="A378" s="502">
        <v>32</v>
      </c>
      <c r="B378" s="317" t="s">
        <v>491</v>
      </c>
      <c r="C378" s="284" t="s">
        <v>24</v>
      </c>
      <c r="D378" s="288">
        <f>'[3]4.  2011-2014 LRAM'!D378</f>
        <v>0</v>
      </c>
      <c r="E378" s="288">
        <f>SUMIF('7.  Persistence Report'!$D$56:$D$67,'4.  2011-2014 LRAM'!$B378,'7.  Persistence Report'!AT$56:AT$67)</f>
        <v>0</v>
      </c>
      <c r="F378" s="288">
        <f>SUMIF('7.  Persistence Report'!$D$56:$D$67,'4.  2011-2014 LRAM'!$B378,'7.  Persistence Report'!AU$56:AU$67)</f>
        <v>0</v>
      </c>
      <c r="G378" s="288">
        <f>SUMIF('7.  Persistence Report'!$D$56:$D$67,'4.  2011-2014 LRAM'!$B378,'7.  Persistence Report'!AV$56:AV$67)</f>
        <v>0</v>
      </c>
      <c r="H378" s="288">
        <f>SUMIF('7.  Persistence Report'!$D$56:$D$67,'4.  2011-2014 LRAM'!$B378,'7.  Persistence Report'!AW$56:AW$67)</f>
        <v>0</v>
      </c>
      <c r="I378" s="288">
        <f>SUMIF('7.  Persistence Report'!$D$56:$D$67,'4.  2011-2014 LRAM'!$B378,'7.  Persistence Report'!AX$56:AX$67)</f>
        <v>0</v>
      </c>
      <c r="J378" s="288">
        <f>SUMIF('7.  Persistence Report'!$D$56:$D$67,'4.  2011-2014 LRAM'!$B378,'7.  Persistence Report'!AY$56:AY$67)</f>
        <v>0</v>
      </c>
      <c r="K378" s="288">
        <f>SUMIF('7.  Persistence Report'!$D$56:$D$67,'4.  2011-2014 LRAM'!$B378,'7.  Persistence Report'!AZ$56:AZ$67)</f>
        <v>0</v>
      </c>
      <c r="L378" s="288">
        <f>SUMIF('7.  Persistence Report'!$D$56:$D$67,'4.  2011-2014 LRAM'!$B378,'7.  Persistence Report'!BA$56:BA$67)</f>
        <v>0</v>
      </c>
      <c r="M378" s="288">
        <f>SUMIF('7.  Persistence Report'!$D$56:$D$67,'4.  2011-2014 LRAM'!$B378,'7.  Persistence Report'!BB$56:BB$67)</f>
        <v>0</v>
      </c>
      <c r="N378" s="288">
        <v>0</v>
      </c>
      <c r="O378" s="288">
        <f>'[3]4.  2011-2014 LRAM'!O378</f>
        <v>0</v>
      </c>
      <c r="P378" s="288">
        <f>SUMIF('7.  Persistence Report'!$D$56:$D$67,'4.  2011-2014 LRAM'!$B378,'7.  Persistence Report'!O$56:O$67)</f>
        <v>0</v>
      </c>
      <c r="Q378" s="288">
        <f>SUMIF('7.  Persistence Report'!$D$56:$D$67,'4.  2011-2014 LRAM'!$B378,'7.  Persistence Report'!P$56:P$67)</f>
        <v>0</v>
      </c>
      <c r="R378" s="288">
        <f>SUMIF('7.  Persistence Report'!$D$56:$D$67,'4.  2011-2014 LRAM'!$B378,'7.  Persistence Report'!Q$56:Q$67)</f>
        <v>0</v>
      </c>
      <c r="S378" s="288">
        <f>SUMIF('7.  Persistence Report'!$D$56:$D$67,'4.  2011-2014 LRAM'!$B378,'7.  Persistence Report'!R$56:R$67)</f>
        <v>0</v>
      </c>
      <c r="T378" s="288">
        <f>SUMIF('7.  Persistence Report'!$D$56:$D$67,'4.  2011-2014 LRAM'!$B378,'7.  Persistence Report'!S$56:S$67)</f>
        <v>0</v>
      </c>
      <c r="U378" s="288">
        <f>SUMIF('7.  Persistence Report'!$D$56:$D$67,'4.  2011-2014 LRAM'!$B378,'7.  Persistence Report'!T$56:T$67)</f>
        <v>0</v>
      </c>
      <c r="V378" s="288">
        <f>SUMIF('7.  Persistence Report'!$D$56:$D$67,'4.  2011-2014 LRAM'!$B378,'7.  Persistence Report'!U$56:U$67)</f>
        <v>0</v>
      </c>
      <c r="W378" s="288">
        <f>SUMIF('7.  Persistence Report'!$D$56:$D$67,'4.  2011-2014 LRAM'!$B378,'7.  Persistence Report'!V$56:V$67)</f>
        <v>0</v>
      </c>
      <c r="X378" s="288">
        <f>SUMIF('7.  Persistence Report'!$D$56:$D$67,'4.  2011-2014 LRAM'!$B378,'7.  Persistence Report'!W$56:W$67)</f>
        <v>0</v>
      </c>
      <c r="Y378" s="403"/>
      <c r="Z378" s="403"/>
      <c r="AA378" s="403"/>
      <c r="AB378" s="403"/>
      <c r="AC378" s="403"/>
      <c r="AD378" s="403"/>
      <c r="AE378" s="403"/>
      <c r="AF378" s="403"/>
      <c r="AG378" s="403"/>
      <c r="AH378" s="403"/>
      <c r="AI378" s="403"/>
      <c r="AJ378" s="403"/>
      <c r="AK378" s="403"/>
      <c r="AL378" s="403"/>
      <c r="AM378" s="289">
        <f>SUM(Y378:AL378)</f>
        <v>0</v>
      </c>
    </row>
    <row r="379" spans="1:39" s="276" customFormat="1" ht="15" outlineLevel="1">
      <c r="A379" s="502"/>
      <c r="B379" s="317" t="s">
        <v>248</v>
      </c>
      <c r="C379" s="284" t="s">
        <v>162</v>
      </c>
      <c r="D379" s="288">
        <f>'[3]4.  2011-2014 LRAM'!D379</f>
        <v>0</v>
      </c>
      <c r="E379" s="288">
        <f>SUMIF('7.  Persistence Report'!$D$107:$D$113,'4.  2011-2014 LRAM'!$B378,'7.  Persistence Report'!AT$107:AT$113)</f>
        <v>0</v>
      </c>
      <c r="F379" s="288">
        <f>SUMIF('7.  Persistence Report'!$D$107:$D$113,'4.  2011-2014 LRAM'!$B378,'7.  Persistence Report'!AU$107:AU$113)</f>
        <v>0</v>
      </c>
      <c r="G379" s="288">
        <f>SUMIF('7.  Persistence Report'!$D$107:$D$113,'4.  2011-2014 LRAM'!$B378,'7.  Persistence Report'!AV$107:AV$113)</f>
        <v>0</v>
      </c>
      <c r="H379" s="288">
        <f>SUMIF('7.  Persistence Report'!$D$107:$D$113,'4.  2011-2014 LRAM'!$B378,'7.  Persistence Report'!AW$107:AW$113)</f>
        <v>0</v>
      </c>
      <c r="I379" s="288">
        <f>SUMIF('7.  Persistence Report'!$D$107:$D$113,'4.  2011-2014 LRAM'!$B378,'7.  Persistence Report'!AX$107:AX$113)</f>
        <v>0</v>
      </c>
      <c r="J379" s="288">
        <f>SUMIF('7.  Persistence Report'!$D$107:$D$113,'4.  2011-2014 LRAM'!$B378,'7.  Persistence Report'!AY$107:AY$113)</f>
        <v>0</v>
      </c>
      <c r="K379" s="288">
        <f>SUMIF('7.  Persistence Report'!$D$107:$D$113,'4.  2011-2014 LRAM'!$B378,'7.  Persistence Report'!AZ$107:AZ$113)</f>
        <v>0</v>
      </c>
      <c r="L379" s="288">
        <f>SUMIF('7.  Persistence Report'!$D$107:$D$113,'4.  2011-2014 LRAM'!$B378,'7.  Persistence Report'!BA$107:BA$113)</f>
        <v>0</v>
      </c>
      <c r="M379" s="288">
        <f>SUMIF('7.  Persistence Report'!$D$107:$D$113,'4.  2011-2014 LRAM'!$B378,'7.  Persistence Report'!BB$107:BB$113)</f>
        <v>0</v>
      </c>
      <c r="N379" s="288">
        <f>N378</f>
        <v>0</v>
      </c>
      <c r="O379" s="288">
        <f>'[3]4.  2011-2014 LRAM'!O379</f>
        <v>0</v>
      </c>
      <c r="P379" s="288">
        <f>SUMIF('7.  Persistence Report'!$D$107:$D$113,'4.  2011-2014 LRAM'!$B378,'7.  Persistence Report'!O$107:O$113)</f>
        <v>0</v>
      </c>
      <c r="Q379" s="288">
        <f>SUMIF('7.  Persistence Report'!$D$107:$D$113,'4.  2011-2014 LRAM'!$B378,'7.  Persistence Report'!P$107:P$113)</f>
        <v>0</v>
      </c>
      <c r="R379" s="288">
        <f>SUMIF('7.  Persistence Report'!$D$107:$D$113,'4.  2011-2014 LRAM'!$B378,'7.  Persistence Report'!Q$107:Q$113)</f>
        <v>0</v>
      </c>
      <c r="S379" s="288">
        <f>SUMIF('7.  Persistence Report'!$D$107:$D$113,'4.  2011-2014 LRAM'!$B378,'7.  Persistence Report'!R$107:R$113)</f>
        <v>0</v>
      </c>
      <c r="T379" s="288">
        <f>SUMIF('7.  Persistence Report'!$D$107:$D$113,'4.  2011-2014 LRAM'!$B378,'7.  Persistence Report'!S$107:S$113)</f>
        <v>0</v>
      </c>
      <c r="U379" s="288">
        <f>SUMIF('7.  Persistence Report'!$D$107:$D$113,'4.  2011-2014 LRAM'!$B378,'7.  Persistence Report'!T$107:T$113)</f>
        <v>0</v>
      </c>
      <c r="V379" s="288">
        <f>SUMIF('7.  Persistence Report'!$D$107:$D$113,'4.  2011-2014 LRAM'!$B378,'7.  Persistence Report'!U$107:U$113)</f>
        <v>0</v>
      </c>
      <c r="W379" s="288">
        <f>SUMIF('7.  Persistence Report'!$D$107:$D$113,'4.  2011-2014 LRAM'!$B378,'7.  Persistence Report'!V$107:V$113)</f>
        <v>0</v>
      </c>
      <c r="X379" s="288">
        <f>SUMIF('7.  Persistence Report'!$D$107:$D$113,'4.  2011-2014 LRAM'!$B378,'7.  Persistence Report'!W$107:W$113)</f>
        <v>0</v>
      </c>
      <c r="Y379" s="404">
        <f>Y378</f>
        <v>0</v>
      </c>
      <c r="Z379" s="404">
        <f t="shared" ref="Z379:AL379" si="112">Z378</f>
        <v>0</v>
      </c>
      <c r="AA379" s="404">
        <f t="shared" si="112"/>
        <v>0</v>
      </c>
      <c r="AB379" s="404">
        <f t="shared" si="112"/>
        <v>0</v>
      </c>
      <c r="AC379" s="404">
        <f t="shared" si="112"/>
        <v>0</v>
      </c>
      <c r="AD379" s="404">
        <f t="shared" si="112"/>
        <v>0</v>
      </c>
      <c r="AE379" s="404">
        <f t="shared" si="112"/>
        <v>0</v>
      </c>
      <c r="AF379" s="404">
        <f t="shared" si="112"/>
        <v>0</v>
      </c>
      <c r="AG379" s="404">
        <f t="shared" si="112"/>
        <v>0</v>
      </c>
      <c r="AH379" s="404">
        <f t="shared" si="112"/>
        <v>0</v>
      </c>
      <c r="AI379" s="404">
        <f t="shared" si="112"/>
        <v>0</v>
      </c>
      <c r="AJ379" s="404">
        <f t="shared" si="112"/>
        <v>0</v>
      </c>
      <c r="AK379" s="404">
        <f t="shared" si="112"/>
        <v>0</v>
      </c>
      <c r="AL379" s="404">
        <f t="shared" si="112"/>
        <v>0</v>
      </c>
      <c r="AM379" s="290"/>
    </row>
    <row r="380" spans="1:39" s="276" customFormat="1" ht="15" outlineLevel="1">
      <c r="A380" s="502"/>
      <c r="B380" s="317"/>
      <c r="C380" s="284"/>
      <c r="D380" s="284"/>
      <c r="E380" s="284"/>
      <c r="F380" s="284"/>
      <c r="G380" s="284"/>
      <c r="H380" s="284"/>
      <c r="I380" s="284"/>
      <c r="J380" s="284"/>
      <c r="K380" s="284"/>
      <c r="L380" s="284"/>
      <c r="M380" s="284"/>
      <c r="N380" s="284"/>
      <c r="O380" s="284"/>
      <c r="P380" s="284"/>
      <c r="Q380" s="284"/>
      <c r="R380" s="284"/>
      <c r="S380" s="284"/>
      <c r="T380" s="284"/>
      <c r="U380" s="284"/>
      <c r="V380" s="284"/>
      <c r="W380" s="284"/>
      <c r="X380" s="284"/>
      <c r="Y380" s="405"/>
      <c r="Z380" s="405"/>
      <c r="AA380" s="405"/>
      <c r="AB380" s="405"/>
      <c r="AC380" s="405"/>
      <c r="AD380" s="405"/>
      <c r="AE380" s="405"/>
      <c r="AF380" s="405"/>
      <c r="AG380" s="405"/>
      <c r="AH380" s="405"/>
      <c r="AI380" s="405"/>
      <c r="AJ380" s="405"/>
      <c r="AK380" s="405"/>
      <c r="AL380" s="405"/>
      <c r="AM380" s="306"/>
    </row>
    <row r="381" spans="1:39" s="276" customFormat="1" ht="15" outlineLevel="1">
      <c r="A381" s="502">
        <v>33</v>
      </c>
      <c r="B381" s="317" t="s">
        <v>492</v>
      </c>
      <c r="C381" s="284" t="s">
        <v>24</v>
      </c>
      <c r="D381" s="288">
        <f>'[3]4.  2011-2014 LRAM'!D381</f>
        <v>0</v>
      </c>
      <c r="E381" s="288">
        <f>SUMIF('7.  Persistence Report'!$D$56:$D$67,'4.  2011-2014 LRAM'!$B381,'7.  Persistence Report'!AT$56:AT$67)</f>
        <v>0</v>
      </c>
      <c r="F381" s="288">
        <f>SUMIF('7.  Persistence Report'!$D$56:$D$67,'4.  2011-2014 LRAM'!$B381,'7.  Persistence Report'!AU$56:AU$67)</f>
        <v>0</v>
      </c>
      <c r="G381" s="288">
        <f>SUMIF('7.  Persistence Report'!$D$56:$D$67,'4.  2011-2014 LRAM'!$B381,'7.  Persistence Report'!AV$56:AV$67)</f>
        <v>0</v>
      </c>
      <c r="H381" s="288">
        <f>SUMIF('7.  Persistence Report'!$D$56:$D$67,'4.  2011-2014 LRAM'!$B381,'7.  Persistence Report'!AW$56:AW$67)</f>
        <v>0</v>
      </c>
      <c r="I381" s="288">
        <f>SUMIF('7.  Persistence Report'!$D$56:$D$67,'4.  2011-2014 LRAM'!$B381,'7.  Persistence Report'!AX$56:AX$67)</f>
        <v>0</v>
      </c>
      <c r="J381" s="288">
        <f>SUMIF('7.  Persistence Report'!$D$56:$D$67,'4.  2011-2014 LRAM'!$B381,'7.  Persistence Report'!AY$56:AY$67)</f>
        <v>0</v>
      </c>
      <c r="K381" s="288">
        <f>SUMIF('7.  Persistence Report'!$D$56:$D$67,'4.  2011-2014 LRAM'!$B381,'7.  Persistence Report'!AZ$56:AZ$67)</f>
        <v>0</v>
      </c>
      <c r="L381" s="288">
        <f>SUMIF('7.  Persistence Report'!$D$56:$D$67,'4.  2011-2014 LRAM'!$B381,'7.  Persistence Report'!BA$56:BA$67)</f>
        <v>0</v>
      </c>
      <c r="M381" s="288">
        <f>SUMIF('7.  Persistence Report'!$D$56:$D$67,'4.  2011-2014 LRAM'!$B381,'7.  Persistence Report'!BB$56:BB$67)</f>
        <v>0</v>
      </c>
      <c r="N381" s="288">
        <v>12</v>
      </c>
      <c r="O381" s="288">
        <f>'[3]4.  2011-2014 LRAM'!O381</f>
        <v>0</v>
      </c>
      <c r="P381" s="288">
        <f>SUMIF('7.  Persistence Report'!$D$56:$D$67,'4.  2011-2014 LRAM'!$B381,'7.  Persistence Report'!O$56:O$67)</f>
        <v>0</v>
      </c>
      <c r="Q381" s="288">
        <f>SUMIF('7.  Persistence Report'!$D$56:$D$67,'4.  2011-2014 LRAM'!$B381,'7.  Persistence Report'!P$56:P$67)</f>
        <v>0</v>
      </c>
      <c r="R381" s="288">
        <f>SUMIF('7.  Persistence Report'!$D$56:$D$67,'4.  2011-2014 LRAM'!$B381,'7.  Persistence Report'!Q$56:Q$67)</f>
        <v>0</v>
      </c>
      <c r="S381" s="288">
        <f>SUMIF('7.  Persistence Report'!$D$56:$D$67,'4.  2011-2014 LRAM'!$B381,'7.  Persistence Report'!R$56:R$67)</f>
        <v>0</v>
      </c>
      <c r="T381" s="288">
        <f>SUMIF('7.  Persistence Report'!$D$56:$D$67,'4.  2011-2014 LRAM'!$B381,'7.  Persistence Report'!S$56:S$67)</f>
        <v>0</v>
      </c>
      <c r="U381" s="288">
        <f>SUMIF('7.  Persistence Report'!$D$56:$D$67,'4.  2011-2014 LRAM'!$B381,'7.  Persistence Report'!T$56:T$67)</f>
        <v>0</v>
      </c>
      <c r="V381" s="288">
        <f>SUMIF('7.  Persistence Report'!$D$56:$D$67,'4.  2011-2014 LRAM'!$B381,'7.  Persistence Report'!U$56:U$67)</f>
        <v>0</v>
      </c>
      <c r="W381" s="288">
        <f>SUMIF('7.  Persistence Report'!$D$56:$D$67,'4.  2011-2014 LRAM'!$B381,'7.  Persistence Report'!V$56:V$67)</f>
        <v>0</v>
      </c>
      <c r="X381" s="288">
        <f>SUMIF('7.  Persistence Report'!$D$56:$D$67,'4.  2011-2014 LRAM'!$B381,'7.  Persistence Report'!W$56:W$67)</f>
        <v>0</v>
      </c>
      <c r="Y381" s="403"/>
      <c r="Z381" s="403"/>
      <c r="AA381" s="403"/>
      <c r="AB381" s="403"/>
      <c r="AC381" s="403"/>
      <c r="AD381" s="403"/>
      <c r="AE381" s="403"/>
      <c r="AF381" s="403"/>
      <c r="AG381" s="403"/>
      <c r="AH381" s="403"/>
      <c r="AI381" s="403"/>
      <c r="AJ381" s="403"/>
      <c r="AK381" s="403"/>
      <c r="AL381" s="403"/>
      <c r="AM381" s="289">
        <f>SUM(Y381:AL381)</f>
        <v>0</v>
      </c>
    </row>
    <row r="382" spans="1:39" s="276" customFormat="1" ht="15" outlineLevel="1">
      <c r="A382" s="502"/>
      <c r="B382" s="317" t="s">
        <v>248</v>
      </c>
      <c r="C382" s="284" t="s">
        <v>162</v>
      </c>
      <c r="D382" s="288">
        <f>'[3]4.  2011-2014 LRAM'!D382</f>
        <v>0</v>
      </c>
      <c r="E382" s="288">
        <f>SUMIF('7.  Persistence Report'!$D$107:$D$113,'4.  2011-2014 LRAM'!$B381,'7.  Persistence Report'!AT$107:AT$113)</f>
        <v>0</v>
      </c>
      <c r="F382" s="288">
        <f>SUMIF('7.  Persistence Report'!$D$107:$D$113,'4.  2011-2014 LRAM'!$B381,'7.  Persistence Report'!AU$107:AU$113)</f>
        <v>0</v>
      </c>
      <c r="G382" s="288">
        <f>SUMIF('7.  Persistence Report'!$D$107:$D$113,'4.  2011-2014 LRAM'!$B381,'7.  Persistence Report'!AV$107:AV$113)</f>
        <v>0</v>
      </c>
      <c r="H382" s="288">
        <f>SUMIF('7.  Persistence Report'!$D$107:$D$113,'4.  2011-2014 LRAM'!$B381,'7.  Persistence Report'!AW$107:AW$113)</f>
        <v>0</v>
      </c>
      <c r="I382" s="288">
        <f>SUMIF('7.  Persistence Report'!$D$107:$D$113,'4.  2011-2014 LRAM'!$B381,'7.  Persistence Report'!AX$107:AX$113)</f>
        <v>0</v>
      </c>
      <c r="J382" s="288">
        <f>SUMIF('7.  Persistence Report'!$D$107:$D$113,'4.  2011-2014 LRAM'!$B381,'7.  Persistence Report'!AY$107:AY$113)</f>
        <v>0</v>
      </c>
      <c r="K382" s="288">
        <f>SUMIF('7.  Persistence Report'!$D$107:$D$113,'4.  2011-2014 LRAM'!$B381,'7.  Persistence Report'!AZ$107:AZ$113)</f>
        <v>0</v>
      </c>
      <c r="L382" s="288">
        <f>SUMIF('7.  Persistence Report'!$D$107:$D$113,'4.  2011-2014 LRAM'!$B381,'7.  Persistence Report'!BA$107:BA$113)</f>
        <v>0</v>
      </c>
      <c r="M382" s="288">
        <f>SUMIF('7.  Persistence Report'!$D$107:$D$113,'4.  2011-2014 LRAM'!$B381,'7.  Persistence Report'!BB$107:BB$113)</f>
        <v>0</v>
      </c>
      <c r="N382" s="288">
        <f>N381</f>
        <v>12</v>
      </c>
      <c r="O382" s="288">
        <f>'[3]4.  2011-2014 LRAM'!O382</f>
        <v>0</v>
      </c>
      <c r="P382" s="288">
        <f>SUMIF('7.  Persistence Report'!$D$107:$D$113,'4.  2011-2014 LRAM'!$B381,'7.  Persistence Report'!O$107:O$113)</f>
        <v>0</v>
      </c>
      <c r="Q382" s="288">
        <f>SUMIF('7.  Persistence Report'!$D$107:$D$113,'4.  2011-2014 LRAM'!$B381,'7.  Persistence Report'!P$107:P$113)</f>
        <v>0</v>
      </c>
      <c r="R382" s="288">
        <f>SUMIF('7.  Persistence Report'!$D$107:$D$113,'4.  2011-2014 LRAM'!$B381,'7.  Persistence Report'!Q$107:Q$113)</f>
        <v>0</v>
      </c>
      <c r="S382" s="288">
        <f>SUMIF('7.  Persistence Report'!$D$107:$D$113,'4.  2011-2014 LRAM'!$B381,'7.  Persistence Report'!R$107:R$113)</f>
        <v>0</v>
      </c>
      <c r="T382" s="288">
        <f>SUMIF('7.  Persistence Report'!$D$107:$D$113,'4.  2011-2014 LRAM'!$B381,'7.  Persistence Report'!S$107:S$113)</f>
        <v>0</v>
      </c>
      <c r="U382" s="288">
        <f>SUMIF('7.  Persistence Report'!$D$107:$D$113,'4.  2011-2014 LRAM'!$B381,'7.  Persistence Report'!T$107:T$113)</f>
        <v>0</v>
      </c>
      <c r="V382" s="288">
        <f>SUMIF('7.  Persistence Report'!$D$107:$D$113,'4.  2011-2014 LRAM'!$B381,'7.  Persistence Report'!U$107:U$113)</f>
        <v>0</v>
      </c>
      <c r="W382" s="288">
        <f>SUMIF('7.  Persistence Report'!$D$107:$D$113,'4.  2011-2014 LRAM'!$B381,'7.  Persistence Report'!V$107:V$113)</f>
        <v>0</v>
      </c>
      <c r="X382" s="288">
        <f>SUMIF('7.  Persistence Report'!$D$107:$D$113,'4.  2011-2014 LRAM'!$B381,'7.  Persistence Report'!W$107:W$113)</f>
        <v>0</v>
      </c>
      <c r="Y382" s="404">
        <f>Y381</f>
        <v>0</v>
      </c>
      <c r="Z382" s="404">
        <f t="shared" ref="Z382:AK382" si="113">Z381</f>
        <v>0</v>
      </c>
      <c r="AA382" s="404">
        <f t="shared" si="113"/>
        <v>0</v>
      </c>
      <c r="AB382" s="404">
        <f t="shared" si="113"/>
        <v>0</v>
      </c>
      <c r="AC382" s="404">
        <f t="shared" si="113"/>
        <v>0</v>
      </c>
      <c r="AD382" s="404">
        <f t="shared" si="113"/>
        <v>0</v>
      </c>
      <c r="AE382" s="404">
        <f t="shared" si="113"/>
        <v>0</v>
      </c>
      <c r="AF382" s="404">
        <f t="shared" si="113"/>
        <v>0</v>
      </c>
      <c r="AG382" s="404">
        <f t="shared" si="113"/>
        <v>0</v>
      </c>
      <c r="AH382" s="404">
        <f t="shared" si="113"/>
        <v>0</v>
      </c>
      <c r="AI382" s="404">
        <f t="shared" si="113"/>
        <v>0</v>
      </c>
      <c r="AJ382" s="404">
        <f t="shared" si="113"/>
        <v>0</v>
      </c>
      <c r="AK382" s="404">
        <f t="shared" si="113"/>
        <v>0</v>
      </c>
      <c r="AL382" s="404">
        <f>AL381</f>
        <v>0</v>
      </c>
      <c r="AM382" s="290"/>
    </row>
    <row r="383" spans="1:39" ht="15" outlineLevel="1">
      <c r="B383" s="308"/>
      <c r="C383" s="318"/>
      <c r="D383" s="319"/>
      <c r="E383" s="319"/>
      <c r="F383" s="319"/>
      <c r="G383" s="319"/>
      <c r="H383" s="319"/>
      <c r="I383" s="319"/>
      <c r="J383" s="319"/>
      <c r="K383" s="319"/>
      <c r="L383" s="319"/>
      <c r="M383" s="319"/>
      <c r="N383" s="319"/>
      <c r="O383" s="319"/>
      <c r="P383" s="319"/>
      <c r="Q383" s="319"/>
      <c r="R383" s="319"/>
      <c r="S383" s="319"/>
      <c r="T383" s="319"/>
      <c r="U383" s="319"/>
      <c r="V383" s="319"/>
      <c r="W383" s="319"/>
      <c r="X383" s="319"/>
      <c r="Y383" s="294"/>
      <c r="Z383" s="294"/>
      <c r="AA383" s="294"/>
      <c r="AB383" s="294"/>
      <c r="AC383" s="294"/>
      <c r="AD383" s="294"/>
      <c r="AE383" s="294"/>
      <c r="AF383" s="294"/>
      <c r="AG383" s="294"/>
      <c r="AH383" s="294"/>
      <c r="AI383" s="294"/>
      <c r="AJ383" s="294"/>
      <c r="AK383" s="294"/>
      <c r="AL383" s="294"/>
      <c r="AM383" s="299"/>
    </row>
    <row r="384" spans="1:39" ht="15.75">
      <c r="B384" s="320" t="s">
        <v>249</v>
      </c>
      <c r="C384" s="322"/>
      <c r="D384" s="322">
        <f>SUM(D279:D382)</f>
        <v>15008401.966</v>
      </c>
      <c r="E384" s="322">
        <f t="shared" ref="E384:M384" si="114">SUM(E279:E382)</f>
        <v>14904401.299257791</v>
      </c>
      <c r="F384" s="322">
        <f t="shared" si="114"/>
        <v>14885058.105320515</v>
      </c>
      <c r="G384" s="322">
        <f t="shared" si="114"/>
        <v>14816565.488182817</v>
      </c>
      <c r="H384" s="322">
        <f t="shared" si="114"/>
        <v>8667890.2467385102</v>
      </c>
      <c r="I384" s="322">
        <f t="shared" si="114"/>
        <v>8314356.3235662105</v>
      </c>
      <c r="J384" s="322">
        <f t="shared" si="114"/>
        <v>8314356.3235662105</v>
      </c>
      <c r="K384" s="322">
        <f t="shared" si="114"/>
        <v>8304772.153264273</v>
      </c>
      <c r="L384" s="322">
        <f t="shared" si="114"/>
        <v>8174065.3388727978</v>
      </c>
      <c r="M384" s="322">
        <f t="shared" si="114"/>
        <v>7791806.8557740776</v>
      </c>
      <c r="N384" s="322"/>
      <c r="O384" s="322">
        <f>SUM(O279:O382)</f>
        <v>7376.8189999999995</v>
      </c>
      <c r="P384" s="322">
        <f t="shared" ref="P384:X384" si="115">SUM(P279:P382)</f>
        <v>2734.512724391388</v>
      </c>
      <c r="Q384" s="322">
        <f t="shared" si="115"/>
        <v>2731.7722535503881</v>
      </c>
      <c r="R384" s="322">
        <f t="shared" si="115"/>
        <v>2724.429926272388</v>
      </c>
      <c r="S384" s="322">
        <f t="shared" si="115"/>
        <v>1559.0058534688126</v>
      </c>
      <c r="T384" s="322">
        <f t="shared" si="115"/>
        <v>1482.0237328459998</v>
      </c>
      <c r="U384" s="322">
        <f t="shared" si="115"/>
        <v>1482.0237328459998</v>
      </c>
      <c r="V384" s="322">
        <f t="shared" si="115"/>
        <v>1481.98348543</v>
      </c>
      <c r="W384" s="322">
        <f t="shared" si="115"/>
        <v>1451.6704574500002</v>
      </c>
      <c r="X384" s="322">
        <f t="shared" si="115"/>
        <v>1382.1644841850002</v>
      </c>
      <c r="Y384" s="322">
        <f>IF(Y278="kWh",SUMPRODUCT(D279:D382,Y279:Y382))</f>
        <v>862925.45600000012</v>
      </c>
      <c r="Z384" s="322">
        <f>IF(Z278="kWh",SUMPRODUCT(D279:D382,Z279:Z382))</f>
        <v>681558.00664173672</v>
      </c>
      <c r="AA384" s="322">
        <f>IF(AA278="kW",SUMPRODUCT(N279:N382,O279:O382,AA279:AA382),SUMPRODUCT(D279:D382,AA279:AA382))</f>
        <v>4808.0583768060169</v>
      </c>
      <c r="AB384" s="322">
        <f>IF(AB278="kW",SUMPRODUCT(N279:N382,O279:O382,AB279:AB382),SUMPRODUCT(D279:D382,AB279:AB382))</f>
        <v>0</v>
      </c>
      <c r="AC384" s="322">
        <f>IF(AC278="kW",SUMPRODUCT(N279:N382,O279:O382,AC279:AC382),SUMPRODUCT(D279:D382,AC279:AC382))</f>
        <v>14427.592073866133</v>
      </c>
      <c r="AD384" s="322">
        <f>IF(AD278="kW",SUMPRODUCT(N279:N382,O279:O382,AD279:AD382),SUMPRODUCT(D279:D382,AD279:AD382))</f>
        <v>0</v>
      </c>
      <c r="AE384" s="322">
        <f>IF(AE278="kW",SUMPRODUCT(N279:N382,O279:O382,AE279:AE382),SUMPRODUCT(D279:D382,AE279:AE382))</f>
        <v>0</v>
      </c>
      <c r="AF384" s="322">
        <f>IF(AF278="kW",SUMPRODUCT(N279:N382,O279:O382,AF279:AF382),SUMPRODUCT(D279:D382,AF279:AF382))</f>
        <v>0</v>
      </c>
      <c r="AG384" s="322">
        <f>IF(AG278="kW",SUMPRODUCT(N279:N382,O279:O382,AG279:AG382),SUMPRODUCT(D279:D382,AG279:AG382))</f>
        <v>0</v>
      </c>
      <c r="AH384" s="322">
        <f>IF(AH278="kW",SUMPRODUCT(N279:N382,O279:O382,AH279:AH382),SUMPRODUCT(D279:D382,AH279:AH382))</f>
        <v>0</v>
      </c>
      <c r="AI384" s="322">
        <f>IF(AI278="kW",SUMPRODUCT(N279:N382,O279:O382,AI279:AI382),SUMPRODUCT(D279:D382,AI279:AI382))</f>
        <v>0</v>
      </c>
      <c r="AJ384" s="322">
        <f>IF(AJ278="kW",SUMPRODUCT(N279:N382,O279:O382,AJ279:AJ382),SUMPRODUCT(D279:D382,AJ279:AJ382))</f>
        <v>0</v>
      </c>
      <c r="AK384" s="322">
        <f>IF(AK278="kW",SUMPRODUCT(N279:N382,O279:O382,AK279:AK382),SUMPRODUCT(D279:D382,AK279:AK382))</f>
        <v>0</v>
      </c>
      <c r="AL384" s="322">
        <f>IF(AL278="kW",SUMPRODUCT(N279:N382,O279:O382,AL279:AL382),SUMPRODUCT(D279:D382,AL279:AL382))</f>
        <v>0</v>
      </c>
      <c r="AM384" s="323"/>
    </row>
    <row r="385" spans="1:41" ht="15.75">
      <c r="B385" s="384" t="s">
        <v>250</v>
      </c>
      <c r="C385" s="385"/>
      <c r="D385" s="385"/>
      <c r="E385" s="385"/>
      <c r="F385" s="385"/>
      <c r="G385" s="385"/>
      <c r="H385" s="385"/>
      <c r="I385" s="385"/>
      <c r="J385" s="385"/>
      <c r="K385" s="385"/>
      <c r="L385" s="385"/>
      <c r="M385" s="385"/>
      <c r="N385" s="385"/>
      <c r="O385" s="385"/>
      <c r="P385" s="385"/>
      <c r="Q385" s="385"/>
      <c r="R385" s="385"/>
      <c r="S385" s="385"/>
      <c r="T385" s="385"/>
      <c r="U385" s="385"/>
      <c r="V385" s="385"/>
      <c r="W385" s="385"/>
      <c r="X385" s="385"/>
      <c r="Y385" s="321">
        <f>HLOOKUP(Y277,'2. LRAMVA Threshold'!$B$42:$Q$53,5,FALSE)</f>
        <v>0</v>
      </c>
      <c r="Z385" s="321">
        <f>HLOOKUP(Z277,'2. LRAMVA Threshold'!$B$42:$Q$53,5,FALSE)</f>
        <v>0</v>
      </c>
      <c r="AA385" s="321">
        <f>HLOOKUP(AA277,'2. LRAMVA Threshold'!$B$42:$Q$53,5,FALSE)</f>
        <v>0</v>
      </c>
      <c r="AB385" s="321">
        <f>HLOOKUP(AB277,'2. LRAMVA Threshold'!$B$42:$Q$53,5,FALSE)</f>
        <v>0</v>
      </c>
      <c r="AC385" s="321">
        <f>HLOOKUP(AC277,'2. LRAMVA Threshold'!$B$42:$Q$53,5,FALSE)</f>
        <v>0</v>
      </c>
      <c r="AD385" s="321">
        <f>HLOOKUP(AD277,'2. LRAMVA Threshold'!$B$42:$Q$53,5,FALSE)</f>
        <v>0</v>
      </c>
      <c r="AE385" s="321">
        <f>HLOOKUP(AE277,'2. LRAMVA Threshold'!$B$42:$Q$53,5,FALSE)</f>
        <v>0</v>
      </c>
      <c r="AF385" s="321">
        <f>HLOOKUP(AF277,'2. LRAMVA Threshold'!$B$42:$Q$53,5,FALSE)</f>
        <v>0</v>
      </c>
      <c r="AG385" s="321">
        <f>HLOOKUP(AG277,'2. LRAMVA Threshold'!$B$42:$Q$53,5,FALSE)</f>
        <v>0</v>
      </c>
      <c r="AH385" s="321">
        <f>HLOOKUP(AH277,'2. LRAMVA Threshold'!$B$42:$Q$53,5,FALSE)</f>
        <v>0</v>
      </c>
      <c r="AI385" s="321">
        <f>HLOOKUP(AI277,'2. LRAMVA Threshold'!$B$42:$Q$53,5,FALSE)</f>
        <v>0</v>
      </c>
      <c r="AJ385" s="321">
        <f>HLOOKUP(AJ277,'2. LRAMVA Threshold'!$B$42:$Q$53,5,FALSE)</f>
        <v>0</v>
      </c>
      <c r="AK385" s="321">
        <f>HLOOKUP(AK277,'2. LRAMVA Threshold'!$B$42:$Q$53,5,FALSE)</f>
        <v>0</v>
      </c>
      <c r="AL385" s="321">
        <f>HLOOKUP(AL277,'2. LRAMVA Threshold'!$B$42:$Q$53,5,FALSE)</f>
        <v>0</v>
      </c>
      <c r="AM385" s="386"/>
    </row>
    <row r="386" spans="1:41" ht="15">
      <c r="B386" s="387"/>
      <c r="C386" s="388"/>
      <c r="D386" s="389"/>
      <c r="E386" s="389"/>
      <c r="F386" s="389"/>
      <c r="G386" s="389"/>
      <c r="H386" s="389"/>
      <c r="I386" s="389"/>
      <c r="J386" s="389"/>
      <c r="K386" s="389"/>
      <c r="L386" s="389"/>
      <c r="M386" s="389"/>
      <c r="N386" s="389"/>
      <c r="O386" s="390"/>
      <c r="P386" s="389"/>
      <c r="Q386" s="389"/>
      <c r="R386" s="389"/>
      <c r="S386" s="391"/>
      <c r="T386" s="391"/>
      <c r="U386" s="391"/>
      <c r="V386" s="391"/>
      <c r="W386" s="389"/>
      <c r="X386" s="389"/>
      <c r="Y386" s="392"/>
      <c r="Z386" s="392"/>
      <c r="AA386" s="392"/>
      <c r="AB386" s="392"/>
      <c r="AC386" s="392"/>
      <c r="AD386" s="392"/>
      <c r="AE386" s="392"/>
      <c r="AF386" s="392"/>
      <c r="AG386" s="392"/>
      <c r="AH386" s="392"/>
      <c r="AI386" s="392"/>
      <c r="AJ386" s="392"/>
      <c r="AK386" s="392"/>
      <c r="AL386" s="392"/>
      <c r="AM386" s="393"/>
    </row>
    <row r="387" spans="1:41" ht="15">
      <c r="B387" s="317" t="s">
        <v>165</v>
      </c>
      <c r="C387" s="331"/>
      <c r="D387" s="331"/>
      <c r="E387" s="369"/>
      <c r="F387" s="369"/>
      <c r="G387" s="369"/>
      <c r="H387" s="369"/>
      <c r="I387" s="369"/>
      <c r="J387" s="369"/>
      <c r="K387" s="369"/>
      <c r="L387" s="369"/>
      <c r="M387" s="369"/>
      <c r="N387" s="369"/>
      <c r="O387" s="284"/>
      <c r="P387" s="333"/>
      <c r="Q387" s="333"/>
      <c r="R387" s="333"/>
      <c r="S387" s="332"/>
      <c r="T387" s="332"/>
      <c r="U387" s="332"/>
      <c r="V387" s="332"/>
      <c r="W387" s="333"/>
      <c r="X387" s="333"/>
      <c r="Y387" s="334">
        <f>HLOOKUP(Y$20,'3.  Distribution Rates'!$C$122:$P$133,5,FALSE)</f>
        <v>0</v>
      </c>
      <c r="Z387" s="334">
        <f>HLOOKUP(Z$20,'3.  Distribution Rates'!$C$122:$P$133,5,FALSE)</f>
        <v>0</v>
      </c>
      <c r="AA387" s="334">
        <f>HLOOKUP(AA$20,'3.  Distribution Rates'!$C$122:$P$133,5,FALSE)</f>
        <v>0</v>
      </c>
      <c r="AB387" s="334">
        <f>HLOOKUP(AB$20,'3.  Distribution Rates'!$C$122:$P$133,5,FALSE)</f>
        <v>0</v>
      </c>
      <c r="AC387" s="334">
        <f>HLOOKUP(AC$20,'3.  Distribution Rates'!$C$122:$P$133,5,FALSE)</f>
        <v>0</v>
      </c>
      <c r="AD387" s="334">
        <f>HLOOKUP(AD$20,'3.  Distribution Rates'!$C$122:$P$133,5,FALSE)</f>
        <v>0</v>
      </c>
      <c r="AE387" s="334">
        <f>HLOOKUP(AE$20,'3.  Distribution Rates'!$C$122:$P$133,5,FALSE)</f>
        <v>0</v>
      </c>
      <c r="AF387" s="334">
        <f>HLOOKUP(AF$20,'3.  Distribution Rates'!$C$122:$P$133,5,FALSE)</f>
        <v>0</v>
      </c>
      <c r="AG387" s="334">
        <f>HLOOKUP(AG$20,'3.  Distribution Rates'!$C$122:$P$133,5,FALSE)</f>
        <v>0</v>
      </c>
      <c r="AH387" s="334">
        <f>HLOOKUP(AH$20,'3.  Distribution Rates'!$C$122:$P$133,5,FALSE)</f>
        <v>0</v>
      </c>
      <c r="AI387" s="334">
        <f>HLOOKUP(AI$20,'3.  Distribution Rates'!$C$122:$P$133,5,FALSE)</f>
        <v>0</v>
      </c>
      <c r="AJ387" s="334">
        <f>HLOOKUP(AJ$20,'3.  Distribution Rates'!$C$122:$P$133,5,FALSE)</f>
        <v>0</v>
      </c>
      <c r="AK387" s="334">
        <f>HLOOKUP(AK$20,'3.  Distribution Rates'!$C$122:$P$133,5,FALSE)</f>
        <v>0</v>
      </c>
      <c r="AL387" s="334">
        <f>HLOOKUP(AL$20,'3.  Distribution Rates'!$C$122:$P$133,5,FALSE)</f>
        <v>0</v>
      </c>
      <c r="AM387" s="394"/>
    </row>
    <row r="388" spans="1:41" ht="15">
      <c r="B388" s="317" t="s">
        <v>155</v>
      </c>
      <c r="C388" s="338"/>
      <c r="D388" s="302"/>
      <c r="E388" s="272"/>
      <c r="F388" s="272"/>
      <c r="G388" s="272"/>
      <c r="H388" s="272"/>
      <c r="I388" s="272"/>
      <c r="J388" s="272"/>
      <c r="K388" s="272"/>
      <c r="L388" s="272"/>
      <c r="M388" s="272"/>
      <c r="N388" s="272"/>
      <c r="O388" s="284"/>
      <c r="P388" s="272"/>
      <c r="Q388" s="272"/>
      <c r="R388" s="272"/>
      <c r="S388" s="302"/>
      <c r="T388" s="302"/>
      <c r="U388" s="302"/>
      <c r="V388" s="302"/>
      <c r="W388" s="272"/>
      <c r="X388" s="272"/>
      <c r="Y388" s="371">
        <f t="shared" ref="Y388:AL388" si="116">Y136*Y387</f>
        <v>0</v>
      </c>
      <c r="Z388" s="371">
        <f t="shared" si="116"/>
        <v>0</v>
      </c>
      <c r="AA388" s="371">
        <f t="shared" si="116"/>
        <v>0</v>
      </c>
      <c r="AB388" s="371">
        <f t="shared" si="116"/>
        <v>0</v>
      </c>
      <c r="AC388" s="371">
        <f t="shared" si="116"/>
        <v>0</v>
      </c>
      <c r="AD388" s="371">
        <f t="shared" si="116"/>
        <v>0</v>
      </c>
      <c r="AE388" s="371">
        <f t="shared" si="116"/>
        <v>0</v>
      </c>
      <c r="AF388" s="371">
        <f t="shared" si="116"/>
        <v>0</v>
      </c>
      <c r="AG388" s="371">
        <f t="shared" si="116"/>
        <v>0</v>
      </c>
      <c r="AH388" s="371">
        <f t="shared" si="116"/>
        <v>0</v>
      </c>
      <c r="AI388" s="371">
        <f t="shared" si="116"/>
        <v>0</v>
      </c>
      <c r="AJ388" s="371">
        <f t="shared" si="116"/>
        <v>0</v>
      </c>
      <c r="AK388" s="371">
        <f t="shared" si="116"/>
        <v>0</v>
      </c>
      <c r="AL388" s="371">
        <f t="shared" si="116"/>
        <v>0</v>
      </c>
      <c r="AM388" s="620">
        <f>SUM(Y388:AL388)</f>
        <v>0</v>
      </c>
      <c r="AO388" s="276"/>
    </row>
    <row r="389" spans="1:41" ht="15">
      <c r="B389" s="317" t="s">
        <v>156</v>
      </c>
      <c r="C389" s="338"/>
      <c r="D389" s="302"/>
      <c r="E389" s="272"/>
      <c r="F389" s="272"/>
      <c r="G389" s="272"/>
      <c r="H389" s="272"/>
      <c r="I389" s="272"/>
      <c r="J389" s="272"/>
      <c r="K389" s="272"/>
      <c r="L389" s="272"/>
      <c r="M389" s="272"/>
      <c r="N389" s="272"/>
      <c r="O389" s="284"/>
      <c r="P389" s="272"/>
      <c r="Q389" s="272"/>
      <c r="R389" s="272"/>
      <c r="S389" s="302"/>
      <c r="T389" s="302"/>
      <c r="U389" s="302"/>
      <c r="V389" s="302"/>
      <c r="W389" s="272"/>
      <c r="X389" s="272"/>
      <c r="Y389" s="371">
        <f t="shared" ref="Y389:AL389" si="117">Y265*Y387</f>
        <v>0</v>
      </c>
      <c r="Z389" s="371">
        <f t="shared" si="117"/>
        <v>0</v>
      </c>
      <c r="AA389" s="371">
        <f t="shared" si="117"/>
        <v>0</v>
      </c>
      <c r="AB389" s="371">
        <f t="shared" si="117"/>
        <v>0</v>
      </c>
      <c r="AC389" s="371">
        <f t="shared" si="117"/>
        <v>0</v>
      </c>
      <c r="AD389" s="371">
        <f t="shared" si="117"/>
        <v>0</v>
      </c>
      <c r="AE389" s="371">
        <f t="shared" si="117"/>
        <v>0</v>
      </c>
      <c r="AF389" s="371">
        <f t="shared" si="117"/>
        <v>0</v>
      </c>
      <c r="AG389" s="371">
        <f t="shared" si="117"/>
        <v>0</v>
      </c>
      <c r="AH389" s="371">
        <f t="shared" si="117"/>
        <v>0</v>
      </c>
      <c r="AI389" s="371">
        <f t="shared" si="117"/>
        <v>0</v>
      </c>
      <c r="AJ389" s="371">
        <f t="shared" si="117"/>
        <v>0</v>
      </c>
      <c r="AK389" s="371">
        <f t="shared" si="117"/>
        <v>0</v>
      </c>
      <c r="AL389" s="371">
        <f t="shared" si="117"/>
        <v>0</v>
      </c>
      <c r="AM389" s="620">
        <f>SUM(Y389:AL389)</f>
        <v>0</v>
      </c>
    </row>
    <row r="390" spans="1:41" ht="15">
      <c r="B390" s="317" t="s">
        <v>157</v>
      </c>
      <c r="C390" s="338"/>
      <c r="D390" s="302"/>
      <c r="E390" s="272"/>
      <c r="F390" s="272"/>
      <c r="G390" s="272"/>
      <c r="H390" s="272"/>
      <c r="I390" s="272"/>
      <c r="J390" s="272"/>
      <c r="K390" s="272"/>
      <c r="L390" s="272"/>
      <c r="M390" s="272"/>
      <c r="N390" s="272"/>
      <c r="O390" s="284"/>
      <c r="P390" s="272"/>
      <c r="Q390" s="272"/>
      <c r="R390" s="272"/>
      <c r="S390" s="302"/>
      <c r="T390" s="302"/>
      <c r="U390" s="302"/>
      <c r="V390" s="302"/>
      <c r="W390" s="272"/>
      <c r="X390" s="272"/>
      <c r="Y390" s="371">
        <f>Y384*Y387</f>
        <v>0</v>
      </c>
      <c r="Z390" s="371">
        <f t="shared" ref="Z390:AE390" si="118">Z384*Z387</f>
        <v>0</v>
      </c>
      <c r="AA390" s="371">
        <f t="shared" si="118"/>
        <v>0</v>
      </c>
      <c r="AB390" s="371">
        <f t="shared" si="118"/>
        <v>0</v>
      </c>
      <c r="AC390" s="371">
        <f t="shared" si="118"/>
        <v>0</v>
      </c>
      <c r="AD390" s="371">
        <f t="shared" si="118"/>
        <v>0</v>
      </c>
      <c r="AE390" s="371">
        <f t="shared" si="118"/>
        <v>0</v>
      </c>
      <c r="AF390" s="371">
        <f t="shared" ref="AF390:AL390" si="119">AF384*AF387</f>
        <v>0</v>
      </c>
      <c r="AG390" s="371">
        <f t="shared" si="119"/>
        <v>0</v>
      </c>
      <c r="AH390" s="371">
        <f t="shared" si="119"/>
        <v>0</v>
      </c>
      <c r="AI390" s="371">
        <f t="shared" si="119"/>
        <v>0</v>
      </c>
      <c r="AJ390" s="371">
        <f t="shared" si="119"/>
        <v>0</v>
      </c>
      <c r="AK390" s="371">
        <f t="shared" si="119"/>
        <v>0</v>
      </c>
      <c r="AL390" s="371">
        <f t="shared" si="119"/>
        <v>0</v>
      </c>
      <c r="AM390" s="620">
        <f>SUM(Y390:AL390)</f>
        <v>0</v>
      </c>
    </row>
    <row r="391" spans="1:41" s="373" customFormat="1" ht="15.75">
      <c r="A391" s="504"/>
      <c r="B391" s="342" t="s">
        <v>256</v>
      </c>
      <c r="C391" s="338"/>
      <c r="D391" s="329"/>
      <c r="E391" s="327"/>
      <c r="F391" s="327"/>
      <c r="G391" s="327"/>
      <c r="H391" s="327"/>
      <c r="I391" s="327"/>
      <c r="J391" s="327"/>
      <c r="K391" s="327"/>
      <c r="L391" s="327"/>
      <c r="M391" s="327"/>
      <c r="N391" s="327"/>
      <c r="O391" s="293"/>
      <c r="P391" s="327"/>
      <c r="Q391" s="327"/>
      <c r="R391" s="327"/>
      <c r="S391" s="329"/>
      <c r="T391" s="329"/>
      <c r="U391" s="329"/>
      <c r="V391" s="329"/>
      <c r="W391" s="327"/>
      <c r="X391" s="327"/>
      <c r="Y391" s="339">
        <f>SUM(Y388:Y390)</f>
        <v>0</v>
      </c>
      <c r="Z391" s="339">
        <f>SUM(Z388:Z390)</f>
        <v>0</v>
      </c>
      <c r="AA391" s="339">
        <f t="shared" ref="AA391:AE391" si="120">SUM(AA388:AA390)</f>
        <v>0</v>
      </c>
      <c r="AB391" s="339">
        <f t="shared" si="120"/>
        <v>0</v>
      </c>
      <c r="AC391" s="339">
        <f t="shared" si="120"/>
        <v>0</v>
      </c>
      <c r="AD391" s="339">
        <f t="shared" si="120"/>
        <v>0</v>
      </c>
      <c r="AE391" s="339">
        <f t="shared" si="120"/>
        <v>0</v>
      </c>
      <c r="AF391" s="339">
        <f t="shared" ref="AF391:AL391" si="121">SUM(AF388:AF390)</f>
        <v>0</v>
      </c>
      <c r="AG391" s="339">
        <f t="shared" si="121"/>
        <v>0</v>
      </c>
      <c r="AH391" s="339">
        <f t="shared" si="121"/>
        <v>0</v>
      </c>
      <c r="AI391" s="339">
        <f t="shared" si="121"/>
        <v>0</v>
      </c>
      <c r="AJ391" s="339">
        <f t="shared" si="121"/>
        <v>0</v>
      </c>
      <c r="AK391" s="339">
        <f t="shared" si="121"/>
        <v>0</v>
      </c>
      <c r="AL391" s="339">
        <f t="shared" si="121"/>
        <v>0</v>
      </c>
      <c r="AM391" s="400">
        <f>SUM(AM388:AM390)</f>
        <v>0</v>
      </c>
    </row>
    <row r="392" spans="1:41" s="373" customFormat="1" ht="15.75">
      <c r="A392" s="504"/>
      <c r="B392" s="342" t="s">
        <v>251</v>
      </c>
      <c r="C392" s="338"/>
      <c r="D392" s="343"/>
      <c r="E392" s="327"/>
      <c r="F392" s="327"/>
      <c r="G392" s="327"/>
      <c r="H392" s="327"/>
      <c r="I392" s="327"/>
      <c r="J392" s="327"/>
      <c r="K392" s="327"/>
      <c r="L392" s="327"/>
      <c r="M392" s="327"/>
      <c r="N392" s="327"/>
      <c r="O392" s="293"/>
      <c r="P392" s="327"/>
      <c r="Q392" s="327"/>
      <c r="R392" s="327"/>
      <c r="S392" s="329"/>
      <c r="T392" s="329"/>
      <c r="U392" s="329"/>
      <c r="V392" s="329"/>
      <c r="W392" s="327"/>
      <c r="X392" s="327"/>
      <c r="Y392" s="340">
        <f t="shared" ref="Y392:AE392" si="122">Y385*Y387</f>
        <v>0</v>
      </c>
      <c r="Z392" s="340">
        <f t="shared" si="122"/>
        <v>0</v>
      </c>
      <c r="AA392" s="340">
        <f t="shared" si="122"/>
        <v>0</v>
      </c>
      <c r="AB392" s="340">
        <f t="shared" si="122"/>
        <v>0</v>
      </c>
      <c r="AC392" s="340">
        <f t="shared" si="122"/>
        <v>0</v>
      </c>
      <c r="AD392" s="340">
        <f t="shared" si="122"/>
        <v>0</v>
      </c>
      <c r="AE392" s="340">
        <f t="shared" si="122"/>
        <v>0</v>
      </c>
      <c r="AF392" s="340">
        <f t="shared" ref="AF392:AL392" si="123">AF385*AF387</f>
        <v>0</v>
      </c>
      <c r="AG392" s="340">
        <f t="shared" si="123"/>
        <v>0</v>
      </c>
      <c r="AH392" s="340">
        <f t="shared" si="123"/>
        <v>0</v>
      </c>
      <c r="AI392" s="340">
        <f t="shared" si="123"/>
        <v>0</v>
      </c>
      <c r="AJ392" s="340">
        <f t="shared" si="123"/>
        <v>0</v>
      </c>
      <c r="AK392" s="340">
        <f t="shared" si="123"/>
        <v>0</v>
      </c>
      <c r="AL392" s="340">
        <f t="shared" si="123"/>
        <v>0</v>
      </c>
      <c r="AM392" s="400">
        <f>SUM(Y392:AL392)</f>
        <v>0</v>
      </c>
    </row>
    <row r="393" spans="1:41" ht="15.75" customHeight="1">
      <c r="A393" s="504"/>
      <c r="B393" s="342" t="s">
        <v>263</v>
      </c>
      <c r="C393" s="338"/>
      <c r="D393" s="343"/>
      <c r="E393" s="327"/>
      <c r="F393" s="327"/>
      <c r="G393" s="327"/>
      <c r="H393" s="327"/>
      <c r="I393" s="327"/>
      <c r="J393" s="327"/>
      <c r="K393" s="327"/>
      <c r="L393" s="327"/>
      <c r="M393" s="327"/>
      <c r="N393" s="327"/>
      <c r="O393" s="293"/>
      <c r="P393" s="327"/>
      <c r="Q393" s="327"/>
      <c r="R393" s="327"/>
      <c r="S393" s="343"/>
      <c r="T393" s="343"/>
      <c r="U393" s="343"/>
      <c r="V393" s="343"/>
      <c r="W393" s="327"/>
      <c r="X393" s="327"/>
      <c r="Y393" s="293"/>
      <c r="Z393" s="344"/>
      <c r="AA393" s="344"/>
      <c r="AB393" s="344"/>
      <c r="AC393" s="344"/>
      <c r="AD393" s="344"/>
      <c r="AE393" s="344"/>
      <c r="AF393" s="344"/>
      <c r="AG393" s="344"/>
      <c r="AH393" s="344"/>
      <c r="AI393" s="344"/>
      <c r="AJ393" s="344"/>
      <c r="AK393" s="344"/>
      <c r="AL393" s="344"/>
      <c r="AM393" s="400">
        <f>AM391-AM392</f>
        <v>0</v>
      </c>
    </row>
    <row r="394" spans="1:41" ht="15">
      <c r="B394" s="317"/>
      <c r="C394" s="343"/>
      <c r="D394" s="343"/>
      <c r="E394" s="327"/>
      <c r="F394" s="327"/>
      <c r="G394" s="327"/>
      <c r="H394" s="327"/>
      <c r="I394" s="327"/>
      <c r="J394" s="327"/>
      <c r="K394" s="327"/>
      <c r="L394" s="327"/>
      <c r="M394" s="327"/>
      <c r="N394" s="327"/>
      <c r="O394" s="293"/>
      <c r="P394" s="327"/>
      <c r="Q394" s="327"/>
      <c r="R394" s="327"/>
      <c r="S394" s="343"/>
      <c r="T394" s="338"/>
      <c r="U394" s="343"/>
      <c r="V394" s="343"/>
      <c r="W394" s="327"/>
      <c r="X394" s="327"/>
      <c r="Y394" s="246"/>
      <c r="Z394" s="246"/>
      <c r="AA394" s="246"/>
      <c r="AB394" s="246"/>
      <c r="AC394" s="246"/>
      <c r="AD394" s="246"/>
      <c r="AE394" s="246"/>
      <c r="AF394" s="246"/>
      <c r="AG394" s="246"/>
      <c r="AH394" s="246"/>
      <c r="AI394" s="246"/>
      <c r="AJ394" s="246"/>
      <c r="AK394" s="246"/>
      <c r="AL394" s="246"/>
      <c r="AM394" s="346"/>
    </row>
    <row r="395" spans="1:41" ht="15">
      <c r="B395" s="317" t="s">
        <v>71</v>
      </c>
      <c r="C395" s="349"/>
      <c r="D395" s="272"/>
      <c r="E395" s="272"/>
      <c r="F395" s="272"/>
      <c r="G395" s="272"/>
      <c r="H395" s="272"/>
      <c r="I395" s="272"/>
      <c r="J395" s="272"/>
      <c r="K395" s="272"/>
      <c r="L395" s="272"/>
      <c r="M395" s="272"/>
      <c r="N395" s="272"/>
      <c r="O395" s="350"/>
      <c r="P395" s="272"/>
      <c r="Q395" s="272"/>
      <c r="R395" s="272"/>
      <c r="S395" s="297"/>
      <c r="T395" s="302"/>
      <c r="U395" s="302"/>
      <c r="V395" s="272"/>
      <c r="W395" s="272"/>
      <c r="X395" s="302"/>
      <c r="Y395" s="284">
        <f>SUMPRODUCT(E279:E382,Y279:Y382)</f>
        <v>862925.08486493875</v>
      </c>
      <c r="Z395" s="284">
        <f>SUMPRODUCT(E279:E382,Z279:Z382)</f>
        <v>680630.49755003396</v>
      </c>
      <c r="AA395" s="284">
        <f>IF(AA278="kW",SUMPRODUCT(N279:N382,P279:P382,AA279:AA382),SUMPRODUCT(E279:E382,AA279:AA382))</f>
        <v>4803.0643915381825</v>
      </c>
      <c r="AB395" s="284">
        <f>IF(AB278="kW",SUMPRODUCT(N279:N382,P279:P382,AB279:AB382),SUMPRODUCT(E279:E382,AB279:AB382))</f>
        <v>2.1299760000000001</v>
      </c>
      <c r="AC395" s="284">
        <f>IF(AC278="kW",SUMPRODUCT(N279:N382,P279:P382,AC279:AC382),SUMPRODUCT(E279:E382,AC279:AC382))</f>
        <v>14413.998831136483</v>
      </c>
      <c r="AD395" s="284">
        <f>IF(AD278="kW",SUMPRODUCT(N279:N382,P279:P382,AD279:AD382),SUMPRODUCT(E279:E382, AD279:AD382))</f>
        <v>0</v>
      </c>
      <c r="AE395" s="284">
        <f>IF(AE278="kW",SUMPRODUCT(N279:N382,P279:P382,AE279:AE382),SUMPRODUCT(E279:E382,AE279:AE382))</f>
        <v>0</v>
      </c>
      <c r="AF395" s="284">
        <f>IF(AF278="kW",SUMPRODUCT(N279:N382,P279:P382,AF279:AF382),SUMPRODUCT(E279:E382,AF279:AF382))</f>
        <v>0</v>
      </c>
      <c r="AG395" s="284">
        <f>IF(AG278="kW",SUMPRODUCT(N279:N382,P279:P382,AG279:AG382),SUMPRODUCT(E279:E382,AG279:AG382))</f>
        <v>0</v>
      </c>
      <c r="AH395" s="284">
        <f>IF(AH278="kW",SUMPRODUCT(N279:N382,P279:P382,AH279:AH382),SUMPRODUCT(E279:E382,AH279:AH382))</f>
        <v>0</v>
      </c>
      <c r="AI395" s="284">
        <f>IF(AI278="kW",SUMPRODUCT(N279:N382,P279:P382,AI279:AI382),SUMPRODUCT(E279:E382,AI279:AI382))</f>
        <v>0</v>
      </c>
      <c r="AJ395" s="284">
        <f>IF(AJ278="kW",SUMPRODUCT(N279:N382,P279:P382,AJ279:AJ382),SUMPRODUCT(E279:E382,AJ279:AJ382))</f>
        <v>0</v>
      </c>
      <c r="AK395" s="284">
        <f>IF(AK278="kW",SUMPRODUCT(N279:N382,P279:P382,AK279:AK382),SUMPRODUCT(E279:E382,AK279:AK382))</f>
        <v>0</v>
      </c>
      <c r="AL395" s="284">
        <f>IF(AL278="kW",SUMPRODUCT(N279:N382,P279:P382,AL279:AL382),SUMPRODUCT(E279:E382,AL279:AL382))</f>
        <v>0</v>
      </c>
      <c r="AM395" s="330"/>
    </row>
    <row r="396" spans="1:41" ht="15">
      <c r="B396" s="317" t="s">
        <v>194</v>
      </c>
      <c r="C396" s="349"/>
      <c r="D396" s="272"/>
      <c r="E396" s="272"/>
      <c r="F396" s="272"/>
      <c r="G396" s="272"/>
      <c r="H396" s="272"/>
      <c r="I396" s="272"/>
      <c r="J396" s="272"/>
      <c r="K396" s="272"/>
      <c r="L396" s="272"/>
      <c r="M396" s="272"/>
      <c r="N396" s="272"/>
      <c r="O396" s="350"/>
      <c r="P396" s="272"/>
      <c r="Q396" s="272"/>
      <c r="R396" s="272"/>
      <c r="S396" s="297"/>
      <c r="T396" s="302"/>
      <c r="U396" s="302"/>
      <c r="V396" s="272"/>
      <c r="W396" s="272"/>
      <c r="X396" s="302"/>
      <c r="Y396" s="284">
        <f>SUMPRODUCT(F279:F382,Y279:Y382)</f>
        <v>850947.07752654084</v>
      </c>
      <c r="Z396" s="284">
        <f>SUMPRODUCT(F279:F382,Z279:Z382)</f>
        <v>673265.31095115806</v>
      </c>
      <c r="AA396" s="284">
        <f>IF(AA278="kW",SUMPRODUCT(N279:N382,Q279:Q382,AA279:AA382),SUMPRODUCT(F279:F382,AA279:AA382))</f>
        <v>4803.0643915381825</v>
      </c>
      <c r="AB396" s="284">
        <f>IF(AB278="kW",SUMPRODUCT(N279:N382,Q279:Q382,AB279:AB382),SUMPRODUCT(F279:F382,AB279:AB382))</f>
        <v>2.1299760000000001</v>
      </c>
      <c r="AC396" s="284">
        <f>IF(AC278="kW",SUMPRODUCT(N279:N382,Q279:Q382,AC279:AC382),SUMPRODUCT(F279:F382, AC279:AC382))</f>
        <v>14413.998831136483</v>
      </c>
      <c r="AD396" s="284">
        <f>IF(AD278="kW",SUMPRODUCT(N279:N382,Q279:Q382,AD279:AD382),SUMPRODUCT(F279:F382, AD279:AD382))</f>
        <v>0</v>
      </c>
      <c r="AE396" s="284">
        <f>IF(AE278="kW",SUMPRODUCT(N279:N382,Q279:Q382,AE279:AE382),SUMPRODUCT(F279:F382,AE279:AE382))</f>
        <v>0</v>
      </c>
      <c r="AF396" s="284">
        <f>IF(AF278="kW",SUMPRODUCT(N279:N382,Q279:Q382,AF279:AF382),SUMPRODUCT(F279:F382,AF279:AF382))</f>
        <v>0</v>
      </c>
      <c r="AG396" s="284">
        <f>IF(AG278="kW",SUMPRODUCT(N279:N382,Q279:Q382,AG279:AG382),SUMPRODUCT(F279:F382,AG279:AG382))</f>
        <v>0</v>
      </c>
      <c r="AH396" s="284">
        <f>IF(AH278="kW",SUMPRODUCT(N279:N382,Q279:Q382,AH279:AH382),SUMPRODUCT(F279:F382,AH279:AH382))</f>
        <v>0</v>
      </c>
      <c r="AI396" s="284">
        <f>IF(AI278="kW",SUMPRODUCT(N279:N382,Q279:Q382,AI279:AI382),SUMPRODUCT(F279:F382,AI279:AI382))</f>
        <v>0</v>
      </c>
      <c r="AJ396" s="284">
        <f>IF(AJ278="kW",SUMPRODUCT(N279:N382,Q279:Q382,AJ279:AJ382),SUMPRODUCT(F279:F382,AJ279:AJ382))</f>
        <v>0</v>
      </c>
      <c r="AK396" s="284">
        <f>IF(AK278="kW",SUMPRODUCT(N279:N382,Q279:Q382,AK279:AK382),SUMPRODUCT(F279:F382,AK279:AK382))</f>
        <v>0</v>
      </c>
      <c r="AL396" s="284">
        <f>IF(AL278="kW",SUMPRODUCT(N279:N382,Q279:Q382,AL279:AL382),SUMPRODUCT(F279:F382,AL279:AL382))</f>
        <v>0</v>
      </c>
      <c r="AM396" s="330"/>
    </row>
    <row r="397" spans="1:41" ht="15">
      <c r="B397" s="317" t="s">
        <v>195</v>
      </c>
      <c r="C397" s="349"/>
      <c r="D397" s="272"/>
      <c r="E397" s="272"/>
      <c r="F397" s="272"/>
      <c r="G397" s="272"/>
      <c r="H397" s="272"/>
      <c r="I397" s="272"/>
      <c r="J397" s="272"/>
      <c r="K397" s="272"/>
      <c r="L397" s="272"/>
      <c r="M397" s="272"/>
      <c r="N397" s="272"/>
      <c r="O397" s="350"/>
      <c r="P397" s="272"/>
      <c r="Q397" s="272"/>
      <c r="R397" s="272"/>
      <c r="S397" s="297"/>
      <c r="T397" s="302"/>
      <c r="U397" s="302"/>
      <c r="V397" s="272"/>
      <c r="W397" s="272"/>
      <c r="X397" s="302"/>
      <c r="Y397" s="284">
        <f>SUMPRODUCT(G279:G382,Y279:Y382)</f>
        <v>808706.32648210181</v>
      </c>
      <c r="Z397" s="284">
        <f>SUMPRODUCT(G279:G382,Z279:Z382)</f>
        <v>657481.1371679001</v>
      </c>
      <c r="AA397" s="284">
        <f>IF(AA278="kW",SUMPRODUCT(N279:N382,R279:R382,AA279:AA382),SUMPRODUCT(G279:G382,AA279:AA382))</f>
        <v>4803.0643915381825</v>
      </c>
      <c r="AB397" s="284">
        <f>IF(AB278="kW",SUMPRODUCT(N279:N382,R279:R382,AB279:AB382),SUMPRODUCT(G279:G382,AB279:AB382))</f>
        <v>0</v>
      </c>
      <c r="AC397" s="284">
        <f>IF(AC278="kW",SUMPRODUCT(N279:N382,R279:R382,AC279:AC382),SUMPRODUCT(G279:G382, AC279:AC382))</f>
        <v>14413.998831136483</v>
      </c>
      <c r="AD397" s="284">
        <f>IF(AD278="kW",SUMPRODUCT(N279:N382,R279:R382,AD279:AD382),SUMPRODUCT(G279:G382, AD279:AD382))</f>
        <v>0</v>
      </c>
      <c r="AE397" s="284">
        <f>IF(AE278="kW",SUMPRODUCT(N279:N382,R279:R382,AE279:AE382),SUMPRODUCT(G279:G382,AE279:AE382))</f>
        <v>0</v>
      </c>
      <c r="AF397" s="284">
        <f>IF(AF278="kW",SUMPRODUCT(N279:N382,R279:R382,AF279:AF382),SUMPRODUCT(G279:G382,AF279:AF382))</f>
        <v>0</v>
      </c>
      <c r="AG397" s="284">
        <f>IF(AG278="kW",SUMPRODUCT(N279:N382,R279:R382,AG279:AG382),SUMPRODUCT(G279:G382,AG279:AG382))</f>
        <v>0</v>
      </c>
      <c r="AH397" s="284">
        <f>IF(AH278="kW",SUMPRODUCT(N279:N382,R279:R382,AH279:AH382),SUMPRODUCT(G279:G382,AH279:AH382))</f>
        <v>0</v>
      </c>
      <c r="AI397" s="284">
        <f>IF(AI278="kW",SUMPRODUCT(N279:N382,R279:R382,AI279:AI382),SUMPRODUCT(G279:G382,AI279:AI382))</f>
        <v>0</v>
      </c>
      <c r="AJ397" s="284">
        <f>IF(AJ278="kW",SUMPRODUCT(N279:N382,R279:R382,AJ279:AJ382),SUMPRODUCT(G279:G382,AJ279:AJ382))</f>
        <v>0</v>
      </c>
      <c r="AK397" s="284">
        <f>IF(AK278="kW",SUMPRODUCT(N279:N382,R279:R382,AK279:AK382),SUMPRODUCT(G279:G382,AK279:AK382))</f>
        <v>0</v>
      </c>
      <c r="AL397" s="284">
        <f>IF(AL278="kW",SUMPRODUCT(N279:N382,R279:R382,AL279:AL382),SUMPRODUCT(G279:G382,AL279:AL382))</f>
        <v>0</v>
      </c>
      <c r="AM397" s="330"/>
    </row>
    <row r="398" spans="1:41" ht="15">
      <c r="B398" s="317" t="s">
        <v>196</v>
      </c>
      <c r="C398" s="349"/>
      <c r="D398" s="272"/>
      <c r="E398" s="272"/>
      <c r="F398" s="272"/>
      <c r="G398" s="272"/>
      <c r="H398" s="272"/>
      <c r="I398" s="272"/>
      <c r="J398" s="272"/>
      <c r="K398" s="272"/>
      <c r="L398" s="272"/>
      <c r="M398" s="272"/>
      <c r="N398" s="272"/>
      <c r="O398" s="350"/>
      <c r="P398" s="272"/>
      <c r="Q398" s="272"/>
      <c r="R398" s="272"/>
      <c r="S398" s="297"/>
      <c r="T398" s="302"/>
      <c r="U398" s="302"/>
      <c r="V398" s="272"/>
      <c r="W398" s="272"/>
      <c r="X398" s="302"/>
      <c r="Y398" s="284">
        <f>SUMPRODUCT(H279:H382,Y279:Y382)</f>
        <v>751208.63850367023</v>
      </c>
      <c r="Z398" s="284">
        <f>SUMPRODUCT(H279:H382,Z279:Z382)</f>
        <v>509252.81473433622</v>
      </c>
      <c r="AA398" s="284">
        <f>IF(AA278="kW",SUMPRODUCT(N279:N382,S279:S382,AA279:AA382),SUMPRODUCT(H279:H382,AA279:AA382))</f>
        <v>2064.6842467332767</v>
      </c>
      <c r="AB398" s="284">
        <f>IF(AB278="kW",SUMPRODUCT(N279:N382,S279:S382,AB279:AB382),SUMPRODUCT(H279:H382,AB279:AB382))</f>
        <v>0</v>
      </c>
      <c r="AC398" s="284">
        <f>IF(AC278="kW",SUMPRODUCT(N279:N382,S279:S382,AC279:AC382),SUMPRODUCT(H279:H382, AC279:AC382))</f>
        <v>4305.0907406969627</v>
      </c>
      <c r="AD398" s="284">
        <f>IF(AD278="kW",SUMPRODUCT(N279:N382,S279:S382,AD279:AD382),SUMPRODUCT(H279:H382, AD279:AD382))</f>
        <v>0</v>
      </c>
      <c r="AE398" s="284">
        <f>IF(AE278="kW",SUMPRODUCT(N279:N382,S279:S382,AE279:AE382),SUMPRODUCT(H279:H382,AE279:AE382))</f>
        <v>0</v>
      </c>
      <c r="AF398" s="284">
        <f>IF(AF278="kW",SUMPRODUCT(N279:N382,S279:S382,AF279:AF382),SUMPRODUCT(H279:H382,AF279:AF382))</f>
        <v>0</v>
      </c>
      <c r="AG398" s="284">
        <f>IF(AG278="kW",SUMPRODUCT(N279:N382,S279:S382,AG279:AG382),SUMPRODUCT(H279:H382,AG279:AG382))</f>
        <v>0</v>
      </c>
      <c r="AH398" s="284">
        <f>IF(AH278="kW",SUMPRODUCT(N279:N382,S279:S382,AH279:AH382),SUMPRODUCT(H279:H382,AH279:AH382))</f>
        <v>0</v>
      </c>
      <c r="AI398" s="284">
        <f>IF(AI278="kW",SUMPRODUCT(N279:N382,S279:S382,AI279:AI382),SUMPRODUCT(H279:H382,AI279:AI382))</f>
        <v>0</v>
      </c>
      <c r="AJ398" s="284">
        <f>IF(AJ278="kW",SUMPRODUCT(N279:N382,S279:S382,AJ279:AJ382),SUMPRODUCT(H279:H382,AJ279:AJ382))</f>
        <v>0</v>
      </c>
      <c r="AK398" s="284">
        <f>IF(AK278="kW",SUMPRODUCT(N279:N382,S279:S382,AK279:AK382),SUMPRODUCT(H279:H382,AK279:AK382))</f>
        <v>0</v>
      </c>
      <c r="AL398" s="284">
        <f>IF(AL278="kW",SUMPRODUCT(N279:N382,S279:S382,AL279:AL382),SUMPRODUCT(H279:H382,AL279:AL382))</f>
        <v>0</v>
      </c>
      <c r="AM398" s="330"/>
    </row>
    <row r="399" spans="1:41" ht="15">
      <c r="B399" s="317" t="s">
        <v>197</v>
      </c>
      <c r="C399" s="349"/>
      <c r="D399" s="272"/>
      <c r="E399" s="272"/>
      <c r="F399" s="272"/>
      <c r="G399" s="272"/>
      <c r="H399" s="272"/>
      <c r="I399" s="272"/>
      <c r="J399" s="272"/>
      <c r="K399" s="272"/>
      <c r="L399" s="272"/>
      <c r="M399" s="272"/>
      <c r="N399" s="272"/>
      <c r="O399" s="350"/>
      <c r="P399" s="272"/>
      <c r="Q399" s="272"/>
      <c r="R399" s="272"/>
      <c r="S399" s="297"/>
      <c r="T399" s="302"/>
      <c r="U399" s="302"/>
      <c r="V399" s="272"/>
      <c r="W399" s="272"/>
      <c r="X399" s="302"/>
      <c r="Y399" s="284">
        <f>SUMPRODUCT(I279:I382,Y279:Y382)</f>
        <v>700802.80555976299</v>
      </c>
      <c r="Z399" s="284">
        <f>SUMPRODUCT(I279:I382,Z279:Z382)</f>
        <v>507189.00985814852</v>
      </c>
      <c r="AA399" s="284">
        <f>IF(AA278="kW",SUMPRODUCT(N279:N382,T279:T382,AA279:AA382),SUMPRODUCT(I279:I382,AA279:AA382))</f>
        <v>1896.6344400457044</v>
      </c>
      <c r="AB399" s="284">
        <f>IF(AB278="kW",SUMPRODUCT(N279:N382,T279:T382,AB279:AB382),SUMPRODUCT(I279:I382,AB279:AB382))</f>
        <v>0</v>
      </c>
      <c r="AC399" s="284">
        <f>IF(AC278="kW",SUMPRODUCT(N279:N382,T279:T382,AC279:AC382),SUMPRODUCT(I279:I382, AC279:AC382))</f>
        <v>3701.8672025371666</v>
      </c>
      <c r="AD399" s="284">
        <f>IF(AD278="kW",SUMPRODUCT(N279:N382,T279:T382,AD279:AD382),SUMPRODUCT(I279:I382, AD279:AD382))</f>
        <v>0</v>
      </c>
      <c r="AE399" s="284">
        <f>IF(AE278="kW",SUMPRODUCT(N279:N382,T279:T382,AE279:AE382),SUMPRODUCT(I279:I382,AE279:AE382))</f>
        <v>0</v>
      </c>
      <c r="AF399" s="284">
        <f>IF(AF278="kW",SUMPRODUCT(N279:N382,T279:T382,AF279:AF382),SUMPRODUCT(I279:I382,AF279:AF382))</f>
        <v>0</v>
      </c>
      <c r="AG399" s="284">
        <f>IF(AG278="kW",SUMPRODUCT(N279:N382,T279:T382,AG279:AG382),SUMPRODUCT(I279:I382,AG279:AG382))</f>
        <v>0</v>
      </c>
      <c r="AH399" s="284">
        <f>IF(AH278="kW",SUMPRODUCT(N279:N382,T279:T382,AH279:AH382),SUMPRODUCT(I279:I382,AH279:AH382))</f>
        <v>0</v>
      </c>
      <c r="AI399" s="284">
        <f>IF(AI278="kW",SUMPRODUCT(N279:N382,T279:T382,AI279:AI382),SUMPRODUCT(I279:I382,AI279:AI382))</f>
        <v>0</v>
      </c>
      <c r="AJ399" s="284">
        <f>IF(AJ278="kW",SUMPRODUCT(N279:N382,T279:T382,AJ279:AJ382),SUMPRODUCT(I279:I382,AJ279:AJ382))</f>
        <v>0</v>
      </c>
      <c r="AK399" s="284">
        <f>IF(AK278="kW",SUMPRODUCT(N279:N382,T279:T382,AK279:AK382),SUMPRODUCT(I279:I382,AK279:AK382))</f>
        <v>0</v>
      </c>
      <c r="AL399" s="284">
        <f>IF(AL278="kW",SUMPRODUCT(N279:N382,T279:T382,AL279:AL382),SUMPRODUCT(I279:I382,AL279:AL382))</f>
        <v>0</v>
      </c>
      <c r="AM399" s="330"/>
    </row>
    <row r="400" spans="1:41" ht="15">
      <c r="B400" s="317" t="s">
        <v>198</v>
      </c>
      <c r="C400" s="349"/>
      <c r="D400" s="302"/>
      <c r="E400" s="302"/>
      <c r="F400" s="302"/>
      <c r="G400" s="302"/>
      <c r="H400" s="302"/>
      <c r="I400" s="302"/>
      <c r="J400" s="302"/>
      <c r="K400" s="302"/>
      <c r="L400" s="302"/>
      <c r="M400" s="302"/>
      <c r="N400" s="302"/>
      <c r="O400" s="350"/>
      <c r="P400" s="302"/>
      <c r="Q400" s="302"/>
      <c r="R400" s="302"/>
      <c r="S400" s="297"/>
      <c r="T400" s="302"/>
      <c r="U400" s="302"/>
      <c r="V400" s="302"/>
      <c r="W400" s="302"/>
      <c r="X400" s="302"/>
      <c r="Y400" s="284">
        <f>SUMPRODUCT(J279:J382,Y279:Y382)</f>
        <v>700802.80555976299</v>
      </c>
      <c r="Z400" s="284">
        <f>SUMPRODUCT(J279:J382,Z279:Z382)</f>
        <v>507189.00985814852</v>
      </c>
      <c r="AA400" s="284">
        <f>IF(AA278="kW",SUMPRODUCT(N279:N382,U279:U382,AA279:AA382),SUMPRODUCT(J279:J382,AA279:AA382))</f>
        <v>1896.6344400457044</v>
      </c>
      <c r="AB400" s="284">
        <f>IF(AB278="kW",SUMPRODUCT(N279:N382,U279:U382,AB279:AB382),SUMPRODUCT(J279:J382,AB279:AB382))</f>
        <v>0</v>
      </c>
      <c r="AC400" s="284">
        <f>IF(AC278="kW",SUMPRODUCT(N279:N382,U279:U382,AC279:AC382),SUMPRODUCT(J279:J382, AC279:AC382))</f>
        <v>3701.8672025371666</v>
      </c>
      <c r="AD400" s="284">
        <f>IF(AD278="kW",SUMPRODUCT(N279:N382,U279:U382,AD279:AD382),SUMPRODUCT(J279:J382, AD279:AD382))</f>
        <v>0</v>
      </c>
      <c r="AE400" s="284">
        <f>IF(AE278="kW",SUMPRODUCT(N279:N382,U279:U382,AE279:AE382),SUMPRODUCT(J279:J382,AE279:AE382))</f>
        <v>0</v>
      </c>
      <c r="AF400" s="284">
        <f>IF(AF278="kW",SUMPRODUCT(N279:N382,U279:U382,AF279:AF382),SUMPRODUCT(J279:J382,AF279:AF382))</f>
        <v>0</v>
      </c>
      <c r="AG400" s="284">
        <f>IF(AG278="kW",SUMPRODUCT(N279:N382,U279:U382,AG279:AG382),SUMPRODUCT(J279:J382,AG279:AG382))</f>
        <v>0</v>
      </c>
      <c r="AH400" s="284">
        <f>IF(AH278="kW",SUMPRODUCT(N279:N382,U279:U382,AH279:AH382),SUMPRODUCT(J279:J382,AH279:AH382))</f>
        <v>0</v>
      </c>
      <c r="AI400" s="284">
        <f>IF(AI278="kW",SUMPRODUCT(N279:N382,U279:U382,AI279:AI382),SUMPRODUCT(J279:J382,AI279:AI382))</f>
        <v>0</v>
      </c>
      <c r="AJ400" s="284">
        <f>IF(AJ278="kW",SUMPRODUCT(N279:N382,U279:U382,AJ279:AJ382),SUMPRODUCT(J279:J382,AJ279:AJ382))</f>
        <v>0</v>
      </c>
      <c r="AK400" s="284">
        <f>IF(AK278="kW",SUMPRODUCT(N279:N382,U279:U382,AK279:AK382),SUMPRODUCT(J279:J382,AK279:AK382))</f>
        <v>0</v>
      </c>
      <c r="AL400" s="284">
        <f>IF(AL278="kW",SUMPRODUCT(N279:N382,U279:U382,AL279:AL382),SUMPRODUCT(J279:J382,AL279:AL382))</f>
        <v>0</v>
      </c>
      <c r="AM400" s="330"/>
    </row>
    <row r="401" spans="1:40" ht="15.75" customHeight="1">
      <c r="B401" s="374" t="s">
        <v>199</v>
      </c>
      <c r="C401" s="395"/>
      <c r="D401" s="396"/>
      <c r="E401" s="396"/>
      <c r="F401" s="396"/>
      <c r="G401" s="396"/>
      <c r="H401" s="396"/>
      <c r="I401" s="396"/>
      <c r="J401" s="396"/>
      <c r="K401" s="396"/>
      <c r="L401" s="396"/>
      <c r="M401" s="396"/>
      <c r="N401" s="396"/>
      <c r="O401" s="397"/>
      <c r="P401" s="398"/>
      <c r="Q401" s="398"/>
      <c r="R401" s="397"/>
      <c r="S401" s="399"/>
      <c r="T401" s="397"/>
      <c r="U401" s="397"/>
      <c r="V401" s="376"/>
      <c r="W401" s="376"/>
      <c r="X401" s="378"/>
      <c r="Y401" s="319">
        <f>SUMPRODUCT(K279:K382,Y279:Y382)</f>
        <v>700622.287053306</v>
      </c>
      <c r="Z401" s="319">
        <f>SUMPRODUCT(K279:K382,Z279:Z382)</f>
        <v>507079.38038350886</v>
      </c>
      <c r="AA401" s="319">
        <f>IF(AA278="kW",SUMPRODUCT(N279:N382,V279:V382,AA279:AA382),SUMPRODUCT(K279:K382,AA279:AA382))</f>
        <v>1896.6039994537819</v>
      </c>
      <c r="AB401" s="319">
        <f>IF(AB278="kW",SUMPRODUCT(N279:N382,V279:V382,AB279:AB382),SUMPRODUCT(K279:K382,AB279:AB382))</f>
        <v>0</v>
      </c>
      <c r="AC401" s="319">
        <f>IF(AC278="kW",SUMPRODUCT(N279:N382,V279:V382,AC279:AC382),SUMPRODUCT(K279:K382, AC279:AC382))</f>
        <v>3701.8285245863767</v>
      </c>
      <c r="AD401" s="319">
        <f>IF(AD278="kW",SUMPRODUCT(N279:N382,V279:V382,AD279:AD382),SUMPRODUCT(K279:K382, AD279:AD382))</f>
        <v>0</v>
      </c>
      <c r="AE401" s="319">
        <f>IF(AE278="kW",SUMPRODUCT(N279:N382,V279:V382,AE279:AE382),SUMPRODUCT(K279:K382,AE279:AE382))</f>
        <v>0</v>
      </c>
      <c r="AF401" s="319">
        <f>IF(AF278="kW",SUMPRODUCT(N279:N382,V279:V382,AF279:AF382),SUMPRODUCT(K279:K382,AF279:AF382))</f>
        <v>0</v>
      </c>
      <c r="AG401" s="319">
        <f>IF(AG278="kW",SUMPRODUCT(N279:N382,V279:V382,AG279:AG382),SUMPRODUCT(K279:K382,AG279:AG382))</f>
        <v>0</v>
      </c>
      <c r="AH401" s="319">
        <f>IF(AH278="kW",SUMPRODUCT(N279:N382,V279:V382,AH279:AH382),SUMPRODUCT(K279:K382,AH279:AH382))</f>
        <v>0</v>
      </c>
      <c r="AI401" s="319">
        <f>IF(AI278="kW",SUMPRODUCT(N279:N382,V279:V382,AI279:AI382),SUMPRODUCT(K279:K382,AI279:AI382))</f>
        <v>0</v>
      </c>
      <c r="AJ401" s="319">
        <f>IF(AJ278="kW",SUMPRODUCT(N279:N382,V279:V382,AJ279:AJ382),SUMPRODUCT(K279:K382,AJ279:AJ382))</f>
        <v>0</v>
      </c>
      <c r="AK401" s="319">
        <f>IF(AK278="kW",SUMPRODUCT(N279:N382,V279:V382,AK279:AK382),SUMPRODUCT(K279:K382,AK279:AK382))</f>
        <v>0</v>
      </c>
      <c r="AL401" s="319">
        <f>IF(AL278="kW",SUMPRODUCT(N279:N382,V279:V382,AL279:AL382),SUMPRODUCT(K279:K382,AL279:AL382))</f>
        <v>0</v>
      </c>
      <c r="AM401" s="379"/>
    </row>
    <row r="402" spans="1:40" ht="21.75" customHeight="1">
      <c r="B402" s="361" t="s">
        <v>594</v>
      </c>
      <c r="C402" s="380"/>
      <c r="D402" s="381"/>
      <c r="E402" s="381"/>
      <c r="F402" s="381"/>
      <c r="G402" s="381"/>
      <c r="H402" s="381"/>
      <c r="I402" s="381"/>
      <c r="J402" s="381"/>
      <c r="K402" s="381"/>
      <c r="L402" s="381"/>
      <c r="M402" s="381"/>
      <c r="N402" s="381"/>
      <c r="O402" s="381"/>
      <c r="P402" s="381"/>
      <c r="Q402" s="381"/>
      <c r="R402" s="381"/>
      <c r="S402" s="364"/>
      <c r="T402" s="365"/>
      <c r="U402" s="381"/>
      <c r="V402" s="381"/>
      <c r="W402" s="381"/>
      <c r="X402" s="381"/>
      <c r="Y402" s="382"/>
      <c r="Z402" s="382"/>
      <c r="AA402" s="382"/>
      <c r="AB402" s="382"/>
      <c r="AC402" s="382"/>
      <c r="AD402" s="382"/>
      <c r="AE402" s="382"/>
      <c r="AF402" s="382"/>
      <c r="AG402" s="382"/>
      <c r="AH402" s="382"/>
      <c r="AI402" s="382"/>
      <c r="AJ402" s="382"/>
      <c r="AK402" s="382"/>
      <c r="AL402" s="382"/>
      <c r="AM402" s="382"/>
      <c r="AN402" s="383"/>
    </row>
    <row r="404" spans="1:40" ht="15.75">
      <c r="B404" s="273" t="s">
        <v>257</v>
      </c>
      <c r="C404" s="274"/>
      <c r="D404" s="582" t="s">
        <v>520</v>
      </c>
      <c r="F404" s="582"/>
      <c r="O404" s="274"/>
      <c r="Y404" s="263"/>
      <c r="Z404" s="260"/>
      <c r="AA404" s="260"/>
      <c r="AB404" s="260"/>
      <c r="AC404" s="260"/>
      <c r="AD404" s="260"/>
      <c r="AE404" s="260"/>
      <c r="AF404" s="260"/>
      <c r="AG404" s="260"/>
      <c r="AH404" s="260"/>
      <c r="AI404" s="260"/>
      <c r="AJ404" s="260"/>
      <c r="AK404" s="260"/>
      <c r="AL404" s="260"/>
      <c r="AM404" s="275"/>
    </row>
    <row r="405" spans="1:40" ht="36" customHeight="1">
      <c r="B405" s="1287" t="s">
        <v>210</v>
      </c>
      <c r="C405" s="1289" t="s">
        <v>32</v>
      </c>
      <c r="D405" s="277" t="s">
        <v>421</v>
      </c>
      <c r="E405" s="1291" t="s">
        <v>208</v>
      </c>
      <c r="F405" s="1292"/>
      <c r="G405" s="1292"/>
      <c r="H405" s="1292"/>
      <c r="I405" s="1292"/>
      <c r="J405" s="1292"/>
      <c r="K405" s="1292"/>
      <c r="L405" s="1292"/>
      <c r="M405" s="1293"/>
      <c r="N405" s="1297" t="s">
        <v>212</v>
      </c>
      <c r="O405" s="277" t="s">
        <v>422</v>
      </c>
      <c r="P405" s="1291" t="s">
        <v>211</v>
      </c>
      <c r="Q405" s="1292"/>
      <c r="R405" s="1292"/>
      <c r="S405" s="1292"/>
      <c r="T405" s="1292"/>
      <c r="U405" s="1292"/>
      <c r="V405" s="1292"/>
      <c r="W405" s="1292"/>
      <c r="X405" s="1293"/>
      <c r="Y405" s="1294" t="s">
        <v>242</v>
      </c>
      <c r="Z405" s="1295"/>
      <c r="AA405" s="1295"/>
      <c r="AB405" s="1295"/>
      <c r="AC405" s="1295"/>
      <c r="AD405" s="1295"/>
      <c r="AE405" s="1295"/>
      <c r="AF405" s="1295"/>
      <c r="AG405" s="1295"/>
      <c r="AH405" s="1295"/>
      <c r="AI405" s="1295"/>
      <c r="AJ405" s="1295"/>
      <c r="AK405" s="1295"/>
      <c r="AL405" s="1295"/>
      <c r="AM405" s="1296"/>
    </row>
    <row r="406" spans="1:40" ht="45.75" customHeight="1">
      <c r="B406" s="1288"/>
      <c r="C406" s="1290"/>
      <c r="D406" s="278">
        <v>2014</v>
      </c>
      <c r="E406" s="278">
        <v>2015</v>
      </c>
      <c r="F406" s="278">
        <v>2016</v>
      </c>
      <c r="G406" s="278">
        <v>2017</v>
      </c>
      <c r="H406" s="278">
        <v>2018</v>
      </c>
      <c r="I406" s="278">
        <v>2019</v>
      </c>
      <c r="J406" s="278">
        <v>2020</v>
      </c>
      <c r="K406" s="278">
        <v>2021</v>
      </c>
      <c r="L406" s="278">
        <v>2022</v>
      </c>
      <c r="M406" s="278">
        <v>2023</v>
      </c>
      <c r="N406" s="1298"/>
      <c r="O406" s="278">
        <v>2014</v>
      </c>
      <c r="P406" s="278">
        <v>2015</v>
      </c>
      <c r="Q406" s="278">
        <v>2016</v>
      </c>
      <c r="R406" s="278">
        <v>2017</v>
      </c>
      <c r="S406" s="278">
        <v>2018</v>
      </c>
      <c r="T406" s="278">
        <v>2019</v>
      </c>
      <c r="U406" s="278">
        <v>2020</v>
      </c>
      <c r="V406" s="278">
        <v>2021</v>
      </c>
      <c r="W406" s="278">
        <v>2022</v>
      </c>
      <c r="X406" s="278">
        <v>2023</v>
      </c>
      <c r="Y406" s="278" t="str">
        <f>'1.  LRAMVA Summary'!D52</f>
        <v>Residential</v>
      </c>
      <c r="Z406" s="278" t="str">
        <f>'1.  LRAMVA Summary'!E52</f>
        <v>GS&lt;50 kW</v>
      </c>
      <c r="AA406" s="278" t="str">
        <f>'1.  LRAMVA Summary'!F52</f>
        <v>General Service 50 to 999 kW</v>
      </c>
      <c r="AB406" s="278" t="str">
        <f>'1.  LRAMVA Summary'!G52</f>
        <v>General Service 1,000 to 4,999 kW</v>
      </c>
      <c r="AC406" s="278" t="str">
        <f>'1.  LRAMVA Summary'!H52</f>
        <v>Large Use</v>
      </c>
      <c r="AD406" s="278" t="str">
        <f>'1.  LRAMVA Summary'!I52</f>
        <v>Unmetered Scattered Load</v>
      </c>
      <c r="AE406" s="278" t="str">
        <f>'1.  LRAMVA Summary'!J52</f>
        <v>Sentinel Lighting</v>
      </c>
      <c r="AF406" s="278" t="str">
        <f>'1.  LRAMVA Summary'!K52</f>
        <v>Street Lighting</v>
      </c>
      <c r="AG406" s="278" t="str">
        <f>'1.  LRAMVA Summary'!L52</f>
        <v/>
      </c>
      <c r="AH406" s="278" t="str">
        <f>'1.  LRAMVA Summary'!M52</f>
        <v/>
      </c>
      <c r="AI406" s="278" t="str">
        <f>'1.  LRAMVA Summary'!N52</f>
        <v/>
      </c>
      <c r="AJ406" s="278" t="str">
        <f>'1.  LRAMVA Summary'!O52</f>
        <v/>
      </c>
      <c r="AK406" s="278" t="str">
        <f>'1.  LRAMVA Summary'!P52</f>
        <v/>
      </c>
      <c r="AL406" s="278" t="str">
        <f>'1.  LRAMVA Summary'!Q52</f>
        <v/>
      </c>
      <c r="AM406" s="280" t="str">
        <f>'1.  LRAMVA Summary'!R52</f>
        <v>Total</v>
      </c>
    </row>
    <row r="407" spans="1:40" ht="15.75" customHeight="1">
      <c r="A407" s="503"/>
      <c r="B407" s="281" t="s">
        <v>0</v>
      </c>
      <c r="C407" s="282"/>
      <c r="D407" s="282"/>
      <c r="E407" s="282"/>
      <c r="F407" s="282"/>
      <c r="G407" s="282"/>
      <c r="H407" s="282"/>
      <c r="I407" s="282"/>
      <c r="J407" s="282"/>
      <c r="K407" s="282"/>
      <c r="L407" s="282"/>
      <c r="M407" s="282"/>
      <c r="N407" s="283"/>
      <c r="O407" s="282"/>
      <c r="P407" s="282"/>
      <c r="Q407" s="282"/>
      <c r="R407" s="282"/>
      <c r="S407" s="282"/>
      <c r="T407" s="282"/>
      <c r="U407" s="282"/>
      <c r="V407" s="282"/>
      <c r="W407" s="282"/>
      <c r="X407" s="282"/>
      <c r="Y407" s="284" t="str">
        <f>'1.  LRAMVA Summary'!D53</f>
        <v>kWh</v>
      </c>
      <c r="Z407" s="284" t="str">
        <f>'1.  LRAMVA Summary'!E53</f>
        <v>kWh</v>
      </c>
      <c r="AA407" s="284" t="str">
        <f>'1.  LRAMVA Summary'!F53</f>
        <v>kW</v>
      </c>
      <c r="AB407" s="284" t="str">
        <f>'1.  LRAMVA Summary'!G53</f>
        <v>kW</v>
      </c>
      <c r="AC407" s="284" t="str">
        <f>'1.  LRAMVA Summary'!H53</f>
        <v>kW</v>
      </c>
      <c r="AD407" s="284" t="str">
        <f>'1.  LRAMVA Summary'!I53</f>
        <v>kWh</v>
      </c>
      <c r="AE407" s="284" t="str">
        <f>'1.  LRAMVA Summary'!J53</f>
        <v>kW</v>
      </c>
      <c r="AF407" s="284" t="str">
        <f>'1.  LRAMVA Summary'!K53</f>
        <v>kW</v>
      </c>
      <c r="AG407" s="284">
        <f>'1.  LRAMVA Summary'!L53</f>
        <v>0</v>
      </c>
      <c r="AH407" s="284">
        <f>'1.  LRAMVA Summary'!M53</f>
        <v>0</v>
      </c>
      <c r="AI407" s="284">
        <f>'1.  LRAMVA Summary'!N53</f>
        <v>0</v>
      </c>
      <c r="AJ407" s="284">
        <f>'1.  LRAMVA Summary'!O53</f>
        <v>0</v>
      </c>
      <c r="AK407" s="284">
        <f>'1.  LRAMVA Summary'!P53</f>
        <v>0</v>
      </c>
      <c r="AL407" s="284">
        <f>'1.  LRAMVA Summary'!Q53</f>
        <v>0</v>
      </c>
      <c r="AM407" s="285"/>
    </row>
    <row r="408" spans="1:40" ht="15" outlineLevel="1">
      <c r="A408" s="502">
        <v>1</v>
      </c>
      <c r="B408" s="287" t="s">
        <v>1</v>
      </c>
      <c r="C408" s="284" t="s">
        <v>24</v>
      </c>
      <c r="D408" s="288">
        <f>'[3]4.  2011-2014 LRAM'!D408</f>
        <v>86630.372000000003</v>
      </c>
      <c r="E408" s="1036">
        <f>SUMIF('7.  Persistence Report'!$D$69:$D$85,'4.  2011-2014 LRAM'!$B408,'7.  Persistence Report'!AU$69:AU$85)</f>
        <v>86630.371967376384</v>
      </c>
      <c r="F408" s="288">
        <f>SUMIF('7.  Persistence Report'!$D$69:$D$85,'4.  2011-2014 LRAM'!$B408,'7.  Persistence Report'!AV$69:AV$85)</f>
        <v>86630.371967376384</v>
      </c>
      <c r="G408" s="1036">
        <f>SUMIF('7.  Persistence Report'!$D$69:$D$85,'4.  2011-2014 LRAM'!$B408,'7.  Persistence Report'!AW$69:AW$85)</f>
        <v>86317.14782757638</v>
      </c>
      <c r="H408" s="288">
        <f>SUMIF('7.  Persistence Report'!$D$69:$D$85,'4.  2011-2014 LRAM'!$B408,'7.  Persistence Report'!AX$69:AX$85)</f>
        <v>50245.919072303281</v>
      </c>
      <c r="I408" s="288">
        <f>SUMIF('7.  Persistence Report'!$D$69:$D$85,'4.  2011-2014 LRAM'!$B408,'7.  Persistence Report'!AY$69:AY$85)</f>
        <v>0</v>
      </c>
      <c r="J408" s="288">
        <f>SUMIF('7.  Persistence Report'!$D$69:$D$85,'4.  2011-2014 LRAM'!$B408,'7.  Persistence Report'!AZ$69:AZ$85)</f>
        <v>0</v>
      </c>
      <c r="K408" s="288">
        <f>SUMIF('7.  Persistence Report'!$D$69:$D$85,'4.  2011-2014 LRAM'!$B408,'7.  Persistence Report'!BA$69:BA$85)</f>
        <v>0</v>
      </c>
      <c r="L408" s="288">
        <f>SUMIF('7.  Persistence Report'!$D$69:$D$85,'4.  2011-2014 LRAM'!$B408,'7.  Persistence Report'!BB$69:BB$85)</f>
        <v>0</v>
      </c>
      <c r="M408" s="288">
        <f>SUMIF('7.  Persistence Report'!$D$69:$D$85,'4.  2011-2014 LRAM'!$B408,'7.  Persistence Report'!BC$69:BC$85)</f>
        <v>0</v>
      </c>
      <c r="N408" s="284"/>
      <c r="O408" s="288">
        <f>'[3]4.  2011-2014 LRAM'!O408</f>
        <v>13.25</v>
      </c>
      <c r="P408" s="288">
        <f>SUMIF('7.  Persistence Report'!$D$69:$D$85,'4.  2011-2014 LRAM'!$B408,'7.  Persistence Report'!P$69:P$85)</f>
        <v>13.25005183094741</v>
      </c>
      <c r="Q408" s="288">
        <f>SUMIF('7.  Persistence Report'!$D$69:$D$85,'4.  2011-2014 LRAM'!$B408,'7.  Persistence Report'!Q$69:Q$85)</f>
        <v>13.25005183094741</v>
      </c>
      <c r="R408" s="288">
        <f>SUMIF('7.  Persistence Report'!$D$69:$D$85,'4.  2011-2014 LRAM'!$B408,'7.  Persistence Report'!R$69:R$85)</f>
        <v>12.89978893894741</v>
      </c>
      <c r="S408" s="288">
        <f>SUMIF('7.  Persistence Report'!$D$69:$D$85,'4.  2011-2014 LRAM'!$B408,'7.  Persistence Report'!S$69:S$85)</f>
        <v>7.3843489178549406</v>
      </c>
      <c r="T408" s="288">
        <f>SUMIF('7.  Persistence Report'!$D$69:$D$85,'4.  2011-2014 LRAM'!$B408,'7.  Persistence Report'!T$69:T$85)</f>
        <v>0</v>
      </c>
      <c r="U408" s="288">
        <f>SUMIF('7.  Persistence Report'!$D$69:$D$85,'4.  2011-2014 LRAM'!$B408,'7.  Persistence Report'!U$69:U$85)</f>
        <v>0</v>
      </c>
      <c r="V408" s="288">
        <f>SUMIF('7.  Persistence Report'!$D$69:$D$85,'4.  2011-2014 LRAM'!$B408,'7.  Persistence Report'!V$69:V$85)</f>
        <v>0</v>
      </c>
      <c r="W408" s="288">
        <f>SUMIF('7.  Persistence Report'!$D$69:$D$85,'4.  2011-2014 LRAM'!$B408,'7.  Persistence Report'!W$69:W$85)</f>
        <v>0</v>
      </c>
      <c r="X408" s="288">
        <f>SUMIF('7.  Persistence Report'!$D$69:$D$85,'4.  2011-2014 LRAM'!$B408,'7.  Persistence Report'!X$69:X$85)</f>
        <v>0</v>
      </c>
      <c r="Y408" s="463">
        <v>1</v>
      </c>
      <c r="Z408" s="403"/>
      <c r="AA408" s="403"/>
      <c r="AB408" s="403"/>
      <c r="AC408" s="403"/>
      <c r="AD408" s="403"/>
      <c r="AE408" s="403"/>
      <c r="AF408" s="403"/>
      <c r="AG408" s="403"/>
      <c r="AH408" s="403"/>
      <c r="AI408" s="403"/>
      <c r="AJ408" s="403"/>
      <c r="AK408" s="403"/>
      <c r="AL408" s="403"/>
      <c r="AM408" s="289">
        <f>SUM(Y408:AL408)</f>
        <v>1</v>
      </c>
    </row>
    <row r="409" spans="1:40" ht="15" outlineLevel="1">
      <c r="B409" s="287" t="s">
        <v>258</v>
      </c>
      <c r="C409" s="284" t="s">
        <v>162</v>
      </c>
      <c r="D409" s="288">
        <f>'[3]4.  2011-2014 LRAM'!D409</f>
        <v>0</v>
      </c>
      <c r="E409" s="288">
        <f>SUMIF('7.  Persistence Report'!$D$115:$D$120,'4.  2011-2014 LRAM'!$B408,'7.  Persistence Report'!AU$115:AU$120)</f>
        <v>0</v>
      </c>
      <c r="F409" s="288">
        <f>SUMIF('7.  Persistence Report'!$D$115:$D$120,'4.  2011-2014 LRAM'!$B408,'7.  Persistence Report'!AV$115:AV$120)</f>
        <v>0</v>
      </c>
      <c r="G409" s="288">
        <f>SUMIF('7.  Persistence Report'!$D$115:$D$120,'4.  2011-2014 LRAM'!$B408,'7.  Persistence Report'!AW$115:AW$120)</f>
        <v>0</v>
      </c>
      <c r="H409" s="288">
        <f>SUMIF('7.  Persistence Report'!$D$115:$D$120,'4.  2011-2014 LRAM'!$B408,'7.  Persistence Report'!AX$115:AX$120)</f>
        <v>0</v>
      </c>
      <c r="I409" s="288">
        <f>SUMIF('7.  Persistence Report'!$D$115:$D$120,'4.  2011-2014 LRAM'!$B408,'7.  Persistence Report'!AY$115:AY$120)</f>
        <v>0</v>
      </c>
      <c r="J409" s="288">
        <f>SUMIF('7.  Persistence Report'!$D$115:$D$120,'4.  2011-2014 LRAM'!$B408,'7.  Persistence Report'!AZ$115:AZ$120)</f>
        <v>0</v>
      </c>
      <c r="K409" s="288">
        <f>SUMIF('7.  Persistence Report'!$D$115:$D$120,'4.  2011-2014 LRAM'!$B408,'7.  Persistence Report'!BA$115:BA$120)</f>
        <v>0</v>
      </c>
      <c r="L409" s="288">
        <f>SUMIF('7.  Persistence Report'!$D$115:$D$120,'4.  2011-2014 LRAM'!$B408,'7.  Persistence Report'!BB$115:BB$120)</f>
        <v>0</v>
      </c>
      <c r="M409" s="288">
        <f>SUMIF('7.  Persistence Report'!$D$115:$D$120,'4.  2011-2014 LRAM'!$B408,'7.  Persistence Report'!BC$115:BC$120)</f>
        <v>0</v>
      </c>
      <c r="N409" s="461"/>
      <c r="O409" s="288">
        <f>'[3]4.  2011-2014 LRAM'!O409</f>
        <v>0</v>
      </c>
      <c r="P409" s="288">
        <f>SUMIF('7.  Persistence Report'!$D$115:$D$120,'4.  2011-2014 LRAM'!$B408,'7.  Persistence Report'!P$115:P$120)</f>
        <v>0</v>
      </c>
      <c r="Q409" s="288">
        <f>SUMIF('7.  Persistence Report'!$D$115:$D$120,'4.  2011-2014 LRAM'!$B408,'7.  Persistence Report'!Q$115:Q$120)</f>
        <v>0</v>
      </c>
      <c r="R409" s="288">
        <f>SUMIF('7.  Persistence Report'!$D$115:$D$120,'4.  2011-2014 LRAM'!$B408,'7.  Persistence Report'!R$115:R$120)</f>
        <v>0</v>
      </c>
      <c r="S409" s="288">
        <f>SUMIF('7.  Persistence Report'!$D$115:$D$120,'4.  2011-2014 LRAM'!$B408,'7.  Persistence Report'!S$115:S$120)</f>
        <v>0</v>
      </c>
      <c r="T409" s="288">
        <f>SUMIF('7.  Persistence Report'!$D$115:$D$120,'4.  2011-2014 LRAM'!$B408,'7.  Persistence Report'!T$115:T$120)</f>
        <v>0</v>
      </c>
      <c r="U409" s="288">
        <f>SUMIF('7.  Persistence Report'!$D$115:$D$120,'4.  2011-2014 LRAM'!$B408,'7.  Persistence Report'!U$115:U$120)</f>
        <v>0</v>
      </c>
      <c r="V409" s="288">
        <f>SUMIF('7.  Persistence Report'!$D$115:$D$120,'4.  2011-2014 LRAM'!$B408,'7.  Persistence Report'!V$115:V$120)</f>
        <v>0</v>
      </c>
      <c r="W409" s="288">
        <f>SUMIF('7.  Persistence Report'!$D$115:$D$120,'4.  2011-2014 LRAM'!$B408,'7.  Persistence Report'!W$115:W$120)</f>
        <v>0</v>
      </c>
      <c r="X409" s="288">
        <f>SUMIF('7.  Persistence Report'!$D$115:$D$120,'4.  2011-2014 LRAM'!$B408,'7.  Persistence Report'!X$115:X$120)</f>
        <v>0</v>
      </c>
      <c r="Y409" s="404">
        <f>Y408</f>
        <v>1</v>
      </c>
      <c r="Z409" s="404">
        <f>Z408</f>
        <v>0</v>
      </c>
      <c r="AA409" s="404">
        <f t="shared" ref="AA409:AL409" si="124">AA408</f>
        <v>0</v>
      </c>
      <c r="AB409" s="404">
        <f t="shared" si="124"/>
        <v>0</v>
      </c>
      <c r="AC409" s="404">
        <f t="shared" si="124"/>
        <v>0</v>
      </c>
      <c r="AD409" s="404">
        <f t="shared" si="124"/>
        <v>0</v>
      </c>
      <c r="AE409" s="404">
        <f t="shared" si="124"/>
        <v>0</v>
      </c>
      <c r="AF409" s="404">
        <f t="shared" si="124"/>
        <v>0</v>
      </c>
      <c r="AG409" s="404">
        <f t="shared" si="124"/>
        <v>0</v>
      </c>
      <c r="AH409" s="404">
        <f t="shared" si="124"/>
        <v>0</v>
      </c>
      <c r="AI409" s="404">
        <f t="shared" si="124"/>
        <v>0</v>
      </c>
      <c r="AJ409" s="404">
        <f t="shared" si="124"/>
        <v>0</v>
      </c>
      <c r="AK409" s="404">
        <f t="shared" si="124"/>
        <v>0</v>
      </c>
      <c r="AL409" s="404">
        <f t="shared" si="124"/>
        <v>0</v>
      </c>
      <c r="AM409" s="290"/>
    </row>
    <row r="410" spans="1:40" ht="15.75" outlineLevel="1">
      <c r="A410" s="504"/>
      <c r="B410" s="291"/>
      <c r="C410" s="292"/>
      <c r="D410" s="292"/>
      <c r="E410" s="292"/>
      <c r="F410" s="292"/>
      <c r="G410" s="292"/>
      <c r="H410" s="292"/>
      <c r="I410" s="292"/>
      <c r="J410" s="292"/>
      <c r="K410" s="292"/>
      <c r="L410" s="292"/>
      <c r="M410" s="292"/>
      <c r="N410" s="296"/>
      <c r="O410" s="292"/>
      <c r="P410" s="292"/>
      <c r="Q410" s="292"/>
      <c r="R410" s="292"/>
      <c r="S410" s="292"/>
      <c r="T410" s="292"/>
      <c r="U410" s="292"/>
      <c r="V410" s="292"/>
      <c r="W410" s="292"/>
      <c r="X410" s="292"/>
      <c r="Y410" s="405"/>
      <c r="Z410" s="406"/>
      <c r="AA410" s="406"/>
      <c r="AB410" s="406"/>
      <c r="AC410" s="406"/>
      <c r="AD410" s="406"/>
      <c r="AE410" s="406"/>
      <c r="AF410" s="406"/>
      <c r="AG410" s="406"/>
      <c r="AH410" s="406"/>
      <c r="AI410" s="406"/>
      <c r="AJ410" s="406"/>
      <c r="AK410" s="406"/>
      <c r="AL410" s="406"/>
      <c r="AM410" s="295"/>
    </row>
    <row r="411" spans="1:40" ht="15" outlineLevel="1">
      <c r="A411" s="502">
        <v>2</v>
      </c>
      <c r="B411" s="287" t="s">
        <v>2</v>
      </c>
      <c r="C411" s="284" t="s">
        <v>24</v>
      </c>
      <c r="D411" s="288">
        <f>'[3]4.  2011-2014 LRAM'!D411</f>
        <v>24752.472000000002</v>
      </c>
      <c r="E411" s="1036">
        <f>SUMIF('7.  Persistence Report'!$D$69:$D$85,'4.  2011-2014 LRAM'!$B411,'7.  Persistence Report'!AU$69:AU$85)</f>
        <v>24752.471819999999</v>
      </c>
      <c r="F411" s="288">
        <f>SUMIF('7.  Persistence Report'!$D$69:$D$85,'4.  2011-2014 LRAM'!$B411,'7.  Persistence Report'!AV$69:AV$85)</f>
        <v>24752.471819999999</v>
      </c>
      <c r="G411" s="1036">
        <f>SUMIF('7.  Persistence Report'!$D$69:$D$85,'4.  2011-2014 LRAM'!$B411,'7.  Persistence Report'!AW$69:AW$85)</f>
        <v>24752.471819999999</v>
      </c>
      <c r="H411" s="288">
        <f>SUMIF('7.  Persistence Report'!$D$69:$D$85,'4.  2011-2014 LRAM'!$B411,'7.  Persistence Report'!AX$69:AX$85)</f>
        <v>0</v>
      </c>
      <c r="I411" s="288">
        <f>SUMIF('7.  Persistence Report'!$D$69:$D$85,'4.  2011-2014 LRAM'!$B411,'7.  Persistence Report'!AY$69:AY$85)</f>
        <v>0</v>
      </c>
      <c r="J411" s="288">
        <f>SUMIF('7.  Persistence Report'!$D$69:$D$85,'4.  2011-2014 LRAM'!$B411,'7.  Persistence Report'!AZ$69:AZ$85)</f>
        <v>0</v>
      </c>
      <c r="K411" s="288">
        <f>SUMIF('7.  Persistence Report'!$D$69:$D$85,'4.  2011-2014 LRAM'!$B411,'7.  Persistence Report'!BA$69:BA$85)</f>
        <v>0</v>
      </c>
      <c r="L411" s="288">
        <f>SUMIF('7.  Persistence Report'!$D$69:$D$85,'4.  2011-2014 LRAM'!$B411,'7.  Persistence Report'!BB$69:BB$85)</f>
        <v>0</v>
      </c>
      <c r="M411" s="288">
        <f>SUMIF('7.  Persistence Report'!$D$69:$D$85,'4.  2011-2014 LRAM'!$B411,'7.  Persistence Report'!BC$69:BC$85)</f>
        <v>0</v>
      </c>
      <c r="N411" s="284"/>
      <c r="O411" s="288">
        <f>'[3]4.  2011-2014 LRAM'!O411</f>
        <v>13.882</v>
      </c>
      <c r="P411" s="288">
        <f>SUMIF('7.  Persistence Report'!$D$69:$D$85,'4.  2011-2014 LRAM'!$B411,'7.  Persistence Report'!P$69:P$85)</f>
        <v>13.88200464</v>
      </c>
      <c r="Q411" s="288">
        <f>SUMIF('7.  Persistence Report'!$D$69:$D$85,'4.  2011-2014 LRAM'!$B411,'7.  Persistence Report'!Q$69:Q$85)</f>
        <v>13.88200464</v>
      </c>
      <c r="R411" s="288">
        <f>SUMIF('7.  Persistence Report'!$D$69:$D$85,'4.  2011-2014 LRAM'!$B411,'7.  Persistence Report'!R$69:R$85)</f>
        <v>13.88200464</v>
      </c>
      <c r="S411" s="288">
        <f>SUMIF('7.  Persistence Report'!$D$69:$D$85,'4.  2011-2014 LRAM'!$B411,'7.  Persistence Report'!S$69:S$85)</f>
        <v>0</v>
      </c>
      <c r="T411" s="288">
        <f>SUMIF('7.  Persistence Report'!$D$69:$D$85,'4.  2011-2014 LRAM'!$B411,'7.  Persistence Report'!T$69:T$85)</f>
        <v>0</v>
      </c>
      <c r="U411" s="288">
        <f>SUMIF('7.  Persistence Report'!$D$69:$D$85,'4.  2011-2014 LRAM'!$B411,'7.  Persistence Report'!U$69:U$85)</f>
        <v>0</v>
      </c>
      <c r="V411" s="288">
        <f>SUMIF('7.  Persistence Report'!$D$69:$D$85,'4.  2011-2014 LRAM'!$B411,'7.  Persistence Report'!V$69:V$85)</f>
        <v>0</v>
      </c>
      <c r="W411" s="288">
        <f>SUMIF('7.  Persistence Report'!$D$69:$D$85,'4.  2011-2014 LRAM'!$B411,'7.  Persistence Report'!W$69:W$85)</f>
        <v>0</v>
      </c>
      <c r="X411" s="288">
        <f>SUMIF('7.  Persistence Report'!$D$69:$D$85,'4.  2011-2014 LRAM'!$B411,'7.  Persistence Report'!X$69:X$85)</f>
        <v>0</v>
      </c>
      <c r="Y411" s="463">
        <v>1</v>
      </c>
      <c r="Z411" s="403"/>
      <c r="AA411" s="403"/>
      <c r="AB411" s="403"/>
      <c r="AC411" s="403"/>
      <c r="AD411" s="403"/>
      <c r="AE411" s="403"/>
      <c r="AF411" s="403"/>
      <c r="AG411" s="403"/>
      <c r="AH411" s="403"/>
      <c r="AI411" s="403"/>
      <c r="AJ411" s="403"/>
      <c r="AK411" s="403"/>
      <c r="AL411" s="403"/>
      <c r="AM411" s="289">
        <f>SUM(Y411:AL411)</f>
        <v>1</v>
      </c>
    </row>
    <row r="412" spans="1:40" ht="15" outlineLevel="1">
      <c r="B412" s="287" t="s">
        <v>258</v>
      </c>
      <c r="C412" s="284" t="s">
        <v>162</v>
      </c>
      <c r="D412" s="288">
        <f>'[3]4.  2011-2014 LRAM'!D412</f>
        <v>0</v>
      </c>
      <c r="E412" s="288">
        <f>SUMIF('7.  Persistence Report'!$D$115:$D$120,'4.  2011-2014 LRAM'!$B411,'7.  Persistence Report'!AU$115:AU$120)</f>
        <v>0</v>
      </c>
      <c r="F412" s="288">
        <f>SUMIF('7.  Persistence Report'!$D$115:$D$120,'4.  2011-2014 LRAM'!$B411,'7.  Persistence Report'!AV$115:AV$120)</f>
        <v>0</v>
      </c>
      <c r="G412" s="288">
        <f>SUMIF('7.  Persistence Report'!$D$115:$D$120,'4.  2011-2014 LRAM'!$B411,'7.  Persistence Report'!AW$115:AW$120)</f>
        <v>0</v>
      </c>
      <c r="H412" s="288">
        <f>SUMIF('7.  Persistence Report'!$D$115:$D$120,'4.  2011-2014 LRAM'!$B411,'7.  Persistence Report'!AX$115:AX$120)</f>
        <v>0</v>
      </c>
      <c r="I412" s="288">
        <f>SUMIF('7.  Persistence Report'!$D$115:$D$120,'4.  2011-2014 LRAM'!$B411,'7.  Persistence Report'!AY$115:AY$120)</f>
        <v>0</v>
      </c>
      <c r="J412" s="288">
        <f>SUMIF('7.  Persistence Report'!$D$115:$D$120,'4.  2011-2014 LRAM'!$B411,'7.  Persistence Report'!AZ$115:AZ$120)</f>
        <v>0</v>
      </c>
      <c r="K412" s="288">
        <f>SUMIF('7.  Persistence Report'!$D$115:$D$120,'4.  2011-2014 LRAM'!$B411,'7.  Persistence Report'!BA$115:BA$120)</f>
        <v>0</v>
      </c>
      <c r="L412" s="288">
        <f>SUMIF('7.  Persistence Report'!$D$115:$D$120,'4.  2011-2014 LRAM'!$B411,'7.  Persistence Report'!BB$115:BB$120)</f>
        <v>0</v>
      </c>
      <c r="M412" s="288">
        <f>SUMIF('7.  Persistence Report'!$D$115:$D$120,'4.  2011-2014 LRAM'!$B411,'7.  Persistence Report'!BC$115:BC$120)</f>
        <v>0</v>
      </c>
      <c r="N412" s="461"/>
      <c r="O412" s="288">
        <f>'[3]4.  2011-2014 LRAM'!O412</f>
        <v>0</v>
      </c>
      <c r="P412" s="288">
        <f>SUMIF('7.  Persistence Report'!$D$115:$D$120,'4.  2011-2014 LRAM'!$B411,'7.  Persistence Report'!P$115:P$120)</f>
        <v>0</v>
      </c>
      <c r="Q412" s="288">
        <f>SUMIF('7.  Persistence Report'!$D$115:$D$120,'4.  2011-2014 LRAM'!$B411,'7.  Persistence Report'!Q$115:Q$120)</f>
        <v>0</v>
      </c>
      <c r="R412" s="288">
        <f>SUMIF('7.  Persistence Report'!$D$115:$D$120,'4.  2011-2014 LRAM'!$B411,'7.  Persistence Report'!R$115:R$120)</f>
        <v>0</v>
      </c>
      <c r="S412" s="288">
        <f>SUMIF('7.  Persistence Report'!$D$115:$D$120,'4.  2011-2014 LRAM'!$B411,'7.  Persistence Report'!S$115:S$120)</f>
        <v>0</v>
      </c>
      <c r="T412" s="288">
        <f>SUMIF('7.  Persistence Report'!$D$115:$D$120,'4.  2011-2014 LRAM'!$B411,'7.  Persistence Report'!T$115:T$120)</f>
        <v>0</v>
      </c>
      <c r="U412" s="288">
        <f>SUMIF('7.  Persistence Report'!$D$115:$D$120,'4.  2011-2014 LRAM'!$B411,'7.  Persistence Report'!U$115:U$120)</f>
        <v>0</v>
      </c>
      <c r="V412" s="288">
        <f>SUMIF('7.  Persistence Report'!$D$115:$D$120,'4.  2011-2014 LRAM'!$B411,'7.  Persistence Report'!V$115:V$120)</f>
        <v>0</v>
      </c>
      <c r="W412" s="288">
        <f>SUMIF('7.  Persistence Report'!$D$115:$D$120,'4.  2011-2014 LRAM'!$B411,'7.  Persistence Report'!W$115:W$120)</f>
        <v>0</v>
      </c>
      <c r="X412" s="288">
        <f>SUMIF('7.  Persistence Report'!$D$115:$D$120,'4.  2011-2014 LRAM'!$B411,'7.  Persistence Report'!X$115:X$120)</f>
        <v>0</v>
      </c>
      <c r="Y412" s="404">
        <f>Y411</f>
        <v>1</v>
      </c>
      <c r="Z412" s="404">
        <f>Z411</f>
        <v>0</v>
      </c>
      <c r="AA412" s="404">
        <f t="shared" ref="AA412:AL412" si="125">AA411</f>
        <v>0</v>
      </c>
      <c r="AB412" s="404">
        <f t="shared" si="125"/>
        <v>0</v>
      </c>
      <c r="AC412" s="404">
        <f t="shared" si="125"/>
        <v>0</v>
      </c>
      <c r="AD412" s="404">
        <f t="shared" si="125"/>
        <v>0</v>
      </c>
      <c r="AE412" s="404">
        <f t="shared" si="125"/>
        <v>0</v>
      </c>
      <c r="AF412" s="404">
        <f t="shared" si="125"/>
        <v>0</v>
      </c>
      <c r="AG412" s="404">
        <f t="shared" si="125"/>
        <v>0</v>
      </c>
      <c r="AH412" s="404">
        <f t="shared" si="125"/>
        <v>0</v>
      </c>
      <c r="AI412" s="404">
        <f t="shared" si="125"/>
        <v>0</v>
      </c>
      <c r="AJ412" s="404">
        <f t="shared" si="125"/>
        <v>0</v>
      </c>
      <c r="AK412" s="404">
        <f t="shared" si="125"/>
        <v>0</v>
      </c>
      <c r="AL412" s="404">
        <f t="shared" si="125"/>
        <v>0</v>
      </c>
      <c r="AM412" s="290"/>
    </row>
    <row r="413" spans="1:40" ht="15.75" outlineLevel="1">
      <c r="A413" s="504"/>
      <c r="B413" s="291"/>
      <c r="C413" s="292"/>
      <c r="D413" s="297"/>
      <c r="E413" s="297"/>
      <c r="F413" s="297"/>
      <c r="G413" s="297"/>
      <c r="H413" s="297"/>
      <c r="I413" s="297"/>
      <c r="J413" s="297"/>
      <c r="K413" s="297"/>
      <c r="L413" s="297"/>
      <c r="M413" s="297"/>
      <c r="N413" s="296"/>
      <c r="O413" s="297"/>
      <c r="P413" s="297"/>
      <c r="Q413" s="297"/>
      <c r="R413" s="297"/>
      <c r="S413" s="297"/>
      <c r="T413" s="297"/>
      <c r="U413" s="297"/>
      <c r="V413" s="297"/>
      <c r="W413" s="297"/>
      <c r="X413" s="297"/>
      <c r="Y413" s="405"/>
      <c r="Z413" s="406"/>
      <c r="AA413" s="406"/>
      <c r="AB413" s="406"/>
      <c r="AC413" s="406"/>
      <c r="AD413" s="406"/>
      <c r="AE413" s="406"/>
      <c r="AF413" s="406"/>
      <c r="AG413" s="406"/>
      <c r="AH413" s="406"/>
      <c r="AI413" s="406"/>
      <c r="AJ413" s="406"/>
      <c r="AK413" s="406"/>
      <c r="AL413" s="406"/>
      <c r="AM413" s="295"/>
    </row>
    <row r="414" spans="1:40" ht="15" outlineLevel="1">
      <c r="A414" s="502">
        <v>3</v>
      </c>
      <c r="B414" s="287" t="s">
        <v>3</v>
      </c>
      <c r="C414" s="284" t="s">
        <v>24</v>
      </c>
      <c r="D414" s="288">
        <f>'[3]4.  2011-2014 LRAM'!D414</f>
        <v>650307.46</v>
      </c>
      <c r="E414" s="1036">
        <f>SUMIF('7.  Persistence Report'!$D$69:$D$85,'4.  2011-2014 LRAM'!$B414,'7.  Persistence Report'!AU$69:AU$85)</f>
        <v>650307.45988600003</v>
      </c>
      <c r="F414" s="288">
        <f>SUMIF('7.  Persistence Report'!$D$69:$D$85,'4.  2011-2014 LRAM'!$B414,'7.  Persistence Report'!AV$69:AV$85)</f>
        <v>650307.45988600003</v>
      </c>
      <c r="G414" s="1036">
        <f>SUMIF('7.  Persistence Report'!$D$69:$D$85,'4.  2011-2014 LRAM'!$B414,'7.  Persistence Report'!AW$69:AW$85)</f>
        <v>650307.45988600003</v>
      </c>
      <c r="H414" s="288">
        <f>SUMIF('7.  Persistence Report'!$D$69:$D$85,'4.  2011-2014 LRAM'!$B414,'7.  Persistence Report'!AX$69:AX$85)</f>
        <v>650307.45988600003</v>
      </c>
      <c r="I414" s="288">
        <f>SUMIF('7.  Persistence Report'!$D$69:$D$85,'4.  2011-2014 LRAM'!$B414,'7.  Persistence Report'!AY$69:AY$85)</f>
        <v>650307.45988600003</v>
      </c>
      <c r="J414" s="288">
        <f>SUMIF('7.  Persistence Report'!$D$69:$D$85,'4.  2011-2014 LRAM'!$B414,'7.  Persistence Report'!AZ$69:AZ$85)</f>
        <v>650307.45988600003</v>
      </c>
      <c r="K414" s="288">
        <f>SUMIF('7.  Persistence Report'!$D$69:$D$85,'4.  2011-2014 LRAM'!$B414,'7.  Persistence Report'!BA$69:BA$85)</f>
        <v>650307.45988600003</v>
      </c>
      <c r="L414" s="288">
        <f>SUMIF('7.  Persistence Report'!$D$69:$D$85,'4.  2011-2014 LRAM'!$B414,'7.  Persistence Report'!BB$69:BB$85)</f>
        <v>650307.45988600003</v>
      </c>
      <c r="M414" s="288">
        <f>SUMIF('7.  Persistence Report'!$D$69:$D$85,'4.  2011-2014 LRAM'!$B414,'7.  Persistence Report'!BC$69:BC$85)</f>
        <v>650307.45988600003</v>
      </c>
      <c r="N414" s="284"/>
      <c r="O414" s="288">
        <f>'[3]4.  2011-2014 LRAM'!O414</f>
        <v>350.74700000000001</v>
      </c>
      <c r="P414" s="288">
        <f>SUMIF('7.  Persistence Report'!$D$69:$D$85,'4.  2011-2014 LRAM'!$B414,'7.  Persistence Report'!P$69:P$85)</f>
        <v>350.74676416899996</v>
      </c>
      <c r="Q414" s="288">
        <f>SUMIF('7.  Persistence Report'!$D$69:$D$85,'4.  2011-2014 LRAM'!$B414,'7.  Persistence Report'!Q$69:Q$85)</f>
        <v>350.74676416899996</v>
      </c>
      <c r="R414" s="288">
        <f>SUMIF('7.  Persistence Report'!$D$69:$D$85,'4.  2011-2014 LRAM'!$B414,'7.  Persistence Report'!R$69:R$85)</f>
        <v>350.74676416899996</v>
      </c>
      <c r="S414" s="288">
        <f>SUMIF('7.  Persistence Report'!$D$69:$D$85,'4.  2011-2014 LRAM'!$B414,'7.  Persistence Report'!S$69:S$85)</f>
        <v>350.74676416899996</v>
      </c>
      <c r="T414" s="288">
        <f>SUMIF('7.  Persistence Report'!$D$69:$D$85,'4.  2011-2014 LRAM'!$B414,'7.  Persistence Report'!T$69:T$85)</f>
        <v>350.74676416899996</v>
      </c>
      <c r="U414" s="288">
        <f>SUMIF('7.  Persistence Report'!$D$69:$D$85,'4.  2011-2014 LRAM'!$B414,'7.  Persistence Report'!U$69:U$85)</f>
        <v>350.74676416899996</v>
      </c>
      <c r="V414" s="288">
        <f>SUMIF('7.  Persistence Report'!$D$69:$D$85,'4.  2011-2014 LRAM'!$B414,'7.  Persistence Report'!V$69:V$85)</f>
        <v>350.74676416899996</v>
      </c>
      <c r="W414" s="288">
        <f>SUMIF('7.  Persistence Report'!$D$69:$D$85,'4.  2011-2014 LRAM'!$B414,'7.  Persistence Report'!W$69:W$85)</f>
        <v>350.74676416899996</v>
      </c>
      <c r="X414" s="288">
        <f>SUMIF('7.  Persistence Report'!$D$69:$D$85,'4.  2011-2014 LRAM'!$B414,'7.  Persistence Report'!X$69:X$85)</f>
        <v>350.74676416899996</v>
      </c>
      <c r="Y414" s="463">
        <v>1</v>
      </c>
      <c r="Z414" s="403"/>
      <c r="AA414" s="403"/>
      <c r="AB414" s="403"/>
      <c r="AC414" s="403"/>
      <c r="AD414" s="403"/>
      <c r="AE414" s="403"/>
      <c r="AF414" s="403"/>
      <c r="AG414" s="403"/>
      <c r="AH414" s="403"/>
      <c r="AI414" s="403"/>
      <c r="AJ414" s="403"/>
      <c r="AK414" s="403"/>
      <c r="AL414" s="403"/>
      <c r="AM414" s="289">
        <f>SUM(Y414:AL414)</f>
        <v>1</v>
      </c>
    </row>
    <row r="415" spans="1:40" ht="15" outlineLevel="1">
      <c r="B415" s="287" t="s">
        <v>258</v>
      </c>
      <c r="C415" s="284" t="s">
        <v>162</v>
      </c>
      <c r="D415" s="288">
        <f>'[3]4.  2011-2014 LRAM'!D415</f>
        <v>0</v>
      </c>
      <c r="E415" s="288">
        <f>SUMIF('7.  Persistence Report'!$D$115:$D$120,'4.  2011-2014 LRAM'!$B414,'7.  Persistence Report'!AU$115:AU$120)</f>
        <v>0</v>
      </c>
      <c r="F415" s="288">
        <f>SUMIF('7.  Persistence Report'!$D$115:$D$120,'4.  2011-2014 LRAM'!$B414,'7.  Persistence Report'!AV$115:AV$120)</f>
        <v>0</v>
      </c>
      <c r="G415" s="288">
        <f>SUMIF('7.  Persistence Report'!$D$115:$D$120,'4.  2011-2014 LRAM'!$B414,'7.  Persistence Report'!AW$115:AW$120)</f>
        <v>0</v>
      </c>
      <c r="H415" s="288">
        <f>SUMIF('7.  Persistence Report'!$D$115:$D$120,'4.  2011-2014 LRAM'!$B414,'7.  Persistence Report'!AX$115:AX$120)</f>
        <v>0</v>
      </c>
      <c r="I415" s="288">
        <f>SUMIF('7.  Persistence Report'!$D$115:$D$120,'4.  2011-2014 LRAM'!$B414,'7.  Persistence Report'!AY$115:AY$120)</f>
        <v>0</v>
      </c>
      <c r="J415" s="288">
        <f>SUMIF('7.  Persistence Report'!$D$115:$D$120,'4.  2011-2014 LRAM'!$B414,'7.  Persistence Report'!AZ$115:AZ$120)</f>
        <v>0</v>
      </c>
      <c r="K415" s="288">
        <f>SUMIF('7.  Persistence Report'!$D$115:$D$120,'4.  2011-2014 LRAM'!$B414,'7.  Persistence Report'!BA$115:BA$120)</f>
        <v>0</v>
      </c>
      <c r="L415" s="288">
        <f>SUMIF('7.  Persistence Report'!$D$115:$D$120,'4.  2011-2014 LRAM'!$B414,'7.  Persistence Report'!BB$115:BB$120)</f>
        <v>0</v>
      </c>
      <c r="M415" s="288">
        <f>SUMIF('7.  Persistence Report'!$D$115:$D$120,'4.  2011-2014 LRAM'!$B414,'7.  Persistence Report'!BC$115:BC$120)</f>
        <v>0</v>
      </c>
      <c r="N415" s="461"/>
      <c r="O415" s="288">
        <f>'[3]4.  2011-2014 LRAM'!O415</f>
        <v>0</v>
      </c>
      <c r="P415" s="288">
        <f>SUMIF('7.  Persistence Report'!$D$115:$D$120,'4.  2011-2014 LRAM'!$B414,'7.  Persistence Report'!P$115:P$120)</f>
        <v>0</v>
      </c>
      <c r="Q415" s="288">
        <f>SUMIF('7.  Persistence Report'!$D$115:$D$120,'4.  2011-2014 LRAM'!$B414,'7.  Persistence Report'!Q$115:Q$120)</f>
        <v>0</v>
      </c>
      <c r="R415" s="288">
        <f>SUMIF('7.  Persistence Report'!$D$115:$D$120,'4.  2011-2014 LRAM'!$B414,'7.  Persistence Report'!R$115:R$120)</f>
        <v>0</v>
      </c>
      <c r="S415" s="288">
        <f>SUMIF('7.  Persistence Report'!$D$115:$D$120,'4.  2011-2014 LRAM'!$B414,'7.  Persistence Report'!S$115:S$120)</f>
        <v>0</v>
      </c>
      <c r="T415" s="288">
        <f>SUMIF('7.  Persistence Report'!$D$115:$D$120,'4.  2011-2014 LRAM'!$B414,'7.  Persistence Report'!T$115:T$120)</f>
        <v>0</v>
      </c>
      <c r="U415" s="288">
        <f>SUMIF('7.  Persistence Report'!$D$115:$D$120,'4.  2011-2014 LRAM'!$B414,'7.  Persistence Report'!U$115:U$120)</f>
        <v>0</v>
      </c>
      <c r="V415" s="288">
        <f>SUMIF('7.  Persistence Report'!$D$115:$D$120,'4.  2011-2014 LRAM'!$B414,'7.  Persistence Report'!V$115:V$120)</f>
        <v>0</v>
      </c>
      <c r="W415" s="288">
        <f>SUMIF('7.  Persistence Report'!$D$115:$D$120,'4.  2011-2014 LRAM'!$B414,'7.  Persistence Report'!W$115:W$120)</f>
        <v>0</v>
      </c>
      <c r="X415" s="288">
        <f>SUMIF('7.  Persistence Report'!$D$115:$D$120,'4.  2011-2014 LRAM'!$B414,'7.  Persistence Report'!X$115:X$120)</f>
        <v>0</v>
      </c>
      <c r="Y415" s="404">
        <f>Y414</f>
        <v>1</v>
      </c>
      <c r="Z415" s="404">
        <f>Z414</f>
        <v>0</v>
      </c>
      <c r="AA415" s="404">
        <f t="shared" ref="AA415:AL415" si="126">AA414</f>
        <v>0</v>
      </c>
      <c r="AB415" s="404">
        <f t="shared" si="126"/>
        <v>0</v>
      </c>
      <c r="AC415" s="404">
        <f t="shared" si="126"/>
        <v>0</v>
      </c>
      <c r="AD415" s="404">
        <f t="shared" si="126"/>
        <v>0</v>
      </c>
      <c r="AE415" s="404">
        <f t="shared" si="126"/>
        <v>0</v>
      </c>
      <c r="AF415" s="404">
        <f t="shared" si="126"/>
        <v>0</v>
      </c>
      <c r="AG415" s="404">
        <f t="shared" si="126"/>
        <v>0</v>
      </c>
      <c r="AH415" s="404">
        <f t="shared" si="126"/>
        <v>0</v>
      </c>
      <c r="AI415" s="404">
        <f t="shared" si="126"/>
        <v>0</v>
      </c>
      <c r="AJ415" s="404">
        <f t="shared" si="126"/>
        <v>0</v>
      </c>
      <c r="AK415" s="404">
        <f t="shared" si="126"/>
        <v>0</v>
      </c>
      <c r="AL415" s="404">
        <f t="shared" si="126"/>
        <v>0</v>
      </c>
      <c r="AM415" s="290"/>
    </row>
    <row r="416" spans="1:40" ht="15" outlineLevel="1">
      <c r="B416" s="287"/>
      <c r="C416" s="298"/>
      <c r="D416" s="284"/>
      <c r="E416" s="284"/>
      <c r="F416" s="284"/>
      <c r="G416" s="284"/>
      <c r="H416" s="284"/>
      <c r="I416" s="284"/>
      <c r="J416" s="284"/>
      <c r="K416" s="284"/>
      <c r="L416" s="284"/>
      <c r="M416" s="284"/>
      <c r="N416" s="276"/>
      <c r="O416" s="284"/>
      <c r="P416" s="284"/>
      <c r="Q416" s="284"/>
      <c r="R416" s="284"/>
      <c r="S416" s="284"/>
      <c r="T416" s="284"/>
      <c r="U416" s="284"/>
      <c r="V416" s="284"/>
      <c r="W416" s="284"/>
      <c r="X416" s="284"/>
      <c r="Y416" s="405"/>
      <c r="Z416" s="405"/>
      <c r="AA416" s="405"/>
      <c r="AB416" s="405"/>
      <c r="AC416" s="405"/>
      <c r="AD416" s="405"/>
      <c r="AE416" s="405"/>
      <c r="AF416" s="405"/>
      <c r="AG416" s="405"/>
      <c r="AH416" s="405"/>
      <c r="AI416" s="405"/>
      <c r="AJ416" s="405"/>
      <c r="AK416" s="405"/>
      <c r="AL416" s="405"/>
      <c r="AM416" s="299"/>
    </row>
    <row r="417" spans="1:39" ht="15" outlineLevel="1">
      <c r="A417" s="502">
        <v>4</v>
      </c>
      <c r="B417" s="287" t="s">
        <v>4</v>
      </c>
      <c r="C417" s="284" t="s">
        <v>24</v>
      </c>
      <c r="D417" s="288">
        <f>'[3]4.  2011-2014 LRAM'!D417</f>
        <v>271895.087</v>
      </c>
      <c r="E417" s="1036">
        <f>SUMIF('7.  Persistence Report'!$D$69:$D$85,'4.  2011-2014 LRAM'!$B417,'7.  Persistence Report'!AU$69:AU$85)</f>
        <v>253776.5809</v>
      </c>
      <c r="F417" s="288">
        <f>SUMIF('7.  Persistence Report'!$D$69:$D$85,'4.  2011-2014 LRAM'!$B417,'7.  Persistence Report'!AV$69:AV$85)</f>
        <v>244737.0901</v>
      </c>
      <c r="G417" s="288">
        <f>SUMIF('7.  Persistence Report'!$D$69:$D$85,'4.  2011-2014 LRAM'!$B417,'7.  Persistence Report'!AW$69:AW$85)</f>
        <v>244737.0901</v>
      </c>
      <c r="H417" s="288">
        <f>SUMIF('7.  Persistence Report'!$D$69:$D$85,'4.  2011-2014 LRAM'!$B417,'7.  Persistence Report'!AX$69:AX$85)</f>
        <v>244737.0901</v>
      </c>
      <c r="I417" s="288">
        <f>SUMIF('7.  Persistence Report'!$D$69:$D$85,'4.  2011-2014 LRAM'!$B417,'7.  Persistence Report'!AY$69:AY$85)</f>
        <v>244737.0901</v>
      </c>
      <c r="J417" s="288">
        <f>SUMIF('7.  Persistence Report'!$D$69:$D$85,'4.  2011-2014 LRAM'!$B417,'7.  Persistence Report'!AZ$69:AZ$85)</f>
        <v>244737.0901</v>
      </c>
      <c r="K417" s="288">
        <f>SUMIF('7.  Persistence Report'!$D$69:$D$85,'4.  2011-2014 LRAM'!$B417,'7.  Persistence Report'!BA$69:BA$85)</f>
        <v>232233.72630000001</v>
      </c>
      <c r="L417" s="288">
        <f>SUMIF('7.  Persistence Report'!$D$69:$D$85,'4.  2011-2014 LRAM'!$B417,'7.  Persistence Report'!BB$69:BB$85)</f>
        <v>232233.72630000001</v>
      </c>
      <c r="M417" s="288">
        <f>SUMIF('7.  Persistence Report'!$D$69:$D$85,'4.  2011-2014 LRAM'!$B417,'7.  Persistence Report'!BC$69:BC$85)</f>
        <v>199389.5717</v>
      </c>
      <c r="N417" s="284"/>
      <c r="O417" s="288">
        <f>'[3]4.  2011-2014 LRAM'!O417</f>
        <v>20.407</v>
      </c>
      <c r="P417" s="288">
        <f>SUMIF('7.  Persistence Report'!$D$69:$D$85,'4.  2011-2014 LRAM'!$B417,'7.  Persistence Report'!P$69:P$85)</f>
        <v>19.23192517</v>
      </c>
      <c r="Q417" s="288">
        <f>SUMIF('7.  Persistence Report'!$D$69:$D$85,'4.  2011-2014 LRAM'!$B417,'7.  Persistence Report'!Q$69:Q$85)</f>
        <v>18.647351149999999</v>
      </c>
      <c r="R417" s="288">
        <f>SUMIF('7.  Persistence Report'!$D$69:$D$85,'4.  2011-2014 LRAM'!$B417,'7.  Persistence Report'!R$69:R$85)</f>
        <v>18.647351149999999</v>
      </c>
      <c r="S417" s="288">
        <f>SUMIF('7.  Persistence Report'!$D$69:$D$85,'4.  2011-2014 LRAM'!$B417,'7.  Persistence Report'!S$69:S$85)</f>
        <v>18.647351149999999</v>
      </c>
      <c r="T417" s="288">
        <f>SUMIF('7.  Persistence Report'!$D$69:$D$85,'4.  2011-2014 LRAM'!$B417,'7.  Persistence Report'!T$69:T$85)</f>
        <v>18.647351149999999</v>
      </c>
      <c r="U417" s="288">
        <f>SUMIF('7.  Persistence Report'!$D$69:$D$85,'4.  2011-2014 LRAM'!$B417,'7.  Persistence Report'!U$69:U$85)</f>
        <v>18.647351149999999</v>
      </c>
      <c r="V417" s="288">
        <f>SUMIF('7.  Persistence Report'!$D$69:$D$85,'4.  2011-2014 LRAM'!$B417,'7.  Persistence Report'!V$69:V$85)</f>
        <v>17.839738910000001</v>
      </c>
      <c r="W417" s="288">
        <f>SUMIF('7.  Persistence Report'!$D$69:$D$85,'4.  2011-2014 LRAM'!$B417,'7.  Persistence Report'!W$69:W$85)</f>
        <v>17.839738910000001</v>
      </c>
      <c r="X417" s="288">
        <f>SUMIF('7.  Persistence Report'!$D$69:$D$85,'4.  2011-2014 LRAM'!$B417,'7.  Persistence Report'!X$69:X$85)</f>
        <v>15.78044873</v>
      </c>
      <c r="Y417" s="463">
        <v>1</v>
      </c>
      <c r="Z417" s="403"/>
      <c r="AA417" s="403"/>
      <c r="AB417" s="403"/>
      <c r="AC417" s="403"/>
      <c r="AD417" s="403"/>
      <c r="AE417" s="403"/>
      <c r="AF417" s="403"/>
      <c r="AG417" s="403"/>
      <c r="AH417" s="403"/>
      <c r="AI417" s="403"/>
      <c r="AJ417" s="403"/>
      <c r="AK417" s="403"/>
      <c r="AL417" s="403"/>
      <c r="AM417" s="289">
        <f>SUM(Y417:AL417)</f>
        <v>1</v>
      </c>
    </row>
    <row r="418" spans="1:39" ht="15" outlineLevel="1">
      <c r="B418" s="287" t="s">
        <v>258</v>
      </c>
      <c r="C418" s="284" t="s">
        <v>162</v>
      </c>
      <c r="D418" s="288">
        <f>'[3]4.  2011-2014 LRAM'!D418</f>
        <v>0</v>
      </c>
      <c r="E418" s="288">
        <f>SUMIF('7.  Persistence Report'!$D$115:$D$120,'4.  2011-2014 LRAM'!$B417,'7.  Persistence Report'!AU$115:AU$120)</f>
        <v>0</v>
      </c>
      <c r="F418" s="288">
        <f>SUMIF('7.  Persistence Report'!$D$115:$D$120,'4.  2011-2014 LRAM'!$B417,'7.  Persistence Report'!AV$115:AV$120)</f>
        <v>0</v>
      </c>
      <c r="G418" s="288">
        <f>SUMIF('7.  Persistence Report'!$D$115:$D$120,'4.  2011-2014 LRAM'!$B417,'7.  Persistence Report'!AW$115:AW$120)</f>
        <v>0</v>
      </c>
      <c r="H418" s="288">
        <f>SUMIF('7.  Persistence Report'!$D$115:$D$120,'4.  2011-2014 LRAM'!$B417,'7.  Persistence Report'!AX$115:AX$120)</f>
        <v>0</v>
      </c>
      <c r="I418" s="288">
        <f>SUMIF('7.  Persistence Report'!$D$115:$D$120,'4.  2011-2014 LRAM'!$B417,'7.  Persistence Report'!AY$115:AY$120)</f>
        <v>0</v>
      </c>
      <c r="J418" s="288">
        <f>SUMIF('7.  Persistence Report'!$D$115:$D$120,'4.  2011-2014 LRAM'!$B417,'7.  Persistence Report'!AZ$115:AZ$120)</f>
        <v>0</v>
      </c>
      <c r="K418" s="288">
        <f>SUMIF('7.  Persistence Report'!$D$115:$D$120,'4.  2011-2014 LRAM'!$B417,'7.  Persistence Report'!BA$115:BA$120)</f>
        <v>0</v>
      </c>
      <c r="L418" s="288">
        <f>SUMIF('7.  Persistence Report'!$D$115:$D$120,'4.  2011-2014 LRAM'!$B417,'7.  Persistence Report'!BB$115:BB$120)</f>
        <v>0</v>
      </c>
      <c r="M418" s="288">
        <f>SUMIF('7.  Persistence Report'!$D$115:$D$120,'4.  2011-2014 LRAM'!$B417,'7.  Persistence Report'!BC$115:BC$120)</f>
        <v>0</v>
      </c>
      <c r="N418" s="461"/>
      <c r="O418" s="288">
        <f>'[3]4.  2011-2014 LRAM'!O418</f>
        <v>0</v>
      </c>
      <c r="P418" s="288">
        <f>SUMIF('7.  Persistence Report'!$D$115:$D$120,'4.  2011-2014 LRAM'!$B417,'7.  Persistence Report'!P$115:P$120)</f>
        <v>0</v>
      </c>
      <c r="Q418" s="288">
        <f>SUMIF('7.  Persistence Report'!$D$115:$D$120,'4.  2011-2014 LRAM'!$B417,'7.  Persistence Report'!Q$115:Q$120)</f>
        <v>0</v>
      </c>
      <c r="R418" s="288">
        <f>SUMIF('7.  Persistence Report'!$D$115:$D$120,'4.  2011-2014 LRAM'!$B417,'7.  Persistence Report'!R$115:R$120)</f>
        <v>0</v>
      </c>
      <c r="S418" s="288">
        <f>SUMIF('7.  Persistence Report'!$D$115:$D$120,'4.  2011-2014 LRAM'!$B417,'7.  Persistence Report'!S$115:S$120)</f>
        <v>0</v>
      </c>
      <c r="T418" s="288">
        <f>SUMIF('7.  Persistence Report'!$D$115:$D$120,'4.  2011-2014 LRAM'!$B417,'7.  Persistence Report'!T$115:T$120)</f>
        <v>0</v>
      </c>
      <c r="U418" s="288">
        <f>SUMIF('7.  Persistence Report'!$D$115:$D$120,'4.  2011-2014 LRAM'!$B417,'7.  Persistence Report'!U$115:U$120)</f>
        <v>0</v>
      </c>
      <c r="V418" s="288">
        <f>SUMIF('7.  Persistence Report'!$D$115:$D$120,'4.  2011-2014 LRAM'!$B417,'7.  Persistence Report'!V$115:V$120)</f>
        <v>0</v>
      </c>
      <c r="W418" s="288">
        <f>SUMIF('7.  Persistence Report'!$D$115:$D$120,'4.  2011-2014 LRAM'!$B417,'7.  Persistence Report'!W$115:W$120)</f>
        <v>0</v>
      </c>
      <c r="X418" s="288">
        <f>SUMIF('7.  Persistence Report'!$D$115:$D$120,'4.  2011-2014 LRAM'!$B417,'7.  Persistence Report'!X$115:X$120)</f>
        <v>0</v>
      </c>
      <c r="Y418" s="404">
        <f>Y417</f>
        <v>1</v>
      </c>
      <c r="Z418" s="404">
        <f>Z417</f>
        <v>0</v>
      </c>
      <c r="AA418" s="404">
        <f t="shared" ref="AA418:AL418" si="127">AA417</f>
        <v>0</v>
      </c>
      <c r="AB418" s="404">
        <f t="shared" si="127"/>
        <v>0</v>
      </c>
      <c r="AC418" s="404">
        <f t="shared" si="127"/>
        <v>0</v>
      </c>
      <c r="AD418" s="404">
        <f t="shared" si="127"/>
        <v>0</v>
      </c>
      <c r="AE418" s="404">
        <f t="shared" si="127"/>
        <v>0</v>
      </c>
      <c r="AF418" s="404">
        <f t="shared" si="127"/>
        <v>0</v>
      </c>
      <c r="AG418" s="404">
        <f t="shared" si="127"/>
        <v>0</v>
      </c>
      <c r="AH418" s="404">
        <f t="shared" si="127"/>
        <v>0</v>
      </c>
      <c r="AI418" s="404">
        <f t="shared" si="127"/>
        <v>0</v>
      </c>
      <c r="AJ418" s="404">
        <f t="shared" si="127"/>
        <v>0</v>
      </c>
      <c r="AK418" s="404">
        <f t="shared" si="127"/>
        <v>0</v>
      </c>
      <c r="AL418" s="404">
        <f t="shared" si="127"/>
        <v>0</v>
      </c>
      <c r="AM418" s="290"/>
    </row>
    <row r="419" spans="1:39" ht="15" outlineLevel="1">
      <c r="B419" s="287"/>
      <c r="C419" s="298"/>
      <c r="D419" s="297"/>
      <c r="E419" s="297"/>
      <c r="F419" s="297"/>
      <c r="G419" s="297"/>
      <c r="H419" s="297"/>
      <c r="I419" s="297"/>
      <c r="J419" s="297"/>
      <c r="K419" s="297"/>
      <c r="L419" s="297"/>
      <c r="M419" s="297"/>
      <c r="N419" s="284"/>
      <c r="O419" s="297"/>
      <c r="P419" s="297"/>
      <c r="Q419" s="297"/>
      <c r="R419" s="297"/>
      <c r="S419" s="297"/>
      <c r="T419" s="297"/>
      <c r="U419" s="297"/>
      <c r="V419" s="297"/>
      <c r="W419" s="297"/>
      <c r="X419" s="297"/>
      <c r="Y419" s="405"/>
      <c r="Z419" s="405"/>
      <c r="AA419" s="405"/>
      <c r="AB419" s="405"/>
      <c r="AC419" s="405"/>
      <c r="AD419" s="405"/>
      <c r="AE419" s="405"/>
      <c r="AF419" s="405"/>
      <c r="AG419" s="405"/>
      <c r="AH419" s="405"/>
      <c r="AI419" s="405"/>
      <c r="AJ419" s="405"/>
      <c r="AK419" s="405"/>
      <c r="AL419" s="405"/>
      <c r="AM419" s="299"/>
    </row>
    <row r="420" spans="1:39" ht="15" outlineLevel="1">
      <c r="A420" s="502">
        <v>5</v>
      </c>
      <c r="B420" s="287" t="s">
        <v>5</v>
      </c>
      <c r="C420" s="284" t="s">
        <v>24</v>
      </c>
      <c r="D420" s="288">
        <f>'[3]4.  2011-2014 LRAM'!D420</f>
        <v>1104067.862</v>
      </c>
      <c r="E420" s="1036">
        <f>SUMIF('7.  Persistence Report'!$D$69:$D$85,'4.  2011-2014 LRAM'!$B420,'7.  Persistence Report'!AU$69:AU$85)</f>
        <v>957767.20759999997</v>
      </c>
      <c r="F420" s="288">
        <f>SUMIF('7.  Persistence Report'!$D$69:$D$85,'4.  2011-2014 LRAM'!$B420,'7.  Persistence Report'!AV$69:AV$85)</f>
        <v>881523.40720000002</v>
      </c>
      <c r="G420" s="288">
        <f>SUMIF('7.  Persistence Report'!$D$69:$D$85,'4.  2011-2014 LRAM'!$B420,'7.  Persistence Report'!AW$69:AW$85)</f>
        <v>881523.40720000002</v>
      </c>
      <c r="H420" s="288">
        <f>SUMIF('7.  Persistence Report'!$D$69:$D$85,'4.  2011-2014 LRAM'!$B420,'7.  Persistence Report'!AX$69:AX$85)</f>
        <v>881523.40720000002</v>
      </c>
      <c r="I420" s="288">
        <f>SUMIF('7.  Persistence Report'!$D$69:$D$85,'4.  2011-2014 LRAM'!$B420,'7.  Persistence Report'!AY$69:AY$85)</f>
        <v>881523.40720000002</v>
      </c>
      <c r="J420" s="288">
        <f>SUMIF('7.  Persistence Report'!$D$69:$D$85,'4.  2011-2014 LRAM'!$B420,'7.  Persistence Report'!AZ$69:AZ$85)</f>
        <v>881523.40720000002</v>
      </c>
      <c r="K420" s="288">
        <f>SUMIF('7.  Persistence Report'!$D$69:$D$85,'4.  2011-2014 LRAM'!$B420,'7.  Persistence Report'!BA$69:BA$85)</f>
        <v>881141.54460000002</v>
      </c>
      <c r="L420" s="288">
        <f>SUMIF('7.  Persistence Report'!$D$69:$D$85,'4.  2011-2014 LRAM'!$B420,'7.  Persistence Report'!BB$69:BB$85)</f>
        <v>881141.54460000002</v>
      </c>
      <c r="M420" s="288">
        <f>SUMIF('7.  Persistence Report'!$D$69:$D$85,'4.  2011-2014 LRAM'!$B420,'7.  Persistence Report'!BC$69:BC$85)</f>
        <v>819510.58979999996</v>
      </c>
      <c r="N420" s="284"/>
      <c r="O420" s="288">
        <f>'[3]4.  2011-2014 LRAM'!O420</f>
        <v>72.256</v>
      </c>
      <c r="P420" s="288">
        <f>SUMIF('7.  Persistence Report'!$D$69:$D$85,'4.  2011-2014 LRAM'!$B420,'7.  Persistence Report'!P$69:P$85)</f>
        <v>63.071686800000002</v>
      </c>
      <c r="Q420" s="288">
        <f>SUMIF('7.  Persistence Report'!$D$69:$D$85,'4.  2011-2014 LRAM'!$B420,'7.  Persistence Report'!Q$69:Q$85)</f>
        <v>58.285306939999998</v>
      </c>
      <c r="R420" s="288">
        <f>SUMIF('7.  Persistence Report'!$D$69:$D$85,'4.  2011-2014 LRAM'!$B420,'7.  Persistence Report'!R$69:R$85)</f>
        <v>58.285306939999998</v>
      </c>
      <c r="S420" s="288">
        <f>SUMIF('7.  Persistence Report'!$D$69:$D$85,'4.  2011-2014 LRAM'!$B420,'7.  Persistence Report'!S$69:S$85)</f>
        <v>58.285306939999998</v>
      </c>
      <c r="T420" s="288">
        <f>SUMIF('7.  Persistence Report'!$D$69:$D$85,'4.  2011-2014 LRAM'!$B420,'7.  Persistence Report'!T$69:T$85)</f>
        <v>58.285306939999998</v>
      </c>
      <c r="U420" s="288">
        <f>SUMIF('7.  Persistence Report'!$D$69:$D$85,'4.  2011-2014 LRAM'!$B420,'7.  Persistence Report'!U$69:U$85)</f>
        <v>58.285306939999998</v>
      </c>
      <c r="V420" s="288">
        <f>SUMIF('7.  Persistence Report'!$D$69:$D$85,'4.  2011-2014 LRAM'!$B420,'7.  Persistence Report'!V$69:V$85)</f>
        <v>58.241715319999997</v>
      </c>
      <c r="W420" s="288">
        <f>SUMIF('7.  Persistence Report'!$D$69:$D$85,'4.  2011-2014 LRAM'!$B420,'7.  Persistence Report'!W$69:W$85)</f>
        <v>58.241715319999997</v>
      </c>
      <c r="X420" s="288">
        <f>SUMIF('7.  Persistence Report'!$D$69:$D$85,'4.  2011-2014 LRAM'!$B420,'7.  Persistence Report'!X$69:X$85)</f>
        <v>54.37269044</v>
      </c>
      <c r="Y420" s="463">
        <v>1</v>
      </c>
      <c r="Z420" s="403"/>
      <c r="AA420" s="403"/>
      <c r="AB420" s="403"/>
      <c r="AC420" s="403"/>
      <c r="AD420" s="403"/>
      <c r="AE420" s="403"/>
      <c r="AF420" s="403"/>
      <c r="AG420" s="403"/>
      <c r="AH420" s="403"/>
      <c r="AI420" s="403"/>
      <c r="AJ420" s="403"/>
      <c r="AK420" s="403"/>
      <c r="AL420" s="403"/>
      <c r="AM420" s="289">
        <f>SUM(Y420:AL420)</f>
        <v>1</v>
      </c>
    </row>
    <row r="421" spans="1:39" ht="15" outlineLevel="1">
      <c r="B421" s="287" t="s">
        <v>258</v>
      </c>
      <c r="C421" s="284" t="s">
        <v>162</v>
      </c>
      <c r="D421" s="288">
        <f>'[3]4.  2011-2014 LRAM'!D421</f>
        <v>0</v>
      </c>
      <c r="E421" s="288">
        <f>SUMIF('7.  Persistence Report'!$D$115:$D$120,'4.  2011-2014 LRAM'!$B420,'7.  Persistence Report'!AU$115:AU$120)</f>
        <v>0</v>
      </c>
      <c r="F421" s="288">
        <f>SUMIF('7.  Persistence Report'!$D$115:$D$120,'4.  2011-2014 LRAM'!$B420,'7.  Persistence Report'!AV$115:AV$120)</f>
        <v>0</v>
      </c>
      <c r="G421" s="288">
        <f>SUMIF('7.  Persistence Report'!$D$115:$D$120,'4.  2011-2014 LRAM'!$B420,'7.  Persistence Report'!AW$115:AW$120)</f>
        <v>0</v>
      </c>
      <c r="H421" s="288">
        <f>SUMIF('7.  Persistence Report'!$D$115:$D$120,'4.  2011-2014 LRAM'!$B420,'7.  Persistence Report'!AX$115:AX$120)</f>
        <v>0</v>
      </c>
      <c r="I421" s="288">
        <f>SUMIF('7.  Persistence Report'!$D$115:$D$120,'4.  2011-2014 LRAM'!$B420,'7.  Persistence Report'!AY$115:AY$120)</f>
        <v>0</v>
      </c>
      <c r="J421" s="288">
        <f>SUMIF('7.  Persistence Report'!$D$115:$D$120,'4.  2011-2014 LRAM'!$B420,'7.  Persistence Report'!AZ$115:AZ$120)</f>
        <v>0</v>
      </c>
      <c r="K421" s="288">
        <f>SUMIF('7.  Persistence Report'!$D$115:$D$120,'4.  2011-2014 LRAM'!$B420,'7.  Persistence Report'!BA$115:BA$120)</f>
        <v>0</v>
      </c>
      <c r="L421" s="288">
        <f>SUMIF('7.  Persistence Report'!$D$115:$D$120,'4.  2011-2014 LRAM'!$B420,'7.  Persistence Report'!BB$115:BB$120)</f>
        <v>0</v>
      </c>
      <c r="M421" s="288">
        <f>SUMIF('7.  Persistence Report'!$D$115:$D$120,'4.  2011-2014 LRAM'!$B420,'7.  Persistence Report'!BC$115:BC$120)</f>
        <v>0</v>
      </c>
      <c r="N421" s="461"/>
      <c r="O421" s="288">
        <f>'[3]4.  2011-2014 LRAM'!O421</f>
        <v>0</v>
      </c>
      <c r="P421" s="288">
        <f>SUMIF('7.  Persistence Report'!$D$115:$D$120,'4.  2011-2014 LRAM'!$B420,'7.  Persistence Report'!P$115:P$120)</f>
        <v>0</v>
      </c>
      <c r="Q421" s="288">
        <f>SUMIF('7.  Persistence Report'!$D$115:$D$120,'4.  2011-2014 LRAM'!$B420,'7.  Persistence Report'!Q$115:Q$120)</f>
        <v>0</v>
      </c>
      <c r="R421" s="288">
        <f>SUMIF('7.  Persistence Report'!$D$115:$D$120,'4.  2011-2014 LRAM'!$B420,'7.  Persistence Report'!R$115:R$120)</f>
        <v>0</v>
      </c>
      <c r="S421" s="288">
        <f>SUMIF('7.  Persistence Report'!$D$115:$D$120,'4.  2011-2014 LRAM'!$B420,'7.  Persistence Report'!S$115:S$120)</f>
        <v>0</v>
      </c>
      <c r="T421" s="288">
        <f>SUMIF('7.  Persistence Report'!$D$115:$D$120,'4.  2011-2014 LRAM'!$B420,'7.  Persistence Report'!T$115:T$120)</f>
        <v>0</v>
      </c>
      <c r="U421" s="288">
        <f>SUMIF('7.  Persistence Report'!$D$115:$D$120,'4.  2011-2014 LRAM'!$B420,'7.  Persistence Report'!U$115:U$120)</f>
        <v>0</v>
      </c>
      <c r="V421" s="288">
        <f>SUMIF('7.  Persistence Report'!$D$115:$D$120,'4.  2011-2014 LRAM'!$B420,'7.  Persistence Report'!V$115:V$120)</f>
        <v>0</v>
      </c>
      <c r="W421" s="288">
        <f>SUMIF('7.  Persistence Report'!$D$115:$D$120,'4.  2011-2014 LRAM'!$B420,'7.  Persistence Report'!W$115:W$120)</f>
        <v>0</v>
      </c>
      <c r="X421" s="288">
        <f>SUMIF('7.  Persistence Report'!$D$115:$D$120,'4.  2011-2014 LRAM'!$B420,'7.  Persistence Report'!X$115:X$120)</f>
        <v>0</v>
      </c>
      <c r="Y421" s="404">
        <f>Y420</f>
        <v>1</v>
      </c>
      <c r="Z421" s="404">
        <f>Z420</f>
        <v>0</v>
      </c>
      <c r="AA421" s="404">
        <f t="shared" ref="AA421:AL421" si="128">AA420</f>
        <v>0</v>
      </c>
      <c r="AB421" s="404">
        <f t="shared" si="128"/>
        <v>0</v>
      </c>
      <c r="AC421" s="404">
        <f t="shared" si="128"/>
        <v>0</v>
      </c>
      <c r="AD421" s="404">
        <f t="shared" si="128"/>
        <v>0</v>
      </c>
      <c r="AE421" s="404">
        <f t="shared" si="128"/>
        <v>0</v>
      </c>
      <c r="AF421" s="404">
        <f t="shared" si="128"/>
        <v>0</v>
      </c>
      <c r="AG421" s="404">
        <f t="shared" si="128"/>
        <v>0</v>
      </c>
      <c r="AH421" s="404">
        <f t="shared" si="128"/>
        <v>0</v>
      </c>
      <c r="AI421" s="404">
        <f t="shared" si="128"/>
        <v>0</v>
      </c>
      <c r="AJ421" s="404">
        <f t="shared" si="128"/>
        <v>0</v>
      </c>
      <c r="AK421" s="404">
        <f t="shared" si="128"/>
        <v>0</v>
      </c>
      <c r="AL421" s="404">
        <f t="shared" si="128"/>
        <v>0</v>
      </c>
      <c r="AM421" s="290"/>
    </row>
    <row r="422" spans="1:39" ht="15" outlineLevel="1">
      <c r="B422" s="287"/>
      <c r="C422" s="298"/>
      <c r="D422" s="297"/>
      <c r="E422" s="297"/>
      <c r="F422" s="297"/>
      <c r="G422" s="297"/>
      <c r="H422" s="297"/>
      <c r="I422" s="297"/>
      <c r="J422" s="297"/>
      <c r="K422" s="297"/>
      <c r="L422" s="297"/>
      <c r="M422" s="297"/>
      <c r="N422" s="284"/>
      <c r="O422" s="297"/>
      <c r="P422" s="297"/>
      <c r="Q422" s="297"/>
      <c r="R422" s="297"/>
      <c r="S422" s="297"/>
      <c r="T422" s="297"/>
      <c r="U422" s="297"/>
      <c r="V422" s="297"/>
      <c r="W422" s="297"/>
      <c r="X422" s="297"/>
      <c r="Y422" s="405"/>
      <c r="Z422" s="405"/>
      <c r="AA422" s="405"/>
      <c r="AB422" s="405"/>
      <c r="AC422" s="405"/>
      <c r="AD422" s="405"/>
      <c r="AE422" s="405"/>
      <c r="AF422" s="405"/>
      <c r="AG422" s="405"/>
      <c r="AH422" s="405"/>
      <c r="AI422" s="405"/>
      <c r="AJ422" s="405"/>
      <c r="AK422" s="405"/>
      <c r="AL422" s="405"/>
      <c r="AM422" s="299"/>
    </row>
    <row r="423" spans="1:39" ht="15" outlineLevel="1">
      <c r="A423" s="502">
        <v>6</v>
      </c>
      <c r="B423" s="287" t="s">
        <v>6</v>
      </c>
      <c r="C423" s="284" t="s">
        <v>24</v>
      </c>
      <c r="D423" s="288">
        <f>'[3]4.  2011-2014 LRAM'!D423</f>
        <v>0</v>
      </c>
      <c r="E423" s="288">
        <f>SUMIF('7.  Persistence Report'!$D$69:$D$85,'4.  2011-2014 LRAM'!$B423,'7.  Persistence Report'!AU$69:AU$85)</f>
        <v>0</v>
      </c>
      <c r="F423" s="288">
        <f>SUMIF('7.  Persistence Report'!$D$69:$D$85,'4.  2011-2014 LRAM'!$B423,'7.  Persistence Report'!AV$69:AV$85)</f>
        <v>0</v>
      </c>
      <c r="G423" s="288">
        <f>SUMIF('7.  Persistence Report'!$D$69:$D$85,'4.  2011-2014 LRAM'!$B423,'7.  Persistence Report'!AW$69:AW$85)</f>
        <v>0</v>
      </c>
      <c r="H423" s="288">
        <f>SUMIF('7.  Persistence Report'!$D$69:$D$85,'4.  2011-2014 LRAM'!$B423,'7.  Persistence Report'!AX$69:AX$85)</f>
        <v>0</v>
      </c>
      <c r="I423" s="288">
        <f>SUMIF('7.  Persistence Report'!$D$69:$D$85,'4.  2011-2014 LRAM'!$B423,'7.  Persistence Report'!AY$69:AY$85)</f>
        <v>0</v>
      </c>
      <c r="J423" s="288">
        <f>SUMIF('7.  Persistence Report'!$D$69:$D$85,'4.  2011-2014 LRAM'!$B423,'7.  Persistence Report'!AZ$69:AZ$85)</f>
        <v>0</v>
      </c>
      <c r="K423" s="288">
        <f>SUMIF('7.  Persistence Report'!$D$69:$D$85,'4.  2011-2014 LRAM'!$B423,'7.  Persistence Report'!BA$69:BA$85)</f>
        <v>0</v>
      </c>
      <c r="L423" s="288">
        <f>SUMIF('7.  Persistence Report'!$D$69:$D$85,'4.  2011-2014 LRAM'!$B423,'7.  Persistence Report'!BB$69:BB$85)</f>
        <v>0</v>
      </c>
      <c r="M423" s="288">
        <f>SUMIF('7.  Persistence Report'!$D$69:$D$85,'4.  2011-2014 LRAM'!$B423,'7.  Persistence Report'!BC$69:BC$85)</f>
        <v>0</v>
      </c>
      <c r="N423" s="284"/>
      <c r="O423" s="288">
        <f>'[3]4.  2011-2014 LRAM'!O423</f>
        <v>0</v>
      </c>
      <c r="P423" s="288">
        <f>SUMIF('7.  Persistence Report'!$D$69:$D$85,'4.  2011-2014 LRAM'!$B423,'7.  Persistence Report'!P$69:P$85)</f>
        <v>0</v>
      </c>
      <c r="Q423" s="288">
        <f>SUMIF('7.  Persistence Report'!$D$69:$D$85,'4.  2011-2014 LRAM'!$B423,'7.  Persistence Report'!Q$69:Q$85)</f>
        <v>0</v>
      </c>
      <c r="R423" s="288">
        <f>SUMIF('7.  Persistence Report'!$D$69:$D$85,'4.  2011-2014 LRAM'!$B423,'7.  Persistence Report'!R$69:R$85)</f>
        <v>0</v>
      </c>
      <c r="S423" s="288">
        <f>SUMIF('7.  Persistence Report'!$D$69:$D$85,'4.  2011-2014 LRAM'!$B423,'7.  Persistence Report'!S$69:S$85)</f>
        <v>0</v>
      </c>
      <c r="T423" s="288">
        <f>SUMIF('7.  Persistence Report'!$D$69:$D$85,'4.  2011-2014 LRAM'!$B423,'7.  Persistence Report'!T$69:T$85)</f>
        <v>0</v>
      </c>
      <c r="U423" s="288">
        <f>SUMIF('7.  Persistence Report'!$D$69:$D$85,'4.  2011-2014 LRAM'!$B423,'7.  Persistence Report'!U$69:U$85)</f>
        <v>0</v>
      </c>
      <c r="V423" s="288">
        <f>SUMIF('7.  Persistence Report'!$D$69:$D$85,'4.  2011-2014 LRAM'!$B423,'7.  Persistence Report'!V$69:V$85)</f>
        <v>0</v>
      </c>
      <c r="W423" s="288">
        <f>SUMIF('7.  Persistence Report'!$D$69:$D$85,'4.  2011-2014 LRAM'!$B423,'7.  Persistence Report'!W$69:W$85)</f>
        <v>0</v>
      </c>
      <c r="X423" s="288">
        <f>SUMIF('7.  Persistence Report'!$D$69:$D$85,'4.  2011-2014 LRAM'!$B423,'7.  Persistence Report'!X$69:X$85)</f>
        <v>0</v>
      </c>
      <c r="Y423" s="403">
        <v>1</v>
      </c>
      <c r="Z423" s="403"/>
      <c r="AA423" s="403"/>
      <c r="AB423" s="403"/>
      <c r="AC423" s="403"/>
      <c r="AD423" s="403"/>
      <c r="AE423" s="403"/>
      <c r="AF423" s="403"/>
      <c r="AG423" s="403"/>
      <c r="AH423" s="403"/>
      <c r="AI423" s="403"/>
      <c r="AJ423" s="403"/>
      <c r="AK423" s="403"/>
      <c r="AL423" s="403"/>
      <c r="AM423" s="289">
        <f>SUM(Y423:AL423)</f>
        <v>1</v>
      </c>
    </row>
    <row r="424" spans="1:39" ht="15" outlineLevel="1">
      <c r="B424" s="287" t="s">
        <v>258</v>
      </c>
      <c r="C424" s="284" t="s">
        <v>162</v>
      </c>
      <c r="D424" s="288">
        <f>'[3]4.  2011-2014 LRAM'!D424</f>
        <v>0</v>
      </c>
      <c r="E424" s="288">
        <f>SUMIF('7.  Persistence Report'!$D$115:$D$120,'4.  2011-2014 LRAM'!$B423,'7.  Persistence Report'!AU$115:AU$120)</f>
        <v>0</v>
      </c>
      <c r="F424" s="288">
        <f>SUMIF('7.  Persistence Report'!$D$115:$D$120,'4.  2011-2014 LRAM'!$B423,'7.  Persistence Report'!AV$115:AV$120)</f>
        <v>0</v>
      </c>
      <c r="G424" s="288">
        <f>SUMIF('7.  Persistence Report'!$D$115:$D$120,'4.  2011-2014 LRAM'!$B423,'7.  Persistence Report'!AW$115:AW$120)</f>
        <v>0</v>
      </c>
      <c r="H424" s="288">
        <f>SUMIF('7.  Persistence Report'!$D$115:$D$120,'4.  2011-2014 LRAM'!$B423,'7.  Persistence Report'!AX$115:AX$120)</f>
        <v>0</v>
      </c>
      <c r="I424" s="288">
        <f>SUMIF('7.  Persistence Report'!$D$115:$D$120,'4.  2011-2014 LRAM'!$B423,'7.  Persistence Report'!AY$115:AY$120)</f>
        <v>0</v>
      </c>
      <c r="J424" s="288">
        <f>SUMIF('7.  Persistence Report'!$D$115:$D$120,'4.  2011-2014 LRAM'!$B423,'7.  Persistence Report'!AZ$115:AZ$120)</f>
        <v>0</v>
      </c>
      <c r="K424" s="288">
        <f>SUMIF('7.  Persistence Report'!$D$115:$D$120,'4.  2011-2014 LRAM'!$B423,'7.  Persistence Report'!BA$115:BA$120)</f>
        <v>0</v>
      </c>
      <c r="L424" s="288">
        <f>SUMIF('7.  Persistence Report'!$D$115:$D$120,'4.  2011-2014 LRAM'!$B423,'7.  Persistence Report'!BB$115:BB$120)</f>
        <v>0</v>
      </c>
      <c r="M424" s="288">
        <f>SUMIF('7.  Persistence Report'!$D$115:$D$120,'4.  2011-2014 LRAM'!$B423,'7.  Persistence Report'!BC$115:BC$120)</f>
        <v>0</v>
      </c>
      <c r="N424" s="461"/>
      <c r="O424" s="288">
        <f>'[3]4.  2011-2014 LRAM'!O424</f>
        <v>0</v>
      </c>
      <c r="P424" s="288">
        <f>SUMIF('7.  Persistence Report'!$D$115:$D$120,'4.  2011-2014 LRAM'!$B423,'7.  Persistence Report'!P$115:P$120)</f>
        <v>0</v>
      </c>
      <c r="Q424" s="288">
        <f>SUMIF('7.  Persistence Report'!$D$115:$D$120,'4.  2011-2014 LRAM'!$B423,'7.  Persistence Report'!Q$115:Q$120)</f>
        <v>0</v>
      </c>
      <c r="R424" s="288">
        <f>SUMIF('7.  Persistence Report'!$D$115:$D$120,'4.  2011-2014 LRAM'!$B423,'7.  Persistence Report'!R$115:R$120)</f>
        <v>0</v>
      </c>
      <c r="S424" s="288">
        <f>SUMIF('7.  Persistence Report'!$D$115:$D$120,'4.  2011-2014 LRAM'!$B423,'7.  Persistence Report'!S$115:S$120)</f>
        <v>0</v>
      </c>
      <c r="T424" s="288">
        <f>SUMIF('7.  Persistence Report'!$D$115:$D$120,'4.  2011-2014 LRAM'!$B423,'7.  Persistence Report'!T$115:T$120)</f>
        <v>0</v>
      </c>
      <c r="U424" s="288">
        <f>SUMIF('7.  Persistence Report'!$D$115:$D$120,'4.  2011-2014 LRAM'!$B423,'7.  Persistence Report'!U$115:U$120)</f>
        <v>0</v>
      </c>
      <c r="V424" s="288">
        <f>SUMIF('7.  Persistence Report'!$D$115:$D$120,'4.  2011-2014 LRAM'!$B423,'7.  Persistence Report'!V$115:V$120)</f>
        <v>0</v>
      </c>
      <c r="W424" s="288">
        <f>SUMIF('7.  Persistence Report'!$D$115:$D$120,'4.  2011-2014 LRAM'!$B423,'7.  Persistence Report'!W$115:W$120)</f>
        <v>0</v>
      </c>
      <c r="X424" s="288">
        <f>SUMIF('7.  Persistence Report'!$D$115:$D$120,'4.  2011-2014 LRAM'!$B423,'7.  Persistence Report'!X$115:X$120)</f>
        <v>0</v>
      </c>
      <c r="Y424" s="404">
        <f>Y423</f>
        <v>1</v>
      </c>
      <c r="Z424" s="404">
        <f>Z423</f>
        <v>0</v>
      </c>
      <c r="AA424" s="404">
        <f t="shared" ref="AA424:AL424" si="129">AA423</f>
        <v>0</v>
      </c>
      <c r="AB424" s="404">
        <f t="shared" si="129"/>
        <v>0</v>
      </c>
      <c r="AC424" s="404">
        <f t="shared" si="129"/>
        <v>0</v>
      </c>
      <c r="AD424" s="404">
        <f t="shared" si="129"/>
        <v>0</v>
      </c>
      <c r="AE424" s="404">
        <f t="shared" si="129"/>
        <v>0</v>
      </c>
      <c r="AF424" s="404">
        <f t="shared" si="129"/>
        <v>0</v>
      </c>
      <c r="AG424" s="404">
        <f t="shared" si="129"/>
        <v>0</v>
      </c>
      <c r="AH424" s="404">
        <f t="shared" si="129"/>
        <v>0</v>
      </c>
      <c r="AI424" s="404">
        <f t="shared" si="129"/>
        <v>0</v>
      </c>
      <c r="AJ424" s="404">
        <f t="shared" si="129"/>
        <v>0</v>
      </c>
      <c r="AK424" s="404">
        <f t="shared" si="129"/>
        <v>0</v>
      </c>
      <c r="AL424" s="404">
        <f t="shared" si="129"/>
        <v>0</v>
      </c>
      <c r="AM424" s="290"/>
    </row>
    <row r="425" spans="1:39" ht="15" outlineLevel="1">
      <c r="B425" s="287"/>
      <c r="C425" s="298"/>
      <c r="D425" s="297"/>
      <c r="E425" s="297"/>
      <c r="F425" s="297"/>
      <c r="G425" s="297"/>
      <c r="H425" s="297"/>
      <c r="I425" s="297"/>
      <c r="J425" s="297"/>
      <c r="K425" s="297"/>
      <c r="L425" s="297"/>
      <c r="M425" s="297"/>
      <c r="N425" s="284"/>
      <c r="O425" s="297"/>
      <c r="P425" s="297"/>
      <c r="Q425" s="297"/>
      <c r="R425" s="297"/>
      <c r="S425" s="297"/>
      <c r="T425" s="297"/>
      <c r="U425" s="297"/>
      <c r="V425" s="297"/>
      <c r="W425" s="297"/>
      <c r="X425" s="297"/>
      <c r="Y425" s="405"/>
      <c r="Z425" s="405"/>
      <c r="AA425" s="405"/>
      <c r="AB425" s="405"/>
      <c r="AC425" s="405"/>
      <c r="AD425" s="405"/>
      <c r="AE425" s="405"/>
      <c r="AF425" s="405"/>
      <c r="AG425" s="405"/>
      <c r="AH425" s="405"/>
      <c r="AI425" s="405"/>
      <c r="AJ425" s="405"/>
      <c r="AK425" s="405"/>
      <c r="AL425" s="405"/>
      <c r="AM425" s="299"/>
    </row>
    <row r="426" spans="1:39" ht="15" outlineLevel="1">
      <c r="A426" s="502">
        <v>7</v>
      </c>
      <c r="B426" s="287" t="s">
        <v>41</v>
      </c>
      <c r="C426" s="284" t="s">
        <v>24</v>
      </c>
      <c r="D426" s="288">
        <f>'[3]4.  2011-2014 LRAM'!D426</f>
        <v>0</v>
      </c>
      <c r="E426" s="288">
        <f>SUMIF('7.  Persistence Report'!$D$69:$D$85,'4.  2011-2014 LRAM'!$B426,'7.  Persistence Report'!AU$69:AU$85)</f>
        <v>0</v>
      </c>
      <c r="F426" s="288">
        <f>SUMIF('7.  Persistence Report'!$D$69:$D$85,'4.  2011-2014 LRAM'!$B426,'7.  Persistence Report'!AV$69:AV$85)</f>
        <v>0</v>
      </c>
      <c r="G426" s="288">
        <f>SUMIF('7.  Persistence Report'!$D$69:$D$85,'4.  2011-2014 LRAM'!$B426,'7.  Persistence Report'!AW$69:AW$85)</f>
        <v>0</v>
      </c>
      <c r="H426" s="288">
        <f>SUMIF('7.  Persistence Report'!$D$69:$D$85,'4.  2011-2014 LRAM'!$B426,'7.  Persistence Report'!AX$69:AX$85)</f>
        <v>0</v>
      </c>
      <c r="I426" s="288">
        <f>SUMIF('7.  Persistence Report'!$D$69:$D$85,'4.  2011-2014 LRAM'!$B426,'7.  Persistence Report'!AY$69:AY$85)</f>
        <v>0</v>
      </c>
      <c r="J426" s="288">
        <f>SUMIF('7.  Persistence Report'!$D$69:$D$85,'4.  2011-2014 LRAM'!$B426,'7.  Persistence Report'!AZ$69:AZ$85)</f>
        <v>0</v>
      </c>
      <c r="K426" s="288">
        <f>SUMIF('7.  Persistence Report'!$D$69:$D$85,'4.  2011-2014 LRAM'!$B426,'7.  Persistence Report'!BA$69:BA$85)</f>
        <v>0</v>
      </c>
      <c r="L426" s="288">
        <f>SUMIF('7.  Persistence Report'!$D$69:$D$85,'4.  2011-2014 LRAM'!$B426,'7.  Persistence Report'!BB$69:BB$85)</f>
        <v>0</v>
      </c>
      <c r="M426" s="288">
        <f>SUMIF('7.  Persistence Report'!$D$69:$D$85,'4.  2011-2014 LRAM'!$B426,'7.  Persistence Report'!BC$69:BC$85)</f>
        <v>0</v>
      </c>
      <c r="N426" s="284"/>
      <c r="O426" s="288">
        <f>'[3]4.  2011-2014 LRAM'!O426</f>
        <v>251.488</v>
      </c>
      <c r="P426" s="288">
        <f>SUMIF('7.  Persistence Report'!$D$69:$D$85,'4.  2011-2014 LRAM'!$B426,'7.  Persistence Report'!P$69:P$85)</f>
        <v>0</v>
      </c>
      <c r="Q426" s="288">
        <f>SUMIF('7.  Persistence Report'!$D$69:$D$85,'4.  2011-2014 LRAM'!$B426,'7.  Persistence Report'!Q$69:Q$85)</f>
        <v>0</v>
      </c>
      <c r="R426" s="288">
        <f>SUMIF('7.  Persistence Report'!$D$69:$D$85,'4.  2011-2014 LRAM'!$B426,'7.  Persistence Report'!R$69:R$85)</f>
        <v>0</v>
      </c>
      <c r="S426" s="288">
        <f>SUMIF('7.  Persistence Report'!$D$69:$D$85,'4.  2011-2014 LRAM'!$B426,'7.  Persistence Report'!S$69:S$85)</f>
        <v>0</v>
      </c>
      <c r="T426" s="288">
        <f>SUMIF('7.  Persistence Report'!$D$69:$D$85,'4.  2011-2014 LRAM'!$B426,'7.  Persistence Report'!T$69:T$85)</f>
        <v>0</v>
      </c>
      <c r="U426" s="288">
        <f>SUMIF('7.  Persistence Report'!$D$69:$D$85,'4.  2011-2014 LRAM'!$B426,'7.  Persistence Report'!U$69:U$85)</f>
        <v>0</v>
      </c>
      <c r="V426" s="288">
        <f>SUMIF('7.  Persistence Report'!$D$69:$D$85,'4.  2011-2014 LRAM'!$B426,'7.  Persistence Report'!V$69:V$85)</f>
        <v>0</v>
      </c>
      <c r="W426" s="288">
        <f>SUMIF('7.  Persistence Report'!$D$69:$D$85,'4.  2011-2014 LRAM'!$B426,'7.  Persistence Report'!W$69:W$85)</f>
        <v>0</v>
      </c>
      <c r="X426" s="288">
        <f>SUMIF('7.  Persistence Report'!$D$69:$D$85,'4.  2011-2014 LRAM'!$B426,'7.  Persistence Report'!X$69:X$85)</f>
        <v>0</v>
      </c>
      <c r="Y426" s="403">
        <v>1</v>
      </c>
      <c r="Z426" s="403"/>
      <c r="AA426" s="403"/>
      <c r="AB426" s="403"/>
      <c r="AC426" s="403"/>
      <c r="AD426" s="403"/>
      <c r="AE426" s="403"/>
      <c r="AF426" s="403"/>
      <c r="AG426" s="403"/>
      <c r="AH426" s="403"/>
      <c r="AI426" s="403"/>
      <c r="AJ426" s="403"/>
      <c r="AK426" s="403"/>
      <c r="AL426" s="403"/>
      <c r="AM426" s="289">
        <f>SUM(Y426:AL426)</f>
        <v>1</v>
      </c>
    </row>
    <row r="427" spans="1:39" ht="15" outlineLevel="1">
      <c r="B427" s="287" t="s">
        <v>258</v>
      </c>
      <c r="C427" s="284" t="s">
        <v>162</v>
      </c>
      <c r="D427" s="288">
        <f>'[3]4.  2011-2014 LRAM'!D427</f>
        <v>0</v>
      </c>
      <c r="E427" s="288">
        <f>SUMIF('7.  Persistence Report'!$D$115:$D$120,'4.  2011-2014 LRAM'!$B426,'7.  Persistence Report'!AU$115:AU$120)</f>
        <v>0</v>
      </c>
      <c r="F427" s="288">
        <f>SUMIF('7.  Persistence Report'!$D$115:$D$120,'4.  2011-2014 LRAM'!$B426,'7.  Persistence Report'!AV$115:AV$120)</f>
        <v>0</v>
      </c>
      <c r="G427" s="288">
        <f>SUMIF('7.  Persistence Report'!$D$115:$D$120,'4.  2011-2014 LRAM'!$B426,'7.  Persistence Report'!AW$115:AW$120)</f>
        <v>0</v>
      </c>
      <c r="H427" s="288">
        <f>SUMIF('7.  Persistence Report'!$D$115:$D$120,'4.  2011-2014 LRAM'!$B426,'7.  Persistence Report'!AX$115:AX$120)</f>
        <v>0</v>
      </c>
      <c r="I427" s="288">
        <f>SUMIF('7.  Persistence Report'!$D$115:$D$120,'4.  2011-2014 LRAM'!$B426,'7.  Persistence Report'!AY$115:AY$120)</f>
        <v>0</v>
      </c>
      <c r="J427" s="288">
        <f>SUMIF('7.  Persistence Report'!$D$115:$D$120,'4.  2011-2014 LRAM'!$B426,'7.  Persistence Report'!AZ$115:AZ$120)</f>
        <v>0</v>
      </c>
      <c r="K427" s="288">
        <f>SUMIF('7.  Persistence Report'!$D$115:$D$120,'4.  2011-2014 LRAM'!$B426,'7.  Persistence Report'!BA$115:BA$120)</f>
        <v>0</v>
      </c>
      <c r="L427" s="288">
        <f>SUMIF('7.  Persistence Report'!$D$115:$D$120,'4.  2011-2014 LRAM'!$B426,'7.  Persistence Report'!BB$115:BB$120)</f>
        <v>0</v>
      </c>
      <c r="M427" s="288">
        <f>SUMIF('7.  Persistence Report'!$D$115:$D$120,'4.  2011-2014 LRAM'!$B426,'7.  Persistence Report'!BC$115:BC$120)</f>
        <v>0</v>
      </c>
      <c r="N427" s="284"/>
      <c r="O427" s="288">
        <f>'[3]4.  2011-2014 LRAM'!O427</f>
        <v>0</v>
      </c>
      <c r="P427" s="288">
        <f>SUMIF('7.  Persistence Report'!$D$115:$D$120,'4.  2011-2014 LRAM'!$B426,'7.  Persistence Report'!P$115:P$120)</f>
        <v>0</v>
      </c>
      <c r="Q427" s="288">
        <f>SUMIF('7.  Persistence Report'!$D$115:$D$120,'4.  2011-2014 LRAM'!$B426,'7.  Persistence Report'!Q$115:Q$120)</f>
        <v>0</v>
      </c>
      <c r="R427" s="288">
        <f>SUMIF('7.  Persistence Report'!$D$115:$D$120,'4.  2011-2014 LRAM'!$B426,'7.  Persistence Report'!R$115:R$120)</f>
        <v>0</v>
      </c>
      <c r="S427" s="288">
        <f>SUMIF('7.  Persistence Report'!$D$115:$D$120,'4.  2011-2014 LRAM'!$B426,'7.  Persistence Report'!S$115:S$120)</f>
        <v>0</v>
      </c>
      <c r="T427" s="288">
        <f>SUMIF('7.  Persistence Report'!$D$115:$D$120,'4.  2011-2014 LRAM'!$B426,'7.  Persistence Report'!T$115:T$120)</f>
        <v>0</v>
      </c>
      <c r="U427" s="288">
        <f>SUMIF('7.  Persistence Report'!$D$115:$D$120,'4.  2011-2014 LRAM'!$B426,'7.  Persistence Report'!U$115:U$120)</f>
        <v>0</v>
      </c>
      <c r="V427" s="288">
        <f>SUMIF('7.  Persistence Report'!$D$115:$D$120,'4.  2011-2014 LRAM'!$B426,'7.  Persistence Report'!V$115:V$120)</f>
        <v>0</v>
      </c>
      <c r="W427" s="288">
        <f>SUMIF('7.  Persistence Report'!$D$115:$D$120,'4.  2011-2014 LRAM'!$B426,'7.  Persistence Report'!W$115:W$120)</f>
        <v>0</v>
      </c>
      <c r="X427" s="288">
        <f>SUMIF('7.  Persistence Report'!$D$115:$D$120,'4.  2011-2014 LRAM'!$B426,'7.  Persistence Report'!X$115:X$120)</f>
        <v>0</v>
      </c>
      <c r="Y427" s="404">
        <f>Y426</f>
        <v>1</v>
      </c>
      <c r="Z427" s="404">
        <f>Z426</f>
        <v>0</v>
      </c>
      <c r="AA427" s="404">
        <f t="shared" ref="AA427:AL427" si="130">AA426</f>
        <v>0</v>
      </c>
      <c r="AB427" s="404">
        <f t="shared" si="130"/>
        <v>0</v>
      </c>
      <c r="AC427" s="404">
        <f t="shared" si="130"/>
        <v>0</v>
      </c>
      <c r="AD427" s="404">
        <f t="shared" si="130"/>
        <v>0</v>
      </c>
      <c r="AE427" s="404">
        <f t="shared" si="130"/>
        <v>0</v>
      </c>
      <c r="AF427" s="404">
        <f t="shared" si="130"/>
        <v>0</v>
      </c>
      <c r="AG427" s="404">
        <f t="shared" si="130"/>
        <v>0</v>
      </c>
      <c r="AH427" s="404">
        <f t="shared" si="130"/>
        <v>0</v>
      </c>
      <c r="AI427" s="404">
        <f t="shared" si="130"/>
        <v>0</v>
      </c>
      <c r="AJ427" s="404">
        <f t="shared" si="130"/>
        <v>0</v>
      </c>
      <c r="AK427" s="404">
        <f t="shared" si="130"/>
        <v>0</v>
      </c>
      <c r="AL427" s="404">
        <f t="shared" si="130"/>
        <v>0</v>
      </c>
      <c r="AM427" s="290"/>
    </row>
    <row r="428" spans="1:39" ht="15" outlineLevel="1">
      <c r="B428" s="287"/>
      <c r="C428" s="298"/>
      <c r="D428" s="297"/>
      <c r="E428" s="297"/>
      <c r="F428" s="297"/>
      <c r="G428" s="297"/>
      <c r="H428" s="297"/>
      <c r="I428" s="297"/>
      <c r="J428" s="297"/>
      <c r="K428" s="297"/>
      <c r="L428" s="297"/>
      <c r="M428" s="297"/>
      <c r="N428" s="284"/>
      <c r="O428" s="297"/>
      <c r="P428" s="297"/>
      <c r="Q428" s="297"/>
      <c r="R428" s="297"/>
      <c r="S428" s="297"/>
      <c r="T428" s="297"/>
      <c r="U428" s="297"/>
      <c r="V428" s="297"/>
      <c r="W428" s="297"/>
      <c r="X428" s="297"/>
      <c r="Y428" s="405"/>
      <c r="Z428" s="405"/>
      <c r="AA428" s="405"/>
      <c r="AB428" s="405"/>
      <c r="AC428" s="405"/>
      <c r="AD428" s="405"/>
      <c r="AE428" s="405"/>
      <c r="AF428" s="405"/>
      <c r="AG428" s="405"/>
      <c r="AH428" s="405"/>
      <c r="AI428" s="405"/>
      <c r="AJ428" s="405"/>
      <c r="AK428" s="405"/>
      <c r="AL428" s="405"/>
      <c r="AM428" s="299"/>
    </row>
    <row r="429" spans="1:39" s="276" customFormat="1" ht="15" outlineLevel="1">
      <c r="A429" s="502">
        <v>8</v>
      </c>
      <c r="B429" s="287" t="s">
        <v>484</v>
      </c>
      <c r="C429" s="284" t="s">
        <v>24</v>
      </c>
      <c r="D429" s="288">
        <f>'[3]4.  2011-2014 LRAM'!D429</f>
        <v>0</v>
      </c>
      <c r="E429" s="288">
        <f>SUMIF('7.  Persistence Report'!$D$69:$D$85,'4.  2011-2014 LRAM'!$B429,'7.  Persistence Report'!AU$69:AU$85)</f>
        <v>0</v>
      </c>
      <c r="F429" s="288">
        <f>SUMIF('7.  Persistence Report'!$D$69:$D$85,'4.  2011-2014 LRAM'!$B429,'7.  Persistence Report'!AV$69:AV$85)</f>
        <v>0</v>
      </c>
      <c r="G429" s="288">
        <f>SUMIF('7.  Persistence Report'!$D$69:$D$85,'4.  2011-2014 LRAM'!$B429,'7.  Persistence Report'!AW$69:AW$85)</f>
        <v>0</v>
      </c>
      <c r="H429" s="288">
        <f>SUMIF('7.  Persistence Report'!$D$69:$D$85,'4.  2011-2014 LRAM'!$B429,'7.  Persistence Report'!AX$69:AX$85)</f>
        <v>0</v>
      </c>
      <c r="I429" s="288">
        <f>SUMIF('7.  Persistence Report'!$D$69:$D$85,'4.  2011-2014 LRAM'!$B429,'7.  Persistence Report'!AY$69:AY$85)</f>
        <v>0</v>
      </c>
      <c r="J429" s="288">
        <f>SUMIF('7.  Persistence Report'!$D$69:$D$85,'4.  2011-2014 LRAM'!$B429,'7.  Persistence Report'!AZ$69:AZ$85)</f>
        <v>0</v>
      </c>
      <c r="K429" s="288">
        <f>SUMIF('7.  Persistence Report'!$D$69:$D$85,'4.  2011-2014 LRAM'!$B429,'7.  Persistence Report'!BA$69:BA$85)</f>
        <v>0</v>
      </c>
      <c r="L429" s="288">
        <f>SUMIF('7.  Persistence Report'!$D$69:$D$85,'4.  2011-2014 LRAM'!$B429,'7.  Persistence Report'!BB$69:BB$85)</f>
        <v>0</v>
      </c>
      <c r="M429" s="288">
        <f>SUMIF('7.  Persistence Report'!$D$69:$D$85,'4.  2011-2014 LRAM'!$B429,'7.  Persistence Report'!BC$69:BC$85)</f>
        <v>0</v>
      </c>
      <c r="N429" s="284"/>
      <c r="O429" s="288">
        <f>'[3]4.  2011-2014 LRAM'!O429</f>
        <v>0</v>
      </c>
      <c r="P429" s="288">
        <f>SUMIF('7.  Persistence Report'!$D$69:$D$85,'4.  2011-2014 LRAM'!$B429,'7.  Persistence Report'!P$69:P$85)</f>
        <v>0</v>
      </c>
      <c r="Q429" s="288">
        <f>SUMIF('7.  Persistence Report'!$D$69:$D$85,'4.  2011-2014 LRAM'!$B429,'7.  Persistence Report'!Q$69:Q$85)</f>
        <v>0</v>
      </c>
      <c r="R429" s="288">
        <f>SUMIF('7.  Persistence Report'!$D$69:$D$85,'4.  2011-2014 LRAM'!$B429,'7.  Persistence Report'!R$69:R$85)</f>
        <v>0</v>
      </c>
      <c r="S429" s="288">
        <f>SUMIF('7.  Persistence Report'!$D$69:$D$85,'4.  2011-2014 LRAM'!$B429,'7.  Persistence Report'!S$69:S$85)</f>
        <v>0</v>
      </c>
      <c r="T429" s="288">
        <f>SUMIF('7.  Persistence Report'!$D$69:$D$85,'4.  2011-2014 LRAM'!$B429,'7.  Persistence Report'!T$69:T$85)</f>
        <v>0</v>
      </c>
      <c r="U429" s="288">
        <f>SUMIF('7.  Persistence Report'!$D$69:$D$85,'4.  2011-2014 LRAM'!$B429,'7.  Persistence Report'!U$69:U$85)</f>
        <v>0</v>
      </c>
      <c r="V429" s="288">
        <f>SUMIF('7.  Persistence Report'!$D$69:$D$85,'4.  2011-2014 LRAM'!$B429,'7.  Persistence Report'!V$69:V$85)</f>
        <v>0</v>
      </c>
      <c r="W429" s="288">
        <f>SUMIF('7.  Persistence Report'!$D$69:$D$85,'4.  2011-2014 LRAM'!$B429,'7.  Persistence Report'!W$69:W$85)</f>
        <v>0</v>
      </c>
      <c r="X429" s="288">
        <f>SUMIF('7.  Persistence Report'!$D$69:$D$85,'4.  2011-2014 LRAM'!$B429,'7.  Persistence Report'!X$69:X$85)</f>
        <v>0</v>
      </c>
      <c r="Y429" s="403">
        <v>1</v>
      </c>
      <c r="Z429" s="403"/>
      <c r="AA429" s="403"/>
      <c r="AB429" s="403"/>
      <c r="AC429" s="403"/>
      <c r="AD429" s="403"/>
      <c r="AE429" s="403"/>
      <c r="AF429" s="403"/>
      <c r="AG429" s="403"/>
      <c r="AH429" s="403"/>
      <c r="AI429" s="403"/>
      <c r="AJ429" s="403"/>
      <c r="AK429" s="403"/>
      <c r="AL429" s="403"/>
      <c r="AM429" s="289">
        <f>SUM(Y429:AL429)</f>
        <v>1</v>
      </c>
    </row>
    <row r="430" spans="1:39" s="276" customFormat="1" ht="15" outlineLevel="1">
      <c r="A430" s="502"/>
      <c r="B430" s="287" t="s">
        <v>258</v>
      </c>
      <c r="C430" s="284" t="s">
        <v>162</v>
      </c>
      <c r="D430" s="288">
        <f>'[3]4.  2011-2014 LRAM'!D430</f>
        <v>0</v>
      </c>
      <c r="E430" s="288">
        <f>SUMIF('7.  Persistence Report'!$D$115:$D$120,'4.  2011-2014 LRAM'!$B429,'7.  Persistence Report'!AU$115:AU$120)</f>
        <v>0</v>
      </c>
      <c r="F430" s="288">
        <f>SUMIF('7.  Persistence Report'!$D$115:$D$120,'4.  2011-2014 LRAM'!$B429,'7.  Persistence Report'!AV$115:AV$120)</f>
        <v>0</v>
      </c>
      <c r="G430" s="288">
        <f>SUMIF('7.  Persistence Report'!$D$115:$D$120,'4.  2011-2014 LRAM'!$B429,'7.  Persistence Report'!AW$115:AW$120)</f>
        <v>0</v>
      </c>
      <c r="H430" s="288">
        <f>SUMIF('7.  Persistence Report'!$D$115:$D$120,'4.  2011-2014 LRAM'!$B429,'7.  Persistence Report'!AX$115:AX$120)</f>
        <v>0</v>
      </c>
      <c r="I430" s="288">
        <f>SUMIF('7.  Persistence Report'!$D$115:$D$120,'4.  2011-2014 LRAM'!$B429,'7.  Persistence Report'!AY$115:AY$120)</f>
        <v>0</v>
      </c>
      <c r="J430" s="288">
        <f>SUMIF('7.  Persistence Report'!$D$115:$D$120,'4.  2011-2014 LRAM'!$B429,'7.  Persistence Report'!AZ$115:AZ$120)</f>
        <v>0</v>
      </c>
      <c r="K430" s="288">
        <f>SUMIF('7.  Persistence Report'!$D$115:$D$120,'4.  2011-2014 LRAM'!$B429,'7.  Persistence Report'!BA$115:BA$120)</f>
        <v>0</v>
      </c>
      <c r="L430" s="288">
        <f>SUMIF('7.  Persistence Report'!$D$115:$D$120,'4.  2011-2014 LRAM'!$B429,'7.  Persistence Report'!BB$115:BB$120)</f>
        <v>0</v>
      </c>
      <c r="M430" s="288">
        <f>SUMIF('7.  Persistence Report'!$D$115:$D$120,'4.  2011-2014 LRAM'!$B429,'7.  Persistence Report'!BC$115:BC$120)</f>
        <v>0</v>
      </c>
      <c r="N430" s="284"/>
      <c r="O430" s="288">
        <f>'[3]4.  2011-2014 LRAM'!O430</f>
        <v>0</v>
      </c>
      <c r="P430" s="288">
        <f>SUMIF('7.  Persistence Report'!$D$115:$D$120,'4.  2011-2014 LRAM'!$B429,'7.  Persistence Report'!P$115:P$120)</f>
        <v>0</v>
      </c>
      <c r="Q430" s="288">
        <f>SUMIF('7.  Persistence Report'!$D$115:$D$120,'4.  2011-2014 LRAM'!$B429,'7.  Persistence Report'!Q$115:Q$120)</f>
        <v>0</v>
      </c>
      <c r="R430" s="288">
        <f>SUMIF('7.  Persistence Report'!$D$115:$D$120,'4.  2011-2014 LRAM'!$B429,'7.  Persistence Report'!R$115:R$120)</f>
        <v>0</v>
      </c>
      <c r="S430" s="288">
        <f>SUMIF('7.  Persistence Report'!$D$115:$D$120,'4.  2011-2014 LRAM'!$B429,'7.  Persistence Report'!S$115:S$120)</f>
        <v>0</v>
      </c>
      <c r="T430" s="288">
        <f>SUMIF('7.  Persistence Report'!$D$115:$D$120,'4.  2011-2014 LRAM'!$B429,'7.  Persistence Report'!T$115:T$120)</f>
        <v>0</v>
      </c>
      <c r="U430" s="288">
        <f>SUMIF('7.  Persistence Report'!$D$115:$D$120,'4.  2011-2014 LRAM'!$B429,'7.  Persistence Report'!U$115:U$120)</f>
        <v>0</v>
      </c>
      <c r="V430" s="288">
        <f>SUMIF('7.  Persistence Report'!$D$115:$D$120,'4.  2011-2014 LRAM'!$B429,'7.  Persistence Report'!V$115:V$120)</f>
        <v>0</v>
      </c>
      <c r="W430" s="288">
        <f>SUMIF('7.  Persistence Report'!$D$115:$D$120,'4.  2011-2014 LRAM'!$B429,'7.  Persistence Report'!W$115:W$120)</f>
        <v>0</v>
      </c>
      <c r="X430" s="288">
        <f>SUMIF('7.  Persistence Report'!$D$115:$D$120,'4.  2011-2014 LRAM'!$B429,'7.  Persistence Report'!X$115:X$120)</f>
        <v>0</v>
      </c>
      <c r="Y430" s="404">
        <f>Y429</f>
        <v>1</v>
      </c>
      <c r="Z430" s="404">
        <f>Z429</f>
        <v>0</v>
      </c>
      <c r="AA430" s="404">
        <f t="shared" ref="AA430:AL430" si="131">AA429</f>
        <v>0</v>
      </c>
      <c r="AB430" s="404">
        <f t="shared" si="131"/>
        <v>0</v>
      </c>
      <c r="AC430" s="404">
        <f t="shared" si="131"/>
        <v>0</v>
      </c>
      <c r="AD430" s="404">
        <f t="shared" si="131"/>
        <v>0</v>
      </c>
      <c r="AE430" s="404">
        <f t="shared" si="131"/>
        <v>0</v>
      </c>
      <c r="AF430" s="404">
        <f t="shared" si="131"/>
        <v>0</v>
      </c>
      <c r="AG430" s="404">
        <f t="shared" si="131"/>
        <v>0</v>
      </c>
      <c r="AH430" s="404">
        <f t="shared" si="131"/>
        <v>0</v>
      </c>
      <c r="AI430" s="404">
        <f t="shared" si="131"/>
        <v>0</v>
      </c>
      <c r="AJ430" s="404">
        <f t="shared" si="131"/>
        <v>0</v>
      </c>
      <c r="AK430" s="404">
        <f t="shared" si="131"/>
        <v>0</v>
      </c>
      <c r="AL430" s="404">
        <f t="shared" si="131"/>
        <v>0</v>
      </c>
      <c r="AM430" s="290"/>
    </row>
    <row r="431" spans="1:39" s="276" customFormat="1" ht="15" outlineLevel="1">
      <c r="A431" s="502"/>
      <c r="B431" s="287"/>
      <c r="C431" s="298"/>
      <c r="D431" s="297"/>
      <c r="E431" s="297"/>
      <c r="F431" s="297"/>
      <c r="G431" s="297"/>
      <c r="H431" s="297"/>
      <c r="I431" s="297"/>
      <c r="J431" s="297"/>
      <c r="K431" s="297"/>
      <c r="L431" s="297"/>
      <c r="M431" s="297"/>
      <c r="N431" s="284"/>
      <c r="O431" s="297"/>
      <c r="P431" s="297"/>
      <c r="Q431" s="297"/>
      <c r="R431" s="297"/>
      <c r="S431" s="297"/>
      <c r="T431" s="297"/>
      <c r="U431" s="297"/>
      <c r="V431" s="297"/>
      <c r="W431" s="297"/>
      <c r="X431" s="297"/>
      <c r="Y431" s="405"/>
      <c r="Z431" s="405"/>
      <c r="AA431" s="405"/>
      <c r="AB431" s="405"/>
      <c r="AC431" s="405"/>
      <c r="AD431" s="405"/>
      <c r="AE431" s="405"/>
      <c r="AF431" s="405"/>
      <c r="AG431" s="405"/>
      <c r="AH431" s="405"/>
      <c r="AI431" s="405"/>
      <c r="AJ431" s="405"/>
      <c r="AK431" s="405"/>
      <c r="AL431" s="405"/>
      <c r="AM431" s="299"/>
    </row>
    <row r="432" spans="1:39" ht="15" outlineLevel="1">
      <c r="A432" s="502">
        <v>9</v>
      </c>
      <c r="B432" s="287" t="s">
        <v>7</v>
      </c>
      <c r="C432" s="284" t="s">
        <v>24</v>
      </c>
      <c r="D432" s="288">
        <f>'[3]4.  2011-2014 LRAM'!D432</f>
        <v>0</v>
      </c>
      <c r="E432" s="288">
        <f>SUMIF('7.  Persistence Report'!$D$69:$D$85,'4.  2011-2014 LRAM'!$B432,'7.  Persistence Report'!AU$69:AU$85)</f>
        <v>0</v>
      </c>
      <c r="F432" s="288">
        <f>SUMIF('7.  Persistence Report'!$D$69:$D$85,'4.  2011-2014 LRAM'!$B432,'7.  Persistence Report'!AV$69:AV$85)</f>
        <v>0</v>
      </c>
      <c r="G432" s="288">
        <f>SUMIF('7.  Persistence Report'!$D$69:$D$85,'4.  2011-2014 LRAM'!$B432,'7.  Persistence Report'!AW$69:AW$85)</f>
        <v>0</v>
      </c>
      <c r="H432" s="288">
        <f>SUMIF('7.  Persistence Report'!$D$69:$D$85,'4.  2011-2014 LRAM'!$B432,'7.  Persistence Report'!AX$69:AX$85)</f>
        <v>0</v>
      </c>
      <c r="I432" s="288">
        <f>SUMIF('7.  Persistence Report'!$D$69:$D$85,'4.  2011-2014 LRAM'!$B432,'7.  Persistence Report'!AY$69:AY$85)</f>
        <v>0</v>
      </c>
      <c r="J432" s="288">
        <f>SUMIF('7.  Persistence Report'!$D$69:$D$85,'4.  2011-2014 LRAM'!$B432,'7.  Persistence Report'!AZ$69:AZ$85)</f>
        <v>0</v>
      </c>
      <c r="K432" s="288">
        <f>SUMIF('7.  Persistence Report'!$D$69:$D$85,'4.  2011-2014 LRAM'!$B432,'7.  Persistence Report'!BA$69:BA$85)</f>
        <v>0</v>
      </c>
      <c r="L432" s="288">
        <f>SUMIF('7.  Persistence Report'!$D$69:$D$85,'4.  2011-2014 LRAM'!$B432,'7.  Persistence Report'!BB$69:BB$85)</f>
        <v>0</v>
      </c>
      <c r="M432" s="288">
        <f>SUMIF('7.  Persistence Report'!$D$69:$D$85,'4.  2011-2014 LRAM'!$B432,'7.  Persistence Report'!BC$69:BC$85)</f>
        <v>0</v>
      </c>
      <c r="N432" s="284"/>
      <c r="O432" s="288">
        <f>'[3]4.  2011-2014 LRAM'!O432</f>
        <v>0</v>
      </c>
      <c r="P432" s="288">
        <f>SUMIF('7.  Persistence Report'!$D$69:$D$85,'4.  2011-2014 LRAM'!$B432,'7.  Persistence Report'!P$69:P$85)</f>
        <v>0</v>
      </c>
      <c r="Q432" s="288">
        <f>SUMIF('7.  Persistence Report'!$D$69:$D$85,'4.  2011-2014 LRAM'!$B432,'7.  Persistence Report'!Q$69:Q$85)</f>
        <v>0</v>
      </c>
      <c r="R432" s="288">
        <f>SUMIF('7.  Persistence Report'!$D$69:$D$85,'4.  2011-2014 LRAM'!$B432,'7.  Persistence Report'!R$69:R$85)</f>
        <v>0</v>
      </c>
      <c r="S432" s="288">
        <f>SUMIF('7.  Persistence Report'!$D$69:$D$85,'4.  2011-2014 LRAM'!$B432,'7.  Persistence Report'!S$69:S$85)</f>
        <v>0</v>
      </c>
      <c r="T432" s="288">
        <f>SUMIF('7.  Persistence Report'!$D$69:$D$85,'4.  2011-2014 LRAM'!$B432,'7.  Persistence Report'!T$69:T$85)</f>
        <v>0</v>
      </c>
      <c r="U432" s="288">
        <f>SUMIF('7.  Persistence Report'!$D$69:$D$85,'4.  2011-2014 LRAM'!$B432,'7.  Persistence Report'!U$69:U$85)</f>
        <v>0</v>
      </c>
      <c r="V432" s="288">
        <f>SUMIF('7.  Persistence Report'!$D$69:$D$85,'4.  2011-2014 LRAM'!$B432,'7.  Persistence Report'!V$69:V$85)</f>
        <v>0</v>
      </c>
      <c r="W432" s="288">
        <f>SUMIF('7.  Persistence Report'!$D$69:$D$85,'4.  2011-2014 LRAM'!$B432,'7.  Persistence Report'!W$69:W$85)</f>
        <v>0</v>
      </c>
      <c r="X432" s="288">
        <f>SUMIF('7.  Persistence Report'!$D$69:$D$85,'4.  2011-2014 LRAM'!$B432,'7.  Persistence Report'!X$69:X$85)</f>
        <v>0</v>
      </c>
      <c r="Y432" s="403">
        <v>1</v>
      </c>
      <c r="Z432" s="403"/>
      <c r="AA432" s="403"/>
      <c r="AB432" s="403"/>
      <c r="AC432" s="403"/>
      <c r="AD432" s="403"/>
      <c r="AE432" s="403"/>
      <c r="AF432" s="403"/>
      <c r="AG432" s="403"/>
      <c r="AH432" s="403"/>
      <c r="AI432" s="403"/>
      <c r="AJ432" s="403"/>
      <c r="AK432" s="403"/>
      <c r="AL432" s="403"/>
      <c r="AM432" s="289">
        <f>SUM(Y432:AL432)</f>
        <v>1</v>
      </c>
    </row>
    <row r="433" spans="1:39" ht="15" outlineLevel="1">
      <c r="B433" s="287" t="s">
        <v>258</v>
      </c>
      <c r="C433" s="284" t="s">
        <v>162</v>
      </c>
      <c r="D433" s="288">
        <f>'[3]4.  2011-2014 LRAM'!D433</f>
        <v>0</v>
      </c>
      <c r="E433" s="288">
        <f>SUMIF('7.  Persistence Report'!$D$115:$D$120,'4.  2011-2014 LRAM'!$B432,'7.  Persistence Report'!AU$115:AU$120)</f>
        <v>0</v>
      </c>
      <c r="F433" s="288">
        <f>SUMIF('7.  Persistence Report'!$D$115:$D$120,'4.  2011-2014 LRAM'!$B432,'7.  Persistence Report'!AV$115:AV$120)</f>
        <v>0</v>
      </c>
      <c r="G433" s="288">
        <f>SUMIF('7.  Persistence Report'!$D$115:$D$120,'4.  2011-2014 LRAM'!$B432,'7.  Persistence Report'!AW$115:AW$120)</f>
        <v>0</v>
      </c>
      <c r="H433" s="288">
        <f>SUMIF('7.  Persistence Report'!$D$115:$D$120,'4.  2011-2014 LRAM'!$B432,'7.  Persistence Report'!AX$115:AX$120)</f>
        <v>0</v>
      </c>
      <c r="I433" s="288">
        <f>SUMIF('7.  Persistence Report'!$D$115:$D$120,'4.  2011-2014 LRAM'!$B432,'7.  Persistence Report'!AY$115:AY$120)</f>
        <v>0</v>
      </c>
      <c r="J433" s="288">
        <f>SUMIF('7.  Persistence Report'!$D$115:$D$120,'4.  2011-2014 LRAM'!$B432,'7.  Persistence Report'!AZ$115:AZ$120)</f>
        <v>0</v>
      </c>
      <c r="K433" s="288">
        <f>SUMIF('7.  Persistence Report'!$D$115:$D$120,'4.  2011-2014 LRAM'!$B432,'7.  Persistence Report'!BA$115:BA$120)</f>
        <v>0</v>
      </c>
      <c r="L433" s="288">
        <f>SUMIF('7.  Persistence Report'!$D$115:$D$120,'4.  2011-2014 LRAM'!$B432,'7.  Persistence Report'!BB$115:BB$120)</f>
        <v>0</v>
      </c>
      <c r="M433" s="288">
        <f>SUMIF('7.  Persistence Report'!$D$115:$D$120,'4.  2011-2014 LRAM'!$B432,'7.  Persistence Report'!BC$115:BC$120)</f>
        <v>0</v>
      </c>
      <c r="N433" s="284"/>
      <c r="O433" s="288">
        <f>'[3]4.  2011-2014 LRAM'!O433</f>
        <v>0</v>
      </c>
      <c r="P433" s="288">
        <f>SUMIF('7.  Persistence Report'!$D$115:$D$120,'4.  2011-2014 LRAM'!$B432,'7.  Persistence Report'!P$115:P$120)</f>
        <v>0</v>
      </c>
      <c r="Q433" s="288">
        <f>SUMIF('7.  Persistence Report'!$D$115:$D$120,'4.  2011-2014 LRAM'!$B432,'7.  Persistence Report'!Q$115:Q$120)</f>
        <v>0</v>
      </c>
      <c r="R433" s="288">
        <f>SUMIF('7.  Persistence Report'!$D$115:$D$120,'4.  2011-2014 LRAM'!$B432,'7.  Persistence Report'!R$115:R$120)</f>
        <v>0</v>
      </c>
      <c r="S433" s="288">
        <f>SUMIF('7.  Persistence Report'!$D$115:$D$120,'4.  2011-2014 LRAM'!$B432,'7.  Persistence Report'!S$115:S$120)</f>
        <v>0</v>
      </c>
      <c r="T433" s="288">
        <f>SUMIF('7.  Persistence Report'!$D$115:$D$120,'4.  2011-2014 LRAM'!$B432,'7.  Persistence Report'!T$115:T$120)</f>
        <v>0</v>
      </c>
      <c r="U433" s="288">
        <f>SUMIF('7.  Persistence Report'!$D$115:$D$120,'4.  2011-2014 LRAM'!$B432,'7.  Persistence Report'!U$115:U$120)</f>
        <v>0</v>
      </c>
      <c r="V433" s="288">
        <f>SUMIF('7.  Persistence Report'!$D$115:$D$120,'4.  2011-2014 LRAM'!$B432,'7.  Persistence Report'!V$115:V$120)</f>
        <v>0</v>
      </c>
      <c r="W433" s="288">
        <f>SUMIF('7.  Persistence Report'!$D$115:$D$120,'4.  2011-2014 LRAM'!$B432,'7.  Persistence Report'!W$115:W$120)</f>
        <v>0</v>
      </c>
      <c r="X433" s="288">
        <f>SUMIF('7.  Persistence Report'!$D$115:$D$120,'4.  2011-2014 LRAM'!$B432,'7.  Persistence Report'!X$115:X$120)</f>
        <v>0</v>
      </c>
      <c r="Y433" s="404">
        <f>Y432</f>
        <v>1</v>
      </c>
      <c r="Z433" s="404">
        <f>Z432</f>
        <v>0</v>
      </c>
      <c r="AA433" s="404">
        <f t="shared" ref="AA433:AL433" si="132">AA432</f>
        <v>0</v>
      </c>
      <c r="AB433" s="404">
        <f t="shared" si="132"/>
        <v>0</v>
      </c>
      <c r="AC433" s="404">
        <f t="shared" si="132"/>
        <v>0</v>
      </c>
      <c r="AD433" s="404">
        <f t="shared" si="132"/>
        <v>0</v>
      </c>
      <c r="AE433" s="404">
        <f t="shared" si="132"/>
        <v>0</v>
      </c>
      <c r="AF433" s="404">
        <f t="shared" si="132"/>
        <v>0</v>
      </c>
      <c r="AG433" s="404">
        <f t="shared" si="132"/>
        <v>0</v>
      </c>
      <c r="AH433" s="404">
        <f t="shared" si="132"/>
        <v>0</v>
      </c>
      <c r="AI433" s="404">
        <f t="shared" si="132"/>
        <v>0</v>
      </c>
      <c r="AJ433" s="404">
        <f t="shared" si="132"/>
        <v>0</v>
      </c>
      <c r="AK433" s="404">
        <f t="shared" si="132"/>
        <v>0</v>
      </c>
      <c r="AL433" s="404">
        <f t="shared" si="132"/>
        <v>0</v>
      </c>
      <c r="AM433" s="290"/>
    </row>
    <row r="434" spans="1:39" ht="15" outlineLevel="1">
      <c r="B434" s="300"/>
      <c r="C434" s="301"/>
      <c r="D434" s="284"/>
      <c r="E434" s="284"/>
      <c r="F434" s="284"/>
      <c r="G434" s="284"/>
      <c r="H434" s="284"/>
      <c r="I434" s="284"/>
      <c r="J434" s="284"/>
      <c r="K434" s="284"/>
      <c r="L434" s="284"/>
      <c r="M434" s="284"/>
      <c r="N434" s="284"/>
      <c r="O434" s="284"/>
      <c r="P434" s="284"/>
      <c r="Q434" s="284"/>
      <c r="R434" s="284"/>
      <c r="S434" s="284"/>
      <c r="T434" s="284"/>
      <c r="U434" s="284"/>
      <c r="V434" s="284"/>
      <c r="W434" s="284"/>
      <c r="X434" s="284"/>
      <c r="Y434" s="405"/>
      <c r="Z434" s="405"/>
      <c r="AA434" s="405"/>
      <c r="AB434" s="405"/>
      <c r="AC434" s="405"/>
      <c r="AD434" s="405"/>
      <c r="AE434" s="405"/>
      <c r="AF434" s="405"/>
      <c r="AG434" s="405"/>
      <c r="AH434" s="405"/>
      <c r="AI434" s="405"/>
      <c r="AJ434" s="405"/>
      <c r="AK434" s="405"/>
      <c r="AL434" s="405"/>
      <c r="AM434" s="299"/>
    </row>
    <row r="435" spans="1:39" ht="15.75" outlineLevel="1">
      <c r="A435" s="503"/>
      <c r="B435" s="281" t="s">
        <v>8</v>
      </c>
      <c r="C435" s="282"/>
      <c r="D435" s="282"/>
      <c r="E435" s="282"/>
      <c r="F435" s="282"/>
      <c r="G435" s="282"/>
      <c r="H435" s="282"/>
      <c r="I435" s="282"/>
      <c r="J435" s="282"/>
      <c r="K435" s="282"/>
      <c r="L435" s="282"/>
      <c r="M435" s="282"/>
      <c r="N435" s="284"/>
      <c r="O435" s="282"/>
      <c r="P435" s="282"/>
      <c r="Q435" s="282"/>
      <c r="R435" s="282"/>
      <c r="S435" s="282"/>
      <c r="T435" s="282"/>
      <c r="U435" s="282"/>
      <c r="V435" s="282"/>
      <c r="W435" s="282"/>
      <c r="X435" s="282"/>
      <c r="Y435" s="407"/>
      <c r="Z435" s="407"/>
      <c r="AA435" s="407"/>
      <c r="AB435" s="407"/>
      <c r="AC435" s="407"/>
      <c r="AD435" s="407"/>
      <c r="AE435" s="407"/>
      <c r="AF435" s="407"/>
      <c r="AG435" s="407"/>
      <c r="AH435" s="407"/>
      <c r="AI435" s="407"/>
      <c r="AJ435" s="407"/>
      <c r="AK435" s="407"/>
      <c r="AL435" s="407"/>
      <c r="AM435" s="285"/>
    </row>
    <row r="436" spans="1:39" ht="15" outlineLevel="1">
      <c r="A436" s="502">
        <v>10</v>
      </c>
      <c r="B436" s="1024" t="s">
        <v>820</v>
      </c>
      <c r="C436" s="284" t="s">
        <v>24</v>
      </c>
      <c r="D436" s="288">
        <f>'[3]4.  2011-2014 LRAM'!D436</f>
        <v>7229048.0290000001</v>
      </c>
      <c r="E436" s="1036">
        <f>SUMIF('7.  Persistence Report'!$D$69:$D$85,'4.  2011-2014 LRAM'!$B436,'7.  Persistence Report'!AU$69:AU$85)</f>
        <v>7209229.5489999996</v>
      </c>
      <c r="F436" s="288">
        <f>SUMIF('7.  Persistence Report'!$D$69:$D$85,'4.  2011-2014 LRAM'!$B436,'7.  Persistence Report'!AV$69:AV$85)</f>
        <v>7209229.5489999996</v>
      </c>
      <c r="G436" s="288">
        <f>SUMIF('7.  Persistence Report'!$D$69:$D$85,'4.  2011-2014 LRAM'!$B436,'7.  Persistence Report'!AW$69:AW$85)</f>
        <v>7144777.0829999996</v>
      </c>
      <c r="H436" s="288">
        <f>SUMIF('7.  Persistence Report'!$D$69:$D$85,'4.  2011-2014 LRAM'!$B436,'7.  Persistence Report'!AX$69:AX$85)</f>
        <v>7125966.0039999997</v>
      </c>
      <c r="I436" s="288">
        <f>SUMIF('7.  Persistence Report'!$D$69:$D$85,'4.  2011-2014 LRAM'!$B436,'7.  Persistence Report'!AY$69:AY$85)</f>
        <v>7125966.0039999997</v>
      </c>
      <c r="J436" s="288">
        <f>SUMIF('7.  Persistence Report'!$D$69:$D$85,'4.  2011-2014 LRAM'!$B436,'7.  Persistence Report'!AZ$69:AZ$85)</f>
        <v>7031098.4550000001</v>
      </c>
      <c r="K436" s="288">
        <f>SUMIF('7.  Persistence Report'!$D$69:$D$85,'4.  2011-2014 LRAM'!$B436,'7.  Persistence Report'!BA$69:BA$85)</f>
        <v>7031098.4550000001</v>
      </c>
      <c r="L436" s="288">
        <f>SUMIF('7.  Persistence Report'!$D$69:$D$85,'4.  2011-2014 LRAM'!$B436,'7.  Persistence Report'!BB$69:BB$85)</f>
        <v>6374779.8119999999</v>
      </c>
      <c r="M436" s="288">
        <f>SUMIF('7.  Persistence Report'!$D$69:$D$85,'4.  2011-2014 LRAM'!$B436,'7.  Persistence Report'!BC$69:BC$85)</f>
        <v>5814475.392</v>
      </c>
      <c r="N436" s="288">
        <v>12</v>
      </c>
      <c r="O436" s="288">
        <f>'[3]4.  2011-2014 LRAM'!O436</f>
        <v>1106.595</v>
      </c>
      <c r="P436" s="288">
        <f>SUMIF('7.  Persistence Report'!$D$69:$D$85,'4.  2011-2014 LRAM'!$B436,'7.  Persistence Report'!P$69:P$85)</f>
        <v>1100.9442529999999</v>
      </c>
      <c r="Q436" s="288">
        <f>SUMIF('7.  Persistence Report'!$D$69:$D$85,'4.  2011-2014 LRAM'!$B436,'7.  Persistence Report'!Q$69:Q$85)</f>
        <v>1100.9442529999999</v>
      </c>
      <c r="R436" s="288">
        <f>SUMIF('7.  Persistence Report'!$D$69:$D$85,'4.  2011-2014 LRAM'!$B436,'7.  Persistence Report'!R$69:R$85)</f>
        <v>1082.4674520000001</v>
      </c>
      <c r="S436" s="288">
        <f>SUMIF('7.  Persistence Report'!$D$69:$D$85,'4.  2011-2014 LRAM'!$B436,'7.  Persistence Report'!S$69:S$85)</f>
        <v>1078.7029319999999</v>
      </c>
      <c r="T436" s="288">
        <f>SUMIF('7.  Persistence Report'!$D$69:$D$85,'4.  2011-2014 LRAM'!$B436,'7.  Persistence Report'!T$69:T$85)</f>
        <v>1078.7029319999999</v>
      </c>
      <c r="U436" s="288">
        <f>SUMIF('7.  Persistence Report'!$D$69:$D$85,'4.  2011-2014 LRAM'!$B436,'7.  Persistence Report'!U$69:U$85)</f>
        <v>1059.0431530000001</v>
      </c>
      <c r="V436" s="288">
        <f>SUMIF('7.  Persistence Report'!$D$69:$D$85,'4.  2011-2014 LRAM'!$B436,'7.  Persistence Report'!V$69:V$85)</f>
        <v>1059.0431530000001</v>
      </c>
      <c r="W436" s="288">
        <f>SUMIF('7.  Persistence Report'!$D$69:$D$85,'4.  2011-2014 LRAM'!$B436,'7.  Persistence Report'!W$69:W$85)</f>
        <v>1020.285997</v>
      </c>
      <c r="X436" s="288">
        <f>SUMIF('7.  Persistence Report'!$D$69:$D$85,'4.  2011-2014 LRAM'!$B436,'7.  Persistence Report'!X$69:X$85)</f>
        <v>936.99762680000003</v>
      </c>
      <c r="Y436" s="408"/>
      <c r="Z436" s="1028">
        <v>0.2</v>
      </c>
      <c r="AA436" s="1028">
        <v>0.32941176470588235</v>
      </c>
      <c r="AB436" s="1028">
        <v>0.48235294117647048</v>
      </c>
      <c r="AC436" s="408">
        <v>0.18823529411764703</v>
      </c>
      <c r="AD436" s="408"/>
      <c r="AE436" s="408"/>
      <c r="AF436" s="408"/>
      <c r="AG436" s="408"/>
      <c r="AH436" s="408"/>
      <c r="AI436" s="408"/>
      <c r="AJ436" s="408"/>
      <c r="AK436" s="408"/>
      <c r="AL436" s="408"/>
      <c r="AM436" s="289">
        <f>SUM(Y436:AL436)</f>
        <v>1.2</v>
      </c>
    </row>
    <row r="437" spans="1:39" ht="15" outlineLevel="1">
      <c r="B437" s="287" t="s">
        <v>258</v>
      </c>
      <c r="C437" s="284" t="s">
        <v>162</v>
      </c>
      <c r="D437" s="288">
        <f>'[3]4.  2011-2014 LRAM'!D437</f>
        <v>0</v>
      </c>
      <c r="E437" s="288">
        <f>SUMIF('7.  Persistence Report'!$D$115:$D$120,'4.  2011-2014 LRAM'!$B436,'7.  Persistence Report'!AU$115:AU$120)</f>
        <v>0</v>
      </c>
      <c r="F437" s="288">
        <f>SUMIF('7.  Persistence Report'!$D$115:$D$120,'4.  2011-2014 LRAM'!$B436,'7.  Persistence Report'!AV$115:AV$120)</f>
        <v>0</v>
      </c>
      <c r="G437" s="288">
        <f>SUMIF('7.  Persistence Report'!$D$115:$D$120,'4.  2011-2014 LRAM'!$B436,'7.  Persistence Report'!AW$115:AW$120)</f>
        <v>0</v>
      </c>
      <c r="H437" s="288">
        <f>SUMIF('7.  Persistence Report'!$D$115:$D$120,'4.  2011-2014 LRAM'!$B436,'7.  Persistence Report'!AX$115:AX$120)</f>
        <v>0</v>
      </c>
      <c r="I437" s="288">
        <f>SUMIF('7.  Persistence Report'!$D$115:$D$120,'4.  2011-2014 LRAM'!$B436,'7.  Persistence Report'!AY$115:AY$120)</f>
        <v>0</v>
      </c>
      <c r="J437" s="288">
        <f>SUMIF('7.  Persistence Report'!$D$115:$D$120,'4.  2011-2014 LRAM'!$B436,'7.  Persistence Report'!AZ$115:AZ$120)</f>
        <v>0</v>
      </c>
      <c r="K437" s="288">
        <f>SUMIF('7.  Persistence Report'!$D$115:$D$120,'4.  2011-2014 LRAM'!$B436,'7.  Persistence Report'!BA$115:BA$120)</f>
        <v>0</v>
      </c>
      <c r="L437" s="288">
        <f>SUMIF('7.  Persistence Report'!$D$115:$D$120,'4.  2011-2014 LRAM'!$B436,'7.  Persistence Report'!BB$115:BB$120)</f>
        <v>0</v>
      </c>
      <c r="M437" s="288">
        <f>SUMIF('7.  Persistence Report'!$D$115:$D$120,'4.  2011-2014 LRAM'!$B436,'7.  Persistence Report'!BC$115:BC$120)</f>
        <v>0</v>
      </c>
      <c r="N437" s="288">
        <f>N436</f>
        <v>12</v>
      </c>
      <c r="O437" s="288">
        <f>'[3]4.  2011-2014 LRAM'!O437</f>
        <v>0</v>
      </c>
      <c r="P437" s="288">
        <f>SUMIF('7.  Persistence Report'!$D$115:$D$120,'4.  2011-2014 LRAM'!$B436,'7.  Persistence Report'!P$115:P$120)</f>
        <v>0</v>
      </c>
      <c r="Q437" s="288">
        <f>SUMIF('7.  Persistence Report'!$D$115:$D$120,'4.  2011-2014 LRAM'!$B436,'7.  Persistence Report'!Q$115:Q$120)</f>
        <v>0</v>
      </c>
      <c r="R437" s="288">
        <f>SUMIF('7.  Persistence Report'!$D$115:$D$120,'4.  2011-2014 LRAM'!$B436,'7.  Persistence Report'!R$115:R$120)</f>
        <v>0</v>
      </c>
      <c r="S437" s="288">
        <f>SUMIF('7.  Persistence Report'!$D$115:$D$120,'4.  2011-2014 LRAM'!$B436,'7.  Persistence Report'!S$115:S$120)</f>
        <v>0</v>
      </c>
      <c r="T437" s="288">
        <f>SUMIF('7.  Persistence Report'!$D$115:$D$120,'4.  2011-2014 LRAM'!$B436,'7.  Persistence Report'!T$115:T$120)</f>
        <v>0</v>
      </c>
      <c r="U437" s="288">
        <f>SUMIF('7.  Persistence Report'!$D$115:$D$120,'4.  2011-2014 LRAM'!$B436,'7.  Persistence Report'!U$115:U$120)</f>
        <v>0</v>
      </c>
      <c r="V437" s="288">
        <f>SUMIF('7.  Persistence Report'!$D$115:$D$120,'4.  2011-2014 LRAM'!$B436,'7.  Persistence Report'!V$115:V$120)</f>
        <v>0</v>
      </c>
      <c r="W437" s="288">
        <f>SUMIF('7.  Persistence Report'!$D$115:$D$120,'4.  2011-2014 LRAM'!$B436,'7.  Persistence Report'!W$115:W$120)</f>
        <v>0</v>
      </c>
      <c r="X437" s="288">
        <f>SUMIF('7.  Persistence Report'!$D$115:$D$120,'4.  2011-2014 LRAM'!$B436,'7.  Persistence Report'!X$115:X$120)</f>
        <v>0</v>
      </c>
      <c r="Y437" s="404">
        <f>Y436</f>
        <v>0</v>
      </c>
      <c r="Z437" s="404">
        <f>Z436</f>
        <v>0.2</v>
      </c>
      <c r="AA437" s="404">
        <f t="shared" ref="AA437:AL437" si="133">AA436</f>
        <v>0.32941176470588235</v>
      </c>
      <c r="AB437" s="404">
        <f t="shared" si="133"/>
        <v>0.48235294117647048</v>
      </c>
      <c r="AC437" s="404">
        <f t="shared" si="133"/>
        <v>0.18823529411764703</v>
      </c>
      <c r="AD437" s="404">
        <f t="shared" si="133"/>
        <v>0</v>
      </c>
      <c r="AE437" s="404">
        <f t="shared" si="133"/>
        <v>0</v>
      </c>
      <c r="AF437" s="404">
        <f t="shared" si="133"/>
        <v>0</v>
      </c>
      <c r="AG437" s="404">
        <f t="shared" si="133"/>
        <v>0</v>
      </c>
      <c r="AH437" s="404">
        <f t="shared" si="133"/>
        <v>0</v>
      </c>
      <c r="AI437" s="404">
        <f t="shared" si="133"/>
        <v>0</v>
      </c>
      <c r="AJ437" s="404">
        <f t="shared" si="133"/>
        <v>0</v>
      </c>
      <c r="AK437" s="404">
        <f t="shared" si="133"/>
        <v>0</v>
      </c>
      <c r="AL437" s="404">
        <f t="shared" si="133"/>
        <v>0</v>
      </c>
      <c r="AM437" s="304"/>
    </row>
    <row r="438" spans="1:39" ht="15" outlineLevel="1">
      <c r="B438" s="303"/>
      <c r="C438" s="305"/>
      <c r="D438" s="284"/>
      <c r="E438" s="284"/>
      <c r="F438" s="284"/>
      <c r="G438" s="284"/>
      <c r="H438" s="284"/>
      <c r="I438" s="284"/>
      <c r="J438" s="284"/>
      <c r="K438" s="284"/>
      <c r="L438" s="284"/>
      <c r="M438" s="284"/>
      <c r="N438" s="284"/>
      <c r="O438" s="284"/>
      <c r="P438" s="284"/>
      <c r="Q438" s="284"/>
      <c r="R438" s="284"/>
      <c r="S438" s="284"/>
      <c r="T438" s="284"/>
      <c r="U438" s="284"/>
      <c r="V438" s="284"/>
      <c r="W438" s="284"/>
      <c r="X438" s="284"/>
      <c r="Y438" s="409"/>
      <c r="Z438" s="409"/>
      <c r="AA438" s="409"/>
      <c r="AB438" s="409"/>
      <c r="AC438" s="409"/>
      <c r="AD438" s="409"/>
      <c r="AE438" s="409"/>
      <c r="AF438" s="409"/>
      <c r="AG438" s="409"/>
      <c r="AH438" s="409"/>
      <c r="AI438" s="409"/>
      <c r="AJ438" s="409"/>
      <c r="AK438" s="409"/>
      <c r="AL438" s="409"/>
      <c r="AM438" s="306"/>
    </row>
    <row r="439" spans="1:39" ht="15" outlineLevel="1">
      <c r="A439" s="502">
        <v>11</v>
      </c>
      <c r="B439" s="307" t="s">
        <v>21</v>
      </c>
      <c r="C439" s="284" t="s">
        <v>24</v>
      </c>
      <c r="D439" s="288">
        <f>'[3]4.  2011-2014 LRAM'!D439</f>
        <v>384907.43900000001</v>
      </c>
      <c r="E439" s="1036">
        <f>SUMIF('7.  Persistence Report'!$D$69:$D$85,'4.  2011-2014 LRAM'!$B439,'7.  Persistence Report'!AU$69:AU$85)</f>
        <v>375482.79989999998</v>
      </c>
      <c r="F439" s="288">
        <f>SUMIF('7.  Persistence Report'!$D$69:$D$85,'4.  2011-2014 LRAM'!$B439,'7.  Persistence Report'!AV$69:AV$85)</f>
        <v>360658.79340000002</v>
      </c>
      <c r="G439" s="288">
        <f>SUMIF('7.  Persistence Report'!$D$69:$D$85,'4.  2011-2014 LRAM'!$B439,'7.  Persistence Report'!AW$69:AW$85)</f>
        <v>245984.28090000001</v>
      </c>
      <c r="H439" s="288">
        <f>SUMIF('7.  Persistence Report'!$D$69:$D$85,'4.  2011-2014 LRAM'!$B439,'7.  Persistence Report'!AX$69:AX$85)</f>
        <v>245984.28090000001</v>
      </c>
      <c r="I439" s="288">
        <f>SUMIF('7.  Persistence Report'!$D$69:$D$85,'4.  2011-2014 LRAM'!$B439,'7.  Persistence Report'!AY$69:AY$85)</f>
        <v>245984.28090000001</v>
      </c>
      <c r="J439" s="288">
        <f>SUMIF('7.  Persistence Report'!$D$69:$D$85,'4.  2011-2014 LRAM'!$B439,'7.  Persistence Report'!AZ$69:AZ$85)</f>
        <v>245984.28090000001</v>
      </c>
      <c r="K439" s="288">
        <f>SUMIF('7.  Persistence Report'!$D$69:$D$85,'4.  2011-2014 LRAM'!$B439,'7.  Persistence Report'!BA$69:BA$85)</f>
        <v>245984.28090000001</v>
      </c>
      <c r="L439" s="288">
        <f>SUMIF('7.  Persistence Report'!$D$69:$D$85,'4.  2011-2014 LRAM'!$B439,'7.  Persistence Report'!BB$69:BB$85)</f>
        <v>245984.28090000001</v>
      </c>
      <c r="M439" s="288">
        <f>SUMIF('7.  Persistence Report'!$D$69:$D$85,'4.  2011-2014 LRAM'!$B439,'7.  Persistence Report'!BC$69:BC$85)</f>
        <v>245984.28090000001</v>
      </c>
      <c r="N439" s="288">
        <v>12</v>
      </c>
      <c r="O439" s="288">
        <f>'[3]4.  2011-2014 LRAM'!O439</f>
        <v>107.876</v>
      </c>
      <c r="P439" s="288">
        <f>SUMIF('7.  Persistence Report'!$D$69:$D$85,'4.  2011-2014 LRAM'!$B439,'7.  Persistence Report'!P$69:P$85)</f>
        <v>105.68604430000001</v>
      </c>
      <c r="Q439" s="288">
        <f>SUMIF('7.  Persistence Report'!$D$69:$D$85,'4.  2011-2014 LRAM'!$B439,'7.  Persistence Report'!Q$69:Q$85)</f>
        <v>102.0709531</v>
      </c>
      <c r="R439" s="288">
        <f>SUMIF('7.  Persistence Report'!$D$69:$D$85,'4.  2011-2014 LRAM'!$B439,'7.  Persistence Report'!R$69:R$85)</f>
        <v>66.075363870000004</v>
      </c>
      <c r="S439" s="288">
        <f>SUMIF('7.  Persistence Report'!$D$69:$D$85,'4.  2011-2014 LRAM'!$B439,'7.  Persistence Report'!S$69:S$85)</f>
        <v>66.075363870000004</v>
      </c>
      <c r="T439" s="288">
        <f>SUMIF('7.  Persistence Report'!$D$69:$D$85,'4.  2011-2014 LRAM'!$B439,'7.  Persistence Report'!T$69:T$85)</f>
        <v>66.075363870000004</v>
      </c>
      <c r="U439" s="288">
        <f>SUMIF('7.  Persistence Report'!$D$69:$D$85,'4.  2011-2014 LRAM'!$B439,'7.  Persistence Report'!U$69:U$85)</f>
        <v>66.075363870000004</v>
      </c>
      <c r="V439" s="288">
        <f>SUMIF('7.  Persistence Report'!$D$69:$D$85,'4.  2011-2014 LRAM'!$B439,'7.  Persistence Report'!V$69:V$85)</f>
        <v>66.075363870000004</v>
      </c>
      <c r="W439" s="288">
        <f>SUMIF('7.  Persistence Report'!$D$69:$D$85,'4.  2011-2014 LRAM'!$B439,'7.  Persistence Report'!W$69:W$85)</f>
        <v>66.075363870000004</v>
      </c>
      <c r="X439" s="288">
        <f>SUMIF('7.  Persistence Report'!$D$69:$D$85,'4.  2011-2014 LRAM'!$B439,'7.  Persistence Report'!X$69:X$85)</f>
        <v>66.075363870000004</v>
      </c>
      <c r="Y439" s="408"/>
      <c r="Z439" s="1028">
        <v>1</v>
      </c>
      <c r="AA439" s="408"/>
      <c r="AB439" s="408"/>
      <c r="AC439" s="408"/>
      <c r="AD439" s="408"/>
      <c r="AE439" s="408"/>
      <c r="AF439" s="408"/>
      <c r="AG439" s="408"/>
      <c r="AH439" s="408"/>
      <c r="AI439" s="408"/>
      <c r="AJ439" s="408"/>
      <c r="AK439" s="408"/>
      <c r="AL439" s="408"/>
      <c r="AM439" s="289">
        <f>SUM(Y439:AL439)</f>
        <v>1</v>
      </c>
    </row>
    <row r="440" spans="1:39" ht="15" outlineLevel="1">
      <c r="B440" s="287" t="s">
        <v>258</v>
      </c>
      <c r="C440" s="284" t="s">
        <v>162</v>
      </c>
      <c r="D440" s="288">
        <f>'[3]4.  2011-2014 LRAM'!D440</f>
        <v>0</v>
      </c>
      <c r="E440" s="288">
        <f>SUMIF('7.  Persistence Report'!$D$115:$D$120,'4.  2011-2014 LRAM'!$B439,'7.  Persistence Report'!AU$115:AU$120)</f>
        <v>0</v>
      </c>
      <c r="F440" s="288">
        <f>SUMIF('7.  Persistence Report'!$D$115:$D$120,'4.  2011-2014 LRAM'!$B439,'7.  Persistence Report'!AV$115:AV$120)</f>
        <v>0</v>
      </c>
      <c r="G440" s="288">
        <f>SUMIF('7.  Persistence Report'!$D$115:$D$120,'4.  2011-2014 LRAM'!$B439,'7.  Persistence Report'!AW$115:AW$120)</f>
        <v>0</v>
      </c>
      <c r="H440" s="288">
        <f>SUMIF('7.  Persistence Report'!$D$115:$D$120,'4.  2011-2014 LRAM'!$B439,'7.  Persistence Report'!AX$115:AX$120)</f>
        <v>0</v>
      </c>
      <c r="I440" s="288">
        <f>SUMIF('7.  Persistence Report'!$D$115:$D$120,'4.  2011-2014 LRAM'!$B439,'7.  Persistence Report'!AY$115:AY$120)</f>
        <v>0</v>
      </c>
      <c r="J440" s="288">
        <f>SUMIF('7.  Persistence Report'!$D$115:$D$120,'4.  2011-2014 LRAM'!$B439,'7.  Persistence Report'!AZ$115:AZ$120)</f>
        <v>0</v>
      </c>
      <c r="K440" s="288">
        <f>SUMIF('7.  Persistence Report'!$D$115:$D$120,'4.  2011-2014 LRAM'!$B439,'7.  Persistence Report'!BA$115:BA$120)</f>
        <v>0</v>
      </c>
      <c r="L440" s="288">
        <f>SUMIF('7.  Persistence Report'!$D$115:$D$120,'4.  2011-2014 LRAM'!$B439,'7.  Persistence Report'!BB$115:BB$120)</f>
        <v>0</v>
      </c>
      <c r="M440" s="288">
        <f>SUMIF('7.  Persistence Report'!$D$115:$D$120,'4.  2011-2014 LRAM'!$B439,'7.  Persistence Report'!BC$115:BC$120)</f>
        <v>0</v>
      </c>
      <c r="N440" s="288">
        <f>N439</f>
        <v>12</v>
      </c>
      <c r="O440" s="288">
        <f>'[3]4.  2011-2014 LRAM'!O440</f>
        <v>0</v>
      </c>
      <c r="P440" s="288">
        <f>SUMIF('7.  Persistence Report'!$D$115:$D$120,'4.  2011-2014 LRAM'!$B439,'7.  Persistence Report'!P$115:P$120)</f>
        <v>0</v>
      </c>
      <c r="Q440" s="288">
        <f>SUMIF('7.  Persistence Report'!$D$115:$D$120,'4.  2011-2014 LRAM'!$B439,'7.  Persistence Report'!Q$115:Q$120)</f>
        <v>0</v>
      </c>
      <c r="R440" s="288">
        <f>SUMIF('7.  Persistence Report'!$D$115:$D$120,'4.  2011-2014 LRAM'!$B439,'7.  Persistence Report'!R$115:R$120)</f>
        <v>0</v>
      </c>
      <c r="S440" s="288">
        <f>SUMIF('7.  Persistence Report'!$D$115:$D$120,'4.  2011-2014 LRAM'!$B439,'7.  Persistence Report'!S$115:S$120)</f>
        <v>0</v>
      </c>
      <c r="T440" s="288">
        <f>SUMIF('7.  Persistence Report'!$D$115:$D$120,'4.  2011-2014 LRAM'!$B439,'7.  Persistence Report'!T$115:T$120)</f>
        <v>0</v>
      </c>
      <c r="U440" s="288">
        <f>SUMIF('7.  Persistence Report'!$D$115:$D$120,'4.  2011-2014 LRAM'!$B439,'7.  Persistence Report'!U$115:U$120)</f>
        <v>0</v>
      </c>
      <c r="V440" s="288">
        <f>SUMIF('7.  Persistence Report'!$D$115:$D$120,'4.  2011-2014 LRAM'!$B439,'7.  Persistence Report'!V$115:V$120)</f>
        <v>0</v>
      </c>
      <c r="W440" s="288">
        <f>SUMIF('7.  Persistence Report'!$D$115:$D$120,'4.  2011-2014 LRAM'!$B439,'7.  Persistence Report'!W$115:W$120)</f>
        <v>0</v>
      </c>
      <c r="X440" s="288">
        <f>SUMIF('7.  Persistence Report'!$D$115:$D$120,'4.  2011-2014 LRAM'!$B439,'7.  Persistence Report'!X$115:X$120)</f>
        <v>0</v>
      </c>
      <c r="Y440" s="404">
        <f>Y439</f>
        <v>0</v>
      </c>
      <c r="Z440" s="404">
        <f>Z439</f>
        <v>1</v>
      </c>
      <c r="AA440" s="404">
        <f t="shared" ref="AA440:AL440" si="134">AA439</f>
        <v>0</v>
      </c>
      <c r="AB440" s="404">
        <f t="shared" si="134"/>
        <v>0</v>
      </c>
      <c r="AC440" s="404">
        <f t="shared" si="134"/>
        <v>0</v>
      </c>
      <c r="AD440" s="404">
        <f t="shared" si="134"/>
        <v>0</v>
      </c>
      <c r="AE440" s="404">
        <f t="shared" si="134"/>
        <v>0</v>
      </c>
      <c r="AF440" s="404">
        <f t="shared" si="134"/>
        <v>0</v>
      </c>
      <c r="AG440" s="404">
        <f t="shared" si="134"/>
        <v>0</v>
      </c>
      <c r="AH440" s="404">
        <f t="shared" si="134"/>
        <v>0</v>
      </c>
      <c r="AI440" s="404">
        <f t="shared" si="134"/>
        <v>0</v>
      </c>
      <c r="AJ440" s="404">
        <f t="shared" si="134"/>
        <v>0</v>
      </c>
      <c r="AK440" s="404">
        <f t="shared" si="134"/>
        <v>0</v>
      </c>
      <c r="AL440" s="404">
        <f t="shared" si="134"/>
        <v>0</v>
      </c>
      <c r="AM440" s="304"/>
    </row>
    <row r="441" spans="1:39" ht="15" outlineLevel="1">
      <c r="B441" s="307"/>
      <c r="C441" s="305"/>
      <c r="D441" s="284"/>
      <c r="E441" s="284"/>
      <c r="F441" s="284"/>
      <c r="G441" s="284"/>
      <c r="H441" s="284"/>
      <c r="I441" s="284"/>
      <c r="J441" s="284"/>
      <c r="K441" s="284"/>
      <c r="L441" s="284"/>
      <c r="M441" s="284"/>
      <c r="N441" s="284"/>
      <c r="O441" s="284"/>
      <c r="P441" s="284"/>
      <c r="Q441" s="284"/>
      <c r="R441" s="284"/>
      <c r="S441" s="284"/>
      <c r="T441" s="284"/>
      <c r="U441" s="284"/>
      <c r="V441" s="284"/>
      <c r="W441" s="284"/>
      <c r="X441" s="284"/>
      <c r="Y441" s="409"/>
      <c r="Z441" s="410"/>
      <c r="AA441" s="409"/>
      <c r="AB441" s="409"/>
      <c r="AC441" s="409"/>
      <c r="AD441" s="409"/>
      <c r="AE441" s="409"/>
      <c r="AF441" s="409"/>
      <c r="AG441" s="409"/>
      <c r="AH441" s="409"/>
      <c r="AI441" s="409"/>
      <c r="AJ441" s="409"/>
      <c r="AK441" s="409"/>
      <c r="AL441" s="409"/>
      <c r="AM441" s="306"/>
    </row>
    <row r="442" spans="1:39" ht="15" outlineLevel="1">
      <c r="A442" s="502">
        <v>12</v>
      </c>
      <c r="B442" s="307" t="s">
        <v>22</v>
      </c>
      <c r="C442" s="284" t="s">
        <v>24</v>
      </c>
      <c r="D442" s="288">
        <f>'[3]4.  2011-2014 LRAM'!D442</f>
        <v>0</v>
      </c>
      <c r="E442" s="288">
        <f>SUMIF('7.  Persistence Report'!$D$69:$D$85,'4.  2011-2014 LRAM'!$B442,'7.  Persistence Report'!AU$69:AU$85)</f>
        <v>0</v>
      </c>
      <c r="F442" s="288">
        <f>SUMIF('7.  Persistence Report'!$D$69:$D$85,'4.  2011-2014 LRAM'!$B442,'7.  Persistence Report'!AV$69:AV$85)</f>
        <v>0</v>
      </c>
      <c r="G442" s="288">
        <f>SUMIF('7.  Persistence Report'!$D$69:$D$85,'4.  2011-2014 LRAM'!$B442,'7.  Persistence Report'!AW$69:AW$85)</f>
        <v>0</v>
      </c>
      <c r="H442" s="288">
        <f>SUMIF('7.  Persistence Report'!$D$69:$D$85,'4.  2011-2014 LRAM'!$B442,'7.  Persistence Report'!AX$69:AX$85)</f>
        <v>0</v>
      </c>
      <c r="I442" s="288">
        <f>SUMIF('7.  Persistence Report'!$D$69:$D$85,'4.  2011-2014 LRAM'!$B442,'7.  Persistence Report'!AY$69:AY$85)</f>
        <v>0</v>
      </c>
      <c r="J442" s="288">
        <f>SUMIF('7.  Persistence Report'!$D$69:$D$85,'4.  2011-2014 LRAM'!$B442,'7.  Persistence Report'!AZ$69:AZ$85)</f>
        <v>0</v>
      </c>
      <c r="K442" s="288">
        <f>SUMIF('7.  Persistence Report'!$D$69:$D$85,'4.  2011-2014 LRAM'!$B442,'7.  Persistence Report'!BA$69:BA$85)</f>
        <v>0</v>
      </c>
      <c r="L442" s="288">
        <f>SUMIF('7.  Persistence Report'!$D$69:$D$85,'4.  2011-2014 LRAM'!$B442,'7.  Persistence Report'!BB$69:BB$85)</f>
        <v>0</v>
      </c>
      <c r="M442" s="288">
        <f>SUMIF('7.  Persistence Report'!$D$69:$D$85,'4.  2011-2014 LRAM'!$B442,'7.  Persistence Report'!BC$69:BC$85)</f>
        <v>0</v>
      </c>
      <c r="N442" s="288">
        <v>3</v>
      </c>
      <c r="O442" s="288">
        <f>'[3]4.  2011-2014 LRAM'!O442</f>
        <v>0</v>
      </c>
      <c r="P442" s="288">
        <f>SUMIF('7.  Persistence Report'!$D$69:$D$85,'4.  2011-2014 LRAM'!$B442,'7.  Persistence Report'!P$69:P$85)</f>
        <v>0</v>
      </c>
      <c r="Q442" s="288">
        <f>SUMIF('7.  Persistence Report'!$D$69:$D$85,'4.  2011-2014 LRAM'!$B442,'7.  Persistence Report'!Q$69:Q$85)</f>
        <v>0</v>
      </c>
      <c r="R442" s="288">
        <f>SUMIF('7.  Persistence Report'!$D$69:$D$85,'4.  2011-2014 LRAM'!$B442,'7.  Persistence Report'!R$69:R$85)</f>
        <v>0</v>
      </c>
      <c r="S442" s="288">
        <f>SUMIF('7.  Persistence Report'!$D$69:$D$85,'4.  2011-2014 LRAM'!$B442,'7.  Persistence Report'!S$69:S$85)</f>
        <v>0</v>
      </c>
      <c r="T442" s="288">
        <f>SUMIF('7.  Persistence Report'!$D$69:$D$85,'4.  2011-2014 LRAM'!$B442,'7.  Persistence Report'!T$69:T$85)</f>
        <v>0</v>
      </c>
      <c r="U442" s="288">
        <f>SUMIF('7.  Persistence Report'!$D$69:$D$85,'4.  2011-2014 LRAM'!$B442,'7.  Persistence Report'!U$69:U$85)</f>
        <v>0</v>
      </c>
      <c r="V442" s="288">
        <f>SUMIF('7.  Persistence Report'!$D$69:$D$85,'4.  2011-2014 LRAM'!$B442,'7.  Persistence Report'!V$69:V$85)</f>
        <v>0</v>
      </c>
      <c r="W442" s="288">
        <f>SUMIF('7.  Persistence Report'!$D$69:$D$85,'4.  2011-2014 LRAM'!$B442,'7.  Persistence Report'!W$69:W$85)</f>
        <v>0</v>
      </c>
      <c r="X442" s="288">
        <f>SUMIF('7.  Persistence Report'!$D$69:$D$85,'4.  2011-2014 LRAM'!$B442,'7.  Persistence Report'!X$69:X$85)</f>
        <v>0</v>
      </c>
      <c r="Y442" s="408"/>
      <c r="Z442" s="408"/>
      <c r="AA442" s="462"/>
      <c r="AB442" s="408"/>
      <c r="AC442" s="408"/>
      <c r="AD442" s="408"/>
      <c r="AE442" s="408"/>
      <c r="AF442" s="408"/>
      <c r="AG442" s="408"/>
      <c r="AH442" s="408"/>
      <c r="AI442" s="408"/>
      <c r="AJ442" s="408"/>
      <c r="AK442" s="408"/>
      <c r="AL442" s="408"/>
      <c r="AM442" s="289">
        <f>SUM(Y442:AL442)</f>
        <v>0</v>
      </c>
    </row>
    <row r="443" spans="1:39" ht="15" outlineLevel="1">
      <c r="B443" s="287" t="s">
        <v>258</v>
      </c>
      <c r="C443" s="284" t="s">
        <v>162</v>
      </c>
      <c r="D443" s="288">
        <f>'[3]4.  2011-2014 LRAM'!D443</f>
        <v>0</v>
      </c>
      <c r="E443" s="288">
        <f>SUMIF('7.  Persistence Report'!$D$115:$D$120,'4.  2011-2014 LRAM'!$B442,'7.  Persistence Report'!AU$115:AU$120)</f>
        <v>0</v>
      </c>
      <c r="F443" s="288">
        <f>SUMIF('7.  Persistence Report'!$D$115:$D$120,'4.  2011-2014 LRAM'!$B442,'7.  Persistence Report'!AV$115:AV$120)</f>
        <v>0</v>
      </c>
      <c r="G443" s="288">
        <f>SUMIF('7.  Persistence Report'!$D$115:$D$120,'4.  2011-2014 LRAM'!$B442,'7.  Persistence Report'!AW$115:AW$120)</f>
        <v>0</v>
      </c>
      <c r="H443" s="288">
        <f>SUMIF('7.  Persistence Report'!$D$115:$D$120,'4.  2011-2014 LRAM'!$B442,'7.  Persistence Report'!AX$115:AX$120)</f>
        <v>0</v>
      </c>
      <c r="I443" s="288">
        <f>SUMIF('7.  Persistence Report'!$D$115:$D$120,'4.  2011-2014 LRAM'!$B442,'7.  Persistence Report'!AY$115:AY$120)</f>
        <v>0</v>
      </c>
      <c r="J443" s="288">
        <f>SUMIF('7.  Persistence Report'!$D$115:$D$120,'4.  2011-2014 LRAM'!$B442,'7.  Persistence Report'!AZ$115:AZ$120)</f>
        <v>0</v>
      </c>
      <c r="K443" s="288">
        <f>SUMIF('7.  Persistence Report'!$D$115:$D$120,'4.  2011-2014 LRAM'!$B442,'7.  Persistence Report'!BA$115:BA$120)</f>
        <v>0</v>
      </c>
      <c r="L443" s="288">
        <f>SUMIF('7.  Persistence Report'!$D$115:$D$120,'4.  2011-2014 LRAM'!$B442,'7.  Persistence Report'!BB$115:BB$120)</f>
        <v>0</v>
      </c>
      <c r="M443" s="288">
        <f>SUMIF('7.  Persistence Report'!$D$115:$D$120,'4.  2011-2014 LRAM'!$B442,'7.  Persistence Report'!BC$115:BC$120)</f>
        <v>0</v>
      </c>
      <c r="N443" s="288">
        <f>N442</f>
        <v>3</v>
      </c>
      <c r="O443" s="288">
        <f>'[3]4.  2011-2014 LRAM'!O443</f>
        <v>0</v>
      </c>
      <c r="P443" s="288">
        <f>SUMIF('7.  Persistence Report'!$D$115:$D$120,'4.  2011-2014 LRAM'!$B442,'7.  Persistence Report'!P$115:P$120)</f>
        <v>0</v>
      </c>
      <c r="Q443" s="288">
        <f>SUMIF('7.  Persistence Report'!$D$115:$D$120,'4.  2011-2014 LRAM'!$B442,'7.  Persistence Report'!Q$115:Q$120)</f>
        <v>0</v>
      </c>
      <c r="R443" s="288">
        <f>SUMIF('7.  Persistence Report'!$D$115:$D$120,'4.  2011-2014 LRAM'!$B442,'7.  Persistence Report'!R$115:R$120)</f>
        <v>0</v>
      </c>
      <c r="S443" s="288">
        <f>SUMIF('7.  Persistence Report'!$D$115:$D$120,'4.  2011-2014 LRAM'!$B442,'7.  Persistence Report'!S$115:S$120)</f>
        <v>0</v>
      </c>
      <c r="T443" s="288">
        <f>SUMIF('7.  Persistence Report'!$D$115:$D$120,'4.  2011-2014 LRAM'!$B442,'7.  Persistence Report'!T$115:T$120)</f>
        <v>0</v>
      </c>
      <c r="U443" s="288">
        <f>SUMIF('7.  Persistence Report'!$D$115:$D$120,'4.  2011-2014 LRAM'!$B442,'7.  Persistence Report'!U$115:U$120)</f>
        <v>0</v>
      </c>
      <c r="V443" s="288">
        <f>SUMIF('7.  Persistence Report'!$D$115:$D$120,'4.  2011-2014 LRAM'!$B442,'7.  Persistence Report'!V$115:V$120)</f>
        <v>0</v>
      </c>
      <c r="W443" s="288">
        <f>SUMIF('7.  Persistence Report'!$D$115:$D$120,'4.  2011-2014 LRAM'!$B442,'7.  Persistence Report'!W$115:W$120)</f>
        <v>0</v>
      </c>
      <c r="X443" s="288">
        <f>SUMIF('7.  Persistence Report'!$D$115:$D$120,'4.  2011-2014 LRAM'!$B442,'7.  Persistence Report'!X$115:X$120)</f>
        <v>0</v>
      </c>
      <c r="Y443" s="404">
        <f>Y442</f>
        <v>0</v>
      </c>
      <c r="Z443" s="404">
        <f>Z442</f>
        <v>0</v>
      </c>
      <c r="AA443" s="404">
        <f>AA442</f>
        <v>0</v>
      </c>
      <c r="AB443" s="404">
        <f t="shared" ref="AB443:AL443" si="135">AB442</f>
        <v>0</v>
      </c>
      <c r="AC443" s="404">
        <f t="shared" si="135"/>
        <v>0</v>
      </c>
      <c r="AD443" s="404">
        <f t="shared" si="135"/>
        <v>0</v>
      </c>
      <c r="AE443" s="404">
        <f t="shared" si="135"/>
        <v>0</v>
      </c>
      <c r="AF443" s="404">
        <f t="shared" si="135"/>
        <v>0</v>
      </c>
      <c r="AG443" s="404">
        <f t="shared" si="135"/>
        <v>0</v>
      </c>
      <c r="AH443" s="404">
        <f t="shared" si="135"/>
        <v>0</v>
      </c>
      <c r="AI443" s="404">
        <f t="shared" si="135"/>
        <v>0</v>
      </c>
      <c r="AJ443" s="404">
        <f t="shared" si="135"/>
        <v>0</v>
      </c>
      <c r="AK443" s="404">
        <f t="shared" si="135"/>
        <v>0</v>
      </c>
      <c r="AL443" s="404">
        <f t="shared" si="135"/>
        <v>0</v>
      </c>
      <c r="AM443" s="304"/>
    </row>
    <row r="444" spans="1:39" ht="15" outlineLevel="1">
      <c r="B444" s="307"/>
      <c r="C444" s="305"/>
      <c r="D444" s="309"/>
      <c r="E444" s="309"/>
      <c r="F444" s="309"/>
      <c r="G444" s="309"/>
      <c r="H444" s="309"/>
      <c r="I444" s="309"/>
      <c r="J444" s="309"/>
      <c r="K444" s="309"/>
      <c r="L444" s="309"/>
      <c r="M444" s="309"/>
      <c r="N444" s="284"/>
      <c r="O444" s="309"/>
      <c r="P444" s="309"/>
      <c r="Q444" s="309"/>
      <c r="R444" s="309"/>
      <c r="S444" s="309"/>
      <c r="T444" s="309"/>
      <c r="U444" s="309"/>
      <c r="V444" s="309"/>
      <c r="W444" s="309"/>
      <c r="X444" s="309"/>
      <c r="Y444" s="409"/>
      <c r="Z444" s="410"/>
      <c r="AA444" s="409"/>
      <c r="AB444" s="409"/>
      <c r="AC444" s="409"/>
      <c r="AD444" s="409"/>
      <c r="AE444" s="409"/>
      <c r="AF444" s="409"/>
      <c r="AG444" s="409"/>
      <c r="AH444" s="409"/>
      <c r="AI444" s="409"/>
      <c r="AJ444" s="409"/>
      <c r="AK444" s="409"/>
      <c r="AL444" s="409"/>
      <c r="AM444" s="306"/>
    </row>
    <row r="445" spans="1:39" ht="15" outlineLevel="1">
      <c r="A445" s="502">
        <v>13</v>
      </c>
      <c r="B445" s="307" t="s">
        <v>23</v>
      </c>
      <c r="C445" s="284" t="s">
        <v>24</v>
      </c>
      <c r="D445" s="288">
        <f>'[3]4.  2011-2014 LRAM'!D445</f>
        <v>20615.868999999999</v>
      </c>
      <c r="E445" s="1036">
        <f>SUMIF('7.  Persistence Report'!$D$69:$D$85,'4.  2011-2014 LRAM'!$B445,'7.  Persistence Report'!AU$69:AU$85)</f>
        <v>20615.868890000002</v>
      </c>
      <c r="F445" s="288">
        <f>SUMIF('7.  Persistence Report'!$D$69:$D$85,'4.  2011-2014 LRAM'!$B445,'7.  Persistence Report'!AV$69:AV$85)</f>
        <v>20615.868890000002</v>
      </c>
      <c r="G445" s="288">
        <f>SUMIF('7.  Persistence Report'!$D$69:$D$85,'4.  2011-2014 LRAM'!$B445,'7.  Persistence Report'!AW$69:AW$85)</f>
        <v>20615.868890000002</v>
      </c>
      <c r="H445" s="288">
        <f>SUMIF('7.  Persistence Report'!$D$69:$D$85,'4.  2011-2014 LRAM'!$B445,'7.  Persistence Report'!AX$69:AX$85)</f>
        <v>20615.868890000002</v>
      </c>
      <c r="I445" s="288">
        <f>SUMIF('7.  Persistence Report'!$D$69:$D$85,'4.  2011-2014 LRAM'!$B445,'7.  Persistence Report'!AY$69:AY$85)</f>
        <v>20615.868890000002</v>
      </c>
      <c r="J445" s="288">
        <f>SUMIF('7.  Persistence Report'!$D$69:$D$85,'4.  2011-2014 LRAM'!$B445,'7.  Persistence Report'!AZ$69:AZ$85)</f>
        <v>20615.868890000002</v>
      </c>
      <c r="K445" s="288">
        <f>SUMIF('7.  Persistence Report'!$D$69:$D$85,'4.  2011-2014 LRAM'!$B445,'7.  Persistence Report'!BA$69:BA$85)</f>
        <v>20615.868890000002</v>
      </c>
      <c r="L445" s="288">
        <f>SUMIF('7.  Persistence Report'!$D$69:$D$85,'4.  2011-2014 LRAM'!$B445,'7.  Persistence Report'!BB$69:BB$85)</f>
        <v>20615.868890000002</v>
      </c>
      <c r="M445" s="288">
        <f>SUMIF('7.  Persistence Report'!$D$69:$D$85,'4.  2011-2014 LRAM'!$B445,'7.  Persistence Report'!BC$69:BC$85)</f>
        <v>20615.868890000002</v>
      </c>
      <c r="N445" s="288">
        <v>12</v>
      </c>
      <c r="O445" s="288">
        <f>'[3]4.  2011-2014 LRAM'!O445</f>
        <v>2.0209999999999999</v>
      </c>
      <c r="P445" s="288">
        <f>SUMIF('7.  Persistence Report'!$D$69:$D$85,'4.  2011-2014 LRAM'!$B445,'7.  Persistence Report'!P$69:P$85)</f>
        <v>2.0209612959999999</v>
      </c>
      <c r="Q445" s="288">
        <f>SUMIF('7.  Persistence Report'!$D$69:$D$85,'4.  2011-2014 LRAM'!$B445,'7.  Persistence Report'!Q$69:Q$85)</f>
        <v>2.0209612959999999</v>
      </c>
      <c r="R445" s="288">
        <f>SUMIF('7.  Persistence Report'!$D$69:$D$85,'4.  2011-2014 LRAM'!$B445,'7.  Persistence Report'!R$69:R$85)</f>
        <v>2.0209612959999999</v>
      </c>
      <c r="S445" s="288">
        <f>SUMIF('7.  Persistence Report'!$D$69:$D$85,'4.  2011-2014 LRAM'!$B445,'7.  Persistence Report'!S$69:S$85)</f>
        <v>2.0209612959999999</v>
      </c>
      <c r="T445" s="288">
        <f>SUMIF('7.  Persistence Report'!$D$69:$D$85,'4.  2011-2014 LRAM'!$B445,'7.  Persistence Report'!T$69:T$85)</f>
        <v>2.0209612959999999</v>
      </c>
      <c r="U445" s="288">
        <f>SUMIF('7.  Persistence Report'!$D$69:$D$85,'4.  2011-2014 LRAM'!$B445,'7.  Persistence Report'!U$69:U$85)</f>
        <v>2.0209612959999999</v>
      </c>
      <c r="V445" s="288">
        <f>SUMIF('7.  Persistence Report'!$D$69:$D$85,'4.  2011-2014 LRAM'!$B445,'7.  Persistence Report'!V$69:V$85)</f>
        <v>2.0209612959999999</v>
      </c>
      <c r="W445" s="288">
        <f>SUMIF('7.  Persistence Report'!$D$69:$D$85,'4.  2011-2014 LRAM'!$B445,'7.  Persistence Report'!W$69:W$85)</f>
        <v>2.0209612959999999</v>
      </c>
      <c r="X445" s="288">
        <f>SUMIF('7.  Persistence Report'!$D$69:$D$85,'4.  2011-2014 LRAM'!$B445,'7.  Persistence Report'!X$69:X$85)</f>
        <v>2.0209612959999999</v>
      </c>
      <c r="Y445" s="408"/>
      <c r="Z445" s="1028">
        <v>0.2</v>
      </c>
      <c r="AA445" s="1028">
        <v>0.32941176470588235</v>
      </c>
      <c r="AB445" s="1028">
        <v>0.48235294117647048</v>
      </c>
      <c r="AC445" s="408">
        <v>0.18823529411764703</v>
      </c>
      <c r="AD445" s="408"/>
      <c r="AE445" s="408"/>
      <c r="AF445" s="408"/>
      <c r="AG445" s="408"/>
      <c r="AH445" s="408"/>
      <c r="AI445" s="408"/>
      <c r="AJ445" s="408"/>
      <c r="AK445" s="408"/>
      <c r="AL445" s="408"/>
      <c r="AM445" s="289">
        <f>SUM(Y445:AL445)</f>
        <v>1.2</v>
      </c>
    </row>
    <row r="446" spans="1:39" ht="15" outlineLevel="1">
      <c r="B446" s="287" t="s">
        <v>258</v>
      </c>
      <c r="C446" s="284" t="s">
        <v>162</v>
      </c>
      <c r="D446" s="288">
        <f>'[3]4.  2011-2014 LRAM'!D446</f>
        <v>0</v>
      </c>
      <c r="E446" s="288">
        <f>SUMIF('7.  Persistence Report'!$D$115:$D$120,'4.  2011-2014 LRAM'!$B445,'7.  Persistence Report'!AU$115:AU$120)</f>
        <v>0</v>
      </c>
      <c r="F446" s="288">
        <f>SUMIF('7.  Persistence Report'!$D$115:$D$120,'4.  2011-2014 LRAM'!$B445,'7.  Persistence Report'!AV$115:AV$120)</f>
        <v>0</v>
      </c>
      <c r="G446" s="288">
        <f>SUMIF('7.  Persistence Report'!$D$115:$D$120,'4.  2011-2014 LRAM'!$B445,'7.  Persistence Report'!AW$115:AW$120)</f>
        <v>0</v>
      </c>
      <c r="H446" s="288">
        <f>SUMIF('7.  Persistence Report'!$D$115:$D$120,'4.  2011-2014 LRAM'!$B445,'7.  Persistence Report'!AX$115:AX$120)</f>
        <v>0</v>
      </c>
      <c r="I446" s="288">
        <f>SUMIF('7.  Persistence Report'!$D$115:$D$120,'4.  2011-2014 LRAM'!$B445,'7.  Persistence Report'!AY$115:AY$120)</f>
        <v>0</v>
      </c>
      <c r="J446" s="288">
        <f>SUMIF('7.  Persistence Report'!$D$115:$D$120,'4.  2011-2014 LRAM'!$B445,'7.  Persistence Report'!AZ$115:AZ$120)</f>
        <v>0</v>
      </c>
      <c r="K446" s="288">
        <f>SUMIF('7.  Persistence Report'!$D$115:$D$120,'4.  2011-2014 LRAM'!$B445,'7.  Persistence Report'!BA$115:BA$120)</f>
        <v>0</v>
      </c>
      <c r="L446" s="288">
        <f>SUMIF('7.  Persistence Report'!$D$115:$D$120,'4.  2011-2014 LRAM'!$B445,'7.  Persistence Report'!BB$115:BB$120)</f>
        <v>0</v>
      </c>
      <c r="M446" s="288">
        <f>SUMIF('7.  Persistence Report'!$D$115:$D$120,'4.  2011-2014 LRAM'!$B445,'7.  Persistence Report'!BC$115:BC$120)</f>
        <v>0</v>
      </c>
      <c r="N446" s="288">
        <f>N445</f>
        <v>12</v>
      </c>
      <c r="O446" s="288">
        <f>'[3]4.  2011-2014 LRAM'!O446</f>
        <v>0</v>
      </c>
      <c r="P446" s="288">
        <f>SUMIF('7.  Persistence Report'!$D$115:$D$120,'4.  2011-2014 LRAM'!$B445,'7.  Persistence Report'!P$115:P$120)</f>
        <v>0</v>
      </c>
      <c r="Q446" s="288">
        <f>SUMIF('7.  Persistence Report'!$D$115:$D$120,'4.  2011-2014 LRAM'!$B445,'7.  Persistence Report'!Q$115:Q$120)</f>
        <v>0</v>
      </c>
      <c r="R446" s="288">
        <f>SUMIF('7.  Persistence Report'!$D$115:$D$120,'4.  2011-2014 LRAM'!$B445,'7.  Persistence Report'!R$115:R$120)</f>
        <v>0</v>
      </c>
      <c r="S446" s="288">
        <f>SUMIF('7.  Persistence Report'!$D$115:$D$120,'4.  2011-2014 LRAM'!$B445,'7.  Persistence Report'!S$115:S$120)</f>
        <v>0</v>
      </c>
      <c r="T446" s="288">
        <f>SUMIF('7.  Persistence Report'!$D$115:$D$120,'4.  2011-2014 LRAM'!$B445,'7.  Persistence Report'!T$115:T$120)</f>
        <v>0</v>
      </c>
      <c r="U446" s="288">
        <f>SUMIF('7.  Persistence Report'!$D$115:$D$120,'4.  2011-2014 LRAM'!$B445,'7.  Persistence Report'!U$115:U$120)</f>
        <v>0</v>
      </c>
      <c r="V446" s="288">
        <f>SUMIF('7.  Persistence Report'!$D$115:$D$120,'4.  2011-2014 LRAM'!$B445,'7.  Persistence Report'!V$115:V$120)</f>
        <v>0</v>
      </c>
      <c r="W446" s="288">
        <f>SUMIF('7.  Persistence Report'!$D$115:$D$120,'4.  2011-2014 LRAM'!$B445,'7.  Persistence Report'!W$115:W$120)</f>
        <v>0</v>
      </c>
      <c r="X446" s="288">
        <f>SUMIF('7.  Persistence Report'!$D$115:$D$120,'4.  2011-2014 LRAM'!$B445,'7.  Persistence Report'!X$115:X$120)</f>
        <v>0</v>
      </c>
      <c r="Y446" s="404">
        <f>Y445</f>
        <v>0</v>
      </c>
      <c r="Z446" s="404">
        <f>Z445</f>
        <v>0.2</v>
      </c>
      <c r="AA446" s="404">
        <f>AA445</f>
        <v>0.32941176470588235</v>
      </c>
      <c r="AB446" s="404">
        <f t="shared" ref="AB446:AC446" si="136">AB445</f>
        <v>0.48235294117647048</v>
      </c>
      <c r="AC446" s="404">
        <f t="shared" si="136"/>
        <v>0.18823529411764703</v>
      </c>
      <c r="AD446" s="404">
        <f t="shared" ref="AD446:AL446" si="137">AD445</f>
        <v>0</v>
      </c>
      <c r="AE446" s="404">
        <f t="shared" si="137"/>
        <v>0</v>
      </c>
      <c r="AF446" s="404">
        <f t="shared" si="137"/>
        <v>0</v>
      </c>
      <c r="AG446" s="404">
        <f t="shared" si="137"/>
        <v>0</v>
      </c>
      <c r="AH446" s="404">
        <f t="shared" si="137"/>
        <v>0</v>
      </c>
      <c r="AI446" s="404">
        <f t="shared" si="137"/>
        <v>0</v>
      </c>
      <c r="AJ446" s="404">
        <f t="shared" si="137"/>
        <v>0</v>
      </c>
      <c r="AK446" s="404">
        <f t="shared" si="137"/>
        <v>0</v>
      </c>
      <c r="AL446" s="404">
        <f t="shared" si="137"/>
        <v>0</v>
      </c>
      <c r="AM446" s="304"/>
    </row>
    <row r="447" spans="1:39" ht="15" outlineLevel="1">
      <c r="B447" s="307"/>
      <c r="C447" s="305"/>
      <c r="D447" s="309"/>
      <c r="E447" s="309"/>
      <c r="F447" s="309"/>
      <c r="G447" s="309"/>
      <c r="H447" s="309"/>
      <c r="I447" s="309"/>
      <c r="J447" s="309"/>
      <c r="K447" s="309"/>
      <c r="L447" s="309"/>
      <c r="M447" s="309"/>
      <c r="N447" s="284"/>
      <c r="O447" s="309"/>
      <c r="P447" s="309"/>
      <c r="Q447" s="309"/>
      <c r="R447" s="309"/>
      <c r="S447" s="309"/>
      <c r="T447" s="309"/>
      <c r="U447" s="309"/>
      <c r="V447" s="309"/>
      <c r="W447" s="309"/>
      <c r="X447" s="309"/>
      <c r="Y447" s="409"/>
      <c r="Z447" s="409"/>
      <c r="AA447" s="409"/>
      <c r="AB447" s="409"/>
      <c r="AC447" s="409"/>
      <c r="AD447" s="409"/>
      <c r="AE447" s="409"/>
      <c r="AF447" s="409"/>
      <c r="AG447" s="409"/>
      <c r="AH447" s="409"/>
      <c r="AI447" s="409"/>
      <c r="AJ447" s="409"/>
      <c r="AK447" s="409"/>
      <c r="AL447" s="409"/>
      <c r="AM447" s="306"/>
    </row>
    <row r="448" spans="1:39" ht="15" outlineLevel="1">
      <c r="A448" s="502">
        <v>14</v>
      </c>
      <c r="B448" s="307" t="s">
        <v>20</v>
      </c>
      <c r="C448" s="284" t="s">
        <v>24</v>
      </c>
      <c r="D448" s="288">
        <f>'[3]4.  2011-2014 LRAM'!D448</f>
        <v>261094.28</v>
      </c>
      <c r="E448" s="1036">
        <f>SUMIF('7.  Persistence Report'!$D$69:$D$85,'4.  2011-2014 LRAM'!$B448,'7.  Persistence Report'!AU$69:AU$85)</f>
        <v>261094.28020000001</v>
      </c>
      <c r="F448" s="288">
        <f>SUMIF('7.  Persistence Report'!$D$69:$D$85,'4.  2011-2014 LRAM'!$B448,'7.  Persistence Report'!AV$69:AV$85)</f>
        <v>261094.28020000001</v>
      </c>
      <c r="G448" s="288">
        <f>SUMIF('7.  Persistence Report'!$D$69:$D$85,'4.  2011-2014 LRAM'!$B448,'7.  Persistence Report'!AW$69:AW$85)</f>
        <v>261094.28020000001</v>
      </c>
      <c r="H448" s="288">
        <f>SUMIF('7.  Persistence Report'!$D$69:$D$85,'4.  2011-2014 LRAM'!$B448,'7.  Persistence Report'!AX$69:AX$85)</f>
        <v>0</v>
      </c>
      <c r="I448" s="288">
        <f>SUMIF('7.  Persistence Report'!$D$69:$D$85,'4.  2011-2014 LRAM'!$B448,'7.  Persistence Report'!AY$69:AY$85)</f>
        <v>0</v>
      </c>
      <c r="J448" s="288">
        <f>SUMIF('7.  Persistence Report'!$D$69:$D$85,'4.  2011-2014 LRAM'!$B448,'7.  Persistence Report'!AZ$69:AZ$85)</f>
        <v>0</v>
      </c>
      <c r="K448" s="288">
        <f>SUMIF('7.  Persistence Report'!$D$69:$D$85,'4.  2011-2014 LRAM'!$B448,'7.  Persistence Report'!BA$69:BA$85)</f>
        <v>0</v>
      </c>
      <c r="L448" s="288">
        <f>SUMIF('7.  Persistence Report'!$D$69:$D$85,'4.  2011-2014 LRAM'!$B448,'7.  Persistence Report'!BB$69:BB$85)</f>
        <v>0</v>
      </c>
      <c r="M448" s="288">
        <f>SUMIF('7.  Persistence Report'!$D$69:$D$85,'4.  2011-2014 LRAM'!$B448,'7.  Persistence Report'!BC$69:BC$85)</f>
        <v>0</v>
      </c>
      <c r="N448" s="288">
        <v>12</v>
      </c>
      <c r="O448" s="288">
        <f>'[3]4.  2011-2014 LRAM'!O448</f>
        <v>53.468000000000004</v>
      </c>
      <c r="P448" s="288">
        <f>SUMIF('7.  Persistence Report'!$D$69:$D$85,'4.  2011-2014 LRAM'!$B448,'7.  Persistence Report'!P$69:P$85)</f>
        <v>53.46772206</v>
      </c>
      <c r="Q448" s="288">
        <f>SUMIF('7.  Persistence Report'!$D$69:$D$85,'4.  2011-2014 LRAM'!$B448,'7.  Persistence Report'!Q$69:Q$85)</f>
        <v>53.46772206</v>
      </c>
      <c r="R448" s="288">
        <f>SUMIF('7.  Persistence Report'!$D$69:$D$85,'4.  2011-2014 LRAM'!$B448,'7.  Persistence Report'!R$69:R$85)</f>
        <v>53.46772206</v>
      </c>
      <c r="S448" s="288">
        <f>SUMIF('7.  Persistence Report'!$D$69:$D$85,'4.  2011-2014 LRAM'!$B448,'7.  Persistence Report'!S$69:S$85)</f>
        <v>0</v>
      </c>
      <c r="T448" s="288">
        <f>SUMIF('7.  Persistence Report'!$D$69:$D$85,'4.  2011-2014 LRAM'!$B448,'7.  Persistence Report'!T$69:T$85)</f>
        <v>0</v>
      </c>
      <c r="U448" s="288">
        <f>SUMIF('7.  Persistence Report'!$D$69:$D$85,'4.  2011-2014 LRAM'!$B448,'7.  Persistence Report'!U$69:U$85)</f>
        <v>0</v>
      </c>
      <c r="V448" s="288">
        <f>SUMIF('7.  Persistence Report'!$D$69:$D$85,'4.  2011-2014 LRAM'!$B448,'7.  Persistence Report'!V$69:V$85)</f>
        <v>0</v>
      </c>
      <c r="W448" s="288">
        <f>SUMIF('7.  Persistence Report'!$D$69:$D$85,'4.  2011-2014 LRAM'!$B448,'7.  Persistence Report'!W$69:W$85)</f>
        <v>0</v>
      </c>
      <c r="X448" s="288">
        <f>SUMIF('7.  Persistence Report'!$D$69:$D$85,'4.  2011-2014 LRAM'!$B448,'7.  Persistence Report'!X$69:X$85)</f>
        <v>0</v>
      </c>
      <c r="Y448" s="408"/>
      <c r="Z448" s="1028">
        <v>0.2</v>
      </c>
      <c r="AA448" s="1028">
        <v>0.32941176470588235</v>
      </c>
      <c r="AB448" s="1028">
        <v>0.48235294117647048</v>
      </c>
      <c r="AC448" s="408">
        <v>0.18823529411764703</v>
      </c>
      <c r="AD448" s="408"/>
      <c r="AE448" s="408"/>
      <c r="AF448" s="408"/>
      <c r="AG448" s="408"/>
      <c r="AH448" s="408"/>
      <c r="AI448" s="408"/>
      <c r="AJ448" s="408"/>
      <c r="AK448" s="408"/>
      <c r="AL448" s="408"/>
      <c r="AM448" s="289">
        <f>SUM(Y448:AL448)</f>
        <v>1.2</v>
      </c>
    </row>
    <row r="449" spans="1:39" ht="15" outlineLevel="1">
      <c r="B449" s="287" t="s">
        <v>258</v>
      </c>
      <c r="C449" s="284" t="s">
        <v>162</v>
      </c>
      <c r="D449" s="288">
        <f>'[3]4.  2011-2014 LRAM'!D449</f>
        <v>0</v>
      </c>
      <c r="E449" s="288">
        <f>SUMIF('7.  Persistence Report'!$D$115:$D$120,'4.  2011-2014 LRAM'!$B448,'7.  Persistence Report'!AU$115:AU$120)</f>
        <v>0</v>
      </c>
      <c r="F449" s="288">
        <f>SUMIF('7.  Persistence Report'!$D$115:$D$120,'4.  2011-2014 LRAM'!$B448,'7.  Persistence Report'!AV$115:AV$120)</f>
        <v>0</v>
      </c>
      <c r="G449" s="288">
        <f>SUMIF('7.  Persistence Report'!$D$115:$D$120,'4.  2011-2014 LRAM'!$B448,'7.  Persistence Report'!AW$115:AW$120)</f>
        <v>0</v>
      </c>
      <c r="H449" s="288">
        <f>SUMIF('7.  Persistence Report'!$D$115:$D$120,'4.  2011-2014 LRAM'!$B448,'7.  Persistence Report'!AX$115:AX$120)</f>
        <v>0</v>
      </c>
      <c r="I449" s="288">
        <f>SUMIF('7.  Persistence Report'!$D$115:$D$120,'4.  2011-2014 LRAM'!$B448,'7.  Persistence Report'!AY$115:AY$120)</f>
        <v>0</v>
      </c>
      <c r="J449" s="288">
        <f>SUMIF('7.  Persistence Report'!$D$115:$D$120,'4.  2011-2014 LRAM'!$B448,'7.  Persistence Report'!AZ$115:AZ$120)</f>
        <v>0</v>
      </c>
      <c r="K449" s="288">
        <f>SUMIF('7.  Persistence Report'!$D$115:$D$120,'4.  2011-2014 LRAM'!$B448,'7.  Persistence Report'!BA$115:BA$120)</f>
        <v>0</v>
      </c>
      <c r="L449" s="288">
        <f>SUMIF('7.  Persistence Report'!$D$115:$D$120,'4.  2011-2014 LRAM'!$B448,'7.  Persistence Report'!BB$115:BB$120)</f>
        <v>0</v>
      </c>
      <c r="M449" s="288">
        <f>SUMIF('7.  Persistence Report'!$D$115:$D$120,'4.  2011-2014 LRAM'!$B448,'7.  Persistence Report'!BC$115:BC$120)</f>
        <v>0</v>
      </c>
      <c r="N449" s="288">
        <f>N448</f>
        <v>12</v>
      </c>
      <c r="O449" s="288">
        <f>'[3]4.  2011-2014 LRAM'!O449</f>
        <v>0</v>
      </c>
      <c r="P449" s="288">
        <f>SUMIF('7.  Persistence Report'!$D$115:$D$120,'4.  2011-2014 LRAM'!$B448,'7.  Persistence Report'!P$115:P$120)</f>
        <v>0</v>
      </c>
      <c r="Q449" s="288">
        <f>SUMIF('7.  Persistence Report'!$D$115:$D$120,'4.  2011-2014 LRAM'!$B448,'7.  Persistence Report'!Q$115:Q$120)</f>
        <v>0</v>
      </c>
      <c r="R449" s="288">
        <f>SUMIF('7.  Persistence Report'!$D$115:$D$120,'4.  2011-2014 LRAM'!$B448,'7.  Persistence Report'!R$115:R$120)</f>
        <v>0</v>
      </c>
      <c r="S449" s="288">
        <f>SUMIF('7.  Persistence Report'!$D$115:$D$120,'4.  2011-2014 LRAM'!$B448,'7.  Persistence Report'!S$115:S$120)</f>
        <v>0</v>
      </c>
      <c r="T449" s="288">
        <f>SUMIF('7.  Persistence Report'!$D$115:$D$120,'4.  2011-2014 LRAM'!$B448,'7.  Persistence Report'!T$115:T$120)</f>
        <v>0</v>
      </c>
      <c r="U449" s="288">
        <f>SUMIF('7.  Persistence Report'!$D$115:$D$120,'4.  2011-2014 LRAM'!$B448,'7.  Persistence Report'!U$115:U$120)</f>
        <v>0</v>
      </c>
      <c r="V449" s="288">
        <f>SUMIF('7.  Persistence Report'!$D$115:$D$120,'4.  2011-2014 LRAM'!$B448,'7.  Persistence Report'!V$115:V$120)</f>
        <v>0</v>
      </c>
      <c r="W449" s="288">
        <f>SUMIF('7.  Persistence Report'!$D$115:$D$120,'4.  2011-2014 LRAM'!$B448,'7.  Persistence Report'!W$115:W$120)</f>
        <v>0</v>
      </c>
      <c r="X449" s="288">
        <f>SUMIF('7.  Persistence Report'!$D$115:$D$120,'4.  2011-2014 LRAM'!$B448,'7.  Persistence Report'!X$115:X$120)</f>
        <v>0</v>
      </c>
      <c r="Y449" s="404">
        <f>Y448</f>
        <v>0</v>
      </c>
      <c r="Z449" s="404">
        <f>Z448</f>
        <v>0.2</v>
      </c>
      <c r="AA449" s="404">
        <f t="shared" ref="AA449:AC449" si="138">AA448</f>
        <v>0.32941176470588235</v>
      </c>
      <c r="AB449" s="404">
        <f t="shared" si="138"/>
        <v>0.48235294117647048</v>
      </c>
      <c r="AC449" s="404">
        <f t="shared" si="138"/>
        <v>0.18823529411764703</v>
      </c>
      <c r="AD449" s="404">
        <f t="shared" ref="AD449:AL449" si="139">AD448</f>
        <v>0</v>
      </c>
      <c r="AE449" s="404">
        <f t="shared" si="139"/>
        <v>0</v>
      </c>
      <c r="AF449" s="404">
        <f t="shared" si="139"/>
        <v>0</v>
      </c>
      <c r="AG449" s="404">
        <f t="shared" si="139"/>
        <v>0</v>
      </c>
      <c r="AH449" s="404">
        <f t="shared" si="139"/>
        <v>0</v>
      </c>
      <c r="AI449" s="404">
        <f t="shared" si="139"/>
        <v>0</v>
      </c>
      <c r="AJ449" s="404">
        <f t="shared" si="139"/>
        <v>0</v>
      </c>
      <c r="AK449" s="404">
        <f t="shared" si="139"/>
        <v>0</v>
      </c>
      <c r="AL449" s="404">
        <f t="shared" si="139"/>
        <v>0</v>
      </c>
      <c r="AM449" s="304"/>
    </row>
    <row r="450" spans="1:39" ht="15" outlineLevel="1">
      <c r="B450" s="307"/>
      <c r="C450" s="305"/>
      <c r="D450" s="309"/>
      <c r="E450" s="309"/>
      <c r="F450" s="309"/>
      <c r="G450" s="309"/>
      <c r="H450" s="309"/>
      <c r="I450" s="309"/>
      <c r="J450" s="309"/>
      <c r="K450" s="309"/>
      <c r="L450" s="309"/>
      <c r="M450" s="309"/>
      <c r="N450" s="284"/>
      <c r="O450" s="309"/>
      <c r="P450" s="309"/>
      <c r="Q450" s="309"/>
      <c r="R450" s="309"/>
      <c r="S450" s="309"/>
      <c r="T450" s="309"/>
      <c r="U450" s="309"/>
      <c r="V450" s="309"/>
      <c r="W450" s="309"/>
      <c r="X450" s="309"/>
      <c r="Y450" s="409"/>
      <c r="Z450" s="410"/>
      <c r="AA450" s="409"/>
      <c r="AB450" s="409"/>
      <c r="AC450" s="409"/>
      <c r="AD450" s="409"/>
      <c r="AE450" s="409"/>
      <c r="AF450" s="409"/>
      <c r="AG450" s="409"/>
      <c r="AH450" s="409"/>
      <c r="AI450" s="409"/>
      <c r="AJ450" s="409"/>
      <c r="AK450" s="409"/>
      <c r="AL450" s="409"/>
      <c r="AM450" s="306"/>
    </row>
    <row r="451" spans="1:39" s="276" customFormat="1" ht="15" outlineLevel="1">
      <c r="A451" s="502">
        <v>15</v>
      </c>
      <c r="B451" s="307" t="s">
        <v>485</v>
      </c>
      <c r="C451" s="284" t="s">
        <v>24</v>
      </c>
      <c r="D451" s="288">
        <f>'[3]4.  2011-2014 LRAM'!D451</f>
        <v>0</v>
      </c>
      <c r="E451" s="288">
        <f>SUMIF('7.  Persistence Report'!$D$69:$D$85,'4.  2011-2014 LRAM'!$B451,'7.  Persistence Report'!AU$69:AU$85)</f>
        <v>0</v>
      </c>
      <c r="F451" s="288">
        <f>SUMIF('7.  Persistence Report'!$D$69:$D$85,'4.  2011-2014 LRAM'!$B451,'7.  Persistence Report'!AV$69:AV$85)</f>
        <v>0</v>
      </c>
      <c r="G451" s="288">
        <f>SUMIF('7.  Persistence Report'!$D$69:$D$85,'4.  2011-2014 LRAM'!$B451,'7.  Persistence Report'!AW$69:AW$85)</f>
        <v>0</v>
      </c>
      <c r="H451" s="288">
        <f>SUMIF('7.  Persistence Report'!$D$69:$D$85,'4.  2011-2014 LRAM'!$B451,'7.  Persistence Report'!AX$69:AX$85)</f>
        <v>0</v>
      </c>
      <c r="I451" s="288">
        <f>SUMIF('7.  Persistence Report'!$D$69:$D$85,'4.  2011-2014 LRAM'!$B451,'7.  Persistence Report'!AY$69:AY$85)</f>
        <v>0</v>
      </c>
      <c r="J451" s="288">
        <f>SUMIF('7.  Persistence Report'!$D$69:$D$85,'4.  2011-2014 LRAM'!$B451,'7.  Persistence Report'!AZ$69:AZ$85)</f>
        <v>0</v>
      </c>
      <c r="K451" s="288">
        <f>SUMIF('7.  Persistence Report'!$D$69:$D$85,'4.  2011-2014 LRAM'!$B451,'7.  Persistence Report'!BA$69:BA$85)</f>
        <v>0</v>
      </c>
      <c r="L451" s="288">
        <f>SUMIF('7.  Persistence Report'!$D$69:$D$85,'4.  2011-2014 LRAM'!$B451,'7.  Persistence Report'!BB$69:BB$85)</f>
        <v>0</v>
      </c>
      <c r="M451" s="288">
        <f>SUMIF('7.  Persistence Report'!$D$69:$D$85,'4.  2011-2014 LRAM'!$B451,'7.  Persistence Report'!BC$69:BC$85)</f>
        <v>0</v>
      </c>
      <c r="N451" s="284"/>
      <c r="O451" s="288">
        <f>'[3]4.  2011-2014 LRAM'!O451</f>
        <v>3.3679999999999999</v>
      </c>
      <c r="P451" s="288">
        <f>SUMIF('7.  Persistence Report'!$D$69:$D$85,'4.  2011-2014 LRAM'!$B451,'7.  Persistence Report'!P$69:P$85)</f>
        <v>0</v>
      </c>
      <c r="Q451" s="288">
        <f>SUMIF('7.  Persistence Report'!$D$69:$D$85,'4.  2011-2014 LRAM'!$B451,'7.  Persistence Report'!Q$69:Q$85)</f>
        <v>0</v>
      </c>
      <c r="R451" s="288">
        <f>SUMIF('7.  Persistence Report'!$D$69:$D$85,'4.  2011-2014 LRAM'!$B451,'7.  Persistence Report'!R$69:R$85)</f>
        <v>0</v>
      </c>
      <c r="S451" s="288">
        <f>SUMIF('7.  Persistence Report'!$D$69:$D$85,'4.  2011-2014 LRAM'!$B451,'7.  Persistence Report'!S$69:S$85)</f>
        <v>0</v>
      </c>
      <c r="T451" s="288">
        <f>SUMIF('7.  Persistence Report'!$D$69:$D$85,'4.  2011-2014 LRAM'!$B451,'7.  Persistence Report'!T$69:T$85)</f>
        <v>0</v>
      </c>
      <c r="U451" s="288">
        <f>SUMIF('7.  Persistence Report'!$D$69:$D$85,'4.  2011-2014 LRAM'!$B451,'7.  Persistence Report'!U$69:U$85)</f>
        <v>0</v>
      </c>
      <c r="V451" s="288">
        <f>SUMIF('7.  Persistence Report'!$D$69:$D$85,'4.  2011-2014 LRAM'!$B451,'7.  Persistence Report'!V$69:V$85)</f>
        <v>0</v>
      </c>
      <c r="W451" s="288">
        <f>SUMIF('7.  Persistence Report'!$D$69:$D$85,'4.  2011-2014 LRAM'!$B451,'7.  Persistence Report'!W$69:W$85)</f>
        <v>0</v>
      </c>
      <c r="X451" s="288">
        <f>SUMIF('7.  Persistence Report'!$D$69:$D$85,'4.  2011-2014 LRAM'!$B451,'7.  Persistence Report'!X$69:X$85)</f>
        <v>0</v>
      </c>
      <c r="Y451" s="408"/>
      <c r="Z451" s="1028">
        <v>0.2</v>
      </c>
      <c r="AA451" s="1028">
        <v>0.32941176470588235</v>
      </c>
      <c r="AB451" s="1028">
        <v>0.48235294117647048</v>
      </c>
      <c r="AC451" s="408">
        <v>0.18823529411764703</v>
      </c>
      <c r="AD451" s="408"/>
      <c r="AE451" s="408"/>
      <c r="AF451" s="408"/>
      <c r="AG451" s="408"/>
      <c r="AH451" s="408"/>
      <c r="AI451" s="408"/>
      <c r="AJ451" s="408"/>
      <c r="AK451" s="408"/>
      <c r="AL451" s="408"/>
      <c r="AM451" s="289">
        <f>SUM(Y451:AL451)</f>
        <v>1.2</v>
      </c>
    </row>
    <row r="452" spans="1:39" s="276" customFormat="1" ht="15" outlineLevel="1">
      <c r="A452" s="502"/>
      <c r="B452" s="307" t="s">
        <v>258</v>
      </c>
      <c r="C452" s="284" t="s">
        <v>162</v>
      </c>
      <c r="D452" s="288">
        <f>'[3]4.  2011-2014 LRAM'!D452</f>
        <v>0</v>
      </c>
      <c r="E452" s="288">
        <f>SUMIF('7.  Persistence Report'!$D$115:$D$120,'4.  2011-2014 LRAM'!$B451,'7.  Persistence Report'!AU$115:AU$120)</f>
        <v>0</v>
      </c>
      <c r="F452" s="288">
        <f>SUMIF('7.  Persistence Report'!$D$115:$D$120,'4.  2011-2014 LRAM'!$B451,'7.  Persistence Report'!AV$115:AV$120)</f>
        <v>0</v>
      </c>
      <c r="G452" s="288">
        <f>SUMIF('7.  Persistence Report'!$D$115:$D$120,'4.  2011-2014 LRAM'!$B451,'7.  Persistence Report'!AW$115:AW$120)</f>
        <v>0</v>
      </c>
      <c r="H452" s="288">
        <f>SUMIF('7.  Persistence Report'!$D$115:$D$120,'4.  2011-2014 LRAM'!$B451,'7.  Persistence Report'!AX$115:AX$120)</f>
        <v>0</v>
      </c>
      <c r="I452" s="288">
        <f>SUMIF('7.  Persistence Report'!$D$115:$D$120,'4.  2011-2014 LRAM'!$B451,'7.  Persistence Report'!AY$115:AY$120)</f>
        <v>0</v>
      </c>
      <c r="J452" s="288">
        <f>SUMIF('7.  Persistence Report'!$D$115:$D$120,'4.  2011-2014 LRAM'!$B451,'7.  Persistence Report'!AZ$115:AZ$120)</f>
        <v>0</v>
      </c>
      <c r="K452" s="288">
        <f>SUMIF('7.  Persistence Report'!$D$115:$D$120,'4.  2011-2014 LRAM'!$B451,'7.  Persistence Report'!BA$115:BA$120)</f>
        <v>0</v>
      </c>
      <c r="L452" s="288">
        <f>SUMIF('7.  Persistence Report'!$D$115:$D$120,'4.  2011-2014 LRAM'!$B451,'7.  Persistence Report'!BB$115:BB$120)</f>
        <v>0</v>
      </c>
      <c r="M452" s="288">
        <f>SUMIF('7.  Persistence Report'!$D$115:$D$120,'4.  2011-2014 LRAM'!$B451,'7.  Persistence Report'!BC$115:BC$120)</f>
        <v>0</v>
      </c>
      <c r="N452" s="284"/>
      <c r="O452" s="288">
        <f>'[3]4.  2011-2014 LRAM'!O452</f>
        <v>0</v>
      </c>
      <c r="P452" s="288">
        <f>SUMIF('7.  Persistence Report'!$D$115:$D$120,'4.  2011-2014 LRAM'!$B451,'7.  Persistence Report'!P$115:P$120)</f>
        <v>0</v>
      </c>
      <c r="Q452" s="288">
        <f>SUMIF('7.  Persistence Report'!$D$115:$D$120,'4.  2011-2014 LRAM'!$B451,'7.  Persistence Report'!Q$115:Q$120)</f>
        <v>0</v>
      </c>
      <c r="R452" s="288">
        <f>SUMIF('7.  Persistence Report'!$D$115:$D$120,'4.  2011-2014 LRAM'!$B451,'7.  Persistence Report'!R$115:R$120)</f>
        <v>0</v>
      </c>
      <c r="S452" s="288">
        <f>SUMIF('7.  Persistence Report'!$D$115:$D$120,'4.  2011-2014 LRAM'!$B451,'7.  Persistence Report'!S$115:S$120)</f>
        <v>0</v>
      </c>
      <c r="T452" s="288">
        <f>SUMIF('7.  Persistence Report'!$D$115:$D$120,'4.  2011-2014 LRAM'!$B451,'7.  Persistence Report'!T$115:T$120)</f>
        <v>0</v>
      </c>
      <c r="U452" s="288">
        <f>SUMIF('7.  Persistence Report'!$D$115:$D$120,'4.  2011-2014 LRAM'!$B451,'7.  Persistence Report'!U$115:U$120)</f>
        <v>0</v>
      </c>
      <c r="V452" s="288">
        <f>SUMIF('7.  Persistence Report'!$D$115:$D$120,'4.  2011-2014 LRAM'!$B451,'7.  Persistence Report'!V$115:V$120)</f>
        <v>0</v>
      </c>
      <c r="W452" s="288">
        <f>SUMIF('7.  Persistence Report'!$D$115:$D$120,'4.  2011-2014 LRAM'!$B451,'7.  Persistence Report'!W$115:W$120)</f>
        <v>0</v>
      </c>
      <c r="X452" s="288">
        <f>SUMIF('7.  Persistence Report'!$D$115:$D$120,'4.  2011-2014 LRAM'!$B451,'7.  Persistence Report'!X$115:X$120)</f>
        <v>0</v>
      </c>
      <c r="Y452" s="404">
        <f>Y451</f>
        <v>0</v>
      </c>
      <c r="Z452" s="404">
        <f>Z451</f>
        <v>0.2</v>
      </c>
      <c r="AA452" s="404">
        <f t="shared" ref="AA452:AC452" si="140">AA451</f>
        <v>0.32941176470588235</v>
      </c>
      <c r="AB452" s="404">
        <f t="shared" si="140"/>
        <v>0.48235294117647048</v>
      </c>
      <c r="AC452" s="404">
        <f t="shared" si="140"/>
        <v>0.18823529411764703</v>
      </c>
      <c r="AD452" s="404">
        <f t="shared" ref="AD452:AL452" si="141">AD451</f>
        <v>0</v>
      </c>
      <c r="AE452" s="404">
        <f t="shared" si="141"/>
        <v>0</v>
      </c>
      <c r="AF452" s="404">
        <f t="shared" si="141"/>
        <v>0</v>
      </c>
      <c r="AG452" s="404">
        <f t="shared" si="141"/>
        <v>0</v>
      </c>
      <c r="AH452" s="404">
        <f t="shared" si="141"/>
        <v>0</v>
      </c>
      <c r="AI452" s="404">
        <f t="shared" si="141"/>
        <v>0</v>
      </c>
      <c r="AJ452" s="404">
        <f t="shared" si="141"/>
        <v>0</v>
      </c>
      <c r="AK452" s="404">
        <f t="shared" si="141"/>
        <v>0</v>
      </c>
      <c r="AL452" s="404">
        <f t="shared" si="141"/>
        <v>0</v>
      </c>
      <c r="AM452" s="304"/>
    </row>
    <row r="453" spans="1:39" s="276" customFormat="1" ht="15" outlineLevel="1">
      <c r="A453" s="502"/>
      <c r="B453" s="307"/>
      <c r="C453" s="305"/>
      <c r="D453" s="309"/>
      <c r="E453" s="309"/>
      <c r="F453" s="309"/>
      <c r="G453" s="309"/>
      <c r="H453" s="309"/>
      <c r="I453" s="309"/>
      <c r="J453" s="309"/>
      <c r="K453" s="309"/>
      <c r="L453" s="309"/>
      <c r="M453" s="309"/>
      <c r="N453" s="284"/>
      <c r="O453" s="309"/>
      <c r="P453" s="309"/>
      <c r="Q453" s="309"/>
      <c r="R453" s="309"/>
      <c r="S453" s="309"/>
      <c r="T453" s="309"/>
      <c r="U453" s="309"/>
      <c r="V453" s="309"/>
      <c r="W453" s="309"/>
      <c r="X453" s="309"/>
      <c r="Y453" s="411"/>
      <c r="Z453" s="409"/>
      <c r="AA453" s="409"/>
      <c r="AB453" s="409"/>
      <c r="AC453" s="409"/>
      <c r="AD453" s="409"/>
      <c r="AE453" s="409"/>
      <c r="AF453" s="409"/>
      <c r="AG453" s="409"/>
      <c r="AH453" s="409"/>
      <c r="AI453" s="409"/>
      <c r="AJ453" s="409"/>
      <c r="AK453" s="409"/>
      <c r="AL453" s="409"/>
      <c r="AM453" s="306"/>
    </row>
    <row r="454" spans="1:39" s="276" customFormat="1" ht="30" outlineLevel="1">
      <c r="A454" s="502">
        <v>16</v>
      </c>
      <c r="B454" s="307" t="s">
        <v>486</v>
      </c>
      <c r="C454" s="284" t="s">
        <v>24</v>
      </c>
      <c r="D454" s="288">
        <f>'[3]4.  2011-2014 LRAM'!D454</f>
        <v>0</v>
      </c>
      <c r="E454" s="288">
        <f>SUMIF('7.  Persistence Report'!$D$69:$D$85,'4.  2011-2014 LRAM'!$B454,'7.  Persistence Report'!AU$69:AU$85)</f>
        <v>0</v>
      </c>
      <c r="F454" s="288">
        <f>SUMIF('7.  Persistence Report'!$D$69:$D$85,'4.  2011-2014 LRAM'!$B454,'7.  Persistence Report'!AV$69:AV$85)</f>
        <v>0</v>
      </c>
      <c r="G454" s="288">
        <f>SUMIF('7.  Persistence Report'!$D$69:$D$85,'4.  2011-2014 LRAM'!$B454,'7.  Persistence Report'!AW$69:AW$85)</f>
        <v>0</v>
      </c>
      <c r="H454" s="288">
        <f>SUMIF('7.  Persistence Report'!$D$69:$D$85,'4.  2011-2014 LRAM'!$B454,'7.  Persistence Report'!AX$69:AX$85)</f>
        <v>0</v>
      </c>
      <c r="I454" s="288">
        <f>SUMIF('7.  Persistence Report'!$D$69:$D$85,'4.  2011-2014 LRAM'!$B454,'7.  Persistence Report'!AY$69:AY$85)</f>
        <v>0</v>
      </c>
      <c r="J454" s="288">
        <f>SUMIF('7.  Persistence Report'!$D$69:$D$85,'4.  2011-2014 LRAM'!$B454,'7.  Persistence Report'!AZ$69:AZ$85)</f>
        <v>0</v>
      </c>
      <c r="K454" s="288">
        <f>SUMIF('7.  Persistence Report'!$D$69:$D$85,'4.  2011-2014 LRAM'!$B454,'7.  Persistence Report'!BA$69:BA$85)</f>
        <v>0</v>
      </c>
      <c r="L454" s="288">
        <f>SUMIF('7.  Persistence Report'!$D$69:$D$85,'4.  2011-2014 LRAM'!$B454,'7.  Persistence Report'!BB$69:BB$85)</f>
        <v>0</v>
      </c>
      <c r="M454" s="288">
        <f>SUMIF('7.  Persistence Report'!$D$69:$D$85,'4.  2011-2014 LRAM'!$B454,'7.  Persistence Report'!BC$69:BC$85)</f>
        <v>0</v>
      </c>
      <c r="N454" s="284"/>
      <c r="O454" s="288">
        <f>'[3]4.  2011-2014 LRAM'!O454</f>
        <v>0</v>
      </c>
      <c r="P454" s="288">
        <f>SUMIF('7.  Persistence Report'!$D$69:$D$85,'4.  2011-2014 LRAM'!$B454,'7.  Persistence Report'!P$69:P$85)</f>
        <v>0</v>
      </c>
      <c r="Q454" s="288">
        <f>SUMIF('7.  Persistence Report'!$D$69:$D$85,'4.  2011-2014 LRAM'!$B454,'7.  Persistence Report'!Q$69:Q$85)</f>
        <v>0</v>
      </c>
      <c r="R454" s="288">
        <f>SUMIF('7.  Persistence Report'!$D$69:$D$85,'4.  2011-2014 LRAM'!$B454,'7.  Persistence Report'!R$69:R$85)</f>
        <v>0</v>
      </c>
      <c r="S454" s="288">
        <f>SUMIF('7.  Persistence Report'!$D$69:$D$85,'4.  2011-2014 LRAM'!$B454,'7.  Persistence Report'!S$69:S$85)</f>
        <v>0</v>
      </c>
      <c r="T454" s="288">
        <f>SUMIF('7.  Persistence Report'!$D$69:$D$85,'4.  2011-2014 LRAM'!$B454,'7.  Persistence Report'!T$69:T$85)</f>
        <v>0</v>
      </c>
      <c r="U454" s="288">
        <f>SUMIF('7.  Persistence Report'!$D$69:$D$85,'4.  2011-2014 LRAM'!$B454,'7.  Persistence Report'!U$69:U$85)</f>
        <v>0</v>
      </c>
      <c r="V454" s="288">
        <f>SUMIF('7.  Persistence Report'!$D$69:$D$85,'4.  2011-2014 LRAM'!$B454,'7.  Persistence Report'!V$69:V$85)</f>
        <v>0</v>
      </c>
      <c r="W454" s="288">
        <f>SUMIF('7.  Persistence Report'!$D$69:$D$85,'4.  2011-2014 LRAM'!$B454,'7.  Persistence Report'!W$69:W$85)</f>
        <v>0</v>
      </c>
      <c r="X454" s="288">
        <f>SUMIF('7.  Persistence Report'!$D$69:$D$85,'4.  2011-2014 LRAM'!$B454,'7.  Persistence Report'!X$69:X$85)</f>
        <v>0</v>
      </c>
      <c r="Y454" s="408"/>
      <c r="Z454" s="408"/>
      <c r="AA454" s="408"/>
      <c r="AB454" s="408"/>
      <c r="AC454" s="408"/>
      <c r="AD454" s="408"/>
      <c r="AE454" s="408"/>
      <c r="AF454" s="408"/>
      <c r="AG454" s="408"/>
      <c r="AH454" s="408"/>
      <c r="AI454" s="408"/>
      <c r="AJ454" s="408"/>
      <c r="AK454" s="408"/>
      <c r="AL454" s="408"/>
      <c r="AM454" s="289">
        <f>SUM(Y454:AL454)</f>
        <v>0</v>
      </c>
    </row>
    <row r="455" spans="1:39" s="276" customFormat="1" ht="15" outlineLevel="1">
      <c r="A455" s="502"/>
      <c r="B455" s="307" t="s">
        <v>258</v>
      </c>
      <c r="C455" s="284" t="s">
        <v>162</v>
      </c>
      <c r="D455" s="288">
        <f>'[3]4.  2011-2014 LRAM'!D455</f>
        <v>0</v>
      </c>
      <c r="E455" s="288">
        <f>SUMIF('7.  Persistence Report'!$D$115:$D$120,'4.  2011-2014 LRAM'!$B454,'7.  Persistence Report'!AU$115:AU$120)</f>
        <v>0</v>
      </c>
      <c r="F455" s="288">
        <f>SUMIF('7.  Persistence Report'!$D$115:$D$120,'4.  2011-2014 LRAM'!$B454,'7.  Persistence Report'!AV$115:AV$120)</f>
        <v>0</v>
      </c>
      <c r="G455" s="288">
        <f>SUMIF('7.  Persistence Report'!$D$115:$D$120,'4.  2011-2014 LRAM'!$B454,'7.  Persistence Report'!AW$115:AW$120)</f>
        <v>0</v>
      </c>
      <c r="H455" s="288">
        <f>SUMIF('7.  Persistence Report'!$D$115:$D$120,'4.  2011-2014 LRAM'!$B454,'7.  Persistence Report'!AX$115:AX$120)</f>
        <v>0</v>
      </c>
      <c r="I455" s="288">
        <f>SUMIF('7.  Persistence Report'!$D$115:$D$120,'4.  2011-2014 LRAM'!$B454,'7.  Persistence Report'!AY$115:AY$120)</f>
        <v>0</v>
      </c>
      <c r="J455" s="288">
        <f>SUMIF('7.  Persistence Report'!$D$115:$D$120,'4.  2011-2014 LRAM'!$B454,'7.  Persistence Report'!AZ$115:AZ$120)</f>
        <v>0</v>
      </c>
      <c r="K455" s="288">
        <f>SUMIF('7.  Persistence Report'!$D$115:$D$120,'4.  2011-2014 LRAM'!$B454,'7.  Persistence Report'!BA$115:BA$120)</f>
        <v>0</v>
      </c>
      <c r="L455" s="288">
        <f>SUMIF('7.  Persistence Report'!$D$115:$D$120,'4.  2011-2014 LRAM'!$B454,'7.  Persistence Report'!BB$115:BB$120)</f>
        <v>0</v>
      </c>
      <c r="M455" s="288">
        <f>SUMIF('7.  Persistence Report'!$D$115:$D$120,'4.  2011-2014 LRAM'!$B454,'7.  Persistence Report'!BC$115:BC$120)</f>
        <v>0</v>
      </c>
      <c r="N455" s="284"/>
      <c r="O455" s="288">
        <f>'[3]4.  2011-2014 LRAM'!O455</f>
        <v>0</v>
      </c>
      <c r="P455" s="288">
        <f>SUMIF('7.  Persistence Report'!$D$115:$D$120,'4.  2011-2014 LRAM'!$B454,'7.  Persistence Report'!P$115:P$120)</f>
        <v>0</v>
      </c>
      <c r="Q455" s="288">
        <f>SUMIF('7.  Persistence Report'!$D$115:$D$120,'4.  2011-2014 LRAM'!$B454,'7.  Persistence Report'!Q$115:Q$120)</f>
        <v>0</v>
      </c>
      <c r="R455" s="288">
        <f>SUMIF('7.  Persistence Report'!$D$115:$D$120,'4.  2011-2014 LRAM'!$B454,'7.  Persistence Report'!R$115:R$120)</f>
        <v>0</v>
      </c>
      <c r="S455" s="288">
        <f>SUMIF('7.  Persistence Report'!$D$115:$D$120,'4.  2011-2014 LRAM'!$B454,'7.  Persistence Report'!S$115:S$120)</f>
        <v>0</v>
      </c>
      <c r="T455" s="288">
        <f>SUMIF('7.  Persistence Report'!$D$115:$D$120,'4.  2011-2014 LRAM'!$B454,'7.  Persistence Report'!T$115:T$120)</f>
        <v>0</v>
      </c>
      <c r="U455" s="288">
        <f>SUMIF('7.  Persistence Report'!$D$115:$D$120,'4.  2011-2014 LRAM'!$B454,'7.  Persistence Report'!U$115:U$120)</f>
        <v>0</v>
      </c>
      <c r="V455" s="288">
        <f>SUMIF('7.  Persistence Report'!$D$115:$D$120,'4.  2011-2014 LRAM'!$B454,'7.  Persistence Report'!V$115:V$120)</f>
        <v>0</v>
      </c>
      <c r="W455" s="288">
        <f>SUMIF('7.  Persistence Report'!$D$115:$D$120,'4.  2011-2014 LRAM'!$B454,'7.  Persistence Report'!W$115:W$120)</f>
        <v>0</v>
      </c>
      <c r="X455" s="288">
        <f>SUMIF('7.  Persistence Report'!$D$115:$D$120,'4.  2011-2014 LRAM'!$B454,'7.  Persistence Report'!X$115:X$120)</f>
        <v>0</v>
      </c>
      <c r="Y455" s="404">
        <f>Y454</f>
        <v>0</v>
      </c>
      <c r="Z455" s="404">
        <f>Z454</f>
        <v>0</v>
      </c>
      <c r="AA455" s="404">
        <f t="shared" ref="AA455:AC455" si="142">AA454</f>
        <v>0</v>
      </c>
      <c r="AB455" s="404">
        <f t="shared" si="142"/>
        <v>0</v>
      </c>
      <c r="AC455" s="404">
        <f t="shared" si="142"/>
        <v>0</v>
      </c>
      <c r="AD455" s="404">
        <f t="shared" ref="AD455:AL455" si="143">AD454</f>
        <v>0</v>
      </c>
      <c r="AE455" s="404">
        <f t="shared" si="143"/>
        <v>0</v>
      </c>
      <c r="AF455" s="404">
        <f t="shared" si="143"/>
        <v>0</v>
      </c>
      <c r="AG455" s="404">
        <f t="shared" si="143"/>
        <v>0</v>
      </c>
      <c r="AH455" s="404">
        <f t="shared" si="143"/>
        <v>0</v>
      </c>
      <c r="AI455" s="404">
        <f t="shared" si="143"/>
        <v>0</v>
      </c>
      <c r="AJ455" s="404">
        <f t="shared" si="143"/>
        <v>0</v>
      </c>
      <c r="AK455" s="404">
        <f t="shared" si="143"/>
        <v>0</v>
      </c>
      <c r="AL455" s="404">
        <f t="shared" si="143"/>
        <v>0</v>
      </c>
      <c r="AM455" s="304"/>
    </row>
    <row r="456" spans="1:39" s="276" customFormat="1" ht="15" outlineLevel="1">
      <c r="A456" s="502"/>
      <c r="B456" s="307"/>
      <c r="C456" s="305"/>
      <c r="D456" s="309"/>
      <c r="E456" s="309"/>
      <c r="F456" s="309"/>
      <c r="G456" s="309"/>
      <c r="H456" s="309"/>
      <c r="I456" s="309"/>
      <c r="J456" s="309"/>
      <c r="K456" s="309"/>
      <c r="L456" s="309"/>
      <c r="M456" s="309"/>
      <c r="N456" s="284"/>
      <c r="O456" s="309"/>
      <c r="P456" s="309"/>
      <c r="Q456" s="309"/>
      <c r="R456" s="309"/>
      <c r="S456" s="309"/>
      <c r="T456" s="309"/>
      <c r="U456" s="309"/>
      <c r="V456" s="309"/>
      <c r="W456" s="309"/>
      <c r="X456" s="309"/>
      <c r="Y456" s="411"/>
      <c r="Z456" s="409"/>
      <c r="AA456" s="409"/>
      <c r="AB456" s="409"/>
      <c r="AC456" s="409"/>
      <c r="AD456" s="409"/>
      <c r="AE456" s="409"/>
      <c r="AF456" s="409"/>
      <c r="AG456" s="409"/>
      <c r="AH456" s="409"/>
      <c r="AI456" s="409"/>
      <c r="AJ456" s="409"/>
      <c r="AK456" s="409"/>
      <c r="AL456" s="409"/>
      <c r="AM456" s="306"/>
    </row>
    <row r="457" spans="1:39" ht="15" outlineLevel="1">
      <c r="A457" s="502">
        <v>17</v>
      </c>
      <c r="B457" s="1025" t="s">
        <v>818</v>
      </c>
      <c r="C457" s="284" t="s">
        <v>24</v>
      </c>
      <c r="D457" s="288">
        <f>'[3]4.  2011-2014 LRAM'!D457</f>
        <v>0</v>
      </c>
      <c r="E457" s="288">
        <f>SUMIF('7.  Persistence Report'!$D$69:$D$85,'4.  2011-2014 LRAM'!$B457,'7.  Persistence Report'!AU$69:AU$85)</f>
        <v>0</v>
      </c>
      <c r="F457" s="288">
        <f>SUMIF('7.  Persistence Report'!$D$69:$D$85,'4.  2011-2014 LRAM'!$B457,'7.  Persistence Report'!AV$69:AV$85)</f>
        <v>0</v>
      </c>
      <c r="G457" s="288">
        <f>SUMIF('7.  Persistence Report'!$D$69:$D$85,'4.  2011-2014 LRAM'!$B457,'7.  Persistence Report'!AW$69:AW$85)</f>
        <v>0</v>
      </c>
      <c r="H457" s="288">
        <f>SUMIF('7.  Persistence Report'!$D$69:$D$85,'4.  2011-2014 LRAM'!$B457,'7.  Persistence Report'!AX$69:AX$85)</f>
        <v>0</v>
      </c>
      <c r="I457" s="288">
        <f>SUMIF('7.  Persistence Report'!$D$69:$D$85,'4.  2011-2014 LRAM'!$B457,'7.  Persistence Report'!AY$69:AY$85)</f>
        <v>0</v>
      </c>
      <c r="J457" s="288">
        <f>SUMIF('7.  Persistence Report'!$D$69:$D$85,'4.  2011-2014 LRAM'!$B457,'7.  Persistence Report'!AZ$69:AZ$85)</f>
        <v>0</v>
      </c>
      <c r="K457" s="288">
        <f>SUMIF('7.  Persistence Report'!$D$69:$D$85,'4.  2011-2014 LRAM'!$B457,'7.  Persistence Report'!BA$69:BA$85)</f>
        <v>0</v>
      </c>
      <c r="L457" s="288">
        <f>SUMIF('7.  Persistence Report'!$D$69:$D$85,'4.  2011-2014 LRAM'!$B457,'7.  Persistence Report'!BB$69:BB$85)</f>
        <v>0</v>
      </c>
      <c r="M457" s="288">
        <f>SUMIF('7.  Persistence Report'!$D$69:$D$85,'4.  2011-2014 LRAM'!$B457,'7.  Persistence Report'!BC$69:BC$85)</f>
        <v>0</v>
      </c>
      <c r="N457" s="284"/>
      <c r="O457" s="288">
        <f>'[3]4.  2011-2014 LRAM'!O457</f>
        <v>1203.663</v>
      </c>
      <c r="P457" s="288">
        <f>SUMIF('7.  Persistence Report'!$D$69:$D$85,'4.  2011-2014 LRAM'!$B457,'7.  Persistence Report'!P$69:P$85)</f>
        <v>0</v>
      </c>
      <c r="Q457" s="288">
        <f>SUMIF('7.  Persistence Report'!$D$69:$D$85,'4.  2011-2014 LRAM'!$B457,'7.  Persistence Report'!Q$69:Q$85)</f>
        <v>0</v>
      </c>
      <c r="R457" s="288">
        <f>SUMIF('7.  Persistence Report'!$D$69:$D$85,'4.  2011-2014 LRAM'!$B457,'7.  Persistence Report'!R$69:R$85)</f>
        <v>0</v>
      </c>
      <c r="S457" s="288">
        <f>SUMIF('7.  Persistence Report'!$D$69:$D$85,'4.  2011-2014 LRAM'!$B457,'7.  Persistence Report'!S$69:S$85)</f>
        <v>0</v>
      </c>
      <c r="T457" s="288">
        <f>SUMIF('7.  Persistence Report'!$D$69:$D$85,'4.  2011-2014 LRAM'!$B457,'7.  Persistence Report'!T$69:T$85)</f>
        <v>0</v>
      </c>
      <c r="U457" s="288">
        <f>SUMIF('7.  Persistence Report'!$D$69:$D$85,'4.  2011-2014 LRAM'!$B457,'7.  Persistence Report'!U$69:U$85)</f>
        <v>0</v>
      </c>
      <c r="V457" s="288">
        <f>SUMIF('7.  Persistence Report'!$D$69:$D$85,'4.  2011-2014 LRAM'!$B457,'7.  Persistence Report'!V$69:V$85)</f>
        <v>0</v>
      </c>
      <c r="W457" s="288">
        <f>SUMIF('7.  Persistence Report'!$D$69:$D$85,'4.  2011-2014 LRAM'!$B457,'7.  Persistence Report'!W$69:W$85)</f>
        <v>0</v>
      </c>
      <c r="X457" s="288">
        <f>SUMIF('7.  Persistence Report'!$D$69:$D$85,'4.  2011-2014 LRAM'!$B457,'7.  Persistence Report'!X$69:X$85)</f>
        <v>0</v>
      </c>
      <c r="Y457" s="408"/>
      <c r="Z457" s="1028">
        <v>0.2</v>
      </c>
      <c r="AA457" s="1028">
        <v>0.32941176470588235</v>
      </c>
      <c r="AB457" s="1028">
        <v>0.48235294117647048</v>
      </c>
      <c r="AC457" s="408">
        <v>0.18823529411764703</v>
      </c>
      <c r="AD457" s="408"/>
      <c r="AE457" s="408"/>
      <c r="AF457" s="408"/>
      <c r="AG457" s="408"/>
      <c r="AH457" s="408"/>
      <c r="AI457" s="408"/>
      <c r="AJ457" s="408"/>
      <c r="AK457" s="408"/>
      <c r="AL457" s="408"/>
      <c r="AM457" s="289">
        <f>SUM(Y457:AL457)</f>
        <v>1.2</v>
      </c>
    </row>
    <row r="458" spans="1:39" ht="15" outlineLevel="1">
      <c r="B458" s="287" t="s">
        <v>258</v>
      </c>
      <c r="C458" s="284" t="s">
        <v>162</v>
      </c>
      <c r="D458" s="288">
        <f>'[3]4.  2011-2014 LRAM'!D458</f>
        <v>0</v>
      </c>
      <c r="E458" s="288">
        <f>SUMIF('7.  Persistence Report'!$D$115:$D$120,'4.  2011-2014 LRAM'!$B457,'7.  Persistence Report'!AU$115:AU$120)</f>
        <v>0</v>
      </c>
      <c r="F458" s="288">
        <f>SUMIF('7.  Persistence Report'!$D$115:$D$120,'4.  2011-2014 LRAM'!$B457,'7.  Persistence Report'!AV$115:AV$120)</f>
        <v>0</v>
      </c>
      <c r="G458" s="288">
        <f>SUMIF('7.  Persistence Report'!$D$115:$D$120,'4.  2011-2014 LRAM'!$B457,'7.  Persistence Report'!AW$115:AW$120)</f>
        <v>0</v>
      </c>
      <c r="H458" s="288">
        <f>SUMIF('7.  Persistence Report'!$D$115:$D$120,'4.  2011-2014 LRAM'!$B457,'7.  Persistence Report'!AX$115:AX$120)</f>
        <v>0</v>
      </c>
      <c r="I458" s="288">
        <f>SUMIF('7.  Persistence Report'!$D$115:$D$120,'4.  2011-2014 LRAM'!$B457,'7.  Persistence Report'!AY$115:AY$120)</f>
        <v>0</v>
      </c>
      <c r="J458" s="288">
        <f>SUMIF('7.  Persistence Report'!$D$115:$D$120,'4.  2011-2014 LRAM'!$B457,'7.  Persistence Report'!AZ$115:AZ$120)</f>
        <v>0</v>
      </c>
      <c r="K458" s="288">
        <f>SUMIF('7.  Persistence Report'!$D$115:$D$120,'4.  2011-2014 LRAM'!$B457,'7.  Persistence Report'!BA$115:BA$120)</f>
        <v>0</v>
      </c>
      <c r="L458" s="288">
        <f>SUMIF('7.  Persistence Report'!$D$115:$D$120,'4.  2011-2014 LRAM'!$B457,'7.  Persistence Report'!BB$115:BB$120)</f>
        <v>0</v>
      </c>
      <c r="M458" s="288">
        <f>SUMIF('7.  Persistence Report'!$D$115:$D$120,'4.  2011-2014 LRAM'!$B457,'7.  Persistence Report'!BC$115:BC$120)</f>
        <v>0</v>
      </c>
      <c r="N458" s="284"/>
      <c r="O458" s="288">
        <f>'[3]4.  2011-2014 LRAM'!O458</f>
        <v>0</v>
      </c>
      <c r="P458" s="288">
        <f>SUMIF('7.  Persistence Report'!$D$115:$D$120,'4.  2011-2014 LRAM'!$B457,'7.  Persistence Report'!P$115:P$120)</f>
        <v>0</v>
      </c>
      <c r="Q458" s="288">
        <f>SUMIF('7.  Persistence Report'!$D$115:$D$120,'4.  2011-2014 LRAM'!$B457,'7.  Persistence Report'!Q$115:Q$120)</f>
        <v>0</v>
      </c>
      <c r="R458" s="288">
        <f>SUMIF('7.  Persistence Report'!$D$115:$D$120,'4.  2011-2014 LRAM'!$B457,'7.  Persistence Report'!R$115:R$120)</f>
        <v>0</v>
      </c>
      <c r="S458" s="288">
        <f>SUMIF('7.  Persistence Report'!$D$115:$D$120,'4.  2011-2014 LRAM'!$B457,'7.  Persistence Report'!S$115:S$120)</f>
        <v>0</v>
      </c>
      <c r="T458" s="288">
        <f>SUMIF('7.  Persistence Report'!$D$115:$D$120,'4.  2011-2014 LRAM'!$B457,'7.  Persistence Report'!T$115:T$120)</f>
        <v>0</v>
      </c>
      <c r="U458" s="288">
        <f>SUMIF('7.  Persistence Report'!$D$115:$D$120,'4.  2011-2014 LRAM'!$B457,'7.  Persistence Report'!U$115:U$120)</f>
        <v>0</v>
      </c>
      <c r="V458" s="288">
        <f>SUMIF('7.  Persistence Report'!$D$115:$D$120,'4.  2011-2014 LRAM'!$B457,'7.  Persistence Report'!V$115:V$120)</f>
        <v>0</v>
      </c>
      <c r="W458" s="288">
        <f>SUMIF('7.  Persistence Report'!$D$115:$D$120,'4.  2011-2014 LRAM'!$B457,'7.  Persistence Report'!W$115:W$120)</f>
        <v>0</v>
      </c>
      <c r="X458" s="288">
        <f>SUMIF('7.  Persistence Report'!$D$115:$D$120,'4.  2011-2014 LRAM'!$B457,'7.  Persistence Report'!X$115:X$120)</f>
        <v>0</v>
      </c>
      <c r="Y458" s="404">
        <f>Y457</f>
        <v>0</v>
      </c>
      <c r="Z458" s="404">
        <f>Z457</f>
        <v>0.2</v>
      </c>
      <c r="AA458" s="404">
        <f t="shared" ref="AA458:AC458" si="144">AA457</f>
        <v>0.32941176470588235</v>
      </c>
      <c r="AB458" s="404">
        <f t="shared" si="144"/>
        <v>0.48235294117647048</v>
      </c>
      <c r="AC458" s="404">
        <f t="shared" si="144"/>
        <v>0.18823529411764703</v>
      </c>
      <c r="AD458" s="404">
        <f t="shared" ref="AD458:AL458" si="145">AD457</f>
        <v>0</v>
      </c>
      <c r="AE458" s="404">
        <f t="shared" si="145"/>
        <v>0</v>
      </c>
      <c r="AF458" s="404">
        <f t="shared" si="145"/>
        <v>0</v>
      </c>
      <c r="AG458" s="404">
        <f t="shared" si="145"/>
        <v>0</v>
      </c>
      <c r="AH458" s="404">
        <f t="shared" si="145"/>
        <v>0</v>
      </c>
      <c r="AI458" s="404">
        <f t="shared" si="145"/>
        <v>0</v>
      </c>
      <c r="AJ458" s="404">
        <f t="shared" si="145"/>
        <v>0</v>
      </c>
      <c r="AK458" s="404">
        <f t="shared" si="145"/>
        <v>0</v>
      </c>
      <c r="AL458" s="404">
        <f t="shared" si="145"/>
        <v>0</v>
      </c>
      <c r="AM458" s="304"/>
    </row>
    <row r="459" spans="1:39" ht="15" outlineLevel="1">
      <c r="B459" s="308"/>
      <c r="C459" s="298"/>
      <c r="D459" s="284"/>
      <c r="E459" s="284"/>
      <c r="F459" s="284"/>
      <c r="G459" s="284"/>
      <c r="H459" s="284"/>
      <c r="I459" s="284"/>
      <c r="J459" s="284"/>
      <c r="K459" s="284"/>
      <c r="L459" s="284"/>
      <c r="M459" s="284"/>
      <c r="N459" s="284"/>
      <c r="O459" s="284"/>
      <c r="P459" s="284"/>
      <c r="Q459" s="284"/>
      <c r="R459" s="284"/>
      <c r="S459" s="284"/>
      <c r="T459" s="284"/>
      <c r="U459" s="284"/>
      <c r="V459" s="284"/>
      <c r="W459" s="284"/>
      <c r="X459" s="284"/>
      <c r="Y459" s="412"/>
      <c r="Z459" s="413"/>
      <c r="AA459" s="413"/>
      <c r="AB459" s="413"/>
      <c r="AC459" s="413"/>
      <c r="AD459" s="413"/>
      <c r="AE459" s="413"/>
      <c r="AF459" s="413"/>
      <c r="AG459" s="413"/>
      <c r="AH459" s="413"/>
      <c r="AI459" s="413"/>
      <c r="AJ459" s="413"/>
      <c r="AK459" s="413"/>
      <c r="AL459" s="413"/>
      <c r="AM459" s="310"/>
    </row>
    <row r="460" spans="1:39" ht="15.75" outlineLevel="1">
      <c r="A460" s="503"/>
      <c r="B460" s="281" t="s">
        <v>10</v>
      </c>
      <c r="C460" s="282"/>
      <c r="D460" s="282"/>
      <c r="E460" s="282"/>
      <c r="F460" s="282"/>
      <c r="G460" s="282"/>
      <c r="H460" s="282"/>
      <c r="I460" s="282"/>
      <c r="J460" s="282"/>
      <c r="K460" s="282"/>
      <c r="L460" s="282"/>
      <c r="M460" s="282"/>
      <c r="N460" s="283"/>
      <c r="O460" s="282"/>
      <c r="P460" s="282"/>
      <c r="Q460" s="282"/>
      <c r="R460" s="282"/>
      <c r="S460" s="282"/>
      <c r="T460" s="282"/>
      <c r="U460" s="282"/>
      <c r="V460" s="282"/>
      <c r="W460" s="282"/>
      <c r="X460" s="282"/>
      <c r="Y460" s="407"/>
      <c r="Z460" s="407"/>
      <c r="AA460" s="407"/>
      <c r="AB460" s="407"/>
      <c r="AC460" s="407"/>
      <c r="AD460" s="407"/>
      <c r="AE460" s="407"/>
      <c r="AF460" s="407"/>
      <c r="AG460" s="407"/>
      <c r="AH460" s="407"/>
      <c r="AI460" s="407"/>
      <c r="AJ460" s="407"/>
      <c r="AK460" s="407"/>
      <c r="AL460" s="407"/>
      <c r="AM460" s="285"/>
    </row>
    <row r="461" spans="1:39" ht="15" outlineLevel="1">
      <c r="A461" s="502">
        <v>18</v>
      </c>
      <c r="B461" s="308" t="s">
        <v>11</v>
      </c>
      <c r="C461" s="284" t="s">
        <v>24</v>
      </c>
      <c r="D461" s="288">
        <f>'[3]4.  2011-2014 LRAM'!D461</f>
        <v>0</v>
      </c>
      <c r="E461" s="288">
        <f>SUMIF('7.  Persistence Report'!$D$69:$D$85,'4.  2011-2014 LRAM'!$B461,'7.  Persistence Report'!AU$69:AU$85)</f>
        <v>0</v>
      </c>
      <c r="F461" s="288">
        <f>SUMIF('7.  Persistence Report'!$D$69:$D$85,'4.  2011-2014 LRAM'!$B461,'7.  Persistence Report'!AV$69:AV$85)</f>
        <v>0</v>
      </c>
      <c r="G461" s="288">
        <f>SUMIF('7.  Persistence Report'!$D$69:$D$85,'4.  2011-2014 LRAM'!$B461,'7.  Persistence Report'!AW$69:AW$85)</f>
        <v>0</v>
      </c>
      <c r="H461" s="288">
        <f>SUMIF('7.  Persistence Report'!$D$69:$D$85,'4.  2011-2014 LRAM'!$B461,'7.  Persistence Report'!AX$69:AX$85)</f>
        <v>0</v>
      </c>
      <c r="I461" s="288">
        <f>SUMIF('7.  Persistence Report'!$D$69:$D$85,'4.  2011-2014 LRAM'!$B461,'7.  Persistence Report'!AY$69:AY$85)</f>
        <v>0</v>
      </c>
      <c r="J461" s="288">
        <f>SUMIF('7.  Persistence Report'!$D$69:$D$85,'4.  2011-2014 LRAM'!$B461,'7.  Persistence Report'!AZ$69:AZ$85)</f>
        <v>0</v>
      </c>
      <c r="K461" s="288">
        <f>SUMIF('7.  Persistence Report'!$D$69:$D$85,'4.  2011-2014 LRAM'!$B461,'7.  Persistence Report'!BA$69:BA$85)</f>
        <v>0</v>
      </c>
      <c r="L461" s="288">
        <f>SUMIF('7.  Persistence Report'!$D$69:$D$85,'4.  2011-2014 LRAM'!$B461,'7.  Persistence Report'!BB$69:BB$85)</f>
        <v>0</v>
      </c>
      <c r="M461" s="288">
        <f>SUMIF('7.  Persistence Report'!$D$69:$D$85,'4.  2011-2014 LRAM'!$B461,'7.  Persistence Report'!BC$69:BC$85)</f>
        <v>0</v>
      </c>
      <c r="N461" s="288">
        <v>12</v>
      </c>
      <c r="O461" s="288">
        <f>'[3]4.  2011-2014 LRAM'!O461</f>
        <v>0</v>
      </c>
      <c r="P461" s="288">
        <f>SUMIF('7.  Persistence Report'!$D$69:$D$85,'4.  2011-2014 LRAM'!$B461,'7.  Persistence Report'!P$69:P$85)</f>
        <v>0</v>
      </c>
      <c r="Q461" s="288">
        <f>SUMIF('7.  Persistence Report'!$D$69:$D$85,'4.  2011-2014 LRAM'!$B461,'7.  Persistence Report'!Q$69:Q$85)</f>
        <v>0</v>
      </c>
      <c r="R461" s="288">
        <f>SUMIF('7.  Persistence Report'!$D$69:$D$85,'4.  2011-2014 LRAM'!$B461,'7.  Persistence Report'!R$69:R$85)</f>
        <v>0</v>
      </c>
      <c r="S461" s="288">
        <f>SUMIF('7.  Persistence Report'!$D$69:$D$85,'4.  2011-2014 LRAM'!$B461,'7.  Persistence Report'!S$69:S$85)</f>
        <v>0</v>
      </c>
      <c r="T461" s="288">
        <f>SUMIF('7.  Persistence Report'!$D$69:$D$85,'4.  2011-2014 LRAM'!$B461,'7.  Persistence Report'!T$69:T$85)</f>
        <v>0</v>
      </c>
      <c r="U461" s="288">
        <f>SUMIF('7.  Persistence Report'!$D$69:$D$85,'4.  2011-2014 LRAM'!$B461,'7.  Persistence Report'!U$69:U$85)</f>
        <v>0</v>
      </c>
      <c r="V461" s="288">
        <f>SUMIF('7.  Persistence Report'!$D$69:$D$85,'4.  2011-2014 LRAM'!$B461,'7.  Persistence Report'!V$69:V$85)</f>
        <v>0</v>
      </c>
      <c r="W461" s="288">
        <f>SUMIF('7.  Persistence Report'!$D$69:$D$85,'4.  2011-2014 LRAM'!$B461,'7.  Persistence Report'!W$69:W$85)</f>
        <v>0</v>
      </c>
      <c r="X461" s="288">
        <f>SUMIF('7.  Persistence Report'!$D$69:$D$85,'4.  2011-2014 LRAM'!$B461,'7.  Persistence Report'!X$69:X$85)</f>
        <v>0</v>
      </c>
      <c r="Y461" s="419"/>
      <c r="Z461" s="408"/>
      <c r="AA461" s="408"/>
      <c r="AB461" s="408"/>
      <c r="AC461" s="408"/>
      <c r="AD461" s="408"/>
      <c r="AE461" s="408"/>
      <c r="AF461" s="408"/>
      <c r="AG461" s="408"/>
      <c r="AH461" s="408"/>
      <c r="AI461" s="408"/>
      <c r="AJ461" s="408"/>
      <c r="AK461" s="408"/>
      <c r="AL461" s="408"/>
      <c r="AM461" s="289">
        <f>SUM(Y461:AL461)</f>
        <v>0</v>
      </c>
    </row>
    <row r="462" spans="1:39" ht="15" outlineLevel="1">
      <c r="B462" s="287" t="s">
        <v>258</v>
      </c>
      <c r="C462" s="284" t="s">
        <v>162</v>
      </c>
      <c r="D462" s="288">
        <f>'[3]4.  2011-2014 LRAM'!D462</f>
        <v>0</v>
      </c>
      <c r="E462" s="288">
        <f>SUMIF('7.  Persistence Report'!$D$115:$D$120,'4.  2011-2014 LRAM'!$B461,'7.  Persistence Report'!AU$115:AU$120)</f>
        <v>0</v>
      </c>
      <c r="F462" s="288">
        <f>SUMIF('7.  Persistence Report'!$D$115:$D$120,'4.  2011-2014 LRAM'!$B461,'7.  Persistence Report'!AV$115:AV$120)</f>
        <v>0</v>
      </c>
      <c r="G462" s="288">
        <f>SUMIF('7.  Persistence Report'!$D$115:$D$120,'4.  2011-2014 LRAM'!$B461,'7.  Persistence Report'!AW$115:AW$120)</f>
        <v>0</v>
      </c>
      <c r="H462" s="288">
        <f>SUMIF('7.  Persistence Report'!$D$115:$D$120,'4.  2011-2014 LRAM'!$B461,'7.  Persistence Report'!AX$115:AX$120)</f>
        <v>0</v>
      </c>
      <c r="I462" s="288">
        <f>SUMIF('7.  Persistence Report'!$D$115:$D$120,'4.  2011-2014 LRAM'!$B461,'7.  Persistence Report'!AY$115:AY$120)</f>
        <v>0</v>
      </c>
      <c r="J462" s="288">
        <f>SUMIF('7.  Persistence Report'!$D$115:$D$120,'4.  2011-2014 LRAM'!$B461,'7.  Persistence Report'!AZ$115:AZ$120)</f>
        <v>0</v>
      </c>
      <c r="K462" s="288">
        <f>SUMIF('7.  Persistence Report'!$D$115:$D$120,'4.  2011-2014 LRAM'!$B461,'7.  Persistence Report'!BA$115:BA$120)</f>
        <v>0</v>
      </c>
      <c r="L462" s="288">
        <f>SUMIF('7.  Persistence Report'!$D$115:$D$120,'4.  2011-2014 LRAM'!$B461,'7.  Persistence Report'!BB$115:BB$120)</f>
        <v>0</v>
      </c>
      <c r="M462" s="288">
        <f>SUMIF('7.  Persistence Report'!$D$115:$D$120,'4.  2011-2014 LRAM'!$B461,'7.  Persistence Report'!BC$115:BC$120)</f>
        <v>0</v>
      </c>
      <c r="N462" s="288">
        <f>N461</f>
        <v>12</v>
      </c>
      <c r="O462" s="288">
        <f>'[3]4.  2011-2014 LRAM'!O462</f>
        <v>0</v>
      </c>
      <c r="P462" s="288">
        <f>SUMIF('7.  Persistence Report'!$D$115:$D$120,'4.  2011-2014 LRAM'!$B461,'7.  Persistence Report'!P$115:P$120)</f>
        <v>0</v>
      </c>
      <c r="Q462" s="288">
        <f>SUMIF('7.  Persistence Report'!$D$115:$D$120,'4.  2011-2014 LRAM'!$B461,'7.  Persistence Report'!Q$115:Q$120)</f>
        <v>0</v>
      </c>
      <c r="R462" s="288">
        <f>SUMIF('7.  Persistence Report'!$D$115:$D$120,'4.  2011-2014 LRAM'!$B461,'7.  Persistence Report'!R$115:R$120)</f>
        <v>0</v>
      </c>
      <c r="S462" s="288">
        <f>SUMIF('7.  Persistence Report'!$D$115:$D$120,'4.  2011-2014 LRAM'!$B461,'7.  Persistence Report'!S$115:S$120)</f>
        <v>0</v>
      </c>
      <c r="T462" s="288">
        <f>SUMIF('7.  Persistence Report'!$D$115:$D$120,'4.  2011-2014 LRAM'!$B461,'7.  Persistence Report'!T$115:T$120)</f>
        <v>0</v>
      </c>
      <c r="U462" s="288">
        <f>SUMIF('7.  Persistence Report'!$D$115:$D$120,'4.  2011-2014 LRAM'!$B461,'7.  Persistence Report'!U$115:U$120)</f>
        <v>0</v>
      </c>
      <c r="V462" s="288">
        <f>SUMIF('7.  Persistence Report'!$D$115:$D$120,'4.  2011-2014 LRAM'!$B461,'7.  Persistence Report'!V$115:V$120)</f>
        <v>0</v>
      </c>
      <c r="W462" s="288">
        <f>SUMIF('7.  Persistence Report'!$D$115:$D$120,'4.  2011-2014 LRAM'!$B461,'7.  Persistence Report'!W$115:W$120)</f>
        <v>0</v>
      </c>
      <c r="X462" s="288">
        <f>SUMIF('7.  Persistence Report'!$D$115:$D$120,'4.  2011-2014 LRAM'!$B461,'7.  Persistence Report'!X$115:X$120)</f>
        <v>0</v>
      </c>
      <c r="Y462" s="404">
        <f>Y461</f>
        <v>0</v>
      </c>
      <c r="Z462" s="404">
        <f>Z461</f>
        <v>0</v>
      </c>
      <c r="AA462" s="404">
        <f t="shared" ref="AA462:AL462" si="146">AA461</f>
        <v>0</v>
      </c>
      <c r="AB462" s="404">
        <f t="shared" si="146"/>
        <v>0</v>
      </c>
      <c r="AC462" s="404">
        <f t="shared" si="146"/>
        <v>0</v>
      </c>
      <c r="AD462" s="404">
        <f t="shared" si="146"/>
        <v>0</v>
      </c>
      <c r="AE462" s="404">
        <f t="shared" si="146"/>
        <v>0</v>
      </c>
      <c r="AF462" s="404">
        <f t="shared" si="146"/>
        <v>0</v>
      </c>
      <c r="AG462" s="404">
        <f t="shared" si="146"/>
        <v>0</v>
      </c>
      <c r="AH462" s="404">
        <f t="shared" si="146"/>
        <v>0</v>
      </c>
      <c r="AI462" s="404">
        <f t="shared" si="146"/>
        <v>0</v>
      </c>
      <c r="AJ462" s="404">
        <f t="shared" si="146"/>
        <v>0</v>
      </c>
      <c r="AK462" s="404">
        <f t="shared" si="146"/>
        <v>0</v>
      </c>
      <c r="AL462" s="404">
        <f t="shared" si="146"/>
        <v>0</v>
      </c>
      <c r="AM462" s="290"/>
    </row>
    <row r="463" spans="1:39" ht="15" outlineLevel="1">
      <c r="A463" s="505"/>
      <c r="B463" s="308"/>
      <c r="C463" s="298"/>
      <c r="D463" s="284"/>
      <c r="E463" s="284"/>
      <c r="F463" s="284"/>
      <c r="G463" s="284"/>
      <c r="H463" s="284"/>
      <c r="I463" s="284"/>
      <c r="J463" s="284"/>
      <c r="K463" s="284"/>
      <c r="L463" s="284"/>
      <c r="M463" s="284"/>
      <c r="N463" s="284"/>
      <c r="O463" s="284"/>
      <c r="P463" s="284"/>
      <c r="Q463" s="284"/>
      <c r="R463" s="284"/>
      <c r="S463" s="284"/>
      <c r="T463" s="284"/>
      <c r="U463" s="284"/>
      <c r="V463" s="284"/>
      <c r="W463" s="284"/>
      <c r="X463" s="284"/>
      <c r="Y463" s="405"/>
      <c r="Z463" s="414"/>
      <c r="AA463" s="414"/>
      <c r="AB463" s="414"/>
      <c r="AC463" s="414"/>
      <c r="AD463" s="414"/>
      <c r="AE463" s="414"/>
      <c r="AF463" s="414"/>
      <c r="AG463" s="414"/>
      <c r="AH463" s="414"/>
      <c r="AI463" s="414"/>
      <c r="AJ463" s="414"/>
      <c r="AK463" s="414"/>
      <c r="AL463" s="414"/>
      <c r="AM463" s="299"/>
    </row>
    <row r="464" spans="1:39" ht="15" outlineLevel="1">
      <c r="A464" s="502">
        <v>19</v>
      </c>
      <c r="B464" s="308" t="s">
        <v>12</v>
      </c>
      <c r="C464" s="284" t="s">
        <v>24</v>
      </c>
      <c r="D464" s="288">
        <f>'[3]4.  2011-2014 LRAM'!D464</f>
        <v>0</v>
      </c>
      <c r="E464" s="288">
        <f>SUMIF('7.  Persistence Report'!$D$69:$D$85,'4.  2011-2014 LRAM'!$B464,'7.  Persistence Report'!AU$69:AU$85)</f>
        <v>0</v>
      </c>
      <c r="F464" s="288">
        <f>SUMIF('7.  Persistence Report'!$D$69:$D$85,'4.  2011-2014 LRAM'!$B464,'7.  Persistence Report'!AV$69:AV$85)</f>
        <v>0</v>
      </c>
      <c r="G464" s="288">
        <f>SUMIF('7.  Persistence Report'!$D$69:$D$85,'4.  2011-2014 LRAM'!$B464,'7.  Persistence Report'!AW$69:AW$85)</f>
        <v>0</v>
      </c>
      <c r="H464" s="288">
        <f>SUMIF('7.  Persistence Report'!$D$69:$D$85,'4.  2011-2014 LRAM'!$B464,'7.  Persistence Report'!AX$69:AX$85)</f>
        <v>0</v>
      </c>
      <c r="I464" s="288">
        <f>SUMIF('7.  Persistence Report'!$D$69:$D$85,'4.  2011-2014 LRAM'!$B464,'7.  Persistence Report'!AY$69:AY$85)</f>
        <v>0</v>
      </c>
      <c r="J464" s="288">
        <f>SUMIF('7.  Persistence Report'!$D$69:$D$85,'4.  2011-2014 LRAM'!$B464,'7.  Persistence Report'!AZ$69:AZ$85)</f>
        <v>0</v>
      </c>
      <c r="K464" s="288">
        <f>SUMIF('7.  Persistence Report'!$D$69:$D$85,'4.  2011-2014 LRAM'!$B464,'7.  Persistence Report'!BA$69:BA$85)</f>
        <v>0</v>
      </c>
      <c r="L464" s="288">
        <f>SUMIF('7.  Persistence Report'!$D$69:$D$85,'4.  2011-2014 LRAM'!$B464,'7.  Persistence Report'!BB$69:BB$85)</f>
        <v>0</v>
      </c>
      <c r="M464" s="288">
        <f>SUMIF('7.  Persistence Report'!$D$69:$D$85,'4.  2011-2014 LRAM'!$B464,'7.  Persistence Report'!BC$69:BC$85)</f>
        <v>0</v>
      </c>
      <c r="N464" s="288">
        <v>12</v>
      </c>
      <c r="O464" s="288">
        <f>'[3]4.  2011-2014 LRAM'!O464</f>
        <v>0</v>
      </c>
      <c r="P464" s="288">
        <f>SUMIF('7.  Persistence Report'!$D$69:$D$85,'4.  2011-2014 LRAM'!$B464,'7.  Persistence Report'!P$69:P$85)</f>
        <v>0</v>
      </c>
      <c r="Q464" s="288">
        <f>SUMIF('7.  Persistence Report'!$D$69:$D$85,'4.  2011-2014 LRAM'!$B464,'7.  Persistence Report'!Q$69:Q$85)</f>
        <v>0</v>
      </c>
      <c r="R464" s="288">
        <f>SUMIF('7.  Persistence Report'!$D$69:$D$85,'4.  2011-2014 LRAM'!$B464,'7.  Persistence Report'!R$69:R$85)</f>
        <v>0</v>
      </c>
      <c r="S464" s="288">
        <f>SUMIF('7.  Persistence Report'!$D$69:$D$85,'4.  2011-2014 LRAM'!$B464,'7.  Persistence Report'!S$69:S$85)</f>
        <v>0</v>
      </c>
      <c r="T464" s="288">
        <f>SUMIF('7.  Persistence Report'!$D$69:$D$85,'4.  2011-2014 LRAM'!$B464,'7.  Persistence Report'!T$69:T$85)</f>
        <v>0</v>
      </c>
      <c r="U464" s="288">
        <f>SUMIF('7.  Persistence Report'!$D$69:$D$85,'4.  2011-2014 LRAM'!$B464,'7.  Persistence Report'!U$69:U$85)</f>
        <v>0</v>
      </c>
      <c r="V464" s="288">
        <f>SUMIF('7.  Persistence Report'!$D$69:$D$85,'4.  2011-2014 LRAM'!$B464,'7.  Persistence Report'!V$69:V$85)</f>
        <v>0</v>
      </c>
      <c r="W464" s="288">
        <f>SUMIF('7.  Persistence Report'!$D$69:$D$85,'4.  2011-2014 LRAM'!$B464,'7.  Persistence Report'!W$69:W$85)</f>
        <v>0</v>
      </c>
      <c r="X464" s="288">
        <f>SUMIF('7.  Persistence Report'!$D$69:$D$85,'4.  2011-2014 LRAM'!$B464,'7.  Persistence Report'!X$69:X$85)</f>
        <v>0</v>
      </c>
      <c r="Y464" s="403"/>
      <c r="Z464" s="408"/>
      <c r="AA464" s="408"/>
      <c r="AB464" s="408"/>
      <c r="AC464" s="408"/>
      <c r="AD464" s="408"/>
      <c r="AE464" s="408"/>
      <c r="AF464" s="408"/>
      <c r="AG464" s="408"/>
      <c r="AH464" s="408"/>
      <c r="AI464" s="408"/>
      <c r="AJ464" s="408"/>
      <c r="AK464" s="408"/>
      <c r="AL464" s="408"/>
      <c r="AM464" s="289">
        <f>SUM(Y464:AL464)</f>
        <v>0</v>
      </c>
    </row>
    <row r="465" spans="1:39" ht="15" outlineLevel="1">
      <c r="B465" s="287" t="s">
        <v>258</v>
      </c>
      <c r="C465" s="284" t="s">
        <v>162</v>
      </c>
      <c r="D465" s="288">
        <f>'[3]4.  2011-2014 LRAM'!D465</f>
        <v>0</v>
      </c>
      <c r="E465" s="288">
        <f>SUMIF('7.  Persistence Report'!$D$115:$D$120,'4.  2011-2014 LRAM'!$B464,'7.  Persistence Report'!AU$115:AU$120)</f>
        <v>0</v>
      </c>
      <c r="F465" s="288">
        <f>SUMIF('7.  Persistence Report'!$D$115:$D$120,'4.  2011-2014 LRAM'!$B464,'7.  Persistence Report'!AV$115:AV$120)</f>
        <v>0</v>
      </c>
      <c r="G465" s="288">
        <f>SUMIF('7.  Persistence Report'!$D$115:$D$120,'4.  2011-2014 LRAM'!$B464,'7.  Persistence Report'!AW$115:AW$120)</f>
        <v>0</v>
      </c>
      <c r="H465" s="288">
        <f>SUMIF('7.  Persistence Report'!$D$115:$D$120,'4.  2011-2014 LRAM'!$B464,'7.  Persistence Report'!AX$115:AX$120)</f>
        <v>0</v>
      </c>
      <c r="I465" s="288">
        <f>SUMIF('7.  Persistence Report'!$D$115:$D$120,'4.  2011-2014 LRAM'!$B464,'7.  Persistence Report'!AY$115:AY$120)</f>
        <v>0</v>
      </c>
      <c r="J465" s="288">
        <f>SUMIF('7.  Persistence Report'!$D$115:$D$120,'4.  2011-2014 LRAM'!$B464,'7.  Persistence Report'!AZ$115:AZ$120)</f>
        <v>0</v>
      </c>
      <c r="K465" s="288">
        <f>SUMIF('7.  Persistence Report'!$D$115:$D$120,'4.  2011-2014 LRAM'!$B464,'7.  Persistence Report'!BA$115:BA$120)</f>
        <v>0</v>
      </c>
      <c r="L465" s="288">
        <f>SUMIF('7.  Persistence Report'!$D$115:$D$120,'4.  2011-2014 LRAM'!$B464,'7.  Persistence Report'!BB$115:BB$120)</f>
        <v>0</v>
      </c>
      <c r="M465" s="288">
        <f>SUMIF('7.  Persistence Report'!$D$115:$D$120,'4.  2011-2014 LRAM'!$B464,'7.  Persistence Report'!BC$115:BC$120)</f>
        <v>0</v>
      </c>
      <c r="N465" s="288">
        <f>N464</f>
        <v>12</v>
      </c>
      <c r="O465" s="288">
        <f>'[3]4.  2011-2014 LRAM'!O465</f>
        <v>0</v>
      </c>
      <c r="P465" s="288">
        <f>SUMIF('7.  Persistence Report'!$D$115:$D$120,'4.  2011-2014 LRAM'!$B464,'7.  Persistence Report'!P$115:P$120)</f>
        <v>0</v>
      </c>
      <c r="Q465" s="288">
        <f>SUMIF('7.  Persistence Report'!$D$115:$D$120,'4.  2011-2014 LRAM'!$B464,'7.  Persistence Report'!Q$115:Q$120)</f>
        <v>0</v>
      </c>
      <c r="R465" s="288">
        <f>SUMIF('7.  Persistence Report'!$D$115:$D$120,'4.  2011-2014 LRAM'!$B464,'7.  Persistence Report'!R$115:R$120)</f>
        <v>0</v>
      </c>
      <c r="S465" s="288">
        <f>SUMIF('7.  Persistence Report'!$D$115:$D$120,'4.  2011-2014 LRAM'!$B464,'7.  Persistence Report'!S$115:S$120)</f>
        <v>0</v>
      </c>
      <c r="T465" s="288">
        <f>SUMIF('7.  Persistence Report'!$D$115:$D$120,'4.  2011-2014 LRAM'!$B464,'7.  Persistence Report'!T$115:T$120)</f>
        <v>0</v>
      </c>
      <c r="U465" s="288">
        <f>SUMIF('7.  Persistence Report'!$D$115:$D$120,'4.  2011-2014 LRAM'!$B464,'7.  Persistence Report'!U$115:U$120)</f>
        <v>0</v>
      </c>
      <c r="V465" s="288">
        <f>SUMIF('7.  Persistence Report'!$D$115:$D$120,'4.  2011-2014 LRAM'!$B464,'7.  Persistence Report'!V$115:V$120)</f>
        <v>0</v>
      </c>
      <c r="W465" s="288">
        <f>SUMIF('7.  Persistence Report'!$D$115:$D$120,'4.  2011-2014 LRAM'!$B464,'7.  Persistence Report'!W$115:W$120)</f>
        <v>0</v>
      </c>
      <c r="X465" s="288">
        <f>SUMIF('7.  Persistence Report'!$D$115:$D$120,'4.  2011-2014 LRAM'!$B464,'7.  Persistence Report'!X$115:X$120)</f>
        <v>0</v>
      </c>
      <c r="Y465" s="404">
        <f>Y464</f>
        <v>0</v>
      </c>
      <c r="Z465" s="404">
        <f>Z464</f>
        <v>0</v>
      </c>
      <c r="AA465" s="404">
        <f t="shared" ref="AA465:AL465" si="147">AA464</f>
        <v>0</v>
      </c>
      <c r="AB465" s="404">
        <f t="shared" si="147"/>
        <v>0</v>
      </c>
      <c r="AC465" s="404">
        <f t="shared" si="147"/>
        <v>0</v>
      </c>
      <c r="AD465" s="404">
        <f t="shared" si="147"/>
        <v>0</v>
      </c>
      <c r="AE465" s="404">
        <f t="shared" si="147"/>
        <v>0</v>
      </c>
      <c r="AF465" s="404">
        <f t="shared" si="147"/>
        <v>0</v>
      </c>
      <c r="AG465" s="404">
        <f t="shared" si="147"/>
        <v>0</v>
      </c>
      <c r="AH465" s="404">
        <f t="shared" si="147"/>
        <v>0</v>
      </c>
      <c r="AI465" s="404">
        <f t="shared" si="147"/>
        <v>0</v>
      </c>
      <c r="AJ465" s="404">
        <f t="shared" si="147"/>
        <v>0</v>
      </c>
      <c r="AK465" s="404">
        <f t="shared" si="147"/>
        <v>0</v>
      </c>
      <c r="AL465" s="404">
        <f t="shared" si="147"/>
        <v>0</v>
      </c>
      <c r="AM465" s="290"/>
    </row>
    <row r="466" spans="1:39" ht="15" outlineLevel="1">
      <c r="B466" s="308"/>
      <c r="C466" s="298"/>
      <c r="D466" s="284"/>
      <c r="E466" s="284"/>
      <c r="F466" s="284"/>
      <c r="G466" s="284"/>
      <c r="H466" s="284"/>
      <c r="I466" s="284"/>
      <c r="J466" s="284"/>
      <c r="K466" s="284"/>
      <c r="L466" s="284"/>
      <c r="M466" s="284"/>
      <c r="N466" s="284"/>
      <c r="O466" s="284"/>
      <c r="P466" s="284"/>
      <c r="Q466" s="284"/>
      <c r="R466" s="284"/>
      <c r="S466" s="284"/>
      <c r="T466" s="284"/>
      <c r="U466" s="284"/>
      <c r="V466" s="284"/>
      <c r="W466" s="284"/>
      <c r="X466" s="284"/>
      <c r="Y466" s="415"/>
      <c r="Z466" s="415"/>
      <c r="AA466" s="405"/>
      <c r="AB466" s="405"/>
      <c r="AC466" s="405"/>
      <c r="AD466" s="405"/>
      <c r="AE466" s="405"/>
      <c r="AF466" s="405"/>
      <c r="AG466" s="405"/>
      <c r="AH466" s="405"/>
      <c r="AI466" s="405"/>
      <c r="AJ466" s="405"/>
      <c r="AK466" s="405"/>
      <c r="AL466" s="405"/>
      <c r="AM466" s="299"/>
    </row>
    <row r="467" spans="1:39" ht="15" outlineLevel="1">
      <c r="A467" s="502">
        <v>20</v>
      </c>
      <c r="B467" s="308" t="s">
        <v>13</v>
      </c>
      <c r="C467" s="284" t="s">
        <v>24</v>
      </c>
      <c r="D467" s="288">
        <f>'[3]4.  2011-2014 LRAM'!D467</f>
        <v>0</v>
      </c>
      <c r="E467" s="288">
        <f>SUMIF('7.  Persistence Report'!$D$69:$D$85,'4.  2011-2014 LRAM'!$B467,'7.  Persistence Report'!AU$69:AU$85)</f>
        <v>0</v>
      </c>
      <c r="F467" s="288">
        <f>SUMIF('7.  Persistence Report'!$D$69:$D$85,'4.  2011-2014 LRAM'!$B467,'7.  Persistence Report'!AV$69:AV$85)</f>
        <v>0</v>
      </c>
      <c r="G467" s="288">
        <f>SUMIF('7.  Persistence Report'!$D$69:$D$85,'4.  2011-2014 LRAM'!$B467,'7.  Persistence Report'!AW$69:AW$85)</f>
        <v>0</v>
      </c>
      <c r="H467" s="288">
        <f>SUMIF('7.  Persistence Report'!$D$69:$D$85,'4.  2011-2014 LRAM'!$B467,'7.  Persistence Report'!AX$69:AX$85)</f>
        <v>0</v>
      </c>
      <c r="I467" s="288">
        <f>SUMIF('7.  Persistence Report'!$D$69:$D$85,'4.  2011-2014 LRAM'!$B467,'7.  Persistence Report'!AY$69:AY$85)</f>
        <v>0</v>
      </c>
      <c r="J467" s="288">
        <f>SUMIF('7.  Persistence Report'!$D$69:$D$85,'4.  2011-2014 LRAM'!$B467,'7.  Persistence Report'!AZ$69:AZ$85)</f>
        <v>0</v>
      </c>
      <c r="K467" s="288">
        <f>SUMIF('7.  Persistence Report'!$D$69:$D$85,'4.  2011-2014 LRAM'!$B467,'7.  Persistence Report'!BA$69:BA$85)</f>
        <v>0</v>
      </c>
      <c r="L467" s="288">
        <f>SUMIF('7.  Persistence Report'!$D$69:$D$85,'4.  2011-2014 LRAM'!$B467,'7.  Persistence Report'!BB$69:BB$85)</f>
        <v>0</v>
      </c>
      <c r="M467" s="288">
        <f>SUMIF('7.  Persistence Report'!$D$69:$D$85,'4.  2011-2014 LRAM'!$B467,'7.  Persistence Report'!BC$69:BC$85)</f>
        <v>0</v>
      </c>
      <c r="N467" s="288">
        <v>12</v>
      </c>
      <c r="O467" s="288">
        <f>'[3]4.  2011-2014 LRAM'!O467</f>
        <v>0</v>
      </c>
      <c r="P467" s="288">
        <f>SUMIF('7.  Persistence Report'!$D$69:$D$85,'4.  2011-2014 LRAM'!$B467,'7.  Persistence Report'!P$69:P$85)</f>
        <v>0</v>
      </c>
      <c r="Q467" s="288">
        <f>SUMIF('7.  Persistence Report'!$D$69:$D$85,'4.  2011-2014 LRAM'!$B467,'7.  Persistence Report'!Q$69:Q$85)</f>
        <v>0</v>
      </c>
      <c r="R467" s="288">
        <f>SUMIF('7.  Persistence Report'!$D$69:$D$85,'4.  2011-2014 LRAM'!$B467,'7.  Persistence Report'!R$69:R$85)</f>
        <v>0</v>
      </c>
      <c r="S467" s="288">
        <f>SUMIF('7.  Persistence Report'!$D$69:$D$85,'4.  2011-2014 LRAM'!$B467,'7.  Persistence Report'!S$69:S$85)</f>
        <v>0</v>
      </c>
      <c r="T467" s="288">
        <f>SUMIF('7.  Persistence Report'!$D$69:$D$85,'4.  2011-2014 LRAM'!$B467,'7.  Persistence Report'!T$69:T$85)</f>
        <v>0</v>
      </c>
      <c r="U467" s="288">
        <f>SUMIF('7.  Persistence Report'!$D$69:$D$85,'4.  2011-2014 LRAM'!$B467,'7.  Persistence Report'!U$69:U$85)</f>
        <v>0</v>
      </c>
      <c r="V467" s="288">
        <f>SUMIF('7.  Persistence Report'!$D$69:$D$85,'4.  2011-2014 LRAM'!$B467,'7.  Persistence Report'!V$69:V$85)</f>
        <v>0</v>
      </c>
      <c r="W467" s="288">
        <f>SUMIF('7.  Persistence Report'!$D$69:$D$85,'4.  2011-2014 LRAM'!$B467,'7.  Persistence Report'!W$69:W$85)</f>
        <v>0</v>
      </c>
      <c r="X467" s="288">
        <f>SUMIF('7.  Persistence Report'!$D$69:$D$85,'4.  2011-2014 LRAM'!$B467,'7.  Persistence Report'!X$69:X$85)</f>
        <v>0</v>
      </c>
      <c r="Y467" s="403"/>
      <c r="Z467" s="408"/>
      <c r="AA467" s="408"/>
      <c r="AB467" s="408"/>
      <c r="AC467" s="408"/>
      <c r="AD467" s="408"/>
      <c r="AE467" s="408"/>
      <c r="AF467" s="408"/>
      <c r="AG467" s="408"/>
      <c r="AH467" s="408"/>
      <c r="AI467" s="408"/>
      <c r="AJ467" s="408"/>
      <c r="AK467" s="408"/>
      <c r="AL467" s="408"/>
      <c r="AM467" s="289">
        <f>SUM(Y467:AL467)</f>
        <v>0</v>
      </c>
    </row>
    <row r="468" spans="1:39" ht="15" outlineLevel="1">
      <c r="B468" s="287" t="s">
        <v>258</v>
      </c>
      <c r="C468" s="284" t="s">
        <v>162</v>
      </c>
      <c r="D468" s="288">
        <f>'[3]4.  2011-2014 LRAM'!D468</f>
        <v>0</v>
      </c>
      <c r="E468" s="288">
        <f>SUMIF('7.  Persistence Report'!$D$115:$D$120,'4.  2011-2014 LRAM'!$B467,'7.  Persistence Report'!AU$115:AU$120)</f>
        <v>0</v>
      </c>
      <c r="F468" s="288">
        <f>SUMIF('7.  Persistence Report'!$D$115:$D$120,'4.  2011-2014 LRAM'!$B467,'7.  Persistence Report'!AV$115:AV$120)</f>
        <v>0</v>
      </c>
      <c r="G468" s="288">
        <f>SUMIF('7.  Persistence Report'!$D$115:$D$120,'4.  2011-2014 LRAM'!$B467,'7.  Persistence Report'!AW$115:AW$120)</f>
        <v>0</v>
      </c>
      <c r="H468" s="288">
        <f>SUMIF('7.  Persistence Report'!$D$115:$D$120,'4.  2011-2014 LRAM'!$B467,'7.  Persistence Report'!AX$115:AX$120)</f>
        <v>0</v>
      </c>
      <c r="I468" s="288">
        <f>SUMIF('7.  Persistence Report'!$D$115:$D$120,'4.  2011-2014 LRAM'!$B467,'7.  Persistence Report'!AY$115:AY$120)</f>
        <v>0</v>
      </c>
      <c r="J468" s="288">
        <f>SUMIF('7.  Persistence Report'!$D$115:$D$120,'4.  2011-2014 LRAM'!$B467,'7.  Persistence Report'!AZ$115:AZ$120)</f>
        <v>0</v>
      </c>
      <c r="K468" s="288">
        <f>SUMIF('7.  Persistence Report'!$D$115:$D$120,'4.  2011-2014 LRAM'!$B467,'7.  Persistence Report'!BA$115:BA$120)</f>
        <v>0</v>
      </c>
      <c r="L468" s="288">
        <f>SUMIF('7.  Persistence Report'!$D$115:$D$120,'4.  2011-2014 LRAM'!$B467,'7.  Persistence Report'!BB$115:BB$120)</f>
        <v>0</v>
      </c>
      <c r="M468" s="288">
        <f>SUMIF('7.  Persistence Report'!$D$115:$D$120,'4.  2011-2014 LRAM'!$B467,'7.  Persistence Report'!BC$115:BC$120)</f>
        <v>0</v>
      </c>
      <c r="N468" s="288">
        <f>N467</f>
        <v>12</v>
      </c>
      <c r="O468" s="288">
        <f>'[3]4.  2011-2014 LRAM'!O468</f>
        <v>0</v>
      </c>
      <c r="P468" s="288">
        <f>SUMIF('7.  Persistence Report'!$D$115:$D$120,'4.  2011-2014 LRAM'!$B467,'7.  Persistence Report'!P$115:P$120)</f>
        <v>0</v>
      </c>
      <c r="Q468" s="288">
        <f>SUMIF('7.  Persistence Report'!$D$115:$D$120,'4.  2011-2014 LRAM'!$B467,'7.  Persistence Report'!Q$115:Q$120)</f>
        <v>0</v>
      </c>
      <c r="R468" s="288">
        <f>SUMIF('7.  Persistence Report'!$D$115:$D$120,'4.  2011-2014 LRAM'!$B467,'7.  Persistence Report'!R$115:R$120)</f>
        <v>0</v>
      </c>
      <c r="S468" s="288">
        <f>SUMIF('7.  Persistence Report'!$D$115:$D$120,'4.  2011-2014 LRAM'!$B467,'7.  Persistence Report'!S$115:S$120)</f>
        <v>0</v>
      </c>
      <c r="T468" s="288">
        <f>SUMIF('7.  Persistence Report'!$D$115:$D$120,'4.  2011-2014 LRAM'!$B467,'7.  Persistence Report'!T$115:T$120)</f>
        <v>0</v>
      </c>
      <c r="U468" s="288">
        <f>SUMIF('7.  Persistence Report'!$D$115:$D$120,'4.  2011-2014 LRAM'!$B467,'7.  Persistence Report'!U$115:U$120)</f>
        <v>0</v>
      </c>
      <c r="V468" s="288">
        <f>SUMIF('7.  Persistence Report'!$D$115:$D$120,'4.  2011-2014 LRAM'!$B467,'7.  Persistence Report'!V$115:V$120)</f>
        <v>0</v>
      </c>
      <c r="W468" s="288">
        <f>SUMIF('7.  Persistence Report'!$D$115:$D$120,'4.  2011-2014 LRAM'!$B467,'7.  Persistence Report'!W$115:W$120)</f>
        <v>0</v>
      </c>
      <c r="X468" s="288">
        <f>SUMIF('7.  Persistence Report'!$D$115:$D$120,'4.  2011-2014 LRAM'!$B467,'7.  Persistence Report'!X$115:X$120)</f>
        <v>0</v>
      </c>
      <c r="Y468" s="404">
        <f>Y467</f>
        <v>0</v>
      </c>
      <c r="Z468" s="404">
        <f>Z467</f>
        <v>0</v>
      </c>
      <c r="AA468" s="404">
        <f t="shared" ref="AA468:AL468" si="148">AA467</f>
        <v>0</v>
      </c>
      <c r="AB468" s="404">
        <f t="shared" si="148"/>
        <v>0</v>
      </c>
      <c r="AC468" s="404">
        <f t="shared" si="148"/>
        <v>0</v>
      </c>
      <c r="AD468" s="404">
        <f t="shared" si="148"/>
        <v>0</v>
      </c>
      <c r="AE468" s="404">
        <f t="shared" si="148"/>
        <v>0</v>
      </c>
      <c r="AF468" s="404">
        <f t="shared" si="148"/>
        <v>0</v>
      </c>
      <c r="AG468" s="404">
        <f t="shared" si="148"/>
        <v>0</v>
      </c>
      <c r="AH468" s="404">
        <f t="shared" si="148"/>
        <v>0</v>
      </c>
      <c r="AI468" s="404">
        <f t="shared" si="148"/>
        <v>0</v>
      </c>
      <c r="AJ468" s="404">
        <f t="shared" si="148"/>
        <v>0</v>
      </c>
      <c r="AK468" s="404">
        <f t="shared" si="148"/>
        <v>0</v>
      </c>
      <c r="AL468" s="404">
        <f t="shared" si="148"/>
        <v>0</v>
      </c>
      <c r="AM468" s="299"/>
    </row>
    <row r="469" spans="1:39" ht="15" outlineLevel="1">
      <c r="B469" s="308"/>
      <c r="C469" s="298"/>
      <c r="D469" s="284"/>
      <c r="E469" s="284"/>
      <c r="F469" s="284"/>
      <c r="G469" s="284"/>
      <c r="H469" s="284"/>
      <c r="I469" s="284"/>
      <c r="J469" s="284"/>
      <c r="K469" s="284"/>
      <c r="L469" s="284"/>
      <c r="M469" s="284"/>
      <c r="N469" s="311"/>
      <c r="O469" s="284"/>
      <c r="P469" s="284"/>
      <c r="Q469" s="284"/>
      <c r="R469" s="284"/>
      <c r="S469" s="284"/>
      <c r="T469" s="284"/>
      <c r="U469" s="284"/>
      <c r="V469" s="284"/>
      <c r="W469" s="284"/>
      <c r="X469" s="284"/>
      <c r="Y469" s="405"/>
      <c r="Z469" s="405"/>
      <c r="AA469" s="405"/>
      <c r="AB469" s="405"/>
      <c r="AC469" s="405"/>
      <c r="AD469" s="405"/>
      <c r="AE469" s="405"/>
      <c r="AF469" s="405"/>
      <c r="AG469" s="405"/>
      <c r="AH469" s="405"/>
      <c r="AI469" s="405"/>
      <c r="AJ469" s="405"/>
      <c r="AK469" s="405"/>
      <c r="AL469" s="405"/>
      <c r="AM469" s="299"/>
    </row>
    <row r="470" spans="1:39" ht="15" outlineLevel="1">
      <c r="A470" s="502">
        <v>21</v>
      </c>
      <c r="B470" s="979" t="s">
        <v>822</v>
      </c>
      <c r="C470" s="284" t="s">
        <v>24</v>
      </c>
      <c r="D470" s="288">
        <f>'[3]4.  2011-2014 LRAM'!D470</f>
        <v>0</v>
      </c>
      <c r="E470" s="288">
        <f>SUMIF('7.  Persistence Report'!$D$69:$D$85,'4.  2011-2014 LRAM'!$B470,'7.  Persistence Report'!AU$69:AU$85)</f>
        <v>0</v>
      </c>
      <c r="F470" s="288">
        <f>SUMIF('7.  Persistence Report'!$D$69:$D$85,'4.  2011-2014 LRAM'!$B470,'7.  Persistence Report'!AV$69:AV$85)</f>
        <v>0</v>
      </c>
      <c r="G470" s="288">
        <f>SUMIF('7.  Persistence Report'!$D$69:$D$85,'4.  2011-2014 LRAM'!$B470,'7.  Persistence Report'!AW$69:AW$85)</f>
        <v>0</v>
      </c>
      <c r="H470" s="288">
        <f>SUMIF('7.  Persistence Report'!$D$69:$D$85,'4.  2011-2014 LRAM'!$B470,'7.  Persistence Report'!AX$69:AX$85)</f>
        <v>0</v>
      </c>
      <c r="I470" s="288">
        <f>SUMIF('7.  Persistence Report'!$D$69:$D$85,'4.  2011-2014 LRAM'!$B470,'7.  Persistence Report'!AY$69:AY$85)</f>
        <v>0</v>
      </c>
      <c r="J470" s="288">
        <f>SUMIF('7.  Persistence Report'!$D$69:$D$85,'4.  2011-2014 LRAM'!$B470,'7.  Persistence Report'!AZ$69:AZ$85)</f>
        <v>0</v>
      </c>
      <c r="K470" s="288">
        <f>SUMIF('7.  Persistence Report'!$D$69:$D$85,'4.  2011-2014 LRAM'!$B470,'7.  Persistence Report'!BA$69:BA$85)</f>
        <v>0</v>
      </c>
      <c r="L470" s="288">
        <f>SUMIF('7.  Persistence Report'!$D$69:$D$85,'4.  2011-2014 LRAM'!$B470,'7.  Persistence Report'!BB$69:BB$85)</f>
        <v>0</v>
      </c>
      <c r="M470" s="288">
        <f>SUMIF('7.  Persistence Report'!$D$69:$D$85,'4.  2011-2014 LRAM'!$B470,'7.  Persistence Report'!BC$69:BC$85)</f>
        <v>0</v>
      </c>
      <c r="N470" s="288">
        <v>12</v>
      </c>
      <c r="O470" s="288">
        <f>'[3]4.  2011-2014 LRAM'!O470</f>
        <v>0</v>
      </c>
      <c r="P470" s="288">
        <f>SUMIF('7.  Persistence Report'!$D$69:$D$85,'4.  2011-2014 LRAM'!$B470,'7.  Persistence Report'!P$69:P$85)</f>
        <v>0</v>
      </c>
      <c r="Q470" s="288">
        <f>SUMIF('7.  Persistence Report'!$D$69:$D$85,'4.  2011-2014 LRAM'!$B470,'7.  Persistence Report'!Q$69:Q$85)</f>
        <v>0</v>
      </c>
      <c r="R470" s="288">
        <f>SUMIF('7.  Persistence Report'!$D$69:$D$85,'4.  2011-2014 LRAM'!$B470,'7.  Persistence Report'!R$69:R$85)</f>
        <v>0</v>
      </c>
      <c r="S470" s="288">
        <f>SUMIF('7.  Persistence Report'!$D$69:$D$85,'4.  2011-2014 LRAM'!$B470,'7.  Persistence Report'!S$69:S$85)</f>
        <v>0</v>
      </c>
      <c r="T470" s="288">
        <f>SUMIF('7.  Persistence Report'!$D$69:$D$85,'4.  2011-2014 LRAM'!$B470,'7.  Persistence Report'!T$69:T$85)</f>
        <v>0</v>
      </c>
      <c r="U470" s="288">
        <f>SUMIF('7.  Persistence Report'!$D$69:$D$85,'4.  2011-2014 LRAM'!$B470,'7.  Persistence Report'!U$69:U$85)</f>
        <v>0</v>
      </c>
      <c r="V470" s="288">
        <f>SUMIF('7.  Persistence Report'!$D$69:$D$85,'4.  2011-2014 LRAM'!$B470,'7.  Persistence Report'!V$69:V$85)</f>
        <v>0</v>
      </c>
      <c r="W470" s="288">
        <f>SUMIF('7.  Persistence Report'!$D$69:$D$85,'4.  2011-2014 LRAM'!$B470,'7.  Persistence Report'!W$69:W$85)</f>
        <v>0</v>
      </c>
      <c r="X470" s="288">
        <f>SUMIF('7.  Persistence Report'!$D$69:$D$85,'4.  2011-2014 LRAM'!$B470,'7.  Persistence Report'!X$69:X$85)</f>
        <v>0</v>
      </c>
      <c r="Y470" s="403"/>
      <c r="Z470" s="408"/>
      <c r="AA470" s="408"/>
      <c r="AB470" s="408"/>
      <c r="AC470" s="408"/>
      <c r="AD470" s="408"/>
      <c r="AE470" s="408"/>
      <c r="AF470" s="408"/>
      <c r="AG470" s="408"/>
      <c r="AH470" s="408"/>
      <c r="AI470" s="408"/>
      <c r="AJ470" s="408"/>
      <c r="AK470" s="408"/>
      <c r="AL470" s="408"/>
      <c r="AM470" s="289">
        <f>SUM(Y470:AL470)</f>
        <v>0</v>
      </c>
    </row>
    <row r="471" spans="1:39" ht="15" outlineLevel="1">
      <c r="B471" s="287" t="s">
        <v>258</v>
      </c>
      <c r="C471" s="284" t="s">
        <v>162</v>
      </c>
      <c r="D471" s="288">
        <f>'[3]4.  2011-2014 LRAM'!D471</f>
        <v>0</v>
      </c>
      <c r="E471" s="288">
        <f>SUMIF('7.  Persistence Report'!$D$115:$D$120,'4.  2011-2014 LRAM'!$B470,'7.  Persistence Report'!AU$115:AU$120)</f>
        <v>0</v>
      </c>
      <c r="F471" s="288">
        <f>SUMIF('7.  Persistence Report'!$D$115:$D$120,'4.  2011-2014 LRAM'!$B470,'7.  Persistence Report'!AV$115:AV$120)</f>
        <v>0</v>
      </c>
      <c r="G471" s="288">
        <f>SUMIF('7.  Persistence Report'!$D$115:$D$120,'4.  2011-2014 LRAM'!$B470,'7.  Persistence Report'!AW$115:AW$120)</f>
        <v>0</v>
      </c>
      <c r="H471" s="288">
        <f>SUMIF('7.  Persistence Report'!$D$115:$D$120,'4.  2011-2014 LRAM'!$B470,'7.  Persistence Report'!AX$115:AX$120)</f>
        <v>0</v>
      </c>
      <c r="I471" s="288">
        <f>SUMIF('7.  Persistence Report'!$D$115:$D$120,'4.  2011-2014 LRAM'!$B470,'7.  Persistence Report'!AY$115:AY$120)</f>
        <v>0</v>
      </c>
      <c r="J471" s="288">
        <f>SUMIF('7.  Persistence Report'!$D$115:$D$120,'4.  2011-2014 LRAM'!$B470,'7.  Persistence Report'!AZ$115:AZ$120)</f>
        <v>0</v>
      </c>
      <c r="K471" s="288">
        <f>SUMIF('7.  Persistence Report'!$D$115:$D$120,'4.  2011-2014 LRAM'!$B470,'7.  Persistence Report'!BA$115:BA$120)</f>
        <v>0</v>
      </c>
      <c r="L471" s="288">
        <f>SUMIF('7.  Persistence Report'!$D$115:$D$120,'4.  2011-2014 LRAM'!$B470,'7.  Persistence Report'!BB$115:BB$120)</f>
        <v>0</v>
      </c>
      <c r="M471" s="288">
        <f>SUMIF('7.  Persistence Report'!$D$115:$D$120,'4.  2011-2014 LRAM'!$B470,'7.  Persistence Report'!BC$115:BC$120)</f>
        <v>0</v>
      </c>
      <c r="N471" s="288">
        <f>N470</f>
        <v>12</v>
      </c>
      <c r="O471" s="288">
        <f>'[3]4.  2011-2014 LRAM'!O471</f>
        <v>0</v>
      </c>
      <c r="P471" s="288">
        <f>SUMIF('7.  Persistence Report'!$D$115:$D$120,'4.  2011-2014 LRAM'!$B470,'7.  Persistence Report'!P$115:P$120)</f>
        <v>0</v>
      </c>
      <c r="Q471" s="288">
        <f>SUMIF('7.  Persistence Report'!$D$115:$D$120,'4.  2011-2014 LRAM'!$B470,'7.  Persistence Report'!Q$115:Q$120)</f>
        <v>0</v>
      </c>
      <c r="R471" s="288">
        <f>SUMIF('7.  Persistence Report'!$D$115:$D$120,'4.  2011-2014 LRAM'!$B470,'7.  Persistence Report'!R$115:R$120)</f>
        <v>0</v>
      </c>
      <c r="S471" s="288">
        <f>SUMIF('7.  Persistence Report'!$D$115:$D$120,'4.  2011-2014 LRAM'!$B470,'7.  Persistence Report'!S$115:S$120)</f>
        <v>0</v>
      </c>
      <c r="T471" s="288">
        <f>SUMIF('7.  Persistence Report'!$D$115:$D$120,'4.  2011-2014 LRAM'!$B470,'7.  Persistence Report'!T$115:T$120)</f>
        <v>0</v>
      </c>
      <c r="U471" s="288">
        <f>SUMIF('7.  Persistence Report'!$D$115:$D$120,'4.  2011-2014 LRAM'!$B470,'7.  Persistence Report'!U$115:U$120)</f>
        <v>0</v>
      </c>
      <c r="V471" s="288">
        <f>SUMIF('7.  Persistence Report'!$D$115:$D$120,'4.  2011-2014 LRAM'!$B470,'7.  Persistence Report'!V$115:V$120)</f>
        <v>0</v>
      </c>
      <c r="W471" s="288">
        <f>SUMIF('7.  Persistence Report'!$D$115:$D$120,'4.  2011-2014 LRAM'!$B470,'7.  Persistence Report'!W$115:W$120)</f>
        <v>0</v>
      </c>
      <c r="X471" s="288">
        <f>SUMIF('7.  Persistence Report'!$D$115:$D$120,'4.  2011-2014 LRAM'!$B470,'7.  Persistence Report'!X$115:X$120)</f>
        <v>0</v>
      </c>
      <c r="Y471" s="404">
        <f>Y470</f>
        <v>0</v>
      </c>
      <c r="Z471" s="404">
        <f>Z470</f>
        <v>0</v>
      </c>
      <c r="AA471" s="404">
        <f t="shared" ref="AA471:AL471" si="149">AA470</f>
        <v>0</v>
      </c>
      <c r="AB471" s="404">
        <f t="shared" si="149"/>
        <v>0</v>
      </c>
      <c r="AC471" s="404">
        <f t="shared" si="149"/>
        <v>0</v>
      </c>
      <c r="AD471" s="404">
        <f t="shared" si="149"/>
        <v>0</v>
      </c>
      <c r="AE471" s="404">
        <f t="shared" si="149"/>
        <v>0</v>
      </c>
      <c r="AF471" s="404">
        <f t="shared" si="149"/>
        <v>0</v>
      </c>
      <c r="AG471" s="404">
        <f t="shared" si="149"/>
        <v>0</v>
      </c>
      <c r="AH471" s="404">
        <f t="shared" si="149"/>
        <v>0</v>
      </c>
      <c r="AI471" s="404">
        <f t="shared" si="149"/>
        <v>0</v>
      </c>
      <c r="AJ471" s="404">
        <f t="shared" si="149"/>
        <v>0</v>
      </c>
      <c r="AK471" s="404">
        <f t="shared" si="149"/>
        <v>0</v>
      </c>
      <c r="AL471" s="404">
        <f t="shared" si="149"/>
        <v>0</v>
      </c>
      <c r="AM471" s="290"/>
    </row>
    <row r="472" spans="1:39" ht="15" outlineLevel="1">
      <c r="B472" s="308"/>
      <c r="C472" s="298"/>
      <c r="D472" s="284"/>
      <c r="E472" s="284"/>
      <c r="F472" s="284"/>
      <c r="G472" s="284"/>
      <c r="H472" s="284"/>
      <c r="I472" s="284"/>
      <c r="J472" s="284"/>
      <c r="K472" s="284"/>
      <c r="L472" s="284"/>
      <c r="M472" s="284"/>
      <c r="N472" s="284"/>
      <c r="O472" s="284"/>
      <c r="P472" s="284"/>
      <c r="Q472" s="284"/>
      <c r="R472" s="284"/>
      <c r="S472" s="284"/>
      <c r="T472" s="284"/>
      <c r="U472" s="284"/>
      <c r="V472" s="284"/>
      <c r="W472" s="284"/>
      <c r="X472" s="284"/>
      <c r="Y472" s="415"/>
      <c r="Z472" s="405"/>
      <c r="AA472" s="405"/>
      <c r="AB472" s="405"/>
      <c r="AC472" s="405"/>
      <c r="AD472" s="405"/>
      <c r="AE472" s="405"/>
      <c r="AF472" s="405"/>
      <c r="AG472" s="405"/>
      <c r="AH472" s="405"/>
      <c r="AI472" s="405"/>
      <c r="AJ472" s="405"/>
      <c r="AK472" s="405"/>
      <c r="AL472" s="405"/>
      <c r="AM472" s="299"/>
    </row>
    <row r="473" spans="1:39" ht="15" outlineLevel="1">
      <c r="A473" s="502">
        <v>22</v>
      </c>
      <c r="B473" s="979" t="s">
        <v>819</v>
      </c>
      <c r="C473" s="284" t="s">
        <v>24</v>
      </c>
      <c r="D473" s="288">
        <f>'[3]4.  2011-2014 LRAM'!D473</f>
        <v>0</v>
      </c>
      <c r="E473" s="288">
        <f>SUMIF('7.  Persistence Report'!$D$69:$D$85,'4.  2011-2014 LRAM'!$B473,'7.  Persistence Report'!AU$69:AU$85)</f>
        <v>0</v>
      </c>
      <c r="F473" s="288">
        <f>SUMIF('7.  Persistence Report'!$D$69:$D$85,'4.  2011-2014 LRAM'!$B473,'7.  Persistence Report'!AV$69:AV$85)</f>
        <v>0</v>
      </c>
      <c r="G473" s="288">
        <f>SUMIF('7.  Persistence Report'!$D$69:$D$85,'4.  2011-2014 LRAM'!$B473,'7.  Persistence Report'!AW$69:AW$85)</f>
        <v>0</v>
      </c>
      <c r="H473" s="288">
        <f>SUMIF('7.  Persistence Report'!$D$69:$D$85,'4.  2011-2014 LRAM'!$B473,'7.  Persistence Report'!AX$69:AX$85)</f>
        <v>0</v>
      </c>
      <c r="I473" s="288">
        <f>SUMIF('7.  Persistence Report'!$D$69:$D$85,'4.  2011-2014 LRAM'!$B473,'7.  Persistence Report'!AY$69:AY$85)</f>
        <v>0</v>
      </c>
      <c r="J473" s="288">
        <f>SUMIF('7.  Persistence Report'!$D$69:$D$85,'4.  2011-2014 LRAM'!$B473,'7.  Persistence Report'!AZ$69:AZ$85)</f>
        <v>0</v>
      </c>
      <c r="K473" s="288">
        <f>SUMIF('7.  Persistence Report'!$D$69:$D$85,'4.  2011-2014 LRAM'!$B473,'7.  Persistence Report'!BA$69:BA$85)</f>
        <v>0</v>
      </c>
      <c r="L473" s="288">
        <f>SUMIF('7.  Persistence Report'!$D$69:$D$85,'4.  2011-2014 LRAM'!$B473,'7.  Persistence Report'!BB$69:BB$85)</f>
        <v>0</v>
      </c>
      <c r="M473" s="288">
        <f>SUMIF('7.  Persistence Report'!$D$69:$D$85,'4.  2011-2014 LRAM'!$B473,'7.  Persistence Report'!BC$69:BC$85)</f>
        <v>0</v>
      </c>
      <c r="N473" s="284"/>
      <c r="O473" s="288">
        <f>'[3]4.  2011-2014 LRAM'!O473</f>
        <v>3686.4340000000002</v>
      </c>
      <c r="P473" s="288">
        <f>SUMIF('7.  Persistence Report'!$D$69:$D$85,'4.  2011-2014 LRAM'!$B473,'7.  Persistence Report'!P$69:P$85)</f>
        <v>0</v>
      </c>
      <c r="Q473" s="288">
        <f>SUMIF('7.  Persistence Report'!$D$69:$D$85,'4.  2011-2014 LRAM'!$B473,'7.  Persistence Report'!Q$69:Q$85)</f>
        <v>0</v>
      </c>
      <c r="R473" s="288">
        <f>SUMIF('7.  Persistence Report'!$D$69:$D$85,'4.  2011-2014 LRAM'!$B473,'7.  Persistence Report'!R$69:R$85)</f>
        <v>0</v>
      </c>
      <c r="S473" s="288">
        <f>SUMIF('7.  Persistence Report'!$D$69:$D$85,'4.  2011-2014 LRAM'!$B473,'7.  Persistence Report'!S$69:S$85)</f>
        <v>0</v>
      </c>
      <c r="T473" s="288">
        <f>SUMIF('7.  Persistence Report'!$D$69:$D$85,'4.  2011-2014 LRAM'!$B473,'7.  Persistence Report'!T$69:T$85)</f>
        <v>0</v>
      </c>
      <c r="U473" s="288">
        <f>SUMIF('7.  Persistence Report'!$D$69:$D$85,'4.  2011-2014 LRAM'!$B473,'7.  Persistence Report'!U$69:U$85)</f>
        <v>0</v>
      </c>
      <c r="V473" s="288">
        <f>SUMIF('7.  Persistence Report'!$D$69:$D$85,'4.  2011-2014 LRAM'!$B473,'7.  Persistence Report'!V$69:V$85)</f>
        <v>0</v>
      </c>
      <c r="W473" s="288">
        <f>SUMIF('7.  Persistence Report'!$D$69:$D$85,'4.  2011-2014 LRAM'!$B473,'7.  Persistence Report'!W$69:W$85)</f>
        <v>0</v>
      </c>
      <c r="X473" s="288">
        <f>SUMIF('7.  Persistence Report'!$D$69:$D$85,'4.  2011-2014 LRAM'!$B473,'7.  Persistence Report'!X$69:X$85)</f>
        <v>0</v>
      </c>
      <c r="Y473" s="403"/>
      <c r="Z473" s="408"/>
      <c r="AA473" s="408">
        <v>0.1</v>
      </c>
      <c r="AB473" s="408">
        <v>0.7</v>
      </c>
      <c r="AC473" s="408">
        <v>0.2</v>
      </c>
      <c r="AD473" s="408"/>
      <c r="AE473" s="408"/>
      <c r="AF473" s="408"/>
      <c r="AG473" s="408"/>
      <c r="AH473" s="408"/>
      <c r="AI473" s="408"/>
      <c r="AJ473" s="408"/>
      <c r="AK473" s="408"/>
      <c r="AL473" s="408"/>
      <c r="AM473" s="289">
        <f>SUM(Y473:AL473)</f>
        <v>1</v>
      </c>
    </row>
    <row r="474" spans="1:39" ht="15" outlineLevel="1">
      <c r="B474" s="976" t="s">
        <v>258</v>
      </c>
      <c r="C474" s="284" t="s">
        <v>162</v>
      </c>
      <c r="D474" s="288">
        <f>'[3]4.  2011-2014 LRAM'!D474</f>
        <v>0</v>
      </c>
      <c r="E474" s="288">
        <f>SUMIF('7.  Persistence Report'!$D$115:$D$120,'4.  2011-2014 LRAM'!$B473,'7.  Persistence Report'!AU$115:AU$120)</f>
        <v>0</v>
      </c>
      <c r="F474" s="288">
        <f>SUMIF('7.  Persistence Report'!$D$115:$D$120,'4.  2011-2014 LRAM'!$B473,'7.  Persistence Report'!AV$115:AV$120)</f>
        <v>0</v>
      </c>
      <c r="G474" s="288">
        <f>SUMIF('7.  Persistence Report'!$D$115:$D$120,'4.  2011-2014 LRAM'!$B473,'7.  Persistence Report'!AW$115:AW$120)</f>
        <v>0</v>
      </c>
      <c r="H474" s="288">
        <f>SUMIF('7.  Persistence Report'!$D$115:$D$120,'4.  2011-2014 LRAM'!$B473,'7.  Persistence Report'!AX$115:AX$120)</f>
        <v>0</v>
      </c>
      <c r="I474" s="288">
        <f>SUMIF('7.  Persistence Report'!$D$115:$D$120,'4.  2011-2014 LRAM'!$B473,'7.  Persistence Report'!AY$115:AY$120)</f>
        <v>0</v>
      </c>
      <c r="J474" s="288">
        <f>SUMIF('7.  Persistence Report'!$D$115:$D$120,'4.  2011-2014 LRAM'!$B473,'7.  Persistence Report'!AZ$115:AZ$120)</f>
        <v>0</v>
      </c>
      <c r="K474" s="288">
        <f>SUMIF('7.  Persistence Report'!$D$115:$D$120,'4.  2011-2014 LRAM'!$B473,'7.  Persistence Report'!BA$115:BA$120)</f>
        <v>0</v>
      </c>
      <c r="L474" s="288">
        <f>SUMIF('7.  Persistence Report'!$D$115:$D$120,'4.  2011-2014 LRAM'!$B473,'7.  Persistence Report'!BB$115:BB$120)</f>
        <v>0</v>
      </c>
      <c r="M474" s="288">
        <f>SUMIF('7.  Persistence Report'!$D$115:$D$120,'4.  2011-2014 LRAM'!$B473,'7.  Persistence Report'!BC$115:BC$120)</f>
        <v>0</v>
      </c>
      <c r="N474" s="284"/>
      <c r="O474" s="288">
        <f>'[3]4.  2011-2014 LRAM'!O474</f>
        <v>0</v>
      </c>
      <c r="P474" s="288">
        <f>SUMIF('7.  Persistence Report'!$D$115:$D$120,'4.  2011-2014 LRAM'!$B473,'7.  Persistence Report'!P$115:P$120)</f>
        <v>0</v>
      </c>
      <c r="Q474" s="288">
        <f>SUMIF('7.  Persistence Report'!$D$115:$D$120,'4.  2011-2014 LRAM'!$B473,'7.  Persistence Report'!Q$115:Q$120)</f>
        <v>0</v>
      </c>
      <c r="R474" s="288">
        <f>SUMIF('7.  Persistence Report'!$D$115:$D$120,'4.  2011-2014 LRAM'!$B473,'7.  Persistence Report'!R$115:R$120)</f>
        <v>0</v>
      </c>
      <c r="S474" s="288">
        <f>SUMIF('7.  Persistence Report'!$D$115:$D$120,'4.  2011-2014 LRAM'!$B473,'7.  Persistence Report'!S$115:S$120)</f>
        <v>0</v>
      </c>
      <c r="T474" s="288">
        <f>SUMIF('7.  Persistence Report'!$D$115:$D$120,'4.  2011-2014 LRAM'!$B473,'7.  Persistence Report'!T$115:T$120)</f>
        <v>0</v>
      </c>
      <c r="U474" s="288">
        <f>SUMIF('7.  Persistence Report'!$D$115:$D$120,'4.  2011-2014 LRAM'!$B473,'7.  Persistence Report'!U$115:U$120)</f>
        <v>0</v>
      </c>
      <c r="V474" s="288">
        <f>SUMIF('7.  Persistence Report'!$D$115:$D$120,'4.  2011-2014 LRAM'!$B473,'7.  Persistence Report'!V$115:V$120)</f>
        <v>0</v>
      </c>
      <c r="W474" s="288">
        <f>SUMIF('7.  Persistence Report'!$D$115:$D$120,'4.  2011-2014 LRAM'!$B473,'7.  Persistence Report'!W$115:W$120)</f>
        <v>0</v>
      </c>
      <c r="X474" s="288">
        <f>SUMIF('7.  Persistence Report'!$D$115:$D$120,'4.  2011-2014 LRAM'!$B473,'7.  Persistence Report'!X$115:X$120)</f>
        <v>0</v>
      </c>
      <c r="Y474" s="404">
        <f>Y473</f>
        <v>0</v>
      </c>
      <c r="Z474" s="404">
        <f>Z473</f>
        <v>0</v>
      </c>
      <c r="AA474" s="404">
        <f t="shared" ref="AA474:AL474" si="150">AA473</f>
        <v>0.1</v>
      </c>
      <c r="AB474" s="404">
        <f t="shared" si="150"/>
        <v>0.7</v>
      </c>
      <c r="AC474" s="404">
        <f t="shared" si="150"/>
        <v>0.2</v>
      </c>
      <c r="AD474" s="404">
        <f t="shared" si="150"/>
        <v>0</v>
      </c>
      <c r="AE474" s="404">
        <f t="shared" si="150"/>
        <v>0</v>
      </c>
      <c r="AF474" s="404">
        <f t="shared" si="150"/>
        <v>0</v>
      </c>
      <c r="AG474" s="404">
        <f t="shared" si="150"/>
        <v>0</v>
      </c>
      <c r="AH474" s="404">
        <f t="shared" si="150"/>
        <v>0</v>
      </c>
      <c r="AI474" s="404">
        <f t="shared" si="150"/>
        <v>0</v>
      </c>
      <c r="AJ474" s="404">
        <f t="shared" si="150"/>
        <v>0</v>
      </c>
      <c r="AK474" s="404">
        <f t="shared" si="150"/>
        <v>0</v>
      </c>
      <c r="AL474" s="404">
        <f t="shared" si="150"/>
        <v>0</v>
      </c>
      <c r="AM474" s="299"/>
    </row>
    <row r="475" spans="1:39" ht="15" outlineLevel="1">
      <c r="B475" s="308"/>
      <c r="C475" s="298"/>
      <c r="D475" s="284"/>
      <c r="E475" s="284"/>
      <c r="F475" s="284"/>
      <c r="G475" s="284"/>
      <c r="H475" s="284"/>
      <c r="I475" s="284"/>
      <c r="J475" s="284"/>
      <c r="K475" s="284"/>
      <c r="L475" s="284"/>
      <c r="M475" s="284"/>
      <c r="N475" s="284"/>
      <c r="O475" s="284"/>
      <c r="P475" s="284"/>
      <c r="Q475" s="284"/>
      <c r="R475" s="284"/>
      <c r="S475" s="284"/>
      <c r="T475" s="284"/>
      <c r="U475" s="284"/>
      <c r="V475" s="284"/>
      <c r="W475" s="284"/>
      <c r="X475" s="284"/>
      <c r="Y475" s="405"/>
      <c r="Z475" s="405"/>
      <c r="AA475" s="405"/>
      <c r="AB475" s="405"/>
      <c r="AC475" s="405"/>
      <c r="AD475" s="405"/>
      <c r="AE475" s="405"/>
      <c r="AF475" s="405"/>
      <c r="AG475" s="405"/>
      <c r="AH475" s="405"/>
      <c r="AI475" s="405"/>
      <c r="AJ475" s="405"/>
      <c r="AK475" s="405"/>
      <c r="AL475" s="405"/>
      <c r="AM475" s="299"/>
    </row>
    <row r="476" spans="1:39" ht="15.75" outlineLevel="1">
      <c r="A476" s="503"/>
      <c r="B476" s="281" t="s">
        <v>14</v>
      </c>
      <c r="C476" s="282"/>
      <c r="D476" s="283"/>
      <c r="E476" s="283"/>
      <c r="F476" s="283"/>
      <c r="G476" s="283"/>
      <c r="H476" s="283"/>
      <c r="I476" s="283"/>
      <c r="J476" s="283"/>
      <c r="K476" s="283"/>
      <c r="L476" s="283"/>
      <c r="M476" s="283"/>
      <c r="N476" s="283"/>
      <c r="O476" s="283"/>
      <c r="P476" s="282"/>
      <c r="Q476" s="282"/>
      <c r="R476" s="282"/>
      <c r="S476" s="282"/>
      <c r="T476" s="282"/>
      <c r="U476" s="282"/>
      <c r="V476" s="282"/>
      <c r="W476" s="282"/>
      <c r="X476" s="282"/>
      <c r="Y476" s="407"/>
      <c r="Z476" s="407"/>
      <c r="AA476" s="407"/>
      <c r="AB476" s="407"/>
      <c r="AC476" s="407"/>
      <c r="AD476" s="407"/>
      <c r="AE476" s="407"/>
      <c r="AF476" s="407"/>
      <c r="AG476" s="407"/>
      <c r="AH476" s="407"/>
      <c r="AI476" s="407"/>
      <c r="AJ476" s="407"/>
      <c r="AK476" s="407"/>
      <c r="AL476" s="407"/>
      <c r="AM476" s="285"/>
    </row>
    <row r="477" spans="1:39" ht="15" outlineLevel="1">
      <c r="A477" s="502">
        <v>23</v>
      </c>
      <c r="B477" s="308" t="s">
        <v>14</v>
      </c>
      <c r="C477" s="284" t="s">
        <v>24</v>
      </c>
      <c r="D477" s="288">
        <f>'[3]4.  2011-2014 LRAM'!D477</f>
        <v>20414.023000000001</v>
      </c>
      <c r="E477" s="1036">
        <f>SUMIF('7.  Persistence Report'!$D$69:$D$85,'4.  2011-2014 LRAM'!$B477,'7.  Persistence Report'!AU$69:AU$85)</f>
        <v>19537.75402</v>
      </c>
      <c r="F477" s="288">
        <f>SUMIF('7.  Persistence Report'!$D$69:$D$85,'4.  2011-2014 LRAM'!$B477,'7.  Persistence Report'!AV$69:AV$85)</f>
        <v>16800.45306</v>
      </c>
      <c r="G477" s="288">
        <f>SUMIF('7.  Persistence Report'!$D$69:$D$85,'4.  2011-2014 LRAM'!$B477,'7.  Persistence Report'!AW$69:AW$85)</f>
        <v>15723.606809999999</v>
      </c>
      <c r="H477" s="288">
        <f>SUMIF('7.  Persistence Report'!$D$69:$D$85,'4.  2011-2014 LRAM'!$B477,'7.  Persistence Report'!AX$69:AX$85)</f>
        <v>14958.728450000001</v>
      </c>
      <c r="I477" s="288">
        <f>SUMIF('7.  Persistence Report'!$D$69:$D$85,'4.  2011-2014 LRAM'!$B477,'7.  Persistence Report'!AY$69:AY$85)</f>
        <v>14958.728450000001</v>
      </c>
      <c r="J477" s="288">
        <f>SUMIF('7.  Persistence Report'!$D$69:$D$85,'4.  2011-2014 LRAM'!$B477,'7.  Persistence Report'!AZ$69:AZ$85)</f>
        <v>14958.728450000001</v>
      </c>
      <c r="K477" s="288">
        <f>SUMIF('7.  Persistence Report'!$D$69:$D$85,'4.  2011-2014 LRAM'!$B477,'7.  Persistence Report'!BA$69:BA$85)</f>
        <v>14958.728450000001</v>
      </c>
      <c r="L477" s="288">
        <f>SUMIF('7.  Persistence Report'!$D$69:$D$85,'4.  2011-2014 LRAM'!$B477,'7.  Persistence Report'!BB$69:BB$85)</f>
        <v>3497</v>
      </c>
      <c r="M477" s="288">
        <f>SUMIF('7.  Persistence Report'!$D$69:$D$85,'4.  2011-2014 LRAM'!$B477,'7.  Persistence Report'!BC$69:BC$85)</f>
        <v>3375</v>
      </c>
      <c r="N477" s="284"/>
      <c r="O477" s="288">
        <f>'[3]4.  2011-2014 LRAM'!O477</f>
        <v>1.4179999999999999</v>
      </c>
      <c r="P477" s="288">
        <f>SUMIF('7.  Persistence Report'!$D$69:$D$85,'4.  2011-2014 LRAM'!$B477,'7.  Persistence Report'!P$69:P$85)</f>
        <v>1.3729587999999999</v>
      </c>
      <c r="Q477" s="288">
        <f>SUMIF('7.  Persistence Report'!$D$69:$D$85,'4.  2011-2014 LRAM'!$B477,'7.  Persistence Report'!Q$69:Q$85)</f>
        <v>1.2310427100000001</v>
      </c>
      <c r="R477" s="288">
        <f>SUMIF('7.  Persistence Report'!$D$69:$D$85,'4.  2011-2014 LRAM'!$B477,'7.  Persistence Report'!R$69:R$85)</f>
        <v>1.174959885</v>
      </c>
      <c r="S477" s="288">
        <f>SUMIF('7.  Persistence Report'!$D$69:$D$85,'4.  2011-2014 LRAM'!$B477,'7.  Persistence Report'!S$69:S$85)</f>
        <v>1.1350531939999999</v>
      </c>
      <c r="T477" s="288">
        <f>SUMIF('7.  Persistence Report'!$D$69:$D$85,'4.  2011-2014 LRAM'!$B477,'7.  Persistence Report'!T$69:T$85)</f>
        <v>1.1350531939999999</v>
      </c>
      <c r="U477" s="288">
        <f>SUMIF('7.  Persistence Report'!$D$69:$D$85,'4.  2011-2014 LRAM'!$B477,'7.  Persistence Report'!U$69:U$85)</f>
        <v>1.1350531939999999</v>
      </c>
      <c r="V477" s="288">
        <f>SUMIF('7.  Persistence Report'!$D$69:$D$85,'4.  2011-2014 LRAM'!$B477,'7.  Persistence Report'!V$69:V$85)</f>
        <v>1.1350531939999999</v>
      </c>
      <c r="W477" s="288">
        <f>SUMIF('7.  Persistence Report'!$D$69:$D$85,'4.  2011-2014 LRAM'!$B477,'7.  Persistence Report'!W$69:W$85)</f>
        <v>0.54109998800000003</v>
      </c>
      <c r="X477" s="288">
        <f>SUMIF('7.  Persistence Report'!$D$69:$D$85,'4.  2011-2014 LRAM'!$B477,'7.  Persistence Report'!X$69:X$85)</f>
        <v>0.41049998300000001</v>
      </c>
      <c r="Y477" s="463">
        <v>1</v>
      </c>
      <c r="Z477" s="403"/>
      <c r="AA477" s="403"/>
      <c r="AB477" s="403"/>
      <c r="AC477" s="403"/>
      <c r="AD477" s="403"/>
      <c r="AE477" s="403"/>
      <c r="AF477" s="403"/>
      <c r="AG477" s="403"/>
      <c r="AH477" s="403"/>
      <c r="AI477" s="403"/>
      <c r="AJ477" s="403"/>
      <c r="AK477" s="403"/>
      <c r="AL477" s="403"/>
      <c r="AM477" s="289">
        <f>SUM(Y477:AL477)</f>
        <v>1</v>
      </c>
    </row>
    <row r="478" spans="1:39" ht="15" outlineLevel="1">
      <c r="B478" s="287" t="s">
        <v>258</v>
      </c>
      <c r="C478" s="284" t="s">
        <v>162</v>
      </c>
      <c r="D478" s="288">
        <f>'[3]4.  2011-2014 LRAM'!D478</f>
        <v>0</v>
      </c>
      <c r="E478" s="288">
        <f>SUMIF('7.  Persistence Report'!$D$115:$D$120,'4.  2011-2014 LRAM'!$B477,'7.  Persistence Report'!AU$115:AU$120)</f>
        <v>0</v>
      </c>
      <c r="F478" s="288">
        <f>SUMIF('7.  Persistence Report'!$D$115:$D$120,'4.  2011-2014 LRAM'!$B477,'7.  Persistence Report'!AV$115:AV$120)</f>
        <v>0</v>
      </c>
      <c r="G478" s="288">
        <f>SUMIF('7.  Persistence Report'!$D$115:$D$120,'4.  2011-2014 LRAM'!$B477,'7.  Persistence Report'!AW$115:AW$120)</f>
        <v>0</v>
      </c>
      <c r="H478" s="288">
        <f>SUMIF('7.  Persistence Report'!$D$115:$D$120,'4.  2011-2014 LRAM'!$B477,'7.  Persistence Report'!AX$115:AX$120)</f>
        <v>0</v>
      </c>
      <c r="I478" s="288">
        <f>SUMIF('7.  Persistence Report'!$D$115:$D$120,'4.  2011-2014 LRAM'!$B477,'7.  Persistence Report'!AY$115:AY$120)</f>
        <v>0</v>
      </c>
      <c r="J478" s="288">
        <f>SUMIF('7.  Persistence Report'!$D$115:$D$120,'4.  2011-2014 LRAM'!$B477,'7.  Persistence Report'!AZ$115:AZ$120)</f>
        <v>0</v>
      </c>
      <c r="K478" s="288">
        <f>SUMIF('7.  Persistence Report'!$D$115:$D$120,'4.  2011-2014 LRAM'!$B477,'7.  Persistence Report'!BA$115:BA$120)</f>
        <v>0</v>
      </c>
      <c r="L478" s="288">
        <f>SUMIF('7.  Persistence Report'!$D$115:$D$120,'4.  2011-2014 LRAM'!$B477,'7.  Persistence Report'!BB$115:BB$120)</f>
        <v>0</v>
      </c>
      <c r="M478" s="288">
        <f>SUMIF('7.  Persistence Report'!$D$115:$D$120,'4.  2011-2014 LRAM'!$B477,'7.  Persistence Report'!BC$115:BC$120)</f>
        <v>0</v>
      </c>
      <c r="N478" s="461"/>
      <c r="O478" s="288">
        <f>'[3]4.  2011-2014 LRAM'!O478</f>
        <v>0</v>
      </c>
      <c r="P478" s="288">
        <f>SUMIF('7.  Persistence Report'!$D$115:$D$120,'4.  2011-2014 LRAM'!$B477,'7.  Persistence Report'!P$115:P$120)</f>
        <v>0</v>
      </c>
      <c r="Q478" s="288">
        <f>SUMIF('7.  Persistence Report'!$D$115:$D$120,'4.  2011-2014 LRAM'!$B477,'7.  Persistence Report'!Q$115:Q$120)</f>
        <v>0</v>
      </c>
      <c r="R478" s="288">
        <f>SUMIF('7.  Persistence Report'!$D$115:$D$120,'4.  2011-2014 LRAM'!$B477,'7.  Persistence Report'!R$115:R$120)</f>
        <v>0</v>
      </c>
      <c r="S478" s="288">
        <f>SUMIF('7.  Persistence Report'!$D$115:$D$120,'4.  2011-2014 LRAM'!$B477,'7.  Persistence Report'!S$115:S$120)</f>
        <v>0</v>
      </c>
      <c r="T478" s="288">
        <f>SUMIF('7.  Persistence Report'!$D$115:$D$120,'4.  2011-2014 LRAM'!$B477,'7.  Persistence Report'!T$115:T$120)</f>
        <v>0</v>
      </c>
      <c r="U478" s="288">
        <f>SUMIF('7.  Persistence Report'!$D$115:$D$120,'4.  2011-2014 LRAM'!$B477,'7.  Persistence Report'!U$115:U$120)</f>
        <v>0</v>
      </c>
      <c r="V478" s="288">
        <f>SUMIF('7.  Persistence Report'!$D$115:$D$120,'4.  2011-2014 LRAM'!$B477,'7.  Persistence Report'!V$115:V$120)</f>
        <v>0</v>
      </c>
      <c r="W478" s="288">
        <f>SUMIF('7.  Persistence Report'!$D$115:$D$120,'4.  2011-2014 LRAM'!$B477,'7.  Persistence Report'!W$115:W$120)</f>
        <v>0</v>
      </c>
      <c r="X478" s="288">
        <f>SUMIF('7.  Persistence Report'!$D$115:$D$120,'4.  2011-2014 LRAM'!$B477,'7.  Persistence Report'!X$115:X$120)</f>
        <v>0</v>
      </c>
      <c r="Y478" s="404">
        <f>Y477</f>
        <v>1</v>
      </c>
      <c r="Z478" s="404">
        <f>Z477</f>
        <v>0</v>
      </c>
      <c r="AA478" s="404">
        <f t="shared" ref="AA478:AL478" si="151">AA477</f>
        <v>0</v>
      </c>
      <c r="AB478" s="404">
        <f t="shared" si="151"/>
        <v>0</v>
      </c>
      <c r="AC478" s="404">
        <f t="shared" si="151"/>
        <v>0</v>
      </c>
      <c r="AD478" s="404">
        <f t="shared" si="151"/>
        <v>0</v>
      </c>
      <c r="AE478" s="404">
        <f t="shared" si="151"/>
        <v>0</v>
      </c>
      <c r="AF478" s="404">
        <f t="shared" si="151"/>
        <v>0</v>
      </c>
      <c r="AG478" s="404">
        <f t="shared" si="151"/>
        <v>0</v>
      </c>
      <c r="AH478" s="404">
        <f t="shared" si="151"/>
        <v>0</v>
      </c>
      <c r="AI478" s="404">
        <f t="shared" si="151"/>
        <v>0</v>
      </c>
      <c r="AJ478" s="404">
        <f t="shared" si="151"/>
        <v>0</v>
      </c>
      <c r="AK478" s="404">
        <f t="shared" si="151"/>
        <v>0</v>
      </c>
      <c r="AL478" s="404">
        <f t="shared" si="151"/>
        <v>0</v>
      </c>
      <c r="AM478" s="290"/>
    </row>
    <row r="479" spans="1:39" ht="15" outlineLevel="1">
      <c r="B479" s="308"/>
      <c r="C479" s="298"/>
      <c r="D479" s="284"/>
      <c r="E479" s="284"/>
      <c r="F479" s="284"/>
      <c r="G479" s="284"/>
      <c r="H479" s="284"/>
      <c r="I479" s="284"/>
      <c r="J479" s="284"/>
      <c r="K479" s="284"/>
      <c r="L479" s="284"/>
      <c r="M479" s="284"/>
      <c r="N479" s="284"/>
      <c r="O479" s="284"/>
      <c r="P479" s="284"/>
      <c r="Q479" s="284"/>
      <c r="R479" s="284"/>
      <c r="S479" s="284"/>
      <c r="T479" s="284"/>
      <c r="U479" s="284"/>
      <c r="V479" s="284"/>
      <c r="W479" s="284"/>
      <c r="X479" s="284"/>
      <c r="Y479" s="405"/>
      <c r="Z479" s="405"/>
      <c r="AA479" s="405"/>
      <c r="AB479" s="405"/>
      <c r="AC479" s="405"/>
      <c r="AD479" s="405"/>
      <c r="AE479" s="405"/>
      <c r="AF479" s="405"/>
      <c r="AG479" s="405"/>
      <c r="AH479" s="405"/>
      <c r="AI479" s="405"/>
      <c r="AJ479" s="405"/>
      <c r="AK479" s="405"/>
      <c r="AL479" s="405"/>
      <c r="AM479" s="299"/>
    </row>
    <row r="480" spans="1:39" s="286" customFormat="1" ht="15.75" outlineLevel="1">
      <c r="A480" s="503"/>
      <c r="B480" s="281" t="s">
        <v>487</v>
      </c>
      <c r="C480" s="282"/>
      <c r="D480" s="283"/>
      <c r="E480" s="283"/>
      <c r="F480" s="283"/>
      <c r="G480" s="283"/>
      <c r="H480" s="283"/>
      <c r="I480" s="283"/>
      <c r="J480" s="283"/>
      <c r="K480" s="283"/>
      <c r="L480" s="283"/>
      <c r="M480" s="283"/>
      <c r="N480" s="283"/>
      <c r="O480" s="283"/>
      <c r="P480" s="282"/>
      <c r="Q480" s="282"/>
      <c r="R480" s="282"/>
      <c r="S480" s="282"/>
      <c r="T480" s="282"/>
      <c r="U480" s="282"/>
      <c r="V480" s="282"/>
      <c r="W480" s="282"/>
      <c r="X480" s="282"/>
      <c r="Y480" s="407"/>
      <c r="Z480" s="407"/>
      <c r="AA480" s="407"/>
      <c r="AB480" s="407"/>
      <c r="AC480" s="407"/>
      <c r="AD480" s="407"/>
      <c r="AE480" s="407"/>
      <c r="AF480" s="407"/>
      <c r="AG480" s="407"/>
      <c r="AH480" s="407"/>
      <c r="AI480" s="407"/>
      <c r="AJ480" s="407"/>
      <c r="AK480" s="407"/>
      <c r="AL480" s="407"/>
      <c r="AM480" s="285"/>
    </row>
    <row r="481" spans="1:39" s="276" customFormat="1" ht="15" outlineLevel="1">
      <c r="A481" s="502">
        <v>24</v>
      </c>
      <c r="B481" s="308" t="s">
        <v>14</v>
      </c>
      <c r="C481" s="284" t="s">
        <v>24</v>
      </c>
      <c r="D481" s="288">
        <f>'[3]4.  2011-2014 LRAM'!D481</f>
        <v>0</v>
      </c>
      <c r="E481" s="288">
        <v>0</v>
      </c>
      <c r="F481" s="288">
        <v>0</v>
      </c>
      <c r="G481" s="288">
        <v>0</v>
      </c>
      <c r="H481" s="288">
        <v>0</v>
      </c>
      <c r="I481" s="288">
        <v>0</v>
      </c>
      <c r="J481" s="288">
        <v>0</v>
      </c>
      <c r="K481" s="288">
        <v>0</v>
      </c>
      <c r="L481" s="288">
        <v>0</v>
      </c>
      <c r="M481" s="288">
        <v>0</v>
      </c>
      <c r="N481" s="284"/>
      <c r="O481" s="288">
        <f>'[3]4.  2011-2014 LRAM'!O481</f>
        <v>0</v>
      </c>
      <c r="P481" s="288">
        <v>0</v>
      </c>
      <c r="Q481" s="288">
        <v>0</v>
      </c>
      <c r="R481" s="288">
        <v>0</v>
      </c>
      <c r="S481" s="288">
        <v>0</v>
      </c>
      <c r="T481" s="288">
        <v>0</v>
      </c>
      <c r="U481" s="288">
        <v>0</v>
      </c>
      <c r="V481" s="288">
        <v>0</v>
      </c>
      <c r="W481" s="288">
        <v>0</v>
      </c>
      <c r="X481" s="288">
        <v>0</v>
      </c>
      <c r="Y481" s="403"/>
      <c r="Z481" s="403"/>
      <c r="AA481" s="403"/>
      <c r="AB481" s="403"/>
      <c r="AC481" s="403"/>
      <c r="AD481" s="403"/>
      <c r="AE481" s="403"/>
      <c r="AF481" s="403"/>
      <c r="AG481" s="403"/>
      <c r="AH481" s="403"/>
      <c r="AI481" s="403"/>
      <c r="AJ481" s="403"/>
      <c r="AK481" s="403"/>
      <c r="AL481" s="403"/>
      <c r="AM481" s="289">
        <f>SUM(Y481:AL481)</f>
        <v>0</v>
      </c>
    </row>
    <row r="482" spans="1:39" s="276" customFormat="1" ht="15" outlineLevel="1">
      <c r="A482" s="502"/>
      <c r="B482" s="308" t="s">
        <v>258</v>
      </c>
      <c r="C482" s="284" t="s">
        <v>162</v>
      </c>
      <c r="D482" s="288">
        <f>'[3]4.  2011-2014 LRAM'!D482</f>
        <v>0</v>
      </c>
      <c r="E482" s="288">
        <v>0</v>
      </c>
      <c r="F482" s="288">
        <v>0</v>
      </c>
      <c r="G482" s="288">
        <v>0</v>
      </c>
      <c r="H482" s="288">
        <v>0</v>
      </c>
      <c r="I482" s="288">
        <v>0</v>
      </c>
      <c r="J482" s="288">
        <v>0</v>
      </c>
      <c r="K482" s="288">
        <v>0</v>
      </c>
      <c r="L482" s="288">
        <v>0</v>
      </c>
      <c r="M482" s="288">
        <v>0</v>
      </c>
      <c r="N482" s="461"/>
      <c r="O482" s="288">
        <f>'[3]4.  2011-2014 LRAM'!O482</f>
        <v>0</v>
      </c>
      <c r="P482" s="288">
        <f>SUMIF('7.  Persistence Report'!$D$115:$D$120,'4.  2011-2014 LRAM'!$B481,'7.  Persistence Report'!P$115:P$120)</f>
        <v>0</v>
      </c>
      <c r="Q482" s="288">
        <f>SUMIF('7.  Persistence Report'!$D$115:$D$120,'4.  2011-2014 LRAM'!$B481,'7.  Persistence Report'!Q$115:Q$120)</f>
        <v>0</v>
      </c>
      <c r="R482" s="288">
        <f>SUMIF('7.  Persistence Report'!$D$115:$D$120,'4.  2011-2014 LRAM'!$B481,'7.  Persistence Report'!R$115:R$120)</f>
        <v>0</v>
      </c>
      <c r="S482" s="288">
        <f>SUMIF('7.  Persistence Report'!$D$115:$D$120,'4.  2011-2014 LRAM'!$B481,'7.  Persistence Report'!S$115:S$120)</f>
        <v>0</v>
      </c>
      <c r="T482" s="288">
        <f>SUMIF('7.  Persistence Report'!$D$115:$D$120,'4.  2011-2014 LRAM'!$B481,'7.  Persistence Report'!T$115:T$120)</f>
        <v>0</v>
      </c>
      <c r="U482" s="288">
        <f>SUMIF('7.  Persistence Report'!$D$115:$D$120,'4.  2011-2014 LRAM'!$B481,'7.  Persistence Report'!U$115:U$120)</f>
        <v>0</v>
      </c>
      <c r="V482" s="288">
        <f>SUMIF('7.  Persistence Report'!$D$115:$D$120,'4.  2011-2014 LRAM'!$B481,'7.  Persistence Report'!V$115:V$120)</f>
        <v>0</v>
      </c>
      <c r="W482" s="288">
        <f>SUMIF('7.  Persistence Report'!$D$115:$D$120,'4.  2011-2014 LRAM'!$B481,'7.  Persistence Report'!W$115:W$120)</f>
        <v>0</v>
      </c>
      <c r="X482" s="288">
        <f>SUMIF('7.  Persistence Report'!$D$115:$D$120,'4.  2011-2014 LRAM'!$B481,'7.  Persistence Report'!X$115:X$120)</f>
        <v>0</v>
      </c>
      <c r="Y482" s="404">
        <f>Y481</f>
        <v>0</v>
      </c>
      <c r="Z482" s="404">
        <f>Z481</f>
        <v>0</v>
      </c>
      <c r="AA482" s="404">
        <f t="shared" ref="AA482:AL482" si="152">AA481</f>
        <v>0</v>
      </c>
      <c r="AB482" s="404">
        <f t="shared" si="152"/>
        <v>0</v>
      </c>
      <c r="AC482" s="404">
        <f t="shared" si="152"/>
        <v>0</v>
      </c>
      <c r="AD482" s="404">
        <f t="shared" si="152"/>
        <v>0</v>
      </c>
      <c r="AE482" s="404">
        <f t="shared" si="152"/>
        <v>0</v>
      </c>
      <c r="AF482" s="404">
        <f t="shared" si="152"/>
        <v>0</v>
      </c>
      <c r="AG482" s="404">
        <f t="shared" si="152"/>
        <v>0</v>
      </c>
      <c r="AH482" s="404">
        <f t="shared" si="152"/>
        <v>0</v>
      </c>
      <c r="AI482" s="404">
        <f t="shared" si="152"/>
        <v>0</v>
      </c>
      <c r="AJ482" s="404">
        <f t="shared" si="152"/>
        <v>0</v>
      </c>
      <c r="AK482" s="404">
        <f t="shared" si="152"/>
        <v>0</v>
      </c>
      <c r="AL482" s="404">
        <f t="shared" si="152"/>
        <v>0</v>
      </c>
      <c r="AM482" s="290"/>
    </row>
    <row r="483" spans="1:39" s="276" customFormat="1" ht="15" outlineLevel="1">
      <c r="A483" s="502"/>
      <c r="B483" s="308"/>
      <c r="C483" s="298"/>
      <c r="D483" s="284"/>
      <c r="E483" s="284"/>
      <c r="F483" s="284"/>
      <c r="G483" s="284"/>
      <c r="H483" s="284"/>
      <c r="I483" s="284"/>
      <c r="J483" s="284"/>
      <c r="K483" s="284"/>
      <c r="L483" s="284"/>
      <c r="M483" s="284"/>
      <c r="N483" s="284"/>
      <c r="O483" s="284"/>
      <c r="P483" s="284"/>
      <c r="Q483" s="284"/>
      <c r="R483" s="284"/>
      <c r="S483" s="284"/>
      <c r="T483" s="284"/>
      <c r="U483" s="284"/>
      <c r="V483" s="284"/>
      <c r="W483" s="284"/>
      <c r="X483" s="284"/>
      <c r="Y483" s="405"/>
      <c r="Z483" s="405"/>
      <c r="AA483" s="405"/>
      <c r="AB483" s="405"/>
      <c r="AC483" s="405"/>
      <c r="AD483" s="405"/>
      <c r="AE483" s="405"/>
      <c r="AF483" s="405"/>
      <c r="AG483" s="405"/>
      <c r="AH483" s="405"/>
      <c r="AI483" s="405"/>
      <c r="AJ483" s="405"/>
      <c r="AK483" s="405"/>
      <c r="AL483" s="405"/>
      <c r="AM483" s="299"/>
    </row>
    <row r="484" spans="1:39" s="276" customFormat="1" ht="15" outlineLevel="1">
      <c r="A484" s="502">
        <v>25</v>
      </c>
      <c r="B484" s="307" t="s">
        <v>21</v>
      </c>
      <c r="C484" s="284" t="s">
        <v>24</v>
      </c>
      <c r="D484" s="288">
        <f>'[3]4.  2011-2014 LRAM'!D484</f>
        <v>0</v>
      </c>
      <c r="E484" s="288">
        <v>0</v>
      </c>
      <c r="F484" s="288">
        <v>0</v>
      </c>
      <c r="G484" s="288">
        <v>0</v>
      </c>
      <c r="H484" s="288">
        <v>0</v>
      </c>
      <c r="I484" s="288">
        <v>0</v>
      </c>
      <c r="J484" s="288">
        <v>0</v>
      </c>
      <c r="K484" s="288">
        <v>0</v>
      </c>
      <c r="L484" s="288">
        <v>0</v>
      </c>
      <c r="M484" s="288">
        <v>0</v>
      </c>
      <c r="N484" s="288">
        <v>0</v>
      </c>
      <c r="O484" s="288">
        <f>'[3]4.  2011-2014 LRAM'!O484</f>
        <v>0</v>
      </c>
      <c r="P484" s="288">
        <v>0</v>
      </c>
      <c r="Q484" s="288">
        <v>0</v>
      </c>
      <c r="R484" s="288">
        <v>0</v>
      </c>
      <c r="S484" s="288">
        <v>0</v>
      </c>
      <c r="T484" s="288">
        <v>0</v>
      </c>
      <c r="U484" s="288">
        <v>0</v>
      </c>
      <c r="V484" s="288">
        <v>0</v>
      </c>
      <c r="W484" s="288">
        <v>0</v>
      </c>
      <c r="X484" s="288">
        <v>0</v>
      </c>
      <c r="Y484" s="408"/>
      <c r="Z484" s="408"/>
      <c r="AA484" s="408"/>
      <c r="AB484" s="408"/>
      <c r="AC484" s="408"/>
      <c r="AD484" s="408"/>
      <c r="AE484" s="408"/>
      <c r="AF484" s="408"/>
      <c r="AG484" s="408"/>
      <c r="AH484" s="408"/>
      <c r="AI484" s="408"/>
      <c r="AJ484" s="408"/>
      <c r="AK484" s="408"/>
      <c r="AL484" s="408"/>
      <c r="AM484" s="289">
        <f>SUM(Y484:AL484)</f>
        <v>0</v>
      </c>
    </row>
    <row r="485" spans="1:39" s="276" customFormat="1" ht="15" outlineLevel="1">
      <c r="A485" s="502"/>
      <c r="B485" s="308" t="s">
        <v>258</v>
      </c>
      <c r="C485" s="284" t="s">
        <v>162</v>
      </c>
      <c r="D485" s="288">
        <f>'[3]4.  2011-2014 LRAM'!D485</f>
        <v>0</v>
      </c>
      <c r="E485" s="288">
        <v>0</v>
      </c>
      <c r="F485" s="288">
        <v>0</v>
      </c>
      <c r="G485" s="288">
        <v>0</v>
      </c>
      <c r="H485" s="288">
        <v>0</v>
      </c>
      <c r="I485" s="288">
        <v>0</v>
      </c>
      <c r="J485" s="288">
        <v>0</v>
      </c>
      <c r="K485" s="288">
        <v>0</v>
      </c>
      <c r="L485" s="288">
        <v>0</v>
      </c>
      <c r="M485" s="288">
        <v>0</v>
      </c>
      <c r="N485" s="288">
        <f>N484</f>
        <v>0</v>
      </c>
      <c r="O485" s="288">
        <f>'[3]4.  2011-2014 LRAM'!O485</f>
        <v>0</v>
      </c>
      <c r="P485" s="288">
        <f>SUMIF('7.  Persistence Report'!$D$115:$D$120,'4.  2011-2014 LRAM'!$B484,'7.  Persistence Report'!P$115:P$120)</f>
        <v>0</v>
      </c>
      <c r="Q485" s="288">
        <f>SUMIF('7.  Persistence Report'!$D$115:$D$120,'4.  2011-2014 LRAM'!$B484,'7.  Persistence Report'!Q$115:Q$120)</f>
        <v>0</v>
      </c>
      <c r="R485" s="288">
        <f>SUMIF('7.  Persistence Report'!$D$115:$D$120,'4.  2011-2014 LRAM'!$B484,'7.  Persistence Report'!R$115:R$120)</f>
        <v>0</v>
      </c>
      <c r="S485" s="288">
        <f>SUMIF('7.  Persistence Report'!$D$115:$D$120,'4.  2011-2014 LRAM'!$B484,'7.  Persistence Report'!S$115:S$120)</f>
        <v>0</v>
      </c>
      <c r="T485" s="288">
        <f>SUMIF('7.  Persistence Report'!$D$115:$D$120,'4.  2011-2014 LRAM'!$B484,'7.  Persistence Report'!T$115:T$120)</f>
        <v>0</v>
      </c>
      <c r="U485" s="288">
        <f>SUMIF('7.  Persistence Report'!$D$115:$D$120,'4.  2011-2014 LRAM'!$B484,'7.  Persistence Report'!U$115:U$120)</f>
        <v>0</v>
      </c>
      <c r="V485" s="288">
        <f>SUMIF('7.  Persistence Report'!$D$115:$D$120,'4.  2011-2014 LRAM'!$B484,'7.  Persistence Report'!V$115:V$120)</f>
        <v>0</v>
      </c>
      <c r="W485" s="288">
        <f>SUMIF('7.  Persistence Report'!$D$115:$D$120,'4.  2011-2014 LRAM'!$B484,'7.  Persistence Report'!W$115:W$120)</f>
        <v>0</v>
      </c>
      <c r="X485" s="288">
        <f>SUMIF('7.  Persistence Report'!$D$115:$D$120,'4.  2011-2014 LRAM'!$B484,'7.  Persistence Report'!X$115:X$120)</f>
        <v>0</v>
      </c>
      <c r="Y485" s="404">
        <f>Y484</f>
        <v>0</v>
      </c>
      <c r="Z485" s="404">
        <f>Z484</f>
        <v>0</v>
      </c>
      <c r="AA485" s="404">
        <f t="shared" ref="AA485:AL485" si="153">AA484</f>
        <v>0</v>
      </c>
      <c r="AB485" s="404">
        <f t="shared" si="153"/>
        <v>0</v>
      </c>
      <c r="AC485" s="404">
        <f t="shared" si="153"/>
        <v>0</v>
      </c>
      <c r="AD485" s="404">
        <f t="shared" si="153"/>
        <v>0</v>
      </c>
      <c r="AE485" s="404">
        <f t="shared" si="153"/>
        <v>0</v>
      </c>
      <c r="AF485" s="404">
        <f t="shared" si="153"/>
        <v>0</v>
      </c>
      <c r="AG485" s="404">
        <f t="shared" si="153"/>
        <v>0</v>
      </c>
      <c r="AH485" s="404">
        <f t="shared" si="153"/>
        <v>0</v>
      </c>
      <c r="AI485" s="404">
        <f t="shared" si="153"/>
        <v>0</v>
      </c>
      <c r="AJ485" s="404">
        <f t="shared" si="153"/>
        <v>0</v>
      </c>
      <c r="AK485" s="404">
        <f t="shared" si="153"/>
        <v>0</v>
      </c>
      <c r="AL485" s="404">
        <f t="shared" si="153"/>
        <v>0</v>
      </c>
      <c r="AM485" s="304"/>
    </row>
    <row r="486" spans="1:39" s="276" customFormat="1" ht="15" outlineLevel="1">
      <c r="A486" s="502"/>
      <c r="B486" s="307"/>
      <c r="C486" s="305"/>
      <c r="D486" s="284"/>
      <c r="E486" s="284"/>
      <c r="F486" s="284"/>
      <c r="G486" s="284"/>
      <c r="H486" s="284"/>
      <c r="I486" s="284"/>
      <c r="J486" s="284"/>
      <c r="K486" s="284"/>
      <c r="L486" s="284"/>
      <c r="M486" s="284"/>
      <c r="N486" s="284"/>
      <c r="O486" s="284"/>
      <c r="P486" s="284"/>
      <c r="Q486" s="284"/>
      <c r="R486" s="284"/>
      <c r="S486" s="284"/>
      <c r="T486" s="284"/>
      <c r="U486" s="284"/>
      <c r="V486" s="284"/>
      <c r="W486" s="284"/>
      <c r="X486" s="284"/>
      <c r="Y486" s="409"/>
      <c r="Z486" s="410"/>
      <c r="AA486" s="409"/>
      <c r="AB486" s="409"/>
      <c r="AC486" s="409"/>
      <c r="AD486" s="409"/>
      <c r="AE486" s="409"/>
      <c r="AF486" s="409"/>
      <c r="AG486" s="409"/>
      <c r="AH486" s="409"/>
      <c r="AI486" s="409"/>
      <c r="AJ486" s="409"/>
      <c r="AK486" s="409"/>
      <c r="AL486" s="409"/>
      <c r="AM486" s="306"/>
    </row>
    <row r="487" spans="1:39" ht="15.75" outlineLevel="1">
      <c r="A487" s="503"/>
      <c r="B487" s="281" t="s">
        <v>15</v>
      </c>
      <c r="C487" s="313"/>
      <c r="D487" s="283"/>
      <c r="E487" s="282"/>
      <c r="F487" s="282"/>
      <c r="G487" s="282"/>
      <c r="H487" s="282"/>
      <c r="I487" s="282"/>
      <c r="J487" s="282"/>
      <c r="K487" s="282"/>
      <c r="L487" s="282"/>
      <c r="M487" s="282"/>
      <c r="N487" s="284"/>
      <c r="O487" s="282"/>
      <c r="P487" s="282"/>
      <c r="Q487" s="282"/>
      <c r="R487" s="282"/>
      <c r="S487" s="282"/>
      <c r="T487" s="282"/>
      <c r="U487" s="282"/>
      <c r="V487" s="282"/>
      <c r="W487" s="282"/>
      <c r="X487" s="282"/>
      <c r="Y487" s="407"/>
      <c r="Z487" s="407"/>
      <c r="AA487" s="407"/>
      <c r="AB487" s="407"/>
      <c r="AC487" s="407"/>
      <c r="AD487" s="407"/>
      <c r="AE487" s="407"/>
      <c r="AF487" s="407"/>
      <c r="AG487" s="407"/>
      <c r="AH487" s="407"/>
      <c r="AI487" s="407"/>
      <c r="AJ487" s="407"/>
      <c r="AK487" s="407"/>
      <c r="AL487" s="407"/>
      <c r="AM487" s="285"/>
    </row>
    <row r="488" spans="1:39" ht="15" outlineLevel="1">
      <c r="A488" s="502">
        <v>26</v>
      </c>
      <c r="B488" s="314" t="s">
        <v>16</v>
      </c>
      <c r="C488" s="284" t="s">
        <v>24</v>
      </c>
      <c r="D488" s="288">
        <f>'[3]4.  2011-2014 LRAM'!D488</f>
        <v>0</v>
      </c>
      <c r="E488" s="288">
        <f>SUMIF('7.  Persistence Report'!$D$69:$D$85,'4.  2011-2014 LRAM'!$B488,'7.  Persistence Report'!AU$69:AU$85)</f>
        <v>0</v>
      </c>
      <c r="F488" s="288">
        <f>SUMIF('7.  Persistence Report'!$D$69:$D$85,'4.  2011-2014 LRAM'!$B488,'7.  Persistence Report'!AV$69:AV$85)</f>
        <v>0</v>
      </c>
      <c r="G488" s="288">
        <f>SUMIF('7.  Persistence Report'!$D$69:$D$85,'4.  2011-2014 LRAM'!$B488,'7.  Persistence Report'!AW$69:AW$85)</f>
        <v>0</v>
      </c>
      <c r="H488" s="288">
        <f>SUMIF('7.  Persistence Report'!$D$69:$D$85,'4.  2011-2014 LRAM'!$B488,'7.  Persistence Report'!AX$69:AX$85)</f>
        <v>0</v>
      </c>
      <c r="I488" s="288">
        <f>SUMIF('7.  Persistence Report'!$D$69:$D$85,'4.  2011-2014 LRAM'!$B488,'7.  Persistence Report'!AY$69:AY$85)</f>
        <v>0</v>
      </c>
      <c r="J488" s="288">
        <f>SUMIF('7.  Persistence Report'!$D$69:$D$85,'4.  2011-2014 LRAM'!$B488,'7.  Persistence Report'!AZ$69:AZ$85)</f>
        <v>0</v>
      </c>
      <c r="K488" s="288">
        <f>SUMIF('7.  Persistence Report'!$D$69:$D$85,'4.  2011-2014 LRAM'!$B488,'7.  Persistence Report'!BA$69:BA$85)</f>
        <v>0</v>
      </c>
      <c r="L488" s="288">
        <f>SUMIF('7.  Persistence Report'!$D$69:$D$85,'4.  2011-2014 LRAM'!$B488,'7.  Persistence Report'!BB$69:BB$85)</f>
        <v>0</v>
      </c>
      <c r="M488" s="288">
        <f>SUMIF('7.  Persistence Report'!$D$69:$D$85,'4.  2011-2014 LRAM'!$B488,'7.  Persistence Report'!BC$69:BC$85)</f>
        <v>0</v>
      </c>
      <c r="N488" s="288">
        <v>12</v>
      </c>
      <c r="O488" s="288">
        <f>'[3]4.  2011-2014 LRAM'!O488</f>
        <v>0</v>
      </c>
      <c r="P488" s="288">
        <f>SUMIF('7.  Persistence Report'!$D$69:$D$85,'4.  2011-2014 LRAM'!$B488,'7.  Persistence Report'!P$69:P$85)</f>
        <v>0</v>
      </c>
      <c r="Q488" s="288">
        <f>SUMIF('7.  Persistence Report'!$D$69:$D$85,'4.  2011-2014 LRAM'!$B488,'7.  Persistence Report'!Q$69:Q$85)</f>
        <v>0</v>
      </c>
      <c r="R488" s="288">
        <f>SUMIF('7.  Persistence Report'!$D$69:$D$85,'4.  2011-2014 LRAM'!$B488,'7.  Persistence Report'!R$69:R$85)</f>
        <v>0</v>
      </c>
      <c r="S488" s="288">
        <f>SUMIF('7.  Persistence Report'!$D$69:$D$85,'4.  2011-2014 LRAM'!$B488,'7.  Persistence Report'!S$69:S$85)</f>
        <v>0</v>
      </c>
      <c r="T488" s="288">
        <f>SUMIF('7.  Persistence Report'!$D$69:$D$85,'4.  2011-2014 LRAM'!$B488,'7.  Persistence Report'!T$69:T$85)</f>
        <v>0</v>
      </c>
      <c r="U488" s="288">
        <f>SUMIF('7.  Persistence Report'!$D$69:$D$85,'4.  2011-2014 LRAM'!$B488,'7.  Persistence Report'!U$69:U$85)</f>
        <v>0</v>
      </c>
      <c r="V488" s="288">
        <f>SUMIF('7.  Persistence Report'!$D$69:$D$85,'4.  2011-2014 LRAM'!$B488,'7.  Persistence Report'!V$69:V$85)</f>
        <v>0</v>
      </c>
      <c r="W488" s="288">
        <f>SUMIF('7.  Persistence Report'!$D$69:$D$85,'4.  2011-2014 LRAM'!$B488,'7.  Persistence Report'!W$69:W$85)</f>
        <v>0</v>
      </c>
      <c r="X488" s="288">
        <f>SUMIF('7.  Persistence Report'!$D$69:$D$85,'4.  2011-2014 LRAM'!$B488,'7.  Persistence Report'!X$69:X$85)</f>
        <v>0</v>
      </c>
      <c r="Y488" s="419"/>
      <c r="Z488" s="408"/>
      <c r="AA488" s="408"/>
      <c r="AB488" s="408"/>
      <c r="AC488" s="408"/>
      <c r="AD488" s="408"/>
      <c r="AE488" s="408"/>
      <c r="AF488" s="408"/>
      <c r="AG488" s="408"/>
      <c r="AH488" s="408"/>
      <c r="AI488" s="408"/>
      <c r="AJ488" s="408"/>
      <c r="AK488" s="408"/>
      <c r="AL488" s="408"/>
      <c r="AM488" s="289">
        <f>SUM(Y488:AL488)</f>
        <v>0</v>
      </c>
    </row>
    <row r="489" spans="1:39" ht="15" outlineLevel="1">
      <c r="B489" s="287" t="s">
        <v>258</v>
      </c>
      <c r="C489" s="284" t="s">
        <v>162</v>
      </c>
      <c r="D489" s="288">
        <f>'[3]4.  2011-2014 LRAM'!D489</f>
        <v>0</v>
      </c>
      <c r="E489" s="288">
        <f>SUMIF('7.  Persistence Report'!$D$115:$D$120,'4.  2011-2014 LRAM'!$B488,'7.  Persistence Report'!AU$115:AU$120)</f>
        <v>0</v>
      </c>
      <c r="F489" s="288">
        <f>SUMIF('7.  Persistence Report'!$D$115:$D$120,'4.  2011-2014 LRAM'!$B488,'7.  Persistence Report'!AV$115:AV$120)</f>
        <v>0</v>
      </c>
      <c r="G489" s="288">
        <f>SUMIF('7.  Persistence Report'!$D$115:$D$120,'4.  2011-2014 LRAM'!$B488,'7.  Persistence Report'!AW$115:AW$120)</f>
        <v>0</v>
      </c>
      <c r="H489" s="288">
        <f>SUMIF('7.  Persistence Report'!$D$115:$D$120,'4.  2011-2014 LRAM'!$B488,'7.  Persistence Report'!AX$115:AX$120)</f>
        <v>0</v>
      </c>
      <c r="I489" s="288">
        <f>SUMIF('7.  Persistence Report'!$D$115:$D$120,'4.  2011-2014 LRAM'!$B488,'7.  Persistence Report'!AY$115:AY$120)</f>
        <v>0</v>
      </c>
      <c r="J489" s="288">
        <f>SUMIF('7.  Persistence Report'!$D$115:$D$120,'4.  2011-2014 LRAM'!$B488,'7.  Persistence Report'!AZ$115:AZ$120)</f>
        <v>0</v>
      </c>
      <c r="K489" s="288">
        <f>SUMIF('7.  Persistence Report'!$D$115:$D$120,'4.  2011-2014 LRAM'!$B488,'7.  Persistence Report'!BA$115:BA$120)</f>
        <v>0</v>
      </c>
      <c r="L489" s="288">
        <f>SUMIF('7.  Persistence Report'!$D$115:$D$120,'4.  2011-2014 LRAM'!$B488,'7.  Persistence Report'!BB$115:BB$120)</f>
        <v>0</v>
      </c>
      <c r="M489" s="288">
        <f>SUMIF('7.  Persistence Report'!$D$115:$D$120,'4.  2011-2014 LRAM'!$B488,'7.  Persistence Report'!BC$115:BC$120)</f>
        <v>0</v>
      </c>
      <c r="N489" s="288">
        <f>N488</f>
        <v>12</v>
      </c>
      <c r="O489" s="288">
        <f>'[3]4.  2011-2014 LRAM'!O489</f>
        <v>0</v>
      </c>
      <c r="P489" s="288">
        <f>SUMIF('7.  Persistence Report'!$D$115:$D$120,'4.  2011-2014 LRAM'!$B488,'7.  Persistence Report'!P$115:P$120)</f>
        <v>0</v>
      </c>
      <c r="Q489" s="288">
        <f>SUMIF('7.  Persistence Report'!$D$115:$D$120,'4.  2011-2014 LRAM'!$B488,'7.  Persistence Report'!Q$115:Q$120)</f>
        <v>0</v>
      </c>
      <c r="R489" s="288">
        <f>SUMIF('7.  Persistence Report'!$D$115:$D$120,'4.  2011-2014 LRAM'!$B488,'7.  Persistence Report'!R$115:R$120)</f>
        <v>0</v>
      </c>
      <c r="S489" s="288">
        <f>SUMIF('7.  Persistence Report'!$D$115:$D$120,'4.  2011-2014 LRAM'!$B488,'7.  Persistence Report'!S$115:S$120)</f>
        <v>0</v>
      </c>
      <c r="T489" s="288">
        <f>SUMIF('7.  Persistence Report'!$D$115:$D$120,'4.  2011-2014 LRAM'!$B488,'7.  Persistence Report'!T$115:T$120)</f>
        <v>0</v>
      </c>
      <c r="U489" s="288">
        <f>SUMIF('7.  Persistence Report'!$D$115:$D$120,'4.  2011-2014 LRAM'!$B488,'7.  Persistence Report'!U$115:U$120)</f>
        <v>0</v>
      </c>
      <c r="V489" s="288">
        <f>SUMIF('7.  Persistence Report'!$D$115:$D$120,'4.  2011-2014 LRAM'!$B488,'7.  Persistence Report'!V$115:V$120)</f>
        <v>0</v>
      </c>
      <c r="W489" s="288">
        <f>SUMIF('7.  Persistence Report'!$D$115:$D$120,'4.  2011-2014 LRAM'!$B488,'7.  Persistence Report'!W$115:W$120)</f>
        <v>0</v>
      </c>
      <c r="X489" s="288">
        <f>SUMIF('7.  Persistence Report'!$D$115:$D$120,'4.  2011-2014 LRAM'!$B488,'7.  Persistence Report'!X$115:X$120)</f>
        <v>0</v>
      </c>
      <c r="Y489" s="404">
        <f>Y488</f>
        <v>0</v>
      </c>
      <c r="Z489" s="404">
        <f>Z488</f>
        <v>0</v>
      </c>
      <c r="AA489" s="404">
        <f t="shared" ref="AA489:AL489" si="154">AA488</f>
        <v>0</v>
      </c>
      <c r="AB489" s="404">
        <f t="shared" si="154"/>
        <v>0</v>
      </c>
      <c r="AC489" s="404">
        <f t="shared" si="154"/>
        <v>0</v>
      </c>
      <c r="AD489" s="404">
        <f t="shared" si="154"/>
        <v>0</v>
      </c>
      <c r="AE489" s="404">
        <f t="shared" si="154"/>
        <v>0</v>
      </c>
      <c r="AF489" s="404">
        <f t="shared" si="154"/>
        <v>0</v>
      </c>
      <c r="AG489" s="404">
        <f t="shared" si="154"/>
        <v>0</v>
      </c>
      <c r="AH489" s="404">
        <f t="shared" si="154"/>
        <v>0</v>
      </c>
      <c r="AI489" s="404">
        <f t="shared" si="154"/>
        <v>0</v>
      </c>
      <c r="AJ489" s="404">
        <f t="shared" si="154"/>
        <v>0</v>
      </c>
      <c r="AK489" s="404">
        <f t="shared" si="154"/>
        <v>0</v>
      </c>
      <c r="AL489" s="404">
        <f t="shared" si="154"/>
        <v>0</v>
      </c>
      <c r="AM489" s="299"/>
    </row>
    <row r="490" spans="1:39" ht="15" outlineLevel="1">
      <c r="A490" s="505"/>
      <c r="B490" s="315"/>
      <c r="C490" s="284"/>
      <c r="D490" s="284"/>
      <c r="E490" s="284"/>
      <c r="F490" s="284"/>
      <c r="G490" s="284"/>
      <c r="H490" s="284"/>
      <c r="I490" s="284"/>
      <c r="J490" s="284"/>
      <c r="K490" s="284"/>
      <c r="L490" s="284"/>
      <c r="M490" s="284"/>
      <c r="N490" s="284"/>
      <c r="O490" s="284"/>
      <c r="P490" s="284"/>
      <c r="Q490" s="284"/>
      <c r="R490" s="284"/>
      <c r="S490" s="284"/>
      <c r="T490" s="284"/>
      <c r="U490" s="284"/>
      <c r="V490" s="284"/>
      <c r="W490" s="284"/>
      <c r="X490" s="284"/>
      <c r="Y490" s="416"/>
      <c r="Z490" s="417"/>
      <c r="AA490" s="417"/>
      <c r="AB490" s="417"/>
      <c r="AC490" s="417"/>
      <c r="AD490" s="417"/>
      <c r="AE490" s="417"/>
      <c r="AF490" s="417"/>
      <c r="AG490" s="417"/>
      <c r="AH490" s="417"/>
      <c r="AI490" s="417"/>
      <c r="AJ490" s="417"/>
      <c r="AK490" s="417"/>
      <c r="AL490" s="417"/>
      <c r="AM490" s="290"/>
    </row>
    <row r="491" spans="1:39" ht="15" outlineLevel="1">
      <c r="A491" s="502">
        <v>27</v>
      </c>
      <c r="B491" s="314" t="s">
        <v>17</v>
      </c>
      <c r="C491" s="284" t="s">
        <v>24</v>
      </c>
      <c r="D491" s="288">
        <f>'[3]4.  2011-2014 LRAM'!D491</f>
        <v>0</v>
      </c>
      <c r="E491" s="288">
        <f>SUMIF('7.  Persistence Report'!$D$69:$D$85,'4.  2011-2014 LRAM'!$B491,'7.  Persistence Report'!AU$69:AU$85)</f>
        <v>0</v>
      </c>
      <c r="F491" s="288">
        <f>SUMIF('7.  Persistence Report'!$D$69:$D$85,'4.  2011-2014 LRAM'!$B491,'7.  Persistence Report'!AV$69:AV$85)</f>
        <v>0</v>
      </c>
      <c r="G491" s="288">
        <f>SUMIF('7.  Persistence Report'!$D$69:$D$85,'4.  2011-2014 LRAM'!$B491,'7.  Persistence Report'!AW$69:AW$85)</f>
        <v>0</v>
      </c>
      <c r="H491" s="288">
        <f>SUMIF('7.  Persistence Report'!$D$69:$D$85,'4.  2011-2014 LRAM'!$B491,'7.  Persistence Report'!AX$69:AX$85)</f>
        <v>0</v>
      </c>
      <c r="I491" s="288">
        <f>SUMIF('7.  Persistence Report'!$D$69:$D$85,'4.  2011-2014 LRAM'!$B491,'7.  Persistence Report'!AY$69:AY$85)</f>
        <v>0</v>
      </c>
      <c r="J491" s="288">
        <f>SUMIF('7.  Persistence Report'!$D$69:$D$85,'4.  2011-2014 LRAM'!$B491,'7.  Persistence Report'!AZ$69:AZ$85)</f>
        <v>0</v>
      </c>
      <c r="K491" s="288">
        <f>SUMIF('7.  Persistence Report'!$D$69:$D$85,'4.  2011-2014 LRAM'!$B491,'7.  Persistence Report'!BA$69:BA$85)</f>
        <v>0</v>
      </c>
      <c r="L491" s="288">
        <f>SUMIF('7.  Persistence Report'!$D$69:$D$85,'4.  2011-2014 LRAM'!$B491,'7.  Persistence Report'!BB$69:BB$85)</f>
        <v>0</v>
      </c>
      <c r="M491" s="288">
        <f>SUMIF('7.  Persistence Report'!$D$69:$D$85,'4.  2011-2014 LRAM'!$B491,'7.  Persistence Report'!BC$69:BC$85)</f>
        <v>0</v>
      </c>
      <c r="N491" s="288">
        <v>12</v>
      </c>
      <c r="O491" s="288">
        <f>'[3]4.  2011-2014 LRAM'!O491</f>
        <v>0</v>
      </c>
      <c r="P491" s="288">
        <f>SUMIF('7.  Persistence Report'!$D$69:$D$85,'4.  2011-2014 LRAM'!$B491,'7.  Persistence Report'!P$69:P$85)</f>
        <v>0</v>
      </c>
      <c r="Q491" s="288">
        <f>SUMIF('7.  Persistence Report'!$D$69:$D$85,'4.  2011-2014 LRAM'!$B491,'7.  Persistence Report'!Q$69:Q$85)</f>
        <v>0</v>
      </c>
      <c r="R491" s="288">
        <f>SUMIF('7.  Persistence Report'!$D$69:$D$85,'4.  2011-2014 LRAM'!$B491,'7.  Persistence Report'!R$69:R$85)</f>
        <v>0</v>
      </c>
      <c r="S491" s="288">
        <f>SUMIF('7.  Persistence Report'!$D$69:$D$85,'4.  2011-2014 LRAM'!$B491,'7.  Persistence Report'!S$69:S$85)</f>
        <v>0</v>
      </c>
      <c r="T491" s="288">
        <f>SUMIF('7.  Persistence Report'!$D$69:$D$85,'4.  2011-2014 LRAM'!$B491,'7.  Persistence Report'!T$69:T$85)</f>
        <v>0</v>
      </c>
      <c r="U491" s="288">
        <f>SUMIF('7.  Persistence Report'!$D$69:$D$85,'4.  2011-2014 LRAM'!$B491,'7.  Persistence Report'!U$69:U$85)</f>
        <v>0</v>
      </c>
      <c r="V491" s="288">
        <f>SUMIF('7.  Persistence Report'!$D$69:$D$85,'4.  2011-2014 LRAM'!$B491,'7.  Persistence Report'!V$69:V$85)</f>
        <v>0</v>
      </c>
      <c r="W491" s="288">
        <f>SUMIF('7.  Persistence Report'!$D$69:$D$85,'4.  2011-2014 LRAM'!$B491,'7.  Persistence Report'!W$69:W$85)</f>
        <v>0</v>
      </c>
      <c r="X491" s="288">
        <f>SUMIF('7.  Persistence Report'!$D$69:$D$85,'4.  2011-2014 LRAM'!$B491,'7.  Persistence Report'!X$69:X$85)</f>
        <v>0</v>
      </c>
      <c r="Y491" s="419"/>
      <c r="Z491" s="408"/>
      <c r="AA491" s="408"/>
      <c r="AB491" s="408"/>
      <c r="AC491" s="408"/>
      <c r="AD491" s="408"/>
      <c r="AE491" s="408"/>
      <c r="AF491" s="408"/>
      <c r="AG491" s="408"/>
      <c r="AH491" s="408"/>
      <c r="AI491" s="408"/>
      <c r="AJ491" s="408"/>
      <c r="AK491" s="408"/>
      <c r="AL491" s="408"/>
      <c r="AM491" s="289">
        <f>SUM(Y491:AL491)</f>
        <v>0</v>
      </c>
    </row>
    <row r="492" spans="1:39" ht="15" outlineLevel="1">
      <c r="B492" s="287" t="s">
        <v>258</v>
      </c>
      <c r="C492" s="284" t="s">
        <v>162</v>
      </c>
      <c r="D492" s="288">
        <f>'[3]4.  2011-2014 LRAM'!D492</f>
        <v>0</v>
      </c>
      <c r="E492" s="288">
        <f>SUMIF('7.  Persistence Report'!$D$115:$D$120,'4.  2011-2014 LRAM'!$B491,'7.  Persistence Report'!AU$115:AU$120)</f>
        <v>0</v>
      </c>
      <c r="F492" s="288">
        <f>SUMIF('7.  Persistence Report'!$D$115:$D$120,'4.  2011-2014 LRAM'!$B491,'7.  Persistence Report'!AV$115:AV$120)</f>
        <v>0</v>
      </c>
      <c r="G492" s="288">
        <f>SUMIF('7.  Persistence Report'!$D$115:$D$120,'4.  2011-2014 LRAM'!$B491,'7.  Persistence Report'!AW$115:AW$120)</f>
        <v>0</v>
      </c>
      <c r="H492" s="288">
        <f>SUMIF('7.  Persistence Report'!$D$115:$D$120,'4.  2011-2014 LRAM'!$B491,'7.  Persistence Report'!AX$115:AX$120)</f>
        <v>0</v>
      </c>
      <c r="I492" s="288">
        <f>SUMIF('7.  Persistence Report'!$D$115:$D$120,'4.  2011-2014 LRAM'!$B491,'7.  Persistence Report'!AY$115:AY$120)</f>
        <v>0</v>
      </c>
      <c r="J492" s="288">
        <f>SUMIF('7.  Persistence Report'!$D$115:$D$120,'4.  2011-2014 LRAM'!$B491,'7.  Persistence Report'!AZ$115:AZ$120)</f>
        <v>0</v>
      </c>
      <c r="K492" s="288">
        <f>SUMIF('7.  Persistence Report'!$D$115:$D$120,'4.  2011-2014 LRAM'!$B491,'7.  Persistence Report'!BA$115:BA$120)</f>
        <v>0</v>
      </c>
      <c r="L492" s="288">
        <f>SUMIF('7.  Persistence Report'!$D$115:$D$120,'4.  2011-2014 LRAM'!$B491,'7.  Persistence Report'!BB$115:BB$120)</f>
        <v>0</v>
      </c>
      <c r="M492" s="288">
        <f>SUMIF('7.  Persistence Report'!$D$115:$D$120,'4.  2011-2014 LRAM'!$B491,'7.  Persistence Report'!BC$115:BC$120)</f>
        <v>0</v>
      </c>
      <c r="N492" s="288">
        <f>N491</f>
        <v>12</v>
      </c>
      <c r="O492" s="288">
        <f>'[3]4.  2011-2014 LRAM'!O492</f>
        <v>0</v>
      </c>
      <c r="P492" s="288">
        <f>SUMIF('7.  Persistence Report'!$D$115:$D$120,'4.  2011-2014 LRAM'!$B491,'7.  Persistence Report'!P$115:P$120)</f>
        <v>0</v>
      </c>
      <c r="Q492" s="288">
        <f>SUMIF('7.  Persistence Report'!$D$115:$D$120,'4.  2011-2014 LRAM'!$B491,'7.  Persistence Report'!Q$115:Q$120)</f>
        <v>0</v>
      </c>
      <c r="R492" s="288">
        <f>SUMIF('7.  Persistence Report'!$D$115:$D$120,'4.  2011-2014 LRAM'!$B491,'7.  Persistence Report'!R$115:R$120)</f>
        <v>0</v>
      </c>
      <c r="S492" s="288">
        <f>SUMIF('7.  Persistence Report'!$D$115:$D$120,'4.  2011-2014 LRAM'!$B491,'7.  Persistence Report'!S$115:S$120)</f>
        <v>0</v>
      </c>
      <c r="T492" s="288">
        <f>SUMIF('7.  Persistence Report'!$D$115:$D$120,'4.  2011-2014 LRAM'!$B491,'7.  Persistence Report'!T$115:T$120)</f>
        <v>0</v>
      </c>
      <c r="U492" s="288">
        <f>SUMIF('7.  Persistence Report'!$D$115:$D$120,'4.  2011-2014 LRAM'!$B491,'7.  Persistence Report'!U$115:U$120)</f>
        <v>0</v>
      </c>
      <c r="V492" s="288">
        <f>SUMIF('7.  Persistence Report'!$D$115:$D$120,'4.  2011-2014 LRAM'!$B491,'7.  Persistence Report'!V$115:V$120)</f>
        <v>0</v>
      </c>
      <c r="W492" s="288">
        <f>SUMIF('7.  Persistence Report'!$D$115:$D$120,'4.  2011-2014 LRAM'!$B491,'7.  Persistence Report'!W$115:W$120)</f>
        <v>0</v>
      </c>
      <c r="X492" s="288">
        <f>SUMIF('7.  Persistence Report'!$D$115:$D$120,'4.  2011-2014 LRAM'!$B491,'7.  Persistence Report'!X$115:X$120)</f>
        <v>0</v>
      </c>
      <c r="Y492" s="404">
        <f>Y491</f>
        <v>0</v>
      </c>
      <c r="Z492" s="404">
        <f>Z491</f>
        <v>0</v>
      </c>
      <c r="AA492" s="404">
        <f t="shared" ref="AA492:AL492" si="155">AA491</f>
        <v>0</v>
      </c>
      <c r="AB492" s="404">
        <f t="shared" si="155"/>
        <v>0</v>
      </c>
      <c r="AC492" s="404">
        <f t="shared" si="155"/>
        <v>0</v>
      </c>
      <c r="AD492" s="404">
        <f t="shared" si="155"/>
        <v>0</v>
      </c>
      <c r="AE492" s="404">
        <f t="shared" si="155"/>
        <v>0</v>
      </c>
      <c r="AF492" s="404">
        <f t="shared" si="155"/>
        <v>0</v>
      </c>
      <c r="AG492" s="404">
        <f t="shared" si="155"/>
        <v>0</v>
      </c>
      <c r="AH492" s="404">
        <f t="shared" si="155"/>
        <v>0</v>
      </c>
      <c r="AI492" s="404">
        <f t="shared" si="155"/>
        <v>0</v>
      </c>
      <c r="AJ492" s="404">
        <f t="shared" si="155"/>
        <v>0</v>
      </c>
      <c r="AK492" s="404">
        <f t="shared" si="155"/>
        <v>0</v>
      </c>
      <c r="AL492" s="404">
        <f t="shared" si="155"/>
        <v>0</v>
      </c>
      <c r="AM492" s="299"/>
    </row>
    <row r="493" spans="1:39" ht="15.75" outlineLevel="1">
      <c r="A493" s="505"/>
      <c r="B493" s="316"/>
      <c r="C493" s="293"/>
      <c r="D493" s="284"/>
      <c r="E493" s="284"/>
      <c r="F493" s="284"/>
      <c r="G493" s="284"/>
      <c r="H493" s="284"/>
      <c r="I493" s="284"/>
      <c r="J493" s="284"/>
      <c r="K493" s="284"/>
      <c r="L493" s="284"/>
      <c r="M493" s="284"/>
      <c r="N493" s="293"/>
      <c r="O493" s="284"/>
      <c r="P493" s="284"/>
      <c r="Q493" s="284"/>
      <c r="R493" s="284"/>
      <c r="S493" s="284"/>
      <c r="T493" s="284"/>
      <c r="U493" s="284"/>
      <c r="V493" s="284"/>
      <c r="W493" s="284"/>
      <c r="X493" s="284"/>
      <c r="Y493" s="405"/>
      <c r="Z493" s="405"/>
      <c r="AA493" s="405"/>
      <c r="AB493" s="405"/>
      <c r="AC493" s="405"/>
      <c r="AD493" s="405"/>
      <c r="AE493" s="405"/>
      <c r="AF493" s="405"/>
      <c r="AG493" s="405"/>
      <c r="AH493" s="405"/>
      <c r="AI493" s="405"/>
      <c r="AJ493" s="405"/>
      <c r="AK493" s="405"/>
      <c r="AL493" s="405"/>
      <c r="AM493" s="299"/>
    </row>
    <row r="494" spans="1:39" ht="15" outlineLevel="1">
      <c r="A494" s="502">
        <v>28</v>
      </c>
      <c r="B494" s="314" t="s">
        <v>18</v>
      </c>
      <c r="C494" s="284" t="s">
        <v>24</v>
      </c>
      <c r="D494" s="288">
        <f>'[3]4.  2011-2014 LRAM'!D494</f>
        <v>0</v>
      </c>
      <c r="E494" s="288">
        <f>SUMIF('7.  Persistence Report'!$D$69:$D$85,'4.  2011-2014 LRAM'!$B494,'7.  Persistence Report'!AU$69:AU$85)</f>
        <v>0</v>
      </c>
      <c r="F494" s="288">
        <f>SUMIF('7.  Persistence Report'!$D$69:$D$85,'4.  2011-2014 LRAM'!$B494,'7.  Persistence Report'!AV$69:AV$85)</f>
        <v>0</v>
      </c>
      <c r="G494" s="288">
        <f>SUMIF('7.  Persistence Report'!$D$69:$D$85,'4.  2011-2014 LRAM'!$B494,'7.  Persistence Report'!AW$69:AW$85)</f>
        <v>0</v>
      </c>
      <c r="H494" s="288">
        <f>SUMIF('7.  Persistence Report'!$D$69:$D$85,'4.  2011-2014 LRAM'!$B494,'7.  Persistence Report'!AX$69:AX$85)</f>
        <v>0</v>
      </c>
      <c r="I494" s="288">
        <f>SUMIF('7.  Persistence Report'!$D$69:$D$85,'4.  2011-2014 LRAM'!$B494,'7.  Persistence Report'!AY$69:AY$85)</f>
        <v>0</v>
      </c>
      <c r="J494" s="288">
        <f>SUMIF('7.  Persistence Report'!$D$69:$D$85,'4.  2011-2014 LRAM'!$B494,'7.  Persistence Report'!AZ$69:AZ$85)</f>
        <v>0</v>
      </c>
      <c r="K494" s="288">
        <f>SUMIF('7.  Persistence Report'!$D$69:$D$85,'4.  2011-2014 LRAM'!$B494,'7.  Persistence Report'!BA$69:BA$85)</f>
        <v>0</v>
      </c>
      <c r="L494" s="288">
        <f>SUMIF('7.  Persistence Report'!$D$69:$D$85,'4.  2011-2014 LRAM'!$B494,'7.  Persistence Report'!BB$69:BB$85)</f>
        <v>0</v>
      </c>
      <c r="M494" s="288">
        <f>SUMIF('7.  Persistence Report'!$D$69:$D$85,'4.  2011-2014 LRAM'!$B494,'7.  Persistence Report'!BC$69:BC$85)</f>
        <v>0</v>
      </c>
      <c r="N494" s="288">
        <v>0</v>
      </c>
      <c r="O494" s="288">
        <f>'[3]4.  2011-2014 LRAM'!O494</f>
        <v>0</v>
      </c>
      <c r="P494" s="288">
        <f>SUMIF('7.  Persistence Report'!$D$69:$D$85,'4.  2011-2014 LRAM'!$B494,'7.  Persistence Report'!P$69:P$85)</f>
        <v>0</v>
      </c>
      <c r="Q494" s="288">
        <f>SUMIF('7.  Persistence Report'!$D$69:$D$85,'4.  2011-2014 LRAM'!$B494,'7.  Persistence Report'!Q$69:Q$85)</f>
        <v>0</v>
      </c>
      <c r="R494" s="288">
        <f>SUMIF('7.  Persistence Report'!$D$69:$D$85,'4.  2011-2014 LRAM'!$B494,'7.  Persistence Report'!R$69:R$85)</f>
        <v>0</v>
      </c>
      <c r="S494" s="288">
        <f>SUMIF('7.  Persistence Report'!$D$69:$D$85,'4.  2011-2014 LRAM'!$B494,'7.  Persistence Report'!S$69:S$85)</f>
        <v>0</v>
      </c>
      <c r="T494" s="288">
        <f>SUMIF('7.  Persistence Report'!$D$69:$D$85,'4.  2011-2014 LRAM'!$B494,'7.  Persistence Report'!T$69:T$85)</f>
        <v>0</v>
      </c>
      <c r="U494" s="288">
        <f>SUMIF('7.  Persistence Report'!$D$69:$D$85,'4.  2011-2014 LRAM'!$B494,'7.  Persistence Report'!U$69:U$85)</f>
        <v>0</v>
      </c>
      <c r="V494" s="288">
        <f>SUMIF('7.  Persistence Report'!$D$69:$D$85,'4.  2011-2014 LRAM'!$B494,'7.  Persistence Report'!V$69:V$85)</f>
        <v>0</v>
      </c>
      <c r="W494" s="288">
        <f>SUMIF('7.  Persistence Report'!$D$69:$D$85,'4.  2011-2014 LRAM'!$B494,'7.  Persistence Report'!W$69:W$85)</f>
        <v>0</v>
      </c>
      <c r="X494" s="288">
        <f>SUMIF('7.  Persistence Report'!$D$69:$D$85,'4.  2011-2014 LRAM'!$B494,'7.  Persistence Report'!X$69:X$85)</f>
        <v>0</v>
      </c>
      <c r="Y494" s="419"/>
      <c r="Z494" s="408"/>
      <c r="AA494" s="408"/>
      <c r="AB494" s="408"/>
      <c r="AC494" s="408"/>
      <c r="AD494" s="408"/>
      <c r="AE494" s="408"/>
      <c r="AF494" s="408"/>
      <c r="AG494" s="408"/>
      <c r="AH494" s="408"/>
      <c r="AI494" s="408"/>
      <c r="AJ494" s="408"/>
      <c r="AK494" s="408"/>
      <c r="AL494" s="408"/>
      <c r="AM494" s="289">
        <f>SUM(Y494:AL494)</f>
        <v>0</v>
      </c>
    </row>
    <row r="495" spans="1:39" ht="15" outlineLevel="1">
      <c r="B495" s="287" t="s">
        <v>258</v>
      </c>
      <c r="C495" s="284" t="s">
        <v>162</v>
      </c>
      <c r="D495" s="288">
        <f>'[3]4.  2011-2014 LRAM'!D495</f>
        <v>0</v>
      </c>
      <c r="E495" s="288">
        <f>SUMIF('7.  Persistence Report'!$D$115:$D$120,'4.  2011-2014 LRAM'!$B494,'7.  Persistence Report'!AU$115:AU$120)</f>
        <v>0</v>
      </c>
      <c r="F495" s="288">
        <f>SUMIF('7.  Persistence Report'!$D$115:$D$120,'4.  2011-2014 LRAM'!$B494,'7.  Persistence Report'!AV$115:AV$120)</f>
        <v>0</v>
      </c>
      <c r="G495" s="288">
        <f>SUMIF('7.  Persistence Report'!$D$115:$D$120,'4.  2011-2014 LRAM'!$B494,'7.  Persistence Report'!AW$115:AW$120)</f>
        <v>0</v>
      </c>
      <c r="H495" s="288">
        <f>SUMIF('7.  Persistence Report'!$D$115:$D$120,'4.  2011-2014 LRAM'!$B494,'7.  Persistence Report'!AX$115:AX$120)</f>
        <v>0</v>
      </c>
      <c r="I495" s="288">
        <f>SUMIF('7.  Persistence Report'!$D$115:$D$120,'4.  2011-2014 LRAM'!$B494,'7.  Persistence Report'!AY$115:AY$120)</f>
        <v>0</v>
      </c>
      <c r="J495" s="288">
        <f>SUMIF('7.  Persistence Report'!$D$115:$D$120,'4.  2011-2014 LRAM'!$B494,'7.  Persistence Report'!AZ$115:AZ$120)</f>
        <v>0</v>
      </c>
      <c r="K495" s="288">
        <f>SUMIF('7.  Persistence Report'!$D$115:$D$120,'4.  2011-2014 LRAM'!$B494,'7.  Persistence Report'!BA$115:BA$120)</f>
        <v>0</v>
      </c>
      <c r="L495" s="288">
        <f>SUMIF('7.  Persistence Report'!$D$115:$D$120,'4.  2011-2014 LRAM'!$B494,'7.  Persistence Report'!BB$115:BB$120)</f>
        <v>0</v>
      </c>
      <c r="M495" s="288">
        <f>SUMIF('7.  Persistence Report'!$D$115:$D$120,'4.  2011-2014 LRAM'!$B494,'7.  Persistence Report'!BC$115:BC$120)</f>
        <v>0</v>
      </c>
      <c r="N495" s="288">
        <f>N494</f>
        <v>0</v>
      </c>
      <c r="O495" s="288">
        <f>'[3]4.  2011-2014 LRAM'!O495</f>
        <v>0</v>
      </c>
      <c r="P495" s="288">
        <f>SUMIF('7.  Persistence Report'!$D$115:$D$120,'4.  2011-2014 LRAM'!$B494,'7.  Persistence Report'!P$115:P$120)</f>
        <v>0</v>
      </c>
      <c r="Q495" s="288">
        <f>SUMIF('7.  Persistence Report'!$D$115:$D$120,'4.  2011-2014 LRAM'!$B494,'7.  Persistence Report'!Q$115:Q$120)</f>
        <v>0</v>
      </c>
      <c r="R495" s="288">
        <f>SUMIF('7.  Persistence Report'!$D$115:$D$120,'4.  2011-2014 LRAM'!$B494,'7.  Persistence Report'!R$115:R$120)</f>
        <v>0</v>
      </c>
      <c r="S495" s="288">
        <f>SUMIF('7.  Persistence Report'!$D$115:$D$120,'4.  2011-2014 LRAM'!$B494,'7.  Persistence Report'!S$115:S$120)</f>
        <v>0</v>
      </c>
      <c r="T495" s="288">
        <f>SUMIF('7.  Persistence Report'!$D$115:$D$120,'4.  2011-2014 LRAM'!$B494,'7.  Persistence Report'!T$115:T$120)</f>
        <v>0</v>
      </c>
      <c r="U495" s="288">
        <f>SUMIF('7.  Persistence Report'!$D$115:$D$120,'4.  2011-2014 LRAM'!$B494,'7.  Persistence Report'!U$115:U$120)</f>
        <v>0</v>
      </c>
      <c r="V495" s="288">
        <f>SUMIF('7.  Persistence Report'!$D$115:$D$120,'4.  2011-2014 LRAM'!$B494,'7.  Persistence Report'!V$115:V$120)</f>
        <v>0</v>
      </c>
      <c r="W495" s="288">
        <f>SUMIF('7.  Persistence Report'!$D$115:$D$120,'4.  2011-2014 LRAM'!$B494,'7.  Persistence Report'!W$115:W$120)</f>
        <v>0</v>
      </c>
      <c r="X495" s="288">
        <f>SUMIF('7.  Persistence Report'!$D$115:$D$120,'4.  2011-2014 LRAM'!$B494,'7.  Persistence Report'!X$115:X$120)</f>
        <v>0</v>
      </c>
      <c r="Y495" s="404">
        <f>Y494</f>
        <v>0</v>
      </c>
      <c r="Z495" s="404">
        <f>Z494</f>
        <v>0</v>
      </c>
      <c r="AA495" s="404">
        <f t="shared" ref="AA495:AL495" si="156">AA494</f>
        <v>0</v>
      </c>
      <c r="AB495" s="404">
        <f t="shared" si="156"/>
        <v>0</v>
      </c>
      <c r="AC495" s="404">
        <f t="shared" si="156"/>
        <v>0</v>
      </c>
      <c r="AD495" s="404">
        <f t="shared" si="156"/>
        <v>0</v>
      </c>
      <c r="AE495" s="404">
        <f t="shared" si="156"/>
        <v>0</v>
      </c>
      <c r="AF495" s="404">
        <f t="shared" si="156"/>
        <v>0</v>
      </c>
      <c r="AG495" s="404">
        <f t="shared" si="156"/>
        <v>0</v>
      </c>
      <c r="AH495" s="404">
        <f t="shared" si="156"/>
        <v>0</v>
      </c>
      <c r="AI495" s="404">
        <f t="shared" si="156"/>
        <v>0</v>
      </c>
      <c r="AJ495" s="404">
        <f t="shared" si="156"/>
        <v>0</v>
      </c>
      <c r="AK495" s="404">
        <f t="shared" si="156"/>
        <v>0</v>
      </c>
      <c r="AL495" s="404">
        <f t="shared" si="156"/>
        <v>0</v>
      </c>
      <c r="AM495" s="290"/>
    </row>
    <row r="496" spans="1:39" ht="15" outlineLevel="1">
      <c r="A496" s="505"/>
      <c r="B496" s="315"/>
      <c r="C496" s="284"/>
      <c r="D496" s="284"/>
      <c r="E496" s="284"/>
      <c r="F496" s="284"/>
      <c r="G496" s="284"/>
      <c r="H496" s="284"/>
      <c r="I496" s="284"/>
      <c r="J496" s="284"/>
      <c r="K496" s="284"/>
      <c r="L496" s="284"/>
      <c r="M496" s="284"/>
      <c r="N496" s="284"/>
      <c r="O496" s="284"/>
      <c r="P496" s="284"/>
      <c r="Q496" s="284"/>
      <c r="R496" s="284"/>
      <c r="S496" s="284"/>
      <c r="T496" s="284"/>
      <c r="U496" s="284"/>
      <c r="V496" s="284"/>
      <c r="W496" s="284"/>
      <c r="X496" s="284"/>
      <c r="Y496" s="405"/>
      <c r="Z496" s="405"/>
      <c r="AA496" s="405"/>
      <c r="AB496" s="405"/>
      <c r="AC496" s="405"/>
      <c r="AD496" s="405"/>
      <c r="AE496" s="405"/>
      <c r="AF496" s="405"/>
      <c r="AG496" s="405"/>
      <c r="AH496" s="405"/>
      <c r="AI496" s="405"/>
      <c r="AJ496" s="405"/>
      <c r="AK496" s="405"/>
      <c r="AL496" s="405"/>
      <c r="AM496" s="299"/>
    </row>
    <row r="497" spans="1:39" ht="15" outlineLevel="1">
      <c r="A497" s="502">
        <v>29</v>
      </c>
      <c r="B497" s="317" t="s">
        <v>19</v>
      </c>
      <c r="C497" s="284" t="s">
        <v>24</v>
      </c>
      <c r="D497" s="288">
        <f>'[3]4.  2011-2014 LRAM'!D497</f>
        <v>0</v>
      </c>
      <c r="E497" s="288">
        <f>SUMIF('7.  Persistence Report'!$D$69:$D$85,'4.  2011-2014 LRAM'!$B497,'7.  Persistence Report'!AU$69:AU$85)</f>
        <v>0</v>
      </c>
      <c r="F497" s="288">
        <f>SUMIF('7.  Persistence Report'!$D$69:$D$85,'4.  2011-2014 LRAM'!$B497,'7.  Persistence Report'!AV$69:AV$85)</f>
        <v>0</v>
      </c>
      <c r="G497" s="288">
        <f>SUMIF('7.  Persistence Report'!$D$69:$D$85,'4.  2011-2014 LRAM'!$B497,'7.  Persistence Report'!AW$69:AW$85)</f>
        <v>0</v>
      </c>
      <c r="H497" s="288">
        <f>SUMIF('7.  Persistence Report'!$D$69:$D$85,'4.  2011-2014 LRAM'!$B497,'7.  Persistence Report'!AX$69:AX$85)</f>
        <v>0</v>
      </c>
      <c r="I497" s="288">
        <f>SUMIF('7.  Persistence Report'!$D$69:$D$85,'4.  2011-2014 LRAM'!$B497,'7.  Persistence Report'!AY$69:AY$85)</f>
        <v>0</v>
      </c>
      <c r="J497" s="288">
        <f>SUMIF('7.  Persistence Report'!$D$69:$D$85,'4.  2011-2014 LRAM'!$B497,'7.  Persistence Report'!AZ$69:AZ$85)</f>
        <v>0</v>
      </c>
      <c r="K497" s="288">
        <f>SUMIF('7.  Persistence Report'!$D$69:$D$85,'4.  2011-2014 LRAM'!$B497,'7.  Persistence Report'!BA$69:BA$85)</f>
        <v>0</v>
      </c>
      <c r="L497" s="288">
        <f>SUMIF('7.  Persistence Report'!$D$69:$D$85,'4.  2011-2014 LRAM'!$B497,'7.  Persistence Report'!BB$69:BB$85)</f>
        <v>0</v>
      </c>
      <c r="M497" s="288">
        <f>SUMIF('7.  Persistence Report'!$D$69:$D$85,'4.  2011-2014 LRAM'!$B497,'7.  Persistence Report'!BC$69:BC$85)</f>
        <v>0</v>
      </c>
      <c r="N497" s="288">
        <v>0</v>
      </c>
      <c r="O497" s="288">
        <f>'[3]4.  2011-2014 LRAM'!O497</f>
        <v>0</v>
      </c>
      <c r="P497" s="288">
        <f>SUMIF('7.  Persistence Report'!$D$69:$D$85,'4.  2011-2014 LRAM'!$B497,'7.  Persistence Report'!P$69:P$85)</f>
        <v>0</v>
      </c>
      <c r="Q497" s="288">
        <f>SUMIF('7.  Persistence Report'!$D$69:$D$85,'4.  2011-2014 LRAM'!$B497,'7.  Persistence Report'!Q$69:Q$85)</f>
        <v>0</v>
      </c>
      <c r="R497" s="288">
        <f>SUMIF('7.  Persistence Report'!$D$69:$D$85,'4.  2011-2014 LRAM'!$B497,'7.  Persistence Report'!R$69:R$85)</f>
        <v>0</v>
      </c>
      <c r="S497" s="288">
        <f>SUMIF('7.  Persistence Report'!$D$69:$D$85,'4.  2011-2014 LRAM'!$B497,'7.  Persistence Report'!S$69:S$85)</f>
        <v>0</v>
      </c>
      <c r="T497" s="288">
        <f>SUMIF('7.  Persistence Report'!$D$69:$D$85,'4.  2011-2014 LRAM'!$B497,'7.  Persistence Report'!T$69:T$85)</f>
        <v>0</v>
      </c>
      <c r="U497" s="288">
        <f>SUMIF('7.  Persistence Report'!$D$69:$D$85,'4.  2011-2014 LRAM'!$B497,'7.  Persistence Report'!U$69:U$85)</f>
        <v>0</v>
      </c>
      <c r="V497" s="288">
        <f>SUMIF('7.  Persistence Report'!$D$69:$D$85,'4.  2011-2014 LRAM'!$B497,'7.  Persistence Report'!V$69:V$85)</f>
        <v>0</v>
      </c>
      <c r="W497" s="288">
        <f>SUMIF('7.  Persistence Report'!$D$69:$D$85,'4.  2011-2014 LRAM'!$B497,'7.  Persistence Report'!W$69:W$85)</f>
        <v>0</v>
      </c>
      <c r="X497" s="288">
        <f>SUMIF('7.  Persistence Report'!$D$69:$D$85,'4.  2011-2014 LRAM'!$B497,'7.  Persistence Report'!X$69:X$85)</f>
        <v>0</v>
      </c>
      <c r="Y497" s="419"/>
      <c r="Z497" s="408"/>
      <c r="AA497" s="408"/>
      <c r="AB497" s="408"/>
      <c r="AC497" s="408"/>
      <c r="AD497" s="408"/>
      <c r="AE497" s="408"/>
      <c r="AF497" s="408"/>
      <c r="AG497" s="408"/>
      <c r="AH497" s="408"/>
      <c r="AI497" s="408"/>
      <c r="AJ497" s="408"/>
      <c r="AK497" s="408"/>
      <c r="AL497" s="408"/>
      <c r="AM497" s="289">
        <f>SUM(Y497:AL497)</f>
        <v>0</v>
      </c>
    </row>
    <row r="498" spans="1:39" ht="15" outlineLevel="1">
      <c r="B498" s="317" t="s">
        <v>258</v>
      </c>
      <c r="C498" s="284" t="s">
        <v>162</v>
      </c>
      <c r="D498" s="288">
        <f>'[3]4.  2011-2014 LRAM'!D498</f>
        <v>0</v>
      </c>
      <c r="E498" s="288">
        <f>SUMIF('7.  Persistence Report'!$D$115:$D$120,'4.  2011-2014 LRAM'!$B497,'7.  Persistence Report'!AU$115:AU$120)</f>
        <v>0</v>
      </c>
      <c r="F498" s="288">
        <f>SUMIF('7.  Persistence Report'!$D$115:$D$120,'4.  2011-2014 LRAM'!$B497,'7.  Persistence Report'!AV$115:AV$120)</f>
        <v>0</v>
      </c>
      <c r="G498" s="288">
        <f>SUMIF('7.  Persistence Report'!$D$115:$D$120,'4.  2011-2014 LRAM'!$B497,'7.  Persistence Report'!AW$115:AW$120)</f>
        <v>0</v>
      </c>
      <c r="H498" s="288">
        <f>SUMIF('7.  Persistence Report'!$D$115:$D$120,'4.  2011-2014 LRAM'!$B497,'7.  Persistence Report'!AX$115:AX$120)</f>
        <v>0</v>
      </c>
      <c r="I498" s="288">
        <f>SUMIF('7.  Persistence Report'!$D$115:$D$120,'4.  2011-2014 LRAM'!$B497,'7.  Persistence Report'!AY$115:AY$120)</f>
        <v>0</v>
      </c>
      <c r="J498" s="288">
        <f>SUMIF('7.  Persistence Report'!$D$115:$D$120,'4.  2011-2014 LRAM'!$B497,'7.  Persistence Report'!AZ$115:AZ$120)</f>
        <v>0</v>
      </c>
      <c r="K498" s="288">
        <f>SUMIF('7.  Persistence Report'!$D$115:$D$120,'4.  2011-2014 LRAM'!$B497,'7.  Persistence Report'!BA$115:BA$120)</f>
        <v>0</v>
      </c>
      <c r="L498" s="288">
        <f>SUMIF('7.  Persistence Report'!$D$115:$D$120,'4.  2011-2014 LRAM'!$B497,'7.  Persistence Report'!BB$115:BB$120)</f>
        <v>0</v>
      </c>
      <c r="M498" s="288">
        <f>SUMIF('7.  Persistence Report'!$D$115:$D$120,'4.  2011-2014 LRAM'!$B497,'7.  Persistence Report'!BC$115:BC$120)</f>
        <v>0</v>
      </c>
      <c r="N498" s="288">
        <f>N497</f>
        <v>0</v>
      </c>
      <c r="O498" s="288">
        <f>'[3]4.  2011-2014 LRAM'!O498</f>
        <v>0</v>
      </c>
      <c r="P498" s="288">
        <f>SUMIF('7.  Persistence Report'!$D$115:$D$120,'4.  2011-2014 LRAM'!$B497,'7.  Persistence Report'!P$115:P$120)</f>
        <v>0</v>
      </c>
      <c r="Q498" s="288">
        <f>SUMIF('7.  Persistence Report'!$D$115:$D$120,'4.  2011-2014 LRAM'!$B497,'7.  Persistence Report'!Q$115:Q$120)</f>
        <v>0</v>
      </c>
      <c r="R498" s="288">
        <f>SUMIF('7.  Persistence Report'!$D$115:$D$120,'4.  2011-2014 LRAM'!$B497,'7.  Persistence Report'!R$115:R$120)</f>
        <v>0</v>
      </c>
      <c r="S498" s="288">
        <f>SUMIF('7.  Persistence Report'!$D$115:$D$120,'4.  2011-2014 LRAM'!$B497,'7.  Persistence Report'!S$115:S$120)</f>
        <v>0</v>
      </c>
      <c r="T498" s="288">
        <f>SUMIF('7.  Persistence Report'!$D$115:$D$120,'4.  2011-2014 LRAM'!$B497,'7.  Persistence Report'!T$115:T$120)</f>
        <v>0</v>
      </c>
      <c r="U498" s="288">
        <f>SUMIF('7.  Persistence Report'!$D$115:$D$120,'4.  2011-2014 LRAM'!$B497,'7.  Persistence Report'!U$115:U$120)</f>
        <v>0</v>
      </c>
      <c r="V498" s="288">
        <f>SUMIF('7.  Persistence Report'!$D$115:$D$120,'4.  2011-2014 LRAM'!$B497,'7.  Persistence Report'!V$115:V$120)</f>
        <v>0</v>
      </c>
      <c r="W498" s="288">
        <f>SUMIF('7.  Persistence Report'!$D$115:$D$120,'4.  2011-2014 LRAM'!$B497,'7.  Persistence Report'!W$115:W$120)</f>
        <v>0</v>
      </c>
      <c r="X498" s="288">
        <f>SUMIF('7.  Persistence Report'!$D$115:$D$120,'4.  2011-2014 LRAM'!$B497,'7.  Persistence Report'!X$115:X$120)</f>
        <v>0</v>
      </c>
      <c r="Y498" s="404">
        <f>Y497</f>
        <v>0</v>
      </c>
      <c r="Z498" s="404">
        <f t="shared" ref="Z498:AL498" si="157">Z497</f>
        <v>0</v>
      </c>
      <c r="AA498" s="404">
        <f t="shared" si="157"/>
        <v>0</v>
      </c>
      <c r="AB498" s="404">
        <f t="shared" si="157"/>
        <v>0</v>
      </c>
      <c r="AC498" s="404">
        <f t="shared" si="157"/>
        <v>0</v>
      </c>
      <c r="AD498" s="404">
        <f t="shared" si="157"/>
        <v>0</v>
      </c>
      <c r="AE498" s="404">
        <f t="shared" si="157"/>
        <v>0</v>
      </c>
      <c r="AF498" s="404">
        <f t="shared" si="157"/>
        <v>0</v>
      </c>
      <c r="AG498" s="404">
        <f t="shared" si="157"/>
        <v>0</v>
      </c>
      <c r="AH498" s="404">
        <f t="shared" si="157"/>
        <v>0</v>
      </c>
      <c r="AI498" s="404">
        <f t="shared" si="157"/>
        <v>0</v>
      </c>
      <c r="AJ498" s="404">
        <f t="shared" si="157"/>
        <v>0</v>
      </c>
      <c r="AK498" s="404">
        <f t="shared" si="157"/>
        <v>0</v>
      </c>
      <c r="AL498" s="404">
        <f t="shared" si="157"/>
        <v>0</v>
      </c>
      <c r="AM498" s="290"/>
    </row>
    <row r="499" spans="1:39" ht="15" outlineLevel="1">
      <c r="B499" s="317"/>
      <c r="C499" s="284"/>
      <c r="D499" s="284"/>
      <c r="E499" s="284"/>
      <c r="F499" s="284"/>
      <c r="G499" s="284"/>
      <c r="H499" s="284"/>
      <c r="I499" s="284"/>
      <c r="J499" s="284"/>
      <c r="K499" s="284"/>
      <c r="L499" s="284"/>
      <c r="M499" s="284"/>
      <c r="N499" s="284"/>
      <c r="O499" s="284"/>
      <c r="P499" s="284"/>
      <c r="Q499" s="284"/>
      <c r="R499" s="284"/>
      <c r="S499" s="284"/>
      <c r="T499" s="284"/>
      <c r="U499" s="284"/>
      <c r="V499" s="284"/>
      <c r="W499" s="284"/>
      <c r="X499" s="284"/>
      <c r="Y499" s="416"/>
      <c r="Z499" s="416"/>
      <c r="AA499" s="416"/>
      <c r="AB499" s="416"/>
      <c r="AC499" s="416"/>
      <c r="AD499" s="416"/>
      <c r="AE499" s="416"/>
      <c r="AF499" s="416"/>
      <c r="AG499" s="416"/>
      <c r="AH499" s="416"/>
      <c r="AI499" s="416"/>
      <c r="AJ499" s="416"/>
      <c r="AK499" s="416"/>
      <c r="AL499" s="416"/>
      <c r="AM499" s="306"/>
    </row>
    <row r="500" spans="1:39" s="276" customFormat="1" ht="15" outlineLevel="1">
      <c r="A500" s="502">
        <v>30</v>
      </c>
      <c r="B500" s="307" t="s">
        <v>488</v>
      </c>
      <c r="C500" s="284" t="s">
        <v>24</v>
      </c>
      <c r="D500" s="288">
        <f>'[3]4.  2011-2014 LRAM'!D500</f>
        <v>0</v>
      </c>
      <c r="E500" s="288">
        <f>SUMIF('7.  Persistence Report'!$D$69:$D$85,'4.  2011-2014 LRAM'!$B500,'7.  Persistence Report'!AU$69:AU$85)</f>
        <v>0</v>
      </c>
      <c r="F500" s="288">
        <f>SUMIF('7.  Persistence Report'!$D$69:$D$85,'4.  2011-2014 LRAM'!$B500,'7.  Persistence Report'!AV$69:AV$85)</f>
        <v>0</v>
      </c>
      <c r="G500" s="288">
        <f>SUMIF('7.  Persistence Report'!$D$69:$D$85,'4.  2011-2014 LRAM'!$B500,'7.  Persistence Report'!AW$69:AW$85)</f>
        <v>0</v>
      </c>
      <c r="H500" s="288">
        <f>SUMIF('7.  Persistence Report'!$D$69:$D$85,'4.  2011-2014 LRAM'!$B500,'7.  Persistence Report'!AX$69:AX$85)</f>
        <v>0</v>
      </c>
      <c r="I500" s="288">
        <f>SUMIF('7.  Persistence Report'!$D$69:$D$85,'4.  2011-2014 LRAM'!$B500,'7.  Persistence Report'!AY$69:AY$85)</f>
        <v>0</v>
      </c>
      <c r="J500" s="288">
        <f>SUMIF('7.  Persistence Report'!$D$69:$D$85,'4.  2011-2014 LRAM'!$B500,'7.  Persistence Report'!AZ$69:AZ$85)</f>
        <v>0</v>
      </c>
      <c r="K500" s="288">
        <f>SUMIF('7.  Persistence Report'!$D$69:$D$85,'4.  2011-2014 LRAM'!$B500,'7.  Persistence Report'!BA$69:BA$85)</f>
        <v>0</v>
      </c>
      <c r="L500" s="288">
        <f>SUMIF('7.  Persistence Report'!$D$69:$D$85,'4.  2011-2014 LRAM'!$B500,'7.  Persistence Report'!BB$69:BB$85)</f>
        <v>0</v>
      </c>
      <c r="M500" s="288">
        <f>SUMIF('7.  Persistence Report'!$D$69:$D$85,'4.  2011-2014 LRAM'!$B500,'7.  Persistence Report'!BC$69:BC$85)</f>
        <v>0</v>
      </c>
      <c r="N500" s="288">
        <v>0</v>
      </c>
      <c r="O500" s="288">
        <f>'[3]4.  2011-2014 LRAM'!O500</f>
        <v>0</v>
      </c>
      <c r="P500" s="288">
        <f>SUMIF('7.  Persistence Report'!$D$69:$D$85,'4.  2011-2014 LRAM'!$B500,'7.  Persistence Report'!P$69:P$85)</f>
        <v>0</v>
      </c>
      <c r="Q500" s="288">
        <f>SUMIF('7.  Persistence Report'!$D$69:$D$85,'4.  2011-2014 LRAM'!$B500,'7.  Persistence Report'!Q$69:Q$85)</f>
        <v>0</v>
      </c>
      <c r="R500" s="288">
        <f>SUMIF('7.  Persistence Report'!$D$69:$D$85,'4.  2011-2014 LRAM'!$B500,'7.  Persistence Report'!R$69:R$85)</f>
        <v>0</v>
      </c>
      <c r="S500" s="288">
        <f>SUMIF('7.  Persistence Report'!$D$69:$D$85,'4.  2011-2014 LRAM'!$B500,'7.  Persistence Report'!S$69:S$85)</f>
        <v>0</v>
      </c>
      <c r="T500" s="288">
        <f>SUMIF('7.  Persistence Report'!$D$69:$D$85,'4.  2011-2014 LRAM'!$B500,'7.  Persistence Report'!T$69:T$85)</f>
        <v>0</v>
      </c>
      <c r="U500" s="288">
        <f>SUMIF('7.  Persistence Report'!$D$69:$D$85,'4.  2011-2014 LRAM'!$B500,'7.  Persistence Report'!U$69:U$85)</f>
        <v>0</v>
      </c>
      <c r="V500" s="288">
        <f>SUMIF('7.  Persistence Report'!$D$69:$D$85,'4.  2011-2014 LRAM'!$B500,'7.  Persistence Report'!V$69:V$85)</f>
        <v>0</v>
      </c>
      <c r="W500" s="288">
        <f>SUMIF('7.  Persistence Report'!$D$69:$D$85,'4.  2011-2014 LRAM'!$B500,'7.  Persistence Report'!W$69:W$85)</f>
        <v>0</v>
      </c>
      <c r="X500" s="288">
        <f>SUMIF('7.  Persistence Report'!$D$69:$D$85,'4.  2011-2014 LRAM'!$B500,'7.  Persistence Report'!X$69:X$85)</f>
        <v>0</v>
      </c>
      <c r="Y500" s="403"/>
      <c r="Z500" s="403"/>
      <c r="AA500" s="403"/>
      <c r="AB500" s="403"/>
      <c r="AC500" s="403"/>
      <c r="AD500" s="403"/>
      <c r="AE500" s="403"/>
      <c r="AF500" s="403"/>
      <c r="AG500" s="403"/>
      <c r="AH500" s="403"/>
      <c r="AI500" s="403"/>
      <c r="AJ500" s="403"/>
      <c r="AK500" s="403"/>
      <c r="AL500" s="403"/>
      <c r="AM500" s="289">
        <f>SUM(Y500:AL500)</f>
        <v>0</v>
      </c>
    </row>
    <row r="501" spans="1:39" s="276" customFormat="1" ht="15" outlineLevel="1">
      <c r="A501" s="502"/>
      <c r="B501" s="317" t="s">
        <v>258</v>
      </c>
      <c r="C501" s="284" t="s">
        <v>162</v>
      </c>
      <c r="D501" s="288">
        <f>'[3]4.  2011-2014 LRAM'!D501</f>
        <v>0</v>
      </c>
      <c r="E501" s="288">
        <f>SUMIF('7.  Persistence Report'!$D$115:$D$120,'4.  2011-2014 LRAM'!$B500,'7.  Persistence Report'!AU$115:AU$120)</f>
        <v>0</v>
      </c>
      <c r="F501" s="288">
        <f>SUMIF('7.  Persistence Report'!$D$115:$D$120,'4.  2011-2014 LRAM'!$B500,'7.  Persistence Report'!AV$115:AV$120)</f>
        <v>0</v>
      </c>
      <c r="G501" s="288">
        <f>SUMIF('7.  Persistence Report'!$D$115:$D$120,'4.  2011-2014 LRAM'!$B500,'7.  Persistence Report'!AW$115:AW$120)</f>
        <v>0</v>
      </c>
      <c r="H501" s="288">
        <f>SUMIF('7.  Persistence Report'!$D$115:$D$120,'4.  2011-2014 LRAM'!$B500,'7.  Persistence Report'!AX$115:AX$120)</f>
        <v>0</v>
      </c>
      <c r="I501" s="288">
        <f>SUMIF('7.  Persistence Report'!$D$115:$D$120,'4.  2011-2014 LRAM'!$B500,'7.  Persistence Report'!AY$115:AY$120)</f>
        <v>0</v>
      </c>
      <c r="J501" s="288">
        <f>SUMIF('7.  Persistence Report'!$D$115:$D$120,'4.  2011-2014 LRAM'!$B500,'7.  Persistence Report'!AZ$115:AZ$120)</f>
        <v>0</v>
      </c>
      <c r="K501" s="288">
        <f>SUMIF('7.  Persistence Report'!$D$115:$D$120,'4.  2011-2014 LRAM'!$B500,'7.  Persistence Report'!BA$115:BA$120)</f>
        <v>0</v>
      </c>
      <c r="L501" s="288">
        <f>SUMIF('7.  Persistence Report'!$D$115:$D$120,'4.  2011-2014 LRAM'!$B500,'7.  Persistence Report'!BB$115:BB$120)</f>
        <v>0</v>
      </c>
      <c r="M501" s="288">
        <f>SUMIF('7.  Persistence Report'!$D$115:$D$120,'4.  2011-2014 LRAM'!$B500,'7.  Persistence Report'!BC$115:BC$120)</f>
        <v>0</v>
      </c>
      <c r="N501" s="288">
        <f>N500</f>
        <v>0</v>
      </c>
      <c r="O501" s="288">
        <f>'[3]4.  2011-2014 LRAM'!O501</f>
        <v>0</v>
      </c>
      <c r="P501" s="288">
        <f>SUMIF('7.  Persistence Report'!$D$115:$D$120,'4.  2011-2014 LRAM'!$B500,'7.  Persistence Report'!P$115:P$120)</f>
        <v>0</v>
      </c>
      <c r="Q501" s="288">
        <f>SUMIF('7.  Persistence Report'!$D$115:$D$120,'4.  2011-2014 LRAM'!$B500,'7.  Persistence Report'!Q$115:Q$120)</f>
        <v>0</v>
      </c>
      <c r="R501" s="288">
        <f>SUMIF('7.  Persistence Report'!$D$115:$D$120,'4.  2011-2014 LRAM'!$B500,'7.  Persistence Report'!R$115:R$120)</f>
        <v>0</v>
      </c>
      <c r="S501" s="288">
        <f>SUMIF('7.  Persistence Report'!$D$115:$D$120,'4.  2011-2014 LRAM'!$B500,'7.  Persistence Report'!S$115:S$120)</f>
        <v>0</v>
      </c>
      <c r="T501" s="288">
        <f>SUMIF('7.  Persistence Report'!$D$115:$D$120,'4.  2011-2014 LRAM'!$B500,'7.  Persistence Report'!T$115:T$120)</f>
        <v>0</v>
      </c>
      <c r="U501" s="288">
        <f>SUMIF('7.  Persistence Report'!$D$115:$D$120,'4.  2011-2014 LRAM'!$B500,'7.  Persistence Report'!U$115:U$120)</f>
        <v>0</v>
      </c>
      <c r="V501" s="288">
        <f>SUMIF('7.  Persistence Report'!$D$115:$D$120,'4.  2011-2014 LRAM'!$B500,'7.  Persistence Report'!V$115:V$120)</f>
        <v>0</v>
      </c>
      <c r="W501" s="288">
        <f>SUMIF('7.  Persistence Report'!$D$115:$D$120,'4.  2011-2014 LRAM'!$B500,'7.  Persistence Report'!W$115:W$120)</f>
        <v>0</v>
      </c>
      <c r="X501" s="288">
        <f>SUMIF('7.  Persistence Report'!$D$115:$D$120,'4.  2011-2014 LRAM'!$B500,'7.  Persistence Report'!X$115:X$120)</f>
        <v>0</v>
      </c>
      <c r="Y501" s="404">
        <f>Y500</f>
        <v>0</v>
      </c>
      <c r="Z501" s="404">
        <f t="shared" ref="Z501:AL501" si="158">Z500</f>
        <v>0</v>
      </c>
      <c r="AA501" s="404">
        <f t="shared" si="158"/>
        <v>0</v>
      </c>
      <c r="AB501" s="404">
        <f t="shared" si="158"/>
        <v>0</v>
      </c>
      <c r="AC501" s="404">
        <f t="shared" si="158"/>
        <v>0</v>
      </c>
      <c r="AD501" s="404">
        <f t="shared" si="158"/>
        <v>0</v>
      </c>
      <c r="AE501" s="404">
        <f t="shared" si="158"/>
        <v>0</v>
      </c>
      <c r="AF501" s="404">
        <f t="shared" si="158"/>
        <v>0</v>
      </c>
      <c r="AG501" s="404">
        <f t="shared" si="158"/>
        <v>0</v>
      </c>
      <c r="AH501" s="404">
        <f t="shared" si="158"/>
        <v>0</v>
      </c>
      <c r="AI501" s="404">
        <f t="shared" si="158"/>
        <v>0</v>
      </c>
      <c r="AJ501" s="404">
        <f t="shared" si="158"/>
        <v>0</v>
      </c>
      <c r="AK501" s="404">
        <f t="shared" si="158"/>
        <v>0</v>
      </c>
      <c r="AL501" s="404">
        <f t="shared" si="158"/>
        <v>0</v>
      </c>
      <c r="AM501" s="290"/>
    </row>
    <row r="502" spans="1:39" s="276" customFormat="1" ht="15" outlineLevel="1">
      <c r="A502" s="502"/>
      <c r="B502" s="317"/>
      <c r="C502" s="284"/>
      <c r="D502" s="284"/>
      <c r="E502" s="284"/>
      <c r="F502" s="284"/>
      <c r="G502" s="284"/>
      <c r="H502" s="284"/>
      <c r="I502" s="284"/>
      <c r="J502" s="284"/>
      <c r="K502" s="284"/>
      <c r="L502" s="284"/>
      <c r="M502" s="284"/>
      <c r="N502" s="284"/>
      <c r="O502" s="284"/>
      <c r="P502" s="284"/>
      <c r="Q502" s="284"/>
      <c r="R502" s="284"/>
      <c r="S502" s="284"/>
      <c r="T502" s="284"/>
      <c r="U502" s="284"/>
      <c r="V502" s="284"/>
      <c r="W502" s="284"/>
      <c r="X502" s="284"/>
      <c r="Y502" s="405"/>
      <c r="Z502" s="405"/>
      <c r="AA502" s="405"/>
      <c r="AB502" s="405"/>
      <c r="AC502" s="405"/>
      <c r="AD502" s="405"/>
      <c r="AE502" s="405"/>
      <c r="AF502" s="405"/>
      <c r="AG502" s="405"/>
      <c r="AH502" s="405"/>
      <c r="AI502" s="405"/>
      <c r="AJ502" s="405"/>
      <c r="AK502" s="405"/>
      <c r="AL502" s="405"/>
      <c r="AM502" s="306"/>
    </row>
    <row r="503" spans="1:39" s="276" customFormat="1" ht="15.75" outlineLevel="1">
      <c r="A503" s="502"/>
      <c r="B503" s="281" t="s">
        <v>489</v>
      </c>
      <c r="C503" s="284"/>
      <c r="D503" s="284"/>
      <c r="E503" s="284"/>
      <c r="F503" s="284"/>
      <c r="G503" s="284"/>
      <c r="H503" s="284"/>
      <c r="I503" s="284"/>
      <c r="J503" s="284"/>
      <c r="K503" s="284"/>
      <c r="L503" s="284"/>
      <c r="M503" s="284"/>
      <c r="N503" s="284"/>
      <c r="O503" s="284"/>
      <c r="P503" s="284"/>
      <c r="Q503" s="284"/>
      <c r="R503" s="284"/>
      <c r="S503" s="284"/>
      <c r="T503" s="284"/>
      <c r="U503" s="284"/>
      <c r="V503" s="284"/>
      <c r="W503" s="284"/>
      <c r="X503" s="284"/>
      <c r="Y503" s="405"/>
      <c r="Z503" s="405"/>
      <c r="AA503" s="405"/>
      <c r="AB503" s="405"/>
      <c r="AC503" s="405"/>
      <c r="AD503" s="405"/>
      <c r="AE503" s="405"/>
      <c r="AF503" s="405"/>
      <c r="AG503" s="405"/>
      <c r="AH503" s="405"/>
      <c r="AI503" s="405"/>
      <c r="AJ503" s="405"/>
      <c r="AK503" s="405"/>
      <c r="AL503" s="405"/>
      <c r="AM503" s="306"/>
    </row>
    <row r="504" spans="1:39" s="276" customFormat="1" ht="15" outlineLevel="1">
      <c r="A504" s="502">
        <v>31</v>
      </c>
      <c r="B504" s="317" t="s">
        <v>490</v>
      </c>
      <c r="C504" s="284" t="s">
        <v>24</v>
      </c>
      <c r="D504" s="288">
        <f>'[3]4.  2011-2014 LRAM'!D504</f>
        <v>0</v>
      </c>
      <c r="E504" s="288">
        <f>SUMIF('7.  Persistence Report'!$D$69:$D$85,'4.  2011-2014 LRAM'!$B504,'7.  Persistence Report'!AU$69:AU$85)</f>
        <v>0</v>
      </c>
      <c r="F504" s="288">
        <f>SUMIF('7.  Persistence Report'!$D$69:$D$85,'4.  2011-2014 LRAM'!$B504,'7.  Persistence Report'!AV$69:AV$85)</f>
        <v>0</v>
      </c>
      <c r="G504" s="288">
        <f>SUMIF('7.  Persistence Report'!$D$69:$D$85,'4.  2011-2014 LRAM'!$B504,'7.  Persistence Report'!AW$69:AW$85)</f>
        <v>0</v>
      </c>
      <c r="H504" s="288">
        <f>SUMIF('7.  Persistence Report'!$D$69:$D$85,'4.  2011-2014 LRAM'!$B504,'7.  Persistence Report'!AX$69:AX$85)</f>
        <v>0</v>
      </c>
      <c r="I504" s="288">
        <f>SUMIF('7.  Persistence Report'!$D$69:$D$85,'4.  2011-2014 LRAM'!$B504,'7.  Persistence Report'!AY$69:AY$85)</f>
        <v>0</v>
      </c>
      <c r="J504" s="288">
        <f>SUMIF('7.  Persistence Report'!$D$69:$D$85,'4.  2011-2014 LRAM'!$B504,'7.  Persistence Report'!AZ$69:AZ$85)</f>
        <v>0</v>
      </c>
      <c r="K504" s="288">
        <f>SUMIF('7.  Persistence Report'!$D$69:$D$85,'4.  2011-2014 LRAM'!$B504,'7.  Persistence Report'!BA$69:BA$85)</f>
        <v>0</v>
      </c>
      <c r="L504" s="288">
        <f>SUMIF('7.  Persistence Report'!$D$69:$D$85,'4.  2011-2014 LRAM'!$B504,'7.  Persistence Report'!BB$69:BB$85)</f>
        <v>0</v>
      </c>
      <c r="M504" s="288">
        <f>SUMIF('7.  Persistence Report'!$D$69:$D$85,'4.  2011-2014 LRAM'!$B504,'7.  Persistence Report'!BC$69:BC$85)</f>
        <v>0</v>
      </c>
      <c r="N504" s="288">
        <v>0</v>
      </c>
      <c r="O504" s="288">
        <f>'[3]4.  2011-2014 LRAM'!O504</f>
        <v>0</v>
      </c>
      <c r="P504" s="288">
        <f>SUMIF('7.  Persistence Report'!$D$69:$D$85,'4.  2011-2014 LRAM'!$B504,'7.  Persistence Report'!P$69:P$85)</f>
        <v>0</v>
      </c>
      <c r="Q504" s="288">
        <f>SUMIF('7.  Persistence Report'!$D$69:$D$85,'4.  2011-2014 LRAM'!$B504,'7.  Persistence Report'!Q$69:Q$85)</f>
        <v>0</v>
      </c>
      <c r="R504" s="288">
        <f>SUMIF('7.  Persistence Report'!$D$69:$D$85,'4.  2011-2014 LRAM'!$B504,'7.  Persistence Report'!R$69:R$85)</f>
        <v>0</v>
      </c>
      <c r="S504" s="288">
        <f>SUMIF('7.  Persistence Report'!$D$69:$D$85,'4.  2011-2014 LRAM'!$B504,'7.  Persistence Report'!S$69:S$85)</f>
        <v>0</v>
      </c>
      <c r="T504" s="288">
        <f>SUMIF('7.  Persistence Report'!$D$69:$D$85,'4.  2011-2014 LRAM'!$B504,'7.  Persistence Report'!T$69:T$85)</f>
        <v>0</v>
      </c>
      <c r="U504" s="288">
        <f>SUMIF('7.  Persistence Report'!$D$69:$D$85,'4.  2011-2014 LRAM'!$B504,'7.  Persistence Report'!U$69:U$85)</f>
        <v>0</v>
      </c>
      <c r="V504" s="288">
        <f>SUMIF('7.  Persistence Report'!$D$69:$D$85,'4.  2011-2014 LRAM'!$B504,'7.  Persistence Report'!V$69:V$85)</f>
        <v>0</v>
      </c>
      <c r="W504" s="288">
        <f>SUMIF('7.  Persistence Report'!$D$69:$D$85,'4.  2011-2014 LRAM'!$B504,'7.  Persistence Report'!W$69:W$85)</f>
        <v>0</v>
      </c>
      <c r="X504" s="288">
        <f>SUMIF('7.  Persistence Report'!$D$69:$D$85,'4.  2011-2014 LRAM'!$B504,'7.  Persistence Report'!X$69:X$85)</f>
        <v>0</v>
      </c>
      <c r="Y504" s="403"/>
      <c r="Z504" s="403"/>
      <c r="AA504" s="403"/>
      <c r="AB504" s="403"/>
      <c r="AC504" s="403"/>
      <c r="AD504" s="403"/>
      <c r="AE504" s="403"/>
      <c r="AF504" s="403"/>
      <c r="AG504" s="403"/>
      <c r="AH504" s="403"/>
      <c r="AI504" s="403"/>
      <c r="AJ504" s="403"/>
      <c r="AK504" s="403"/>
      <c r="AL504" s="403"/>
      <c r="AM504" s="289">
        <f>SUM(Y504:AL504)</f>
        <v>0</v>
      </c>
    </row>
    <row r="505" spans="1:39" s="276" customFormat="1" ht="15" outlineLevel="1">
      <c r="A505" s="502"/>
      <c r="B505" s="317" t="s">
        <v>258</v>
      </c>
      <c r="C505" s="284" t="s">
        <v>162</v>
      </c>
      <c r="D505" s="288">
        <f>'[3]4.  2011-2014 LRAM'!D505</f>
        <v>0</v>
      </c>
      <c r="E505" s="288">
        <f>SUMIF('7.  Persistence Report'!$D$115:$D$120,'4.  2011-2014 LRAM'!$B504,'7.  Persistence Report'!AU$115:AU$120)</f>
        <v>0</v>
      </c>
      <c r="F505" s="288">
        <f>SUMIF('7.  Persistence Report'!$D$115:$D$120,'4.  2011-2014 LRAM'!$B504,'7.  Persistence Report'!AV$115:AV$120)</f>
        <v>0</v>
      </c>
      <c r="G505" s="288">
        <f>SUMIF('7.  Persistence Report'!$D$115:$D$120,'4.  2011-2014 LRAM'!$B504,'7.  Persistence Report'!AW$115:AW$120)</f>
        <v>0</v>
      </c>
      <c r="H505" s="288">
        <f>SUMIF('7.  Persistence Report'!$D$115:$D$120,'4.  2011-2014 LRAM'!$B504,'7.  Persistence Report'!AX$115:AX$120)</f>
        <v>0</v>
      </c>
      <c r="I505" s="288">
        <f>SUMIF('7.  Persistence Report'!$D$115:$D$120,'4.  2011-2014 LRAM'!$B504,'7.  Persistence Report'!AY$115:AY$120)</f>
        <v>0</v>
      </c>
      <c r="J505" s="288">
        <f>SUMIF('7.  Persistence Report'!$D$115:$D$120,'4.  2011-2014 LRAM'!$B504,'7.  Persistence Report'!AZ$115:AZ$120)</f>
        <v>0</v>
      </c>
      <c r="K505" s="288">
        <f>SUMIF('7.  Persistence Report'!$D$115:$D$120,'4.  2011-2014 LRAM'!$B504,'7.  Persistence Report'!BA$115:BA$120)</f>
        <v>0</v>
      </c>
      <c r="L505" s="288">
        <f>SUMIF('7.  Persistence Report'!$D$115:$D$120,'4.  2011-2014 LRAM'!$B504,'7.  Persistence Report'!BB$115:BB$120)</f>
        <v>0</v>
      </c>
      <c r="M505" s="288">
        <f>SUMIF('7.  Persistence Report'!$D$115:$D$120,'4.  2011-2014 LRAM'!$B504,'7.  Persistence Report'!BC$115:BC$120)</f>
        <v>0</v>
      </c>
      <c r="N505" s="288">
        <f>N504</f>
        <v>0</v>
      </c>
      <c r="O505" s="288">
        <f>'[3]4.  2011-2014 LRAM'!O505</f>
        <v>0</v>
      </c>
      <c r="P505" s="288">
        <f>SUMIF('7.  Persistence Report'!$D$115:$D$120,'4.  2011-2014 LRAM'!$B504,'7.  Persistence Report'!P$115:P$120)</f>
        <v>0</v>
      </c>
      <c r="Q505" s="288">
        <f>SUMIF('7.  Persistence Report'!$D$115:$D$120,'4.  2011-2014 LRAM'!$B504,'7.  Persistence Report'!Q$115:Q$120)</f>
        <v>0</v>
      </c>
      <c r="R505" s="288">
        <f>SUMIF('7.  Persistence Report'!$D$115:$D$120,'4.  2011-2014 LRAM'!$B504,'7.  Persistence Report'!R$115:R$120)</f>
        <v>0</v>
      </c>
      <c r="S505" s="288">
        <f>SUMIF('7.  Persistence Report'!$D$115:$D$120,'4.  2011-2014 LRAM'!$B504,'7.  Persistence Report'!S$115:S$120)</f>
        <v>0</v>
      </c>
      <c r="T505" s="288">
        <f>SUMIF('7.  Persistence Report'!$D$115:$D$120,'4.  2011-2014 LRAM'!$B504,'7.  Persistence Report'!T$115:T$120)</f>
        <v>0</v>
      </c>
      <c r="U505" s="288">
        <f>SUMIF('7.  Persistence Report'!$D$115:$D$120,'4.  2011-2014 LRAM'!$B504,'7.  Persistence Report'!U$115:U$120)</f>
        <v>0</v>
      </c>
      <c r="V505" s="288">
        <f>SUMIF('7.  Persistence Report'!$D$115:$D$120,'4.  2011-2014 LRAM'!$B504,'7.  Persistence Report'!V$115:V$120)</f>
        <v>0</v>
      </c>
      <c r="W505" s="288">
        <f>SUMIF('7.  Persistence Report'!$D$115:$D$120,'4.  2011-2014 LRAM'!$B504,'7.  Persistence Report'!W$115:W$120)</f>
        <v>0</v>
      </c>
      <c r="X505" s="288">
        <f>SUMIF('7.  Persistence Report'!$D$115:$D$120,'4.  2011-2014 LRAM'!$B504,'7.  Persistence Report'!X$115:X$120)</f>
        <v>0</v>
      </c>
      <c r="Y505" s="404">
        <f>Y504</f>
        <v>0</v>
      </c>
      <c r="Z505" s="404">
        <f t="shared" ref="Z505:AL505" si="159">Z504</f>
        <v>0</v>
      </c>
      <c r="AA505" s="404">
        <f t="shared" si="159"/>
        <v>0</v>
      </c>
      <c r="AB505" s="404">
        <f t="shared" si="159"/>
        <v>0</v>
      </c>
      <c r="AC505" s="404">
        <f t="shared" si="159"/>
        <v>0</v>
      </c>
      <c r="AD505" s="404">
        <f t="shared" si="159"/>
        <v>0</v>
      </c>
      <c r="AE505" s="404">
        <f t="shared" si="159"/>
        <v>0</v>
      </c>
      <c r="AF505" s="404">
        <f t="shared" si="159"/>
        <v>0</v>
      </c>
      <c r="AG505" s="404">
        <f t="shared" si="159"/>
        <v>0</v>
      </c>
      <c r="AH505" s="404">
        <f t="shared" si="159"/>
        <v>0</v>
      </c>
      <c r="AI505" s="404">
        <f t="shared" si="159"/>
        <v>0</v>
      </c>
      <c r="AJ505" s="404">
        <f t="shared" si="159"/>
        <v>0</v>
      </c>
      <c r="AK505" s="404">
        <f t="shared" si="159"/>
        <v>0</v>
      </c>
      <c r="AL505" s="404">
        <f t="shared" si="159"/>
        <v>0</v>
      </c>
      <c r="AM505" s="290"/>
    </row>
    <row r="506" spans="1:39" s="276" customFormat="1" ht="15" outlineLevel="1">
      <c r="A506" s="502"/>
      <c r="B506" s="317"/>
      <c r="C506" s="284"/>
      <c r="D506" s="284"/>
      <c r="E506" s="284"/>
      <c r="F506" s="284"/>
      <c r="G506" s="284"/>
      <c r="H506" s="284"/>
      <c r="I506" s="284"/>
      <c r="J506" s="284"/>
      <c r="K506" s="284"/>
      <c r="L506" s="284"/>
      <c r="M506" s="284"/>
      <c r="N506" s="284"/>
      <c r="O506" s="284"/>
      <c r="P506" s="284"/>
      <c r="Q506" s="284"/>
      <c r="R506" s="284"/>
      <c r="S506" s="284"/>
      <c r="T506" s="284"/>
      <c r="U506" s="284"/>
      <c r="V506" s="284"/>
      <c r="W506" s="284"/>
      <c r="X506" s="284"/>
      <c r="Y506" s="405"/>
      <c r="Z506" s="405"/>
      <c r="AA506" s="405"/>
      <c r="AB506" s="405"/>
      <c r="AC506" s="405"/>
      <c r="AD506" s="405"/>
      <c r="AE506" s="405"/>
      <c r="AF506" s="405"/>
      <c r="AG506" s="405"/>
      <c r="AH506" s="405"/>
      <c r="AI506" s="405"/>
      <c r="AJ506" s="405"/>
      <c r="AK506" s="405"/>
      <c r="AL506" s="405"/>
      <c r="AM506" s="306"/>
    </row>
    <row r="507" spans="1:39" s="276" customFormat="1" ht="15" outlineLevel="1">
      <c r="A507" s="502">
        <v>32</v>
      </c>
      <c r="B507" s="317" t="s">
        <v>491</v>
      </c>
      <c r="C507" s="284" t="s">
        <v>24</v>
      </c>
      <c r="D507" s="288">
        <f>'[3]4.  2011-2014 LRAM'!D507</f>
        <v>0</v>
      </c>
      <c r="E507" s="288">
        <f>SUMIF('7.  Persistence Report'!$D$69:$D$85,'4.  2011-2014 LRAM'!$B507,'7.  Persistence Report'!AU$69:AU$85)</f>
        <v>0</v>
      </c>
      <c r="F507" s="288">
        <f>SUMIF('7.  Persistence Report'!$D$69:$D$85,'4.  2011-2014 LRAM'!$B507,'7.  Persistence Report'!AV$69:AV$85)</f>
        <v>0</v>
      </c>
      <c r="G507" s="288">
        <f>SUMIF('7.  Persistence Report'!$D$69:$D$85,'4.  2011-2014 LRAM'!$B507,'7.  Persistence Report'!AW$69:AW$85)</f>
        <v>0</v>
      </c>
      <c r="H507" s="288">
        <f>SUMIF('7.  Persistence Report'!$D$69:$D$85,'4.  2011-2014 LRAM'!$B507,'7.  Persistence Report'!AX$69:AX$85)</f>
        <v>0</v>
      </c>
      <c r="I507" s="288">
        <f>SUMIF('7.  Persistence Report'!$D$69:$D$85,'4.  2011-2014 LRAM'!$B507,'7.  Persistence Report'!AY$69:AY$85)</f>
        <v>0</v>
      </c>
      <c r="J507" s="288">
        <f>SUMIF('7.  Persistence Report'!$D$69:$D$85,'4.  2011-2014 LRAM'!$B507,'7.  Persistence Report'!AZ$69:AZ$85)</f>
        <v>0</v>
      </c>
      <c r="K507" s="288">
        <f>SUMIF('7.  Persistence Report'!$D$69:$D$85,'4.  2011-2014 LRAM'!$B507,'7.  Persistence Report'!BA$69:BA$85)</f>
        <v>0</v>
      </c>
      <c r="L507" s="288">
        <f>SUMIF('7.  Persistence Report'!$D$69:$D$85,'4.  2011-2014 LRAM'!$B507,'7.  Persistence Report'!BB$69:BB$85)</f>
        <v>0</v>
      </c>
      <c r="M507" s="288">
        <f>SUMIF('7.  Persistence Report'!$D$69:$D$85,'4.  2011-2014 LRAM'!$B507,'7.  Persistence Report'!BC$69:BC$85)</f>
        <v>0</v>
      </c>
      <c r="N507" s="288">
        <v>0</v>
      </c>
      <c r="O507" s="288">
        <f>'[3]4.  2011-2014 LRAM'!O507</f>
        <v>688.42399999999998</v>
      </c>
      <c r="P507" s="288">
        <f>SUMIF('7.  Persistence Report'!$D$69:$D$85,'4.  2011-2014 LRAM'!$B507,'7.  Persistence Report'!P$69:P$85)</f>
        <v>0</v>
      </c>
      <c r="Q507" s="288">
        <f>SUMIF('7.  Persistence Report'!$D$69:$D$85,'4.  2011-2014 LRAM'!$B507,'7.  Persistence Report'!Q$69:Q$85)</f>
        <v>0</v>
      </c>
      <c r="R507" s="288">
        <f>SUMIF('7.  Persistence Report'!$D$69:$D$85,'4.  2011-2014 LRAM'!$B507,'7.  Persistence Report'!R$69:R$85)</f>
        <v>0</v>
      </c>
      <c r="S507" s="288">
        <f>SUMIF('7.  Persistence Report'!$D$69:$D$85,'4.  2011-2014 LRAM'!$B507,'7.  Persistence Report'!S$69:S$85)</f>
        <v>0</v>
      </c>
      <c r="T507" s="288">
        <f>SUMIF('7.  Persistence Report'!$D$69:$D$85,'4.  2011-2014 LRAM'!$B507,'7.  Persistence Report'!T$69:T$85)</f>
        <v>0</v>
      </c>
      <c r="U507" s="288">
        <f>SUMIF('7.  Persistence Report'!$D$69:$D$85,'4.  2011-2014 LRAM'!$B507,'7.  Persistence Report'!U$69:U$85)</f>
        <v>0</v>
      </c>
      <c r="V507" s="288">
        <f>SUMIF('7.  Persistence Report'!$D$69:$D$85,'4.  2011-2014 LRAM'!$B507,'7.  Persistence Report'!V$69:V$85)</f>
        <v>0</v>
      </c>
      <c r="W507" s="288">
        <f>SUMIF('7.  Persistence Report'!$D$69:$D$85,'4.  2011-2014 LRAM'!$B507,'7.  Persistence Report'!W$69:W$85)</f>
        <v>0</v>
      </c>
      <c r="X507" s="288">
        <f>SUMIF('7.  Persistence Report'!$D$69:$D$85,'4.  2011-2014 LRAM'!$B507,'7.  Persistence Report'!X$69:X$85)</f>
        <v>0</v>
      </c>
      <c r="Y507" s="403">
        <v>1</v>
      </c>
      <c r="Z507" s="403"/>
      <c r="AA507" s="403"/>
      <c r="AB507" s="403"/>
      <c r="AC507" s="403"/>
      <c r="AD507" s="403"/>
      <c r="AE507" s="403"/>
      <c r="AF507" s="403"/>
      <c r="AG507" s="403"/>
      <c r="AH507" s="403"/>
      <c r="AI507" s="403"/>
      <c r="AJ507" s="403"/>
      <c r="AK507" s="403"/>
      <c r="AL507" s="403"/>
      <c r="AM507" s="289">
        <f>SUM(Y507:AL507)</f>
        <v>1</v>
      </c>
    </row>
    <row r="508" spans="1:39" s="276" customFormat="1" ht="15" outlineLevel="1">
      <c r="A508" s="502"/>
      <c r="B508" s="317" t="s">
        <v>258</v>
      </c>
      <c r="C508" s="284" t="s">
        <v>162</v>
      </c>
      <c r="D508" s="288">
        <f>'[3]4.  2011-2014 LRAM'!D508</f>
        <v>0</v>
      </c>
      <c r="E508" s="288">
        <f>SUMIF('7.  Persistence Report'!$D$115:$D$120,'4.  2011-2014 LRAM'!$B507,'7.  Persistence Report'!AU$115:AU$120)</f>
        <v>0</v>
      </c>
      <c r="F508" s="288">
        <f>SUMIF('7.  Persistence Report'!$D$115:$D$120,'4.  2011-2014 LRAM'!$B507,'7.  Persistence Report'!AV$115:AV$120)</f>
        <v>0</v>
      </c>
      <c r="G508" s="288">
        <f>SUMIF('7.  Persistence Report'!$D$115:$D$120,'4.  2011-2014 LRAM'!$B507,'7.  Persistence Report'!AW$115:AW$120)</f>
        <v>0</v>
      </c>
      <c r="H508" s="288">
        <f>SUMIF('7.  Persistence Report'!$D$115:$D$120,'4.  2011-2014 LRAM'!$B507,'7.  Persistence Report'!AX$115:AX$120)</f>
        <v>0</v>
      </c>
      <c r="I508" s="288">
        <f>SUMIF('7.  Persistence Report'!$D$115:$D$120,'4.  2011-2014 LRAM'!$B507,'7.  Persistence Report'!AY$115:AY$120)</f>
        <v>0</v>
      </c>
      <c r="J508" s="288">
        <f>SUMIF('7.  Persistence Report'!$D$115:$D$120,'4.  2011-2014 LRAM'!$B507,'7.  Persistence Report'!AZ$115:AZ$120)</f>
        <v>0</v>
      </c>
      <c r="K508" s="288">
        <f>SUMIF('7.  Persistence Report'!$D$115:$D$120,'4.  2011-2014 LRAM'!$B507,'7.  Persistence Report'!BA$115:BA$120)</f>
        <v>0</v>
      </c>
      <c r="L508" s="288">
        <f>SUMIF('7.  Persistence Report'!$D$115:$D$120,'4.  2011-2014 LRAM'!$B507,'7.  Persistence Report'!BB$115:BB$120)</f>
        <v>0</v>
      </c>
      <c r="M508" s="288">
        <f>SUMIF('7.  Persistence Report'!$D$115:$D$120,'4.  2011-2014 LRAM'!$B507,'7.  Persistence Report'!BC$115:BC$120)</f>
        <v>0</v>
      </c>
      <c r="N508" s="288">
        <f>N507</f>
        <v>0</v>
      </c>
      <c r="O508" s="288">
        <f>'[3]4.  2011-2014 LRAM'!O508</f>
        <v>0</v>
      </c>
      <c r="P508" s="288">
        <f>SUMIF('7.  Persistence Report'!$D$115:$D$120,'4.  2011-2014 LRAM'!$B507,'7.  Persistence Report'!P$115:P$120)</f>
        <v>0</v>
      </c>
      <c r="Q508" s="288">
        <f>SUMIF('7.  Persistence Report'!$D$115:$D$120,'4.  2011-2014 LRAM'!$B507,'7.  Persistence Report'!Q$115:Q$120)</f>
        <v>0</v>
      </c>
      <c r="R508" s="288">
        <f>SUMIF('7.  Persistence Report'!$D$115:$D$120,'4.  2011-2014 LRAM'!$B507,'7.  Persistence Report'!R$115:R$120)</f>
        <v>0</v>
      </c>
      <c r="S508" s="288">
        <f>SUMIF('7.  Persistence Report'!$D$115:$D$120,'4.  2011-2014 LRAM'!$B507,'7.  Persistence Report'!S$115:S$120)</f>
        <v>0</v>
      </c>
      <c r="T508" s="288">
        <f>SUMIF('7.  Persistence Report'!$D$115:$D$120,'4.  2011-2014 LRAM'!$B507,'7.  Persistence Report'!T$115:T$120)</f>
        <v>0</v>
      </c>
      <c r="U508" s="288">
        <f>SUMIF('7.  Persistence Report'!$D$115:$D$120,'4.  2011-2014 LRAM'!$B507,'7.  Persistence Report'!U$115:U$120)</f>
        <v>0</v>
      </c>
      <c r="V508" s="288">
        <f>SUMIF('7.  Persistence Report'!$D$115:$D$120,'4.  2011-2014 LRAM'!$B507,'7.  Persistence Report'!V$115:V$120)</f>
        <v>0</v>
      </c>
      <c r="W508" s="288">
        <f>SUMIF('7.  Persistence Report'!$D$115:$D$120,'4.  2011-2014 LRAM'!$B507,'7.  Persistence Report'!W$115:W$120)</f>
        <v>0</v>
      </c>
      <c r="X508" s="288">
        <f>SUMIF('7.  Persistence Report'!$D$115:$D$120,'4.  2011-2014 LRAM'!$B507,'7.  Persistence Report'!X$115:X$120)</f>
        <v>0</v>
      </c>
      <c r="Y508" s="404">
        <f>Y507</f>
        <v>1</v>
      </c>
      <c r="Z508" s="404">
        <f t="shared" ref="Z508:AL508" si="160">Z507</f>
        <v>0</v>
      </c>
      <c r="AA508" s="404">
        <f t="shared" si="160"/>
        <v>0</v>
      </c>
      <c r="AB508" s="404">
        <f t="shared" si="160"/>
        <v>0</v>
      </c>
      <c r="AC508" s="404">
        <f t="shared" si="160"/>
        <v>0</v>
      </c>
      <c r="AD508" s="404">
        <f t="shared" si="160"/>
        <v>0</v>
      </c>
      <c r="AE508" s="404">
        <f t="shared" si="160"/>
        <v>0</v>
      </c>
      <c r="AF508" s="404">
        <f t="shared" si="160"/>
        <v>0</v>
      </c>
      <c r="AG508" s="404">
        <f t="shared" si="160"/>
        <v>0</v>
      </c>
      <c r="AH508" s="404">
        <f t="shared" si="160"/>
        <v>0</v>
      </c>
      <c r="AI508" s="404">
        <f t="shared" si="160"/>
        <v>0</v>
      </c>
      <c r="AJ508" s="404">
        <f t="shared" si="160"/>
        <v>0</v>
      </c>
      <c r="AK508" s="404">
        <f t="shared" si="160"/>
        <v>0</v>
      </c>
      <c r="AL508" s="404">
        <f t="shared" si="160"/>
        <v>0</v>
      </c>
      <c r="AM508" s="290"/>
    </row>
    <row r="509" spans="1:39" s="276" customFormat="1" ht="15" outlineLevel="1">
      <c r="A509" s="502"/>
      <c r="B509" s="317"/>
      <c r="C509" s="284"/>
      <c r="D509" s="284"/>
      <c r="E509" s="284"/>
      <c r="F509" s="284"/>
      <c r="G509" s="284"/>
      <c r="H509" s="284"/>
      <c r="I509" s="284"/>
      <c r="J509" s="284"/>
      <c r="K509" s="284"/>
      <c r="L509" s="284"/>
      <c r="M509" s="284"/>
      <c r="N509" s="284"/>
      <c r="O509" s="284"/>
      <c r="P509" s="284"/>
      <c r="Q509" s="284"/>
      <c r="R509" s="284"/>
      <c r="S509" s="284"/>
      <c r="T509" s="284"/>
      <c r="U509" s="284"/>
      <c r="V509" s="284"/>
      <c r="W509" s="284"/>
      <c r="X509" s="284"/>
      <c r="Y509" s="405"/>
      <c r="Z509" s="405"/>
      <c r="AA509" s="405"/>
      <c r="AB509" s="405"/>
      <c r="AC509" s="405"/>
      <c r="AD509" s="405"/>
      <c r="AE509" s="405"/>
      <c r="AF509" s="405"/>
      <c r="AG509" s="405"/>
      <c r="AH509" s="405"/>
      <c r="AI509" s="405"/>
      <c r="AJ509" s="405"/>
      <c r="AK509" s="405"/>
      <c r="AL509" s="405"/>
      <c r="AM509" s="306"/>
    </row>
    <row r="510" spans="1:39" s="276" customFormat="1" ht="15" outlineLevel="1">
      <c r="A510" s="502">
        <v>33</v>
      </c>
      <c r="B510" s="317" t="s">
        <v>492</v>
      </c>
      <c r="C510" s="284" t="s">
        <v>24</v>
      </c>
      <c r="D510" s="288">
        <f>'[3]4.  2011-2014 LRAM'!D510</f>
        <v>0</v>
      </c>
      <c r="E510" s="288">
        <f>SUMIF('7.  Persistence Report'!$D$69:$D$85,'4.  2011-2014 LRAM'!$B510,'7.  Persistence Report'!AU$69:AU$85)</f>
        <v>0</v>
      </c>
      <c r="F510" s="288">
        <f>SUMIF('7.  Persistence Report'!$D$69:$D$85,'4.  2011-2014 LRAM'!$B510,'7.  Persistence Report'!AV$69:AV$85)</f>
        <v>0</v>
      </c>
      <c r="G510" s="288">
        <f>SUMIF('7.  Persistence Report'!$D$69:$D$85,'4.  2011-2014 LRAM'!$B510,'7.  Persistence Report'!AW$69:AW$85)</f>
        <v>0</v>
      </c>
      <c r="H510" s="288">
        <f>SUMIF('7.  Persistence Report'!$D$69:$D$85,'4.  2011-2014 LRAM'!$B510,'7.  Persistence Report'!AX$69:AX$85)</f>
        <v>0</v>
      </c>
      <c r="I510" s="288">
        <f>SUMIF('7.  Persistence Report'!$D$69:$D$85,'4.  2011-2014 LRAM'!$B510,'7.  Persistence Report'!AY$69:AY$85)</f>
        <v>0</v>
      </c>
      <c r="J510" s="288">
        <f>SUMIF('7.  Persistence Report'!$D$69:$D$85,'4.  2011-2014 LRAM'!$B510,'7.  Persistence Report'!AZ$69:AZ$85)</f>
        <v>0</v>
      </c>
      <c r="K510" s="288">
        <f>SUMIF('7.  Persistence Report'!$D$69:$D$85,'4.  2011-2014 LRAM'!$B510,'7.  Persistence Report'!BA$69:BA$85)</f>
        <v>0</v>
      </c>
      <c r="L510" s="288">
        <f>SUMIF('7.  Persistence Report'!$D$69:$D$85,'4.  2011-2014 LRAM'!$B510,'7.  Persistence Report'!BB$69:BB$85)</f>
        <v>0</v>
      </c>
      <c r="M510" s="288">
        <f>SUMIF('7.  Persistence Report'!$D$69:$D$85,'4.  2011-2014 LRAM'!$B510,'7.  Persistence Report'!BC$69:BC$85)</f>
        <v>0</v>
      </c>
      <c r="N510" s="288">
        <v>12</v>
      </c>
      <c r="O510" s="288">
        <f>'[3]4.  2011-2014 LRAM'!O510</f>
        <v>0</v>
      </c>
      <c r="P510" s="288">
        <f>SUMIF('7.  Persistence Report'!$D$69:$D$85,'4.  2011-2014 LRAM'!$B510,'7.  Persistence Report'!P$69:P$85)</f>
        <v>0</v>
      </c>
      <c r="Q510" s="288">
        <f>SUMIF('7.  Persistence Report'!$D$69:$D$85,'4.  2011-2014 LRAM'!$B510,'7.  Persistence Report'!Q$69:Q$85)</f>
        <v>0</v>
      </c>
      <c r="R510" s="288">
        <f>SUMIF('7.  Persistence Report'!$D$69:$D$85,'4.  2011-2014 LRAM'!$B510,'7.  Persistence Report'!R$69:R$85)</f>
        <v>0</v>
      </c>
      <c r="S510" s="288">
        <f>SUMIF('7.  Persistence Report'!$D$69:$D$85,'4.  2011-2014 LRAM'!$B510,'7.  Persistence Report'!S$69:S$85)</f>
        <v>0</v>
      </c>
      <c r="T510" s="288">
        <f>SUMIF('7.  Persistence Report'!$D$69:$D$85,'4.  2011-2014 LRAM'!$B510,'7.  Persistence Report'!T$69:T$85)</f>
        <v>0</v>
      </c>
      <c r="U510" s="288">
        <f>SUMIF('7.  Persistence Report'!$D$69:$D$85,'4.  2011-2014 LRAM'!$B510,'7.  Persistence Report'!U$69:U$85)</f>
        <v>0</v>
      </c>
      <c r="V510" s="288">
        <f>SUMIF('7.  Persistence Report'!$D$69:$D$85,'4.  2011-2014 LRAM'!$B510,'7.  Persistence Report'!V$69:V$85)</f>
        <v>0</v>
      </c>
      <c r="W510" s="288">
        <f>SUMIF('7.  Persistence Report'!$D$69:$D$85,'4.  2011-2014 LRAM'!$B510,'7.  Persistence Report'!W$69:W$85)</f>
        <v>0</v>
      </c>
      <c r="X510" s="288">
        <f>SUMIF('7.  Persistence Report'!$D$69:$D$85,'4.  2011-2014 LRAM'!$B510,'7.  Persistence Report'!X$69:X$85)</f>
        <v>0</v>
      </c>
      <c r="Y510" s="403"/>
      <c r="Z510" s="403"/>
      <c r="AA510" s="403"/>
      <c r="AB510" s="403"/>
      <c r="AC510" s="403"/>
      <c r="AD510" s="403"/>
      <c r="AE510" s="403"/>
      <c r="AF510" s="403"/>
      <c r="AG510" s="403"/>
      <c r="AH510" s="403"/>
      <c r="AI510" s="403"/>
      <c r="AJ510" s="403"/>
      <c r="AK510" s="403"/>
      <c r="AL510" s="403"/>
      <c r="AM510" s="289">
        <f>SUM(Y510:AL510)</f>
        <v>0</v>
      </c>
    </row>
    <row r="511" spans="1:39" s="276" customFormat="1" ht="15" outlineLevel="1">
      <c r="A511" s="502"/>
      <c r="B511" s="317" t="s">
        <v>258</v>
      </c>
      <c r="C511" s="284" t="s">
        <v>162</v>
      </c>
      <c r="D511" s="288">
        <f>'[3]4.  2011-2014 LRAM'!D511</f>
        <v>0</v>
      </c>
      <c r="E511" s="288">
        <f>SUMIF('7.  Persistence Report'!$D$115:$D$120,'4.  2011-2014 LRAM'!$B510,'7.  Persistence Report'!AU$115:AU$120)</f>
        <v>0</v>
      </c>
      <c r="F511" s="288">
        <f>SUMIF('7.  Persistence Report'!$D$115:$D$120,'4.  2011-2014 LRAM'!$B510,'7.  Persistence Report'!AV$115:AV$120)</f>
        <v>0</v>
      </c>
      <c r="G511" s="288">
        <f>SUMIF('7.  Persistence Report'!$D$115:$D$120,'4.  2011-2014 LRAM'!$B510,'7.  Persistence Report'!AW$115:AW$120)</f>
        <v>0</v>
      </c>
      <c r="H511" s="288">
        <f>SUMIF('7.  Persistence Report'!$D$115:$D$120,'4.  2011-2014 LRAM'!$B510,'7.  Persistence Report'!AX$115:AX$120)</f>
        <v>0</v>
      </c>
      <c r="I511" s="288">
        <f>SUMIF('7.  Persistence Report'!$D$115:$D$120,'4.  2011-2014 LRAM'!$B510,'7.  Persistence Report'!AY$115:AY$120)</f>
        <v>0</v>
      </c>
      <c r="J511" s="288">
        <f>SUMIF('7.  Persistence Report'!$D$115:$D$120,'4.  2011-2014 LRAM'!$B510,'7.  Persistence Report'!AZ$115:AZ$120)</f>
        <v>0</v>
      </c>
      <c r="K511" s="288">
        <f>SUMIF('7.  Persistence Report'!$D$115:$D$120,'4.  2011-2014 LRAM'!$B510,'7.  Persistence Report'!BA$115:BA$120)</f>
        <v>0</v>
      </c>
      <c r="L511" s="288">
        <f>SUMIF('7.  Persistence Report'!$D$115:$D$120,'4.  2011-2014 LRAM'!$B510,'7.  Persistence Report'!BB$115:BB$120)</f>
        <v>0</v>
      </c>
      <c r="M511" s="288">
        <f>SUMIF('7.  Persistence Report'!$D$115:$D$120,'4.  2011-2014 LRAM'!$B510,'7.  Persistence Report'!BC$115:BC$120)</f>
        <v>0</v>
      </c>
      <c r="N511" s="288">
        <f>N510</f>
        <v>12</v>
      </c>
      <c r="O511" s="288">
        <f>'[3]4.  2011-2014 LRAM'!O511</f>
        <v>0</v>
      </c>
      <c r="P511" s="288">
        <f>SUMIF('7.  Persistence Report'!$D$115:$D$120,'4.  2011-2014 LRAM'!$B510,'7.  Persistence Report'!P$115:P$120)</f>
        <v>0</v>
      </c>
      <c r="Q511" s="288">
        <f>SUMIF('7.  Persistence Report'!$D$115:$D$120,'4.  2011-2014 LRAM'!$B510,'7.  Persistence Report'!Q$115:Q$120)</f>
        <v>0</v>
      </c>
      <c r="R511" s="288">
        <f>SUMIF('7.  Persistence Report'!$D$115:$D$120,'4.  2011-2014 LRAM'!$B510,'7.  Persistence Report'!R$115:R$120)</f>
        <v>0</v>
      </c>
      <c r="S511" s="288">
        <f>SUMIF('7.  Persistence Report'!$D$115:$D$120,'4.  2011-2014 LRAM'!$B510,'7.  Persistence Report'!S$115:S$120)</f>
        <v>0</v>
      </c>
      <c r="T511" s="288">
        <f>SUMIF('7.  Persistence Report'!$D$115:$D$120,'4.  2011-2014 LRAM'!$B510,'7.  Persistence Report'!T$115:T$120)</f>
        <v>0</v>
      </c>
      <c r="U511" s="288">
        <f>SUMIF('7.  Persistence Report'!$D$115:$D$120,'4.  2011-2014 LRAM'!$B510,'7.  Persistence Report'!U$115:U$120)</f>
        <v>0</v>
      </c>
      <c r="V511" s="288">
        <f>SUMIF('7.  Persistence Report'!$D$115:$D$120,'4.  2011-2014 LRAM'!$B510,'7.  Persistence Report'!V$115:V$120)</f>
        <v>0</v>
      </c>
      <c r="W511" s="288">
        <f>SUMIF('7.  Persistence Report'!$D$115:$D$120,'4.  2011-2014 LRAM'!$B510,'7.  Persistence Report'!W$115:W$120)</f>
        <v>0</v>
      </c>
      <c r="X511" s="288">
        <f>SUMIF('7.  Persistence Report'!$D$115:$D$120,'4.  2011-2014 LRAM'!$B510,'7.  Persistence Report'!X$115:X$120)</f>
        <v>0</v>
      </c>
      <c r="Y511" s="404">
        <f>Y510</f>
        <v>0</v>
      </c>
      <c r="Z511" s="404">
        <f t="shared" ref="Z511:AK511" si="161">Z510</f>
        <v>0</v>
      </c>
      <c r="AA511" s="404">
        <f t="shared" si="161"/>
        <v>0</v>
      </c>
      <c r="AB511" s="404">
        <f t="shared" si="161"/>
        <v>0</v>
      </c>
      <c r="AC511" s="404">
        <f t="shared" si="161"/>
        <v>0</v>
      </c>
      <c r="AD511" s="404">
        <f t="shared" si="161"/>
        <v>0</v>
      </c>
      <c r="AE511" s="404">
        <f t="shared" si="161"/>
        <v>0</v>
      </c>
      <c r="AF511" s="404">
        <f t="shared" si="161"/>
        <v>0</v>
      </c>
      <c r="AG511" s="404">
        <f t="shared" si="161"/>
        <v>0</v>
      </c>
      <c r="AH511" s="404">
        <f t="shared" si="161"/>
        <v>0</v>
      </c>
      <c r="AI511" s="404">
        <f t="shared" si="161"/>
        <v>0</v>
      </c>
      <c r="AJ511" s="404">
        <f t="shared" si="161"/>
        <v>0</v>
      </c>
      <c r="AK511" s="404">
        <f t="shared" si="161"/>
        <v>0</v>
      </c>
      <c r="AL511" s="404">
        <f>AL510</f>
        <v>0</v>
      </c>
      <c r="AM511" s="290"/>
    </row>
    <row r="512" spans="1:39" ht="15" outlineLevel="1">
      <c r="B512" s="308"/>
      <c r="C512" s="318"/>
      <c r="D512" s="284"/>
      <c r="E512" s="284"/>
      <c r="F512" s="284"/>
      <c r="G512" s="284"/>
      <c r="H512" s="284"/>
      <c r="I512" s="284"/>
      <c r="J512" s="284"/>
      <c r="K512" s="284"/>
      <c r="L512" s="284"/>
      <c r="M512" s="284"/>
      <c r="N512" s="293"/>
      <c r="O512" s="284"/>
      <c r="P512" s="319"/>
      <c r="Q512" s="319"/>
      <c r="R512" s="319"/>
      <c r="S512" s="319"/>
      <c r="T512" s="319"/>
      <c r="U512" s="319"/>
      <c r="V512" s="319"/>
      <c r="W512" s="319"/>
      <c r="X512" s="319"/>
      <c r="Y512" s="294"/>
      <c r="Z512" s="294"/>
      <c r="AA512" s="294"/>
      <c r="AB512" s="294"/>
      <c r="AC512" s="294"/>
      <c r="AD512" s="294"/>
      <c r="AE512" s="294"/>
      <c r="AF512" s="294"/>
      <c r="AG512" s="294"/>
      <c r="AH512" s="294"/>
      <c r="AI512" s="294"/>
      <c r="AJ512" s="294"/>
      <c r="AK512" s="294"/>
      <c r="AL512" s="294"/>
      <c r="AM512" s="299"/>
    </row>
    <row r="513" spans="2:41" ht="15.75">
      <c r="B513" s="320" t="s">
        <v>259</v>
      </c>
      <c r="C513" s="322"/>
      <c r="D513" s="322">
        <f>SUM(D408:D511)</f>
        <v>10053732.892999999</v>
      </c>
      <c r="E513" s="322">
        <f t="shared" ref="E513:M513" si="162">SUM(E408:E511)</f>
        <v>9859194.3441833779</v>
      </c>
      <c r="F513" s="322">
        <f t="shared" si="162"/>
        <v>9756349.7455233783</v>
      </c>
      <c r="G513" s="322">
        <f t="shared" si="162"/>
        <v>9575832.6966335773</v>
      </c>
      <c r="H513" s="322">
        <f t="shared" si="162"/>
        <v>9234338.7584983036</v>
      </c>
      <c r="I513" s="322">
        <f t="shared" si="162"/>
        <v>9184092.8394259997</v>
      </c>
      <c r="J513" s="322">
        <f t="shared" si="162"/>
        <v>9089225.290426001</v>
      </c>
      <c r="K513" s="322">
        <f t="shared" si="162"/>
        <v>9076340.064026</v>
      </c>
      <c r="L513" s="322">
        <f t="shared" si="162"/>
        <v>8408559.6925760005</v>
      </c>
      <c r="M513" s="322">
        <f t="shared" si="162"/>
        <v>7753658.1631759992</v>
      </c>
      <c r="N513" s="322"/>
      <c r="O513" s="322">
        <f>SUM(O408:O511)</f>
        <v>7575.2969999999996</v>
      </c>
      <c r="P513" s="322">
        <f t="shared" ref="P513:X513" si="163">SUM(P408:P511)</f>
        <v>1723.6743720659474</v>
      </c>
      <c r="Q513" s="322">
        <f t="shared" si="163"/>
        <v>1714.5464108959472</v>
      </c>
      <c r="R513" s="322">
        <f t="shared" si="163"/>
        <v>1659.6676749489475</v>
      </c>
      <c r="S513" s="322">
        <f t="shared" si="163"/>
        <v>1582.9980815368549</v>
      </c>
      <c r="T513" s="322">
        <f t="shared" si="163"/>
        <v>1575.6137326189998</v>
      </c>
      <c r="U513" s="322">
        <f t="shared" si="163"/>
        <v>1555.953953619</v>
      </c>
      <c r="V513" s="322">
        <f t="shared" si="163"/>
        <v>1555.1027497590001</v>
      </c>
      <c r="W513" s="322">
        <f t="shared" si="163"/>
        <v>1515.751640553</v>
      </c>
      <c r="X513" s="322">
        <f t="shared" si="163"/>
        <v>1426.404355288</v>
      </c>
      <c r="Y513" s="322">
        <f>IF(Y407="kWh",SUMPRODUCT(D408:D511,Y408:Y511))</f>
        <v>2158067.2760000001</v>
      </c>
      <c r="Z513" s="322">
        <f>IF(Z407="kWh",SUMPRODUCT(D408:D511,Z408:Z511))</f>
        <v>1887059.0745999999</v>
      </c>
      <c r="AA513" s="322">
        <f>IF(AA407="kW",SUMPRODUCT(N408:N511,O408:O511,AA408:AA511),SUMPRODUCT(D408:D511,AA408:AA511))</f>
        <v>4593.6496941176465</v>
      </c>
      <c r="AB513" s="322">
        <f>IF(AB407="kW",SUMPRODUCT(N408:N511,O408:O511,AB408:AB511),SUMPRODUCT(D408:D511,AB408:AB511))</f>
        <v>6726.4156235294104</v>
      </c>
      <c r="AC513" s="322">
        <f>IF(AC407="kW",SUMPRODUCT(N408:N511,O408:O511,AC408:AC511),SUMPRODUCT(D408:D511,AC408:AC511))</f>
        <v>2624.9426823529407</v>
      </c>
      <c r="AD513" s="322">
        <f>IF(AD407="kW",SUMPRODUCT(N408:N511,O408:O511,AD408:AD511),SUMPRODUCT(D408:D511,AD408:AD511))</f>
        <v>0</v>
      </c>
      <c r="AE513" s="322">
        <f>IF(AE407="kW",SUMPRODUCT(N408:N511,O408:O511,AE408:AE511),SUMPRODUCT(D408:D511,AE408:AE511))</f>
        <v>0</v>
      </c>
      <c r="AF513" s="322">
        <f>IF(AF407="kW",SUMPRODUCT(N408:N511,O408:O511,AF408:AF511),SUMPRODUCT(D408:D511,AF408:AF511))</f>
        <v>0</v>
      </c>
      <c r="AG513" s="322">
        <f>IF(AG407="kW",SUMPRODUCT(N408:N511,O408:O511,AG408:AG511),SUMPRODUCT(D408:D511,AG408:AG511))</f>
        <v>0</v>
      </c>
      <c r="AH513" s="322">
        <f>IF(AH407="kW",SUMPRODUCT(N408:N511,O408:O511,AH408:AH511),SUMPRODUCT(D408:D511,AH408:AH511))</f>
        <v>0</v>
      </c>
      <c r="AI513" s="322">
        <f>IF(AI407="kW",SUMPRODUCT(N408:N511,O408:O511,AI408:AI511),SUMPRODUCT(D408:D511,AI408:AI511))</f>
        <v>0</v>
      </c>
      <c r="AJ513" s="322">
        <f>IF(AJ407="kW",SUMPRODUCT(N408:N511,O408:O511,AJ408:AJ511),SUMPRODUCT(D408:D511,AJ408:AJ511))</f>
        <v>0</v>
      </c>
      <c r="AK513" s="322">
        <f>IF(AK407="kW",SUMPRODUCT(N408:N511,O408:O511,AK408:AK511),SUMPRODUCT(D408:D511,AK408:AK511))</f>
        <v>0</v>
      </c>
      <c r="AL513" s="322">
        <f>IF(AL407="kW",SUMPRODUCT(N408:N511,O408:O511,AL408:AL511),SUMPRODUCT(D408:D511,AL408:AL511))</f>
        <v>0</v>
      </c>
      <c r="AM513" s="323"/>
    </row>
    <row r="514" spans="2:41" ht="15.75">
      <c r="B514" s="384" t="s">
        <v>260</v>
      </c>
      <c r="C514" s="385"/>
      <c r="D514" s="385"/>
      <c r="E514" s="385"/>
      <c r="F514" s="385"/>
      <c r="G514" s="385"/>
      <c r="H514" s="385"/>
      <c r="I514" s="385"/>
      <c r="J514" s="385"/>
      <c r="K514" s="385"/>
      <c r="L514" s="385"/>
      <c r="M514" s="385"/>
      <c r="N514" s="385"/>
      <c r="O514" s="385"/>
      <c r="P514" s="385"/>
      <c r="Q514" s="385"/>
      <c r="R514" s="385"/>
      <c r="S514" s="385"/>
      <c r="T514" s="385"/>
      <c r="U514" s="385"/>
      <c r="V514" s="385"/>
      <c r="W514" s="385"/>
      <c r="X514" s="385"/>
      <c r="Y514" s="321">
        <f>HLOOKUP(Y406,'2. LRAMVA Threshold'!$B$42:$Q$53,6,FALSE)</f>
        <v>0</v>
      </c>
      <c r="Z514" s="321">
        <f>HLOOKUP(Z406,'2. LRAMVA Threshold'!$B$42:$Q$53,6,FALSE)</f>
        <v>0</v>
      </c>
      <c r="AA514" s="321">
        <f>HLOOKUP(AA406,'2. LRAMVA Threshold'!$B$42:$Q$53,6,FALSE)</f>
        <v>0</v>
      </c>
      <c r="AB514" s="321">
        <f>HLOOKUP(AB406,'2. LRAMVA Threshold'!$B$42:$Q$53,6,FALSE)</f>
        <v>0</v>
      </c>
      <c r="AC514" s="321">
        <f>HLOOKUP(AC406,'2. LRAMVA Threshold'!$B$42:$Q$53,6,FALSE)</f>
        <v>0</v>
      </c>
      <c r="AD514" s="321">
        <f>HLOOKUP(AD406,'2. LRAMVA Threshold'!$B$42:$Q$53,6,FALSE)</f>
        <v>0</v>
      </c>
      <c r="AE514" s="321">
        <f>HLOOKUP(AE406,'2. LRAMVA Threshold'!$B$42:$Q$53,6,FALSE)</f>
        <v>0</v>
      </c>
      <c r="AF514" s="321">
        <f>HLOOKUP(AF406,'2. LRAMVA Threshold'!$B$42:$Q$53,6,FALSE)</f>
        <v>0</v>
      </c>
      <c r="AG514" s="321">
        <f>HLOOKUP(AG406,'2. LRAMVA Threshold'!$B$42:$Q$53,6,FALSE)</f>
        <v>0</v>
      </c>
      <c r="AH514" s="321">
        <f>HLOOKUP(AH406,'2. LRAMVA Threshold'!$B$42:$Q$53,6,FALSE)</f>
        <v>0</v>
      </c>
      <c r="AI514" s="321">
        <f>HLOOKUP(AI406,'2. LRAMVA Threshold'!$B$42:$Q$53,6,FALSE)</f>
        <v>0</v>
      </c>
      <c r="AJ514" s="321">
        <f>HLOOKUP(AJ406,'2. LRAMVA Threshold'!$B$42:$Q$53,6,FALSE)</f>
        <v>0</v>
      </c>
      <c r="AK514" s="321">
        <f>HLOOKUP(AK406,'2. LRAMVA Threshold'!$B$42:$Q$53,6,FALSE)</f>
        <v>0</v>
      </c>
      <c r="AL514" s="321">
        <f>HLOOKUP(AL406,'2. LRAMVA Threshold'!$B$42:$Q$53,6,FALSE)</f>
        <v>0</v>
      </c>
      <c r="AM514" s="386"/>
    </row>
    <row r="515" spans="2:41" ht="15">
      <c r="B515" s="387"/>
      <c r="C515" s="388"/>
      <c r="D515" s="389"/>
      <c r="E515" s="389"/>
      <c r="F515" s="389"/>
      <c r="G515" s="389"/>
      <c r="H515" s="389"/>
      <c r="I515" s="389"/>
      <c r="J515" s="389"/>
      <c r="K515" s="389"/>
      <c r="L515" s="389"/>
      <c r="M515" s="389"/>
      <c r="N515" s="389"/>
      <c r="O515" s="390"/>
      <c r="P515" s="389"/>
      <c r="Q515" s="389"/>
      <c r="R515" s="389"/>
      <c r="S515" s="391"/>
      <c r="T515" s="391"/>
      <c r="U515" s="391"/>
      <c r="V515" s="391"/>
      <c r="W515" s="389"/>
      <c r="X515" s="389"/>
      <c r="Y515" s="392"/>
      <c r="Z515" s="392"/>
      <c r="AA515" s="392"/>
      <c r="AB515" s="392"/>
      <c r="AC515" s="392"/>
      <c r="AD515" s="392"/>
      <c r="AE515" s="392"/>
      <c r="AF515" s="392"/>
      <c r="AG515" s="392"/>
      <c r="AH515" s="392"/>
      <c r="AI515" s="392"/>
      <c r="AJ515" s="392"/>
      <c r="AK515" s="392"/>
      <c r="AL515" s="392"/>
      <c r="AM515" s="393"/>
    </row>
    <row r="516" spans="2:41" ht="15">
      <c r="B516" s="317" t="s">
        <v>166</v>
      </c>
      <c r="C516" s="331"/>
      <c r="D516" s="331"/>
      <c r="E516" s="369"/>
      <c r="F516" s="369"/>
      <c r="G516" s="369"/>
      <c r="H516" s="369"/>
      <c r="I516" s="369"/>
      <c r="J516" s="369"/>
      <c r="K516" s="369"/>
      <c r="L516" s="369"/>
      <c r="M516" s="369"/>
      <c r="N516" s="369"/>
      <c r="O516" s="284"/>
      <c r="P516" s="333"/>
      <c r="Q516" s="333"/>
      <c r="R516" s="333"/>
      <c r="S516" s="332"/>
      <c r="T516" s="332"/>
      <c r="U516" s="332"/>
      <c r="V516" s="332"/>
      <c r="W516" s="333"/>
      <c r="X516" s="333"/>
      <c r="Y516" s="334">
        <f>HLOOKUP(Y$20,'3.  Distribution Rates'!$C$122:$P$133,6,FALSE)</f>
        <v>0</v>
      </c>
      <c r="Z516" s="334">
        <f>HLOOKUP(Z$20,'3.  Distribution Rates'!$C$122:$P$133,6,FALSE)</f>
        <v>0</v>
      </c>
      <c r="AA516" s="334">
        <f>HLOOKUP(AA$20,'3.  Distribution Rates'!$C$122:$P$133,6,FALSE)</f>
        <v>0</v>
      </c>
      <c r="AB516" s="334">
        <f>HLOOKUP(AB$20,'3.  Distribution Rates'!$C$122:$P$133,6,FALSE)</f>
        <v>0</v>
      </c>
      <c r="AC516" s="334">
        <f>HLOOKUP(AC$20,'3.  Distribution Rates'!$C$122:$P$133,6,FALSE)</f>
        <v>0</v>
      </c>
      <c r="AD516" s="334">
        <f>HLOOKUP(AD$20,'3.  Distribution Rates'!$C$122:$P$133,6,FALSE)</f>
        <v>0</v>
      </c>
      <c r="AE516" s="334">
        <f>HLOOKUP(AE$20,'3.  Distribution Rates'!$C$122:$P$133,6,FALSE)</f>
        <v>0</v>
      </c>
      <c r="AF516" s="334">
        <f>HLOOKUP(AF$20,'3.  Distribution Rates'!$C$122:$P$133,6,FALSE)</f>
        <v>0</v>
      </c>
      <c r="AG516" s="334">
        <f>HLOOKUP(AG$20,'3.  Distribution Rates'!$C$122:$P$133,6,FALSE)</f>
        <v>0</v>
      </c>
      <c r="AH516" s="334">
        <f>HLOOKUP(AH$20,'3.  Distribution Rates'!$C$122:$P$133,6,FALSE)</f>
        <v>0</v>
      </c>
      <c r="AI516" s="334">
        <f>HLOOKUP(AI$20,'3.  Distribution Rates'!$C$122:$P$133,6,FALSE)</f>
        <v>0</v>
      </c>
      <c r="AJ516" s="334">
        <f>HLOOKUP(AJ$20,'3.  Distribution Rates'!$C$122:$P$133,6,FALSE)</f>
        <v>0</v>
      </c>
      <c r="AK516" s="334">
        <f>HLOOKUP(AK$20,'3.  Distribution Rates'!$C$122:$P$133,6,FALSE)</f>
        <v>0</v>
      </c>
      <c r="AL516" s="334">
        <f>HLOOKUP(AL$20,'3.  Distribution Rates'!$C$122:$P$133,6,FALSE)</f>
        <v>0</v>
      </c>
      <c r="AM516" s="394"/>
    </row>
    <row r="517" spans="2:41" ht="15">
      <c r="B517" s="317" t="s">
        <v>158</v>
      </c>
      <c r="C517" s="338"/>
      <c r="D517" s="302"/>
      <c r="E517" s="272"/>
      <c r="F517" s="272"/>
      <c r="G517" s="272"/>
      <c r="H517" s="272"/>
      <c r="I517" s="272"/>
      <c r="J517" s="272"/>
      <c r="K517" s="272"/>
      <c r="L517" s="272"/>
      <c r="M517" s="272"/>
      <c r="N517" s="272"/>
      <c r="O517" s="284"/>
      <c r="P517" s="272"/>
      <c r="Q517" s="272"/>
      <c r="R517" s="272"/>
      <c r="S517" s="302"/>
      <c r="T517" s="302"/>
      <c r="U517" s="302"/>
      <c r="V517" s="302"/>
      <c r="W517" s="272"/>
      <c r="X517" s="272"/>
      <c r="Y517" s="371">
        <f>Y137*Y516</f>
        <v>0</v>
      </c>
      <c r="Z517" s="371">
        <f t="shared" ref="Z517:AL517" si="164">Z137*Z516</f>
        <v>0</v>
      </c>
      <c r="AA517" s="371">
        <f t="shared" si="164"/>
        <v>0</v>
      </c>
      <c r="AB517" s="371">
        <f t="shared" si="164"/>
        <v>0</v>
      </c>
      <c r="AC517" s="371">
        <f t="shared" si="164"/>
        <v>0</v>
      </c>
      <c r="AD517" s="371">
        <f t="shared" si="164"/>
        <v>0</v>
      </c>
      <c r="AE517" s="371">
        <f t="shared" si="164"/>
        <v>0</v>
      </c>
      <c r="AF517" s="371">
        <f t="shared" si="164"/>
        <v>0</v>
      </c>
      <c r="AG517" s="371">
        <f t="shared" si="164"/>
        <v>0</v>
      </c>
      <c r="AH517" s="371">
        <f t="shared" si="164"/>
        <v>0</v>
      </c>
      <c r="AI517" s="371">
        <f t="shared" si="164"/>
        <v>0</v>
      </c>
      <c r="AJ517" s="371">
        <f t="shared" si="164"/>
        <v>0</v>
      </c>
      <c r="AK517" s="371">
        <f t="shared" si="164"/>
        <v>0</v>
      </c>
      <c r="AL517" s="371">
        <f t="shared" si="164"/>
        <v>0</v>
      </c>
      <c r="AM517" s="620">
        <f>SUM(Y517:AL517)</f>
        <v>0</v>
      </c>
      <c r="AO517" s="276"/>
    </row>
    <row r="518" spans="2:41" ht="15">
      <c r="B518" s="317" t="s">
        <v>159</v>
      </c>
      <c r="C518" s="338"/>
      <c r="D518" s="302"/>
      <c r="E518" s="272"/>
      <c r="F518" s="272"/>
      <c r="G518" s="272"/>
      <c r="H518" s="272"/>
      <c r="I518" s="272"/>
      <c r="J518" s="272"/>
      <c r="K518" s="272"/>
      <c r="L518" s="272"/>
      <c r="M518" s="272"/>
      <c r="N518" s="272"/>
      <c r="O518" s="284"/>
      <c r="P518" s="272"/>
      <c r="Q518" s="272"/>
      <c r="R518" s="272"/>
      <c r="S518" s="302"/>
      <c r="T518" s="302"/>
      <c r="U518" s="302"/>
      <c r="V518" s="302"/>
      <c r="W518" s="272"/>
      <c r="X518" s="272"/>
      <c r="Y518" s="371">
        <f>Y266*Y516</f>
        <v>0</v>
      </c>
      <c r="Z518" s="371">
        <f t="shared" ref="Z518:AL518" si="165">Z266*Z516</f>
        <v>0</v>
      </c>
      <c r="AA518" s="371">
        <f t="shared" si="165"/>
        <v>0</v>
      </c>
      <c r="AB518" s="371">
        <f t="shared" si="165"/>
        <v>0</v>
      </c>
      <c r="AC518" s="371">
        <f t="shared" si="165"/>
        <v>0</v>
      </c>
      <c r="AD518" s="371">
        <f t="shared" si="165"/>
        <v>0</v>
      </c>
      <c r="AE518" s="371">
        <f t="shared" si="165"/>
        <v>0</v>
      </c>
      <c r="AF518" s="371">
        <f t="shared" si="165"/>
        <v>0</v>
      </c>
      <c r="AG518" s="371">
        <f t="shared" si="165"/>
        <v>0</v>
      </c>
      <c r="AH518" s="371">
        <f t="shared" si="165"/>
        <v>0</v>
      </c>
      <c r="AI518" s="371">
        <f t="shared" si="165"/>
        <v>0</v>
      </c>
      <c r="AJ518" s="371">
        <f t="shared" si="165"/>
        <v>0</v>
      </c>
      <c r="AK518" s="371">
        <f t="shared" si="165"/>
        <v>0</v>
      </c>
      <c r="AL518" s="371">
        <f t="shared" si="165"/>
        <v>0</v>
      </c>
      <c r="AM518" s="620">
        <f>SUM(Y518:AL518)</f>
        <v>0</v>
      </c>
    </row>
    <row r="519" spans="2:41" ht="15">
      <c r="B519" s="317" t="s">
        <v>160</v>
      </c>
      <c r="C519" s="338"/>
      <c r="D519" s="302"/>
      <c r="E519" s="272"/>
      <c r="F519" s="272"/>
      <c r="G519" s="272"/>
      <c r="H519" s="272"/>
      <c r="I519" s="272"/>
      <c r="J519" s="272"/>
      <c r="K519" s="272"/>
      <c r="L519" s="272"/>
      <c r="M519" s="272"/>
      <c r="N519" s="272"/>
      <c r="O519" s="284"/>
      <c r="P519" s="272"/>
      <c r="Q519" s="272"/>
      <c r="R519" s="272"/>
      <c r="S519" s="302"/>
      <c r="T519" s="302"/>
      <c r="U519" s="302"/>
      <c r="V519" s="302"/>
      <c r="W519" s="272"/>
      <c r="X519" s="272"/>
      <c r="Y519" s="371">
        <f>Y395*Y516</f>
        <v>0</v>
      </c>
      <c r="Z519" s="371">
        <f t="shared" ref="Z519:AL519" si="166">Z395*Z516</f>
        <v>0</v>
      </c>
      <c r="AA519" s="371">
        <f t="shared" si="166"/>
        <v>0</v>
      </c>
      <c r="AB519" s="371">
        <f t="shared" si="166"/>
        <v>0</v>
      </c>
      <c r="AC519" s="371">
        <f t="shared" si="166"/>
        <v>0</v>
      </c>
      <c r="AD519" s="371">
        <f t="shared" si="166"/>
        <v>0</v>
      </c>
      <c r="AE519" s="371">
        <f t="shared" si="166"/>
        <v>0</v>
      </c>
      <c r="AF519" s="371">
        <f t="shared" si="166"/>
        <v>0</v>
      </c>
      <c r="AG519" s="371">
        <f t="shared" si="166"/>
        <v>0</v>
      </c>
      <c r="AH519" s="371">
        <f t="shared" si="166"/>
        <v>0</v>
      </c>
      <c r="AI519" s="371">
        <f t="shared" si="166"/>
        <v>0</v>
      </c>
      <c r="AJ519" s="371">
        <f t="shared" si="166"/>
        <v>0</v>
      </c>
      <c r="AK519" s="371">
        <f t="shared" si="166"/>
        <v>0</v>
      </c>
      <c r="AL519" s="371">
        <f t="shared" si="166"/>
        <v>0</v>
      </c>
      <c r="AM519" s="620">
        <f>SUM(Y519:AL519)</f>
        <v>0</v>
      </c>
    </row>
    <row r="520" spans="2:41" ht="15">
      <c r="B520" s="317" t="s">
        <v>161</v>
      </c>
      <c r="C520" s="338"/>
      <c r="D520" s="302"/>
      <c r="E520" s="272"/>
      <c r="F520" s="272"/>
      <c r="G520" s="272"/>
      <c r="H520" s="272"/>
      <c r="I520" s="272"/>
      <c r="J520" s="272"/>
      <c r="K520" s="272"/>
      <c r="L520" s="272"/>
      <c r="M520" s="272"/>
      <c r="N520" s="272"/>
      <c r="O520" s="284"/>
      <c r="P520" s="272"/>
      <c r="Q520" s="272"/>
      <c r="R520" s="272"/>
      <c r="S520" s="302"/>
      <c r="T520" s="302"/>
      <c r="U520" s="302"/>
      <c r="V520" s="302"/>
      <c r="W520" s="272"/>
      <c r="X520" s="272"/>
      <c r="Y520" s="371">
        <f>Y513*Y516</f>
        <v>0</v>
      </c>
      <c r="Z520" s="371">
        <f t="shared" ref="Z520:AK520" si="167">Z513*Z516</f>
        <v>0</v>
      </c>
      <c r="AA520" s="371">
        <f t="shared" si="167"/>
        <v>0</v>
      </c>
      <c r="AB520" s="371">
        <f t="shared" si="167"/>
        <v>0</v>
      </c>
      <c r="AC520" s="371">
        <f t="shared" si="167"/>
        <v>0</v>
      </c>
      <c r="AD520" s="371">
        <f t="shared" si="167"/>
        <v>0</v>
      </c>
      <c r="AE520" s="371">
        <f t="shared" si="167"/>
        <v>0</v>
      </c>
      <c r="AF520" s="371">
        <f t="shared" si="167"/>
        <v>0</v>
      </c>
      <c r="AG520" s="371">
        <f t="shared" si="167"/>
        <v>0</v>
      </c>
      <c r="AH520" s="371">
        <f t="shared" si="167"/>
        <v>0</v>
      </c>
      <c r="AI520" s="371">
        <f>AI513*AI516</f>
        <v>0</v>
      </c>
      <c r="AJ520" s="371">
        <f t="shared" si="167"/>
        <v>0</v>
      </c>
      <c r="AK520" s="371">
        <f t="shared" si="167"/>
        <v>0</v>
      </c>
      <c r="AL520" s="371">
        <f>AL513*AL516</f>
        <v>0</v>
      </c>
      <c r="AM520" s="620">
        <f>SUM(Y520:AL520)</f>
        <v>0</v>
      </c>
    </row>
    <row r="521" spans="2:41" ht="15.75">
      <c r="B521" s="342" t="s">
        <v>261</v>
      </c>
      <c r="C521" s="338"/>
      <c r="D521" s="329"/>
      <c r="E521" s="327"/>
      <c r="F521" s="327"/>
      <c r="G521" s="327"/>
      <c r="H521" s="327"/>
      <c r="I521" s="327"/>
      <c r="J521" s="327"/>
      <c r="K521" s="327"/>
      <c r="L521" s="327"/>
      <c r="M521" s="327"/>
      <c r="N521" s="327"/>
      <c r="O521" s="293"/>
      <c r="P521" s="327"/>
      <c r="Q521" s="327"/>
      <c r="R521" s="327"/>
      <c r="S521" s="329"/>
      <c r="T521" s="329"/>
      <c r="U521" s="329"/>
      <c r="V521" s="329"/>
      <c r="W521" s="327"/>
      <c r="X521" s="327"/>
      <c r="Y521" s="339">
        <f>SUM(Y517:Y520)</f>
        <v>0</v>
      </c>
      <c r="Z521" s="339">
        <f t="shared" ref="Z521:AK521" si="168">SUM(Z517:Z520)</f>
        <v>0</v>
      </c>
      <c r="AA521" s="339">
        <f t="shared" si="168"/>
        <v>0</v>
      </c>
      <c r="AB521" s="339">
        <f t="shared" si="168"/>
        <v>0</v>
      </c>
      <c r="AC521" s="339">
        <f t="shared" si="168"/>
        <v>0</v>
      </c>
      <c r="AD521" s="339">
        <f t="shared" si="168"/>
        <v>0</v>
      </c>
      <c r="AE521" s="339">
        <f t="shared" si="168"/>
        <v>0</v>
      </c>
      <c r="AF521" s="339">
        <f t="shared" si="168"/>
        <v>0</v>
      </c>
      <c r="AG521" s="339">
        <f t="shared" si="168"/>
        <v>0</v>
      </c>
      <c r="AH521" s="339">
        <f t="shared" si="168"/>
        <v>0</v>
      </c>
      <c r="AI521" s="339">
        <f t="shared" si="168"/>
        <v>0</v>
      </c>
      <c r="AJ521" s="339">
        <f t="shared" si="168"/>
        <v>0</v>
      </c>
      <c r="AK521" s="339">
        <f t="shared" si="168"/>
        <v>0</v>
      </c>
      <c r="AL521" s="339">
        <f>SUM(AL517:AL520)</f>
        <v>0</v>
      </c>
      <c r="AM521" s="400">
        <f>SUM(AM517:AM520)</f>
        <v>0</v>
      </c>
    </row>
    <row r="522" spans="2:41" ht="15.75">
      <c r="B522" s="342" t="s">
        <v>262</v>
      </c>
      <c r="C522" s="338"/>
      <c r="D522" s="343"/>
      <c r="E522" s="327"/>
      <c r="F522" s="327"/>
      <c r="G522" s="327"/>
      <c r="H522" s="327"/>
      <c r="I522" s="327"/>
      <c r="J522" s="327"/>
      <c r="K522" s="327"/>
      <c r="L522" s="327"/>
      <c r="M522" s="327"/>
      <c r="N522" s="327"/>
      <c r="O522" s="293"/>
      <c r="P522" s="327"/>
      <c r="Q522" s="327"/>
      <c r="R522" s="327"/>
      <c r="S522" s="329"/>
      <c r="T522" s="329"/>
      <c r="U522" s="329"/>
      <c r="V522" s="329"/>
      <c r="W522" s="327"/>
      <c r="X522" s="327"/>
      <c r="Y522" s="340">
        <f>Y514*Y516</f>
        <v>0</v>
      </c>
      <c r="Z522" s="340">
        <f t="shared" ref="Z522:AJ522" si="169">Z514*Z516</f>
        <v>0</v>
      </c>
      <c r="AA522" s="340">
        <f>AA514*AA516</f>
        <v>0</v>
      </c>
      <c r="AB522" s="340">
        <f t="shared" si="169"/>
        <v>0</v>
      </c>
      <c r="AC522" s="340">
        <f t="shared" si="169"/>
        <v>0</v>
      </c>
      <c r="AD522" s="340">
        <f>AD514*AD516</f>
        <v>0</v>
      </c>
      <c r="AE522" s="340">
        <f t="shared" si="169"/>
        <v>0</v>
      </c>
      <c r="AF522" s="340">
        <f t="shared" si="169"/>
        <v>0</v>
      </c>
      <c r="AG522" s="340">
        <f t="shared" si="169"/>
        <v>0</v>
      </c>
      <c r="AH522" s="340">
        <f t="shared" si="169"/>
        <v>0</v>
      </c>
      <c r="AI522" s="340">
        <f t="shared" si="169"/>
        <v>0</v>
      </c>
      <c r="AJ522" s="340">
        <f t="shared" si="169"/>
        <v>0</v>
      </c>
      <c r="AK522" s="340">
        <f>AK514*AK516</f>
        <v>0</v>
      </c>
      <c r="AL522" s="340">
        <f>AL514*AL516</f>
        <v>0</v>
      </c>
      <c r="AM522" s="400">
        <f>SUM(Y522:AL522)</f>
        <v>0</v>
      </c>
    </row>
    <row r="523" spans="2:41" ht="15.75">
      <c r="B523" s="342" t="s">
        <v>264</v>
      </c>
      <c r="C523" s="338"/>
      <c r="D523" s="343"/>
      <c r="E523" s="327"/>
      <c r="F523" s="327"/>
      <c r="G523" s="327"/>
      <c r="H523" s="327"/>
      <c r="I523" s="327"/>
      <c r="J523" s="327"/>
      <c r="K523" s="327"/>
      <c r="L523" s="327"/>
      <c r="M523" s="327"/>
      <c r="N523" s="327"/>
      <c r="O523" s="293"/>
      <c r="P523" s="327"/>
      <c r="Q523" s="327"/>
      <c r="R523" s="327"/>
      <c r="S523" s="343"/>
      <c r="T523" s="343"/>
      <c r="U523" s="343"/>
      <c r="V523" s="343"/>
      <c r="W523" s="327"/>
      <c r="X523" s="327"/>
      <c r="Y523" s="344"/>
      <c r="Z523" s="344"/>
      <c r="AA523" s="344"/>
      <c r="AB523" s="344"/>
      <c r="AC523" s="344"/>
      <c r="AD523" s="344"/>
      <c r="AE523" s="344"/>
      <c r="AF523" s="344"/>
      <c r="AG523" s="344"/>
      <c r="AH523" s="344"/>
      <c r="AI523" s="344"/>
      <c r="AJ523" s="344"/>
      <c r="AK523" s="344"/>
      <c r="AL523" s="344"/>
      <c r="AM523" s="400">
        <f>AM521-AM522</f>
        <v>0</v>
      </c>
    </row>
    <row r="524" spans="2:41" ht="15.75">
      <c r="B524" s="342"/>
      <c r="C524" s="338"/>
      <c r="D524" s="343"/>
      <c r="E524" s="327"/>
      <c r="F524" s="327"/>
      <c r="G524" s="327"/>
      <c r="H524" s="327"/>
      <c r="I524" s="327"/>
      <c r="J524" s="327"/>
      <c r="K524" s="327"/>
      <c r="L524" s="327"/>
      <c r="M524" s="327"/>
      <c r="N524" s="327"/>
      <c r="O524" s="293"/>
      <c r="P524" s="327"/>
      <c r="Q524" s="327"/>
      <c r="R524" s="327"/>
      <c r="S524" s="343"/>
      <c r="T524" s="343"/>
      <c r="U524" s="343"/>
      <c r="V524" s="343"/>
      <c r="W524" s="327"/>
      <c r="X524" s="327"/>
      <c r="Y524" s="344"/>
      <c r="Z524" s="344"/>
      <c r="AA524" s="344"/>
      <c r="AB524" s="344"/>
      <c r="AC524" s="344"/>
      <c r="AD524" s="344"/>
      <c r="AE524" s="344"/>
      <c r="AF524" s="344"/>
      <c r="AG524" s="344"/>
      <c r="AH524" s="344"/>
      <c r="AI524" s="344"/>
      <c r="AJ524" s="344"/>
      <c r="AK524" s="344"/>
      <c r="AL524" s="344"/>
      <c r="AM524" s="400"/>
    </row>
    <row r="525" spans="2:41" ht="15.75">
      <c r="B525" s="342"/>
      <c r="C525" s="338"/>
      <c r="D525" s="343"/>
      <c r="E525" s="327"/>
      <c r="F525" s="327"/>
      <c r="G525" s="327"/>
      <c r="H525" s="327"/>
      <c r="I525" s="327"/>
      <c r="J525" s="327"/>
      <c r="K525" s="327"/>
      <c r="L525" s="327"/>
      <c r="M525" s="327"/>
      <c r="N525" s="327"/>
      <c r="O525" s="293"/>
      <c r="P525" s="327"/>
      <c r="Q525" s="327"/>
      <c r="R525" s="327"/>
      <c r="S525" s="343"/>
      <c r="T525" s="343"/>
      <c r="U525" s="343"/>
      <c r="V525" s="343"/>
      <c r="W525" s="327"/>
      <c r="X525" s="327"/>
      <c r="Y525" s="344"/>
      <c r="Z525" s="344"/>
      <c r="AA525" s="344"/>
      <c r="AB525" s="344"/>
      <c r="AC525" s="344"/>
      <c r="AD525" s="344"/>
      <c r="AE525" s="344"/>
      <c r="AF525" s="344"/>
      <c r="AG525" s="344"/>
      <c r="AH525" s="344"/>
      <c r="AI525" s="344"/>
      <c r="AJ525" s="344"/>
      <c r="AK525" s="344"/>
      <c r="AL525" s="344"/>
      <c r="AM525" s="401"/>
    </row>
    <row r="526" spans="2:41" ht="15">
      <c r="B526" s="317" t="s">
        <v>200</v>
      </c>
      <c r="C526" s="343"/>
      <c r="D526" s="343"/>
      <c r="E526" s="327"/>
      <c r="F526" s="327"/>
      <c r="G526" s="327"/>
      <c r="H526" s="327"/>
      <c r="I526" s="327"/>
      <c r="J526" s="327"/>
      <c r="K526" s="327"/>
      <c r="L526" s="327"/>
      <c r="M526" s="327"/>
      <c r="N526" s="327"/>
      <c r="O526" s="293"/>
      <c r="P526" s="327"/>
      <c r="Q526" s="327"/>
      <c r="R526" s="327"/>
      <c r="S526" s="343"/>
      <c r="T526" s="338"/>
      <c r="U526" s="343"/>
      <c r="V526" s="343"/>
      <c r="W526" s="327"/>
      <c r="X526" s="327"/>
      <c r="Y526" s="284">
        <f>SUMPRODUCT(E408:E511,Y408:Y511)</f>
        <v>1992771.8461933767</v>
      </c>
      <c r="Z526" s="284">
        <f>SUMPRODUCT(E408:E511,Z408:Z511)</f>
        <v>1873670.739518</v>
      </c>
      <c r="AA526" s="284">
        <f>IF(AA407="kW",SUMPRODUCT(N408:N511,P408:P511,AA408:AA511),SUMPRODUCT(E408:E511,AA408:AA511))</f>
        <v>4571.3113719484236</v>
      </c>
      <c r="AB526" s="284">
        <f>IF(AB407="kW",SUMPRODUCT(N408:N511,P408:P511,AB408:AB511),SUMPRODUCT(E408:E511,AB408:AB511))</f>
        <v>6693.7059374959044</v>
      </c>
      <c r="AC526" s="284">
        <f>IF(AC407="kW",SUMPRODUCT(N408:N511,P408:P511,AC408:AC511),SUMPRODUCT(E408:E511,AC408:AC511))</f>
        <v>2612.17792682767</v>
      </c>
      <c r="AD526" s="284">
        <f>IF(AD407="kW",SUMPRODUCT(N408:N511,P408:P511,AD408:AD511),SUMPRODUCT(E408:E511, AD408:AD511))</f>
        <v>0</v>
      </c>
      <c r="AE526" s="284">
        <f>IF(AE407="kW",SUMPRODUCT(N408:N511,P408:P511,AE408:AE511),SUMPRODUCT(E408:E511,AE408:AE511))</f>
        <v>0</v>
      </c>
      <c r="AF526" s="284">
        <f>IF(AF407="kW",SUMPRODUCT(N408:N511,P408:P511,AF408:AF511),SUMPRODUCT(E408:E511,AF408:AF511))</f>
        <v>0</v>
      </c>
      <c r="AG526" s="284">
        <f>IF(AG407="kW",SUMPRODUCT(N408:N511,P408:P511,AG408:AG511),SUMPRODUCT(E408:E511,AG408:AG511))</f>
        <v>0</v>
      </c>
      <c r="AH526" s="284">
        <f>IF(AH407="kW",SUMPRODUCT(N408:N511,P408:P511,AH408:AH511),SUMPRODUCT(E408:E511,AH408:AH511))</f>
        <v>0</v>
      </c>
      <c r="AI526" s="284">
        <f>IF(AI407="kW",SUMPRODUCT(N408:N511,P408:P511,AI408:AI511),SUMPRODUCT(E408:E511,AI408:AI511))</f>
        <v>0</v>
      </c>
      <c r="AJ526" s="284">
        <f>IF(AJ407="kW",SUMPRODUCT(N408:N511,P408:P511,AJ408:AJ511),SUMPRODUCT(E408:E511,AJ408:AJ511))</f>
        <v>0</v>
      </c>
      <c r="AK526" s="284">
        <f>IF(AK407="kW",SUMPRODUCT(N408:N511,P408:P511,AK408:AK511),SUMPRODUCT(E408:E511,AK408:AK511))</f>
        <v>0</v>
      </c>
      <c r="AL526" s="284">
        <f>IF(AL407="kW",SUMPRODUCT(N408:N511,P408:P511,AL408:AL511),SUMPRODUCT(E408:E511,AL408:AL511))</f>
        <v>0</v>
      </c>
      <c r="AM526" s="346"/>
    </row>
    <row r="527" spans="2:41" ht="15">
      <c r="B527" s="317" t="s">
        <v>201</v>
      </c>
      <c r="C527" s="349"/>
      <c r="D527" s="272"/>
      <c r="E527" s="272"/>
      <c r="F527" s="272"/>
      <c r="G527" s="272"/>
      <c r="H527" s="272"/>
      <c r="I527" s="272"/>
      <c r="J527" s="272"/>
      <c r="K527" s="272"/>
      <c r="L527" s="272"/>
      <c r="M527" s="272"/>
      <c r="N527" s="272"/>
      <c r="O527" s="350"/>
      <c r="P527" s="272"/>
      <c r="Q527" s="272"/>
      <c r="R527" s="272"/>
      <c r="S527" s="297"/>
      <c r="T527" s="302"/>
      <c r="U527" s="302"/>
      <c r="V527" s="272"/>
      <c r="W527" s="272"/>
      <c r="X527" s="302"/>
      <c r="Y527" s="284">
        <f>SUMPRODUCT(F408:F511,Y408:Y511)</f>
        <v>1904751.2540333765</v>
      </c>
      <c r="Z527" s="284">
        <f>SUMPRODUCT(F408:F511,Z408:Z511)</f>
        <v>1858846.7330180001</v>
      </c>
      <c r="AA527" s="284">
        <f>IF(AA407="kW",SUMPRODUCT(N408:N511,Q408:Q511,AA408:AA511),SUMPRODUCT(F408:F511,AA408:AA511))</f>
        <v>4571.3113719484236</v>
      </c>
      <c r="AB527" s="284">
        <f>IF(AB407="kW",SUMPRODUCT(N408:N511,Q408:Q511,AB408:AB511),SUMPRODUCT(F408:F511,AB408:AB511))</f>
        <v>6693.7059374959044</v>
      </c>
      <c r="AC527" s="284">
        <f>IF(AC407="kW",SUMPRODUCT(N408:N511,Q408:Q511,AC408:AC511),SUMPRODUCT(F408:F511, AC408:AC511))</f>
        <v>2612.17792682767</v>
      </c>
      <c r="AD527" s="284">
        <f>IF(AD407="kW",SUMPRODUCT(N408:N511,Q408:Q511,AD408:AD511),SUMPRODUCT(F408:F511, AD408:AD511))</f>
        <v>0</v>
      </c>
      <c r="AE527" s="284">
        <f>IF(AE407="kW",SUMPRODUCT(N408:N511,Q408:Q511,AE408:AE511),SUMPRODUCT(F408:F511,AE408:AE511))</f>
        <v>0</v>
      </c>
      <c r="AF527" s="284">
        <f>IF(AF407="kW",SUMPRODUCT(N408:N511,Q408:Q511,AF408:AF511),SUMPRODUCT(F408:F511,AF408:AF511))</f>
        <v>0</v>
      </c>
      <c r="AG527" s="284">
        <f>IF(AG407="kW",SUMPRODUCT(N408:N511,Q408:Q511,AG408:AG511),SUMPRODUCT(F408:F511,AG408:AG511))</f>
        <v>0</v>
      </c>
      <c r="AH527" s="284">
        <f>IF(AH407="kW",SUMPRODUCT(N408:N511,Q408:Q511,AH408:AH511),SUMPRODUCT(F408:F511,AH408:AH511))</f>
        <v>0</v>
      </c>
      <c r="AI527" s="284">
        <f>IF(AI407="kW",SUMPRODUCT(N408:N511,Q408:Q511,AI408:AI511),SUMPRODUCT(F408:F511,AI408:AI511))</f>
        <v>0</v>
      </c>
      <c r="AJ527" s="284">
        <f>IF(AJ407="kW",SUMPRODUCT(N408:N511,Q408:Q511,AJ408:AJ511),SUMPRODUCT(F408:F511,AJ408:AJ511))</f>
        <v>0</v>
      </c>
      <c r="AK527" s="284">
        <f>IF(AK407="kW",SUMPRODUCT(N408:N511,Q408:Q511,AK408:AK511),SUMPRODUCT(F408:F511,AK408:AK511))</f>
        <v>0</v>
      </c>
      <c r="AL527" s="284">
        <f>IF(AL407="kW",SUMPRODUCT(N408:N511,Q408:Q511,AL408:AL511),SUMPRODUCT(F408:F511,AL408:AL511))</f>
        <v>0</v>
      </c>
      <c r="AM527" s="330"/>
    </row>
    <row r="528" spans="2:41" ht="15">
      <c r="B528" s="317" t="s">
        <v>202</v>
      </c>
      <c r="C528" s="349"/>
      <c r="D528" s="272"/>
      <c r="E528" s="272"/>
      <c r="F528" s="272"/>
      <c r="G528" s="272"/>
      <c r="H528" s="272"/>
      <c r="I528" s="272"/>
      <c r="J528" s="272"/>
      <c r="K528" s="272"/>
      <c r="L528" s="272"/>
      <c r="M528" s="272"/>
      <c r="N528" s="272"/>
      <c r="O528" s="350"/>
      <c r="P528" s="272"/>
      <c r="Q528" s="272"/>
      <c r="R528" s="272"/>
      <c r="S528" s="297"/>
      <c r="T528" s="302"/>
      <c r="U528" s="302"/>
      <c r="V528" s="272"/>
      <c r="W528" s="272"/>
      <c r="X528" s="302"/>
      <c r="Y528" s="284">
        <f>SUMPRODUCT(G408:G511,Y408:Y511)</f>
        <v>1903361.1836435765</v>
      </c>
      <c r="Z528" s="284">
        <f>SUMPRODUCT(G408:G511,Z408:Z511)</f>
        <v>1731281.7273180003</v>
      </c>
      <c r="AA528" s="284">
        <f>IF(AA407="kW",SUMPRODUCT(N408:N511,R408:R511,AA408:AA511),SUMPRODUCT(G408:G511,AA408:AA511))</f>
        <v>4498.2736644660718</v>
      </c>
      <c r="AB528" s="284">
        <f>IF(AB407="kW",SUMPRODUCT(N408:N511,R408:R511,AB408:AB511),SUMPRODUCT(G408:G511,AB408:AB511))</f>
        <v>6586.7578658253178</v>
      </c>
      <c r="AC528" s="284">
        <f>IF(AC407="kW",SUMPRODUCT(N408:N511,R408:R511,AC408:AC511),SUMPRODUCT(G408:G511, AC408:AC511))</f>
        <v>2570.4420939806114</v>
      </c>
      <c r="AD528" s="284">
        <f>IF(AD407="kW",SUMPRODUCT(N408:N511,R408:R511,AD408:AD511),SUMPRODUCT(G408:G511, AD408:AD511))</f>
        <v>0</v>
      </c>
      <c r="AE528" s="284">
        <f>IF(AE407="kW",SUMPRODUCT(N408:N511,R408:R511,AE408:AE511),SUMPRODUCT(G408:G511,AE408:AE511))</f>
        <v>0</v>
      </c>
      <c r="AF528" s="284">
        <f>IF(AF407="kW",SUMPRODUCT(N408:N511,R408:R511,AF408:AF511),SUMPRODUCT(G408:G511,AF408:AF511))</f>
        <v>0</v>
      </c>
      <c r="AG528" s="284">
        <f>IF(AG407="kW",SUMPRODUCT(N408:N511,R408:R511,AG408:AG511),SUMPRODUCT(G408:G511,AG408:AG511))</f>
        <v>0</v>
      </c>
      <c r="AH528" s="284">
        <f>IF(AH407="kW",SUMPRODUCT(N408:N511,R408:R511,AH408:AH511),SUMPRODUCT(G408:G511,AH408:AH511))</f>
        <v>0</v>
      </c>
      <c r="AI528" s="284">
        <f>IF(AI407="kW",SUMPRODUCT(N408:N511,R408:R511,AI408:AI511),SUMPRODUCT(G408:G511,AI408:AI511))</f>
        <v>0</v>
      </c>
      <c r="AJ528" s="284">
        <f>IF(AJ407="kW",SUMPRODUCT(N408:N511,R408:R511,AJ408:AJ511),SUMPRODUCT(G408:G511,AJ408:AJ511))</f>
        <v>0</v>
      </c>
      <c r="AK528" s="284">
        <f>IF(AK407="kW",SUMPRODUCT(N408:N511,R408:R511,AK408:AK511),SUMPRODUCT(G408:G511,AK408:AK511))</f>
        <v>0</v>
      </c>
      <c r="AL528" s="284">
        <f>IF(AL407="kW",SUMPRODUCT(N408:N511,R408:R511,AL408:AL511),SUMPRODUCT(G408:G511,AL408:AL511))</f>
        <v>0</v>
      </c>
      <c r="AM528" s="330"/>
    </row>
    <row r="529" spans="2:39" ht="15">
      <c r="B529" s="317" t="s">
        <v>203</v>
      </c>
      <c r="C529" s="349"/>
      <c r="D529" s="272"/>
      <c r="E529" s="272"/>
      <c r="F529" s="272"/>
      <c r="G529" s="272"/>
      <c r="H529" s="272"/>
      <c r="I529" s="272"/>
      <c r="J529" s="272"/>
      <c r="K529" s="272"/>
      <c r="L529" s="272"/>
      <c r="M529" s="272"/>
      <c r="N529" s="272"/>
      <c r="O529" s="350"/>
      <c r="P529" s="272"/>
      <c r="Q529" s="272"/>
      <c r="R529" s="272"/>
      <c r="S529" s="297"/>
      <c r="T529" s="302"/>
      <c r="U529" s="302"/>
      <c r="V529" s="272"/>
      <c r="W529" s="272"/>
      <c r="X529" s="302"/>
      <c r="Y529" s="284">
        <f>SUMPRODUCT(H408:H511,Y408:Y511)</f>
        <v>1841772.6047083035</v>
      </c>
      <c r="Z529" s="284">
        <f>SUMPRODUCT(H408:H511,Z408:Z511)</f>
        <v>1675300.6554779999</v>
      </c>
      <c r="AA529" s="284">
        <f>IF(AA407="kW",SUMPRODUCT(N408:N511,S408:S511,AA408:AA511),SUMPRODUCT(H408:H511,AA408:AA511))</f>
        <v>4272.0379782053642</v>
      </c>
      <c r="AB529" s="284">
        <f>IF(AB407="kW",SUMPRODUCT(N408:N511,S408:S511,AB408:AB511),SUMPRODUCT(H408:H511,AB408:AB511))</f>
        <v>6255.484182372139</v>
      </c>
      <c r="AC529" s="284">
        <f>IF(AC407="kW",SUMPRODUCT(N408:N511,S408:S511,AC408:AC511),SUMPRODUCT(H408:H511, AC408:AC511))</f>
        <v>2441.1645589744935</v>
      </c>
      <c r="AD529" s="284">
        <f>IF(AD407="kW",SUMPRODUCT(N408:N511,S408:S511,AD408:AD511),SUMPRODUCT(H408:H511, AD408:AD511))</f>
        <v>0</v>
      </c>
      <c r="AE529" s="284">
        <f>IF(AE407="kW",SUMPRODUCT(N408:N511,S408:S511,AE408:AE511),SUMPRODUCT(H408:H511,AE408:AE511))</f>
        <v>0</v>
      </c>
      <c r="AF529" s="284">
        <f>IF(AF407="kW",SUMPRODUCT(N408:N511,S408:S511,AF408:AF511),SUMPRODUCT(H408:H511,AF408:AF511))</f>
        <v>0</v>
      </c>
      <c r="AG529" s="284">
        <f>IF(AG407="kW",SUMPRODUCT(N408:N511,S408:S511,AG408:AG511),SUMPRODUCT(H408:H511,AG408:AG511))</f>
        <v>0</v>
      </c>
      <c r="AH529" s="284">
        <f>IF(AH407="kW",SUMPRODUCT(N408:N511,S408:S511,AH408:AH511),SUMPRODUCT(H408:H511,AH408:AH511))</f>
        <v>0</v>
      </c>
      <c r="AI529" s="284">
        <f>IF(AI407="kW",SUMPRODUCT(N408:N511,S408:S511,AI408:AI511),SUMPRODUCT(H408:H511,AI408:AI511))</f>
        <v>0</v>
      </c>
      <c r="AJ529" s="284">
        <f>IF(AJ407="kW",SUMPRODUCT(N408:N511,S408:S511,AJ408:AJ511),SUMPRODUCT(H408:H511,AJ408:AJ511))</f>
        <v>0</v>
      </c>
      <c r="AK529" s="284">
        <f>IF(AK407="kW",SUMPRODUCT(N408:N511,S408:S511,AK408:AK511),SUMPRODUCT(H408:H511,AK408:AK511))</f>
        <v>0</v>
      </c>
      <c r="AL529" s="284">
        <f>IF(AL407="kW",SUMPRODUCT(N408:N511,S408:S511,AL408:AL511),SUMPRODUCT(H408:H511,AL408:AL511))</f>
        <v>0</v>
      </c>
      <c r="AM529" s="330"/>
    </row>
    <row r="530" spans="2:39" ht="15">
      <c r="B530" s="317" t="s">
        <v>204</v>
      </c>
      <c r="C530" s="349"/>
      <c r="D530" s="272"/>
      <c r="E530" s="272"/>
      <c r="F530" s="272"/>
      <c r="G530" s="272"/>
      <c r="H530" s="272"/>
      <c r="I530" s="272"/>
      <c r="J530" s="272"/>
      <c r="K530" s="272"/>
      <c r="L530" s="272"/>
      <c r="M530" s="272"/>
      <c r="N530" s="272"/>
      <c r="O530" s="350"/>
      <c r="P530" s="272"/>
      <c r="Q530" s="272"/>
      <c r="R530" s="272"/>
      <c r="S530" s="297"/>
      <c r="T530" s="302"/>
      <c r="U530" s="302"/>
      <c r="V530" s="272"/>
      <c r="W530" s="272"/>
      <c r="X530" s="302"/>
      <c r="Y530" s="284">
        <f>SUMPRODUCT(I408:I511,Y408:Y511)</f>
        <v>1791526.685636</v>
      </c>
      <c r="Z530" s="284">
        <f>SUMPRODUCT(I408:I511,Z408:Z511)</f>
        <v>1675300.6554779999</v>
      </c>
      <c r="AA530" s="284">
        <f>IF(AA407="kW",SUMPRODUCT(N408:N511,T408:T511,AA408:AA511),SUMPRODUCT(I408:I511,AA408:AA511))</f>
        <v>4272.0379782053642</v>
      </c>
      <c r="AB530" s="284">
        <f>IF(AB407="kW",SUMPRODUCT(N408:N511,T408:T511,AB408:AB511),SUMPRODUCT(I408:I511,AB408:AB511))</f>
        <v>6255.484182372139</v>
      </c>
      <c r="AC530" s="284">
        <f>IF(AC407="kW",SUMPRODUCT(N408:N511,T408:T511,AC408:AC511),SUMPRODUCT(I408:I511, AC408:AC511))</f>
        <v>2441.1645589744935</v>
      </c>
      <c r="AD530" s="284">
        <f>IF(AD407="kW",SUMPRODUCT(N408:N511,T408:T511,AD408:AD511),SUMPRODUCT(I408:I511, AD408:AD511))</f>
        <v>0</v>
      </c>
      <c r="AE530" s="284">
        <f>IF(AE407="kW",SUMPRODUCT(N408:N511,T408:T511,AE408:AE511),SUMPRODUCT(I408:I511,AE408:AE511))</f>
        <v>0</v>
      </c>
      <c r="AF530" s="284">
        <f>IF(AF407="kW",SUMPRODUCT(N408:N511,T408:T511,AF408:AF511),SUMPRODUCT(I408:I511,AF408:AF511))</f>
        <v>0</v>
      </c>
      <c r="AG530" s="284">
        <f>IF(AG407="kW",SUMPRODUCT(N408:N511,T408:T511,AG408:AG511),SUMPRODUCT(I408:I511,AG408:AG511))</f>
        <v>0</v>
      </c>
      <c r="AH530" s="284">
        <f>IF(AH407="kW",SUMPRODUCT(N408:N511,T408:T511,AH408:AH511),SUMPRODUCT(I408:I511,AH408:AH511))</f>
        <v>0</v>
      </c>
      <c r="AI530" s="284">
        <f>IF(AI407="kW",SUMPRODUCT(N408:N511,T408:T511,AI408:AI511),SUMPRODUCT(I408:I511,AI408:AI511))</f>
        <v>0</v>
      </c>
      <c r="AJ530" s="284">
        <f>IF(AJ407="kW",SUMPRODUCT(N408:N511,T408:T511,AJ408:AJ511),SUMPRODUCT(I408:I511,AJ408:AJ511))</f>
        <v>0</v>
      </c>
      <c r="AK530" s="284">
        <f>IF(AK407="kW",SUMPRODUCT(N408:N511,T408:T511,AK408:AK511),SUMPRODUCT(I408:I511,AK408:AK511))</f>
        <v>0</v>
      </c>
      <c r="AL530" s="284">
        <f>IF(AL407="kW",SUMPRODUCT(N408:N511,T408:T511,AL408:AL511),SUMPRODUCT(I408:I511,AL408:AL511))</f>
        <v>0</v>
      </c>
      <c r="AM530" s="330"/>
    </row>
    <row r="531" spans="2:39" ht="15">
      <c r="B531" s="374" t="s">
        <v>205</v>
      </c>
      <c r="C531" s="352"/>
      <c r="D531" s="377"/>
      <c r="E531" s="377"/>
      <c r="F531" s="377"/>
      <c r="G531" s="377"/>
      <c r="H531" s="377"/>
      <c r="I531" s="377"/>
      <c r="J531" s="377"/>
      <c r="K531" s="377"/>
      <c r="L531" s="377"/>
      <c r="M531" s="377"/>
      <c r="N531" s="377"/>
      <c r="O531" s="376"/>
      <c r="P531" s="377"/>
      <c r="Q531" s="377"/>
      <c r="R531" s="377"/>
      <c r="S531" s="357"/>
      <c r="T531" s="378"/>
      <c r="U531" s="378"/>
      <c r="V531" s="377"/>
      <c r="W531" s="377"/>
      <c r="X531" s="378"/>
      <c r="Y531" s="319">
        <f>SUMPRODUCT(J408:J511,Y408:Y511)</f>
        <v>1791526.685636</v>
      </c>
      <c r="Z531" s="319">
        <f>SUMPRODUCT(J408:J511,Z408:Z511)</f>
        <v>1656327.1456780003</v>
      </c>
      <c r="AA531" s="319">
        <f>IF(AA407="kW",SUMPRODUCT(N408:N511,U408:U511,AA408:AA511),SUMPRODUCT(J408:J511,AA408:AA511))</f>
        <v>4194.3240282759534</v>
      </c>
      <c r="AB531" s="319">
        <f>IF(AB407="kW",SUMPRODUCT(N408:N511,U408:U511,AB408:AB511),SUMPRODUCT(J408:J511,AB408:AB511))</f>
        <v>6141.6887556897873</v>
      </c>
      <c r="AC531" s="319">
        <f>IF(AC407="kW",SUMPRODUCT(N408:N511,U408:U511,AC408:AC511),SUMPRODUCT(J408:J511, AC408:AC511))</f>
        <v>2396.7565875862588</v>
      </c>
      <c r="AD531" s="319">
        <f>IF(AD407="kW",SUMPRODUCT(N408:N511,U408:U511,AD408:AD511),SUMPRODUCT(J408:J511, AD408:AD511))</f>
        <v>0</v>
      </c>
      <c r="AE531" s="319">
        <f>IF(AE407="kW",SUMPRODUCT(N408:N511,U408:U511,AE408:AE511),SUMPRODUCT(J408:J511,AE408:AE511))</f>
        <v>0</v>
      </c>
      <c r="AF531" s="319">
        <f>IF(AF407="kW",SUMPRODUCT(N408:N511,U408:U511,AF408:AF511),SUMPRODUCT(J408:J511,AF408:AF511))</f>
        <v>0</v>
      </c>
      <c r="AG531" s="319">
        <f>IF(AG407="kW",SUMPRODUCT(N408:N511,U408:U511,AG408:AG511),SUMPRODUCT(J408:J511,AG408:AG511))</f>
        <v>0</v>
      </c>
      <c r="AH531" s="319">
        <f>IF(AH407="kW",SUMPRODUCT(N408:N511,U408:U511,AH408:AH511),SUMPRODUCT(J408:J511,AH408:AH511))</f>
        <v>0</v>
      </c>
      <c r="AI531" s="319">
        <f>IF(AI407="kW",SUMPRODUCT(N408:N511,U408:U511,AI408:AI511),SUMPRODUCT(J408:J511,AI408:AI511))</f>
        <v>0</v>
      </c>
      <c r="AJ531" s="319">
        <f>IF(AJ407="kW",SUMPRODUCT(N408:N511,U408:U511,AJ408:AJ511),SUMPRODUCT(J408:J511,AJ408:AJ511))</f>
        <v>0</v>
      </c>
      <c r="AK531" s="319">
        <f>IF(AK407="kW",SUMPRODUCT(N408:N511,U408:U511,AK408:AK511),SUMPRODUCT(J408:J511,AK408:AK511))</f>
        <v>0</v>
      </c>
      <c r="AL531" s="319">
        <f>IF(AL407="kW",SUMPRODUCT(N408:N511,U408:U511,AL408:AL511),SUMPRODUCT(J408:J511,AL408:AL511))</f>
        <v>0</v>
      </c>
      <c r="AM531" s="379"/>
    </row>
    <row r="532" spans="2:39" ht="22.5" customHeight="1">
      <c r="B532" s="361" t="s">
        <v>594</v>
      </c>
      <c r="C532" s="380"/>
      <c r="D532" s="381"/>
      <c r="E532" s="381"/>
      <c r="F532" s="381"/>
      <c r="G532" s="381"/>
      <c r="H532" s="381"/>
      <c r="I532" s="381"/>
      <c r="J532" s="381"/>
      <c r="K532" s="381"/>
      <c r="L532" s="381"/>
      <c r="M532" s="381"/>
      <c r="N532" s="381"/>
      <c r="O532" s="381"/>
      <c r="P532" s="381"/>
      <c r="Q532" s="381"/>
      <c r="R532" s="381"/>
      <c r="S532" s="364"/>
      <c r="T532" s="365"/>
      <c r="U532" s="381"/>
      <c r="V532" s="381"/>
      <c r="W532" s="381"/>
      <c r="X532" s="381"/>
      <c r="Y532" s="402"/>
      <c r="Z532" s="402"/>
      <c r="AA532" s="402"/>
      <c r="AB532" s="402"/>
      <c r="AC532" s="402"/>
      <c r="AD532" s="402"/>
      <c r="AE532" s="402"/>
      <c r="AF532" s="402"/>
      <c r="AG532" s="402"/>
      <c r="AH532" s="402"/>
      <c r="AI532" s="402"/>
      <c r="AJ532" s="402"/>
      <c r="AK532" s="402"/>
      <c r="AL532" s="402"/>
      <c r="AM532" s="382"/>
    </row>
    <row r="534" spans="2:39" ht="15">
      <c r="B534" s="587"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9" right="0.23622047244094499" top="0.47244094488188998" bottom="0.47244094488188998" header="0.15748031496063" footer="0.15748031496063"/>
  <pageSetup paperSize="3" scale="41" fitToHeight="0" orientation="landscape" cellComments="asDisplayed" r:id="rId1"/>
  <headerFooter>
    <oddHeader>&amp;L&amp;G</oddHead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3:XFD1144"/>
  <sheetViews>
    <sheetView tabSelected="1" topLeftCell="A572" zoomScale="87" zoomScaleNormal="87" workbookViewId="0">
      <selection activeCell="A597" sqref="A597"/>
    </sheetView>
  </sheetViews>
  <sheetFormatPr defaultColWidth="9.140625" defaultRowHeight="15" outlineLevelRow="1" outlineLevelCol="1"/>
  <cols>
    <col min="1" max="1" width="4.5703125" style="515" customWidth="1"/>
    <col min="2" max="2" width="44.140625" style="420" customWidth="1"/>
    <col min="3" max="3" width="13.42578125" style="420" customWidth="1"/>
    <col min="4" max="4" width="13.85546875" style="420" customWidth="1"/>
    <col min="5" max="13" width="13.85546875" style="420" customWidth="1" outlineLevel="1"/>
    <col min="14" max="14" width="13.5703125" style="420" customWidth="1" outlineLevel="1"/>
    <col min="15" max="15" width="15.7109375" style="420" customWidth="1"/>
    <col min="16" max="24" width="9.140625" style="420" customWidth="1" outlineLevel="1"/>
    <col min="25" max="25" width="16.5703125" style="420" customWidth="1"/>
    <col min="26" max="27" width="15" style="420" customWidth="1"/>
    <col min="28" max="28" width="17.7109375" style="420" customWidth="1"/>
    <col min="29" max="29" width="19.7109375" style="420" customWidth="1"/>
    <col min="30" max="30" width="18.7109375" style="420" customWidth="1"/>
    <col min="31" max="32" width="14.85546875" style="420" customWidth="1"/>
    <col min="33" max="35" width="14.85546875" style="420" hidden="1" customWidth="1"/>
    <col min="36" max="38" width="17.28515625" style="420" hidden="1" customWidth="1"/>
    <col min="39" max="39" width="22.7109375" style="420" customWidth="1"/>
    <col min="40" max="40" width="11.7109375" style="420" customWidth="1"/>
    <col min="41" max="16384" width="9.140625" style="420"/>
  </cols>
  <sheetData>
    <row r="13" spans="2:39" ht="15.75" thickBot="1"/>
    <row r="14" spans="2:39" ht="26.25" customHeight="1" thickBot="1">
      <c r="B14" s="1285" t="s">
        <v>170</v>
      </c>
      <c r="C14" s="250" t="s">
        <v>174</v>
      </c>
      <c r="D14" s="499"/>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row>
    <row r="15" spans="2:39" ht="26.25" customHeight="1" thickBot="1">
      <c r="B15" s="1285"/>
      <c r="C15" s="254" t="s">
        <v>171</v>
      </c>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row>
    <row r="16" spans="2:39" ht="28.5" customHeight="1" thickBot="1">
      <c r="B16" s="1285"/>
      <c r="C16" s="1263" t="s">
        <v>550</v>
      </c>
      <c r="D16" s="1264"/>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row>
    <row r="17" spans="2:39" ht="15.75">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row>
    <row r="18" spans="2:39" ht="71.25" customHeight="1">
      <c r="B18" s="1285" t="s">
        <v>504</v>
      </c>
      <c r="C18" s="1286" t="s">
        <v>672</v>
      </c>
      <c r="D18" s="1286"/>
      <c r="E18" s="1286"/>
      <c r="F18" s="1286"/>
      <c r="G18" s="1286"/>
      <c r="H18" s="1286"/>
      <c r="I18" s="1286"/>
      <c r="J18" s="1286"/>
      <c r="K18" s="1286"/>
      <c r="L18" s="1286"/>
      <c r="M18" s="1286"/>
      <c r="N18" s="1286"/>
      <c r="O18" s="1286"/>
      <c r="P18" s="1286"/>
      <c r="Q18" s="1286"/>
      <c r="R18" s="1286"/>
      <c r="S18" s="1286"/>
      <c r="T18" s="1286"/>
      <c r="U18" s="1286"/>
      <c r="V18" s="1286"/>
      <c r="W18" s="1286"/>
      <c r="X18" s="1286"/>
      <c r="Y18" s="598"/>
      <c r="Z18" s="598"/>
      <c r="AA18" s="598"/>
      <c r="AB18" s="598"/>
      <c r="AC18" s="598"/>
      <c r="AD18" s="598"/>
      <c r="AE18" s="263"/>
      <c r="AF18" s="258"/>
      <c r="AG18" s="258"/>
      <c r="AH18" s="258"/>
      <c r="AI18" s="258"/>
      <c r="AJ18" s="258"/>
      <c r="AK18" s="258"/>
      <c r="AL18" s="258"/>
      <c r="AM18" s="258"/>
    </row>
    <row r="19" spans="2:39" ht="45.75" customHeight="1">
      <c r="B19" s="1285"/>
      <c r="C19" s="1286" t="s">
        <v>577</v>
      </c>
      <c r="D19" s="1286"/>
      <c r="E19" s="1286"/>
      <c r="F19" s="1286"/>
      <c r="G19" s="1286"/>
      <c r="H19" s="1286"/>
      <c r="I19" s="1286"/>
      <c r="J19" s="1286"/>
      <c r="K19" s="1286"/>
      <c r="L19" s="1286"/>
      <c r="M19" s="1286"/>
      <c r="N19" s="1286"/>
      <c r="O19" s="1286"/>
      <c r="P19" s="1286"/>
      <c r="Q19" s="1286"/>
      <c r="R19" s="1286"/>
      <c r="S19" s="1286"/>
      <c r="T19" s="1286"/>
      <c r="U19" s="1286"/>
      <c r="V19" s="1286"/>
      <c r="W19" s="1286"/>
      <c r="X19" s="1286"/>
      <c r="Y19" s="598"/>
      <c r="Z19" s="598"/>
      <c r="AA19" s="598"/>
      <c r="AB19" s="598"/>
      <c r="AC19" s="598"/>
      <c r="AD19" s="598"/>
      <c r="AE19" s="263"/>
      <c r="AF19" s="258"/>
      <c r="AG19" s="258"/>
      <c r="AH19" s="258"/>
      <c r="AI19" s="258"/>
      <c r="AJ19" s="258"/>
      <c r="AK19" s="258"/>
      <c r="AL19" s="258"/>
      <c r="AM19" s="258"/>
    </row>
    <row r="20" spans="2:39" ht="62.25" customHeight="1">
      <c r="B20" s="266"/>
      <c r="C20" s="1286" t="s">
        <v>575</v>
      </c>
      <c r="D20" s="1286"/>
      <c r="E20" s="1286"/>
      <c r="F20" s="1286"/>
      <c r="G20" s="1286"/>
      <c r="H20" s="1286"/>
      <c r="I20" s="1286"/>
      <c r="J20" s="1286"/>
      <c r="K20" s="1286"/>
      <c r="L20" s="1286"/>
      <c r="M20" s="1286"/>
      <c r="N20" s="1286"/>
      <c r="O20" s="1286"/>
      <c r="P20" s="1286"/>
      <c r="Q20" s="1286"/>
      <c r="R20" s="1286"/>
      <c r="S20" s="1286"/>
      <c r="T20" s="1286"/>
      <c r="U20" s="1286"/>
      <c r="V20" s="1286"/>
      <c r="W20" s="1286"/>
      <c r="X20" s="1286"/>
      <c r="Y20" s="598"/>
      <c r="Z20" s="598"/>
      <c r="AA20" s="598"/>
      <c r="AB20" s="598"/>
      <c r="AC20" s="598"/>
      <c r="AD20" s="598"/>
      <c r="AE20" s="421"/>
      <c r="AF20" s="258"/>
      <c r="AG20" s="258"/>
      <c r="AH20" s="258"/>
      <c r="AI20" s="258"/>
      <c r="AJ20" s="258"/>
      <c r="AK20" s="258"/>
      <c r="AL20" s="258"/>
      <c r="AM20" s="258"/>
    </row>
    <row r="21" spans="2:39" ht="37.5" customHeight="1">
      <c r="B21" s="266"/>
      <c r="C21" s="1286" t="s">
        <v>641</v>
      </c>
      <c r="D21" s="1286"/>
      <c r="E21" s="1286"/>
      <c r="F21" s="1286"/>
      <c r="G21" s="1286"/>
      <c r="H21" s="1286"/>
      <c r="I21" s="1286"/>
      <c r="J21" s="1286"/>
      <c r="K21" s="1286"/>
      <c r="L21" s="1286"/>
      <c r="M21" s="1286"/>
      <c r="N21" s="1286"/>
      <c r="O21" s="1286"/>
      <c r="P21" s="1286"/>
      <c r="Q21" s="1286"/>
      <c r="R21" s="1286"/>
      <c r="S21" s="1286"/>
      <c r="T21" s="1286"/>
      <c r="U21" s="1286"/>
      <c r="V21" s="1286"/>
      <c r="W21" s="1286"/>
      <c r="X21" s="1286"/>
      <c r="Y21" s="598"/>
      <c r="Z21" s="598"/>
      <c r="AA21" s="598"/>
      <c r="AB21" s="598"/>
      <c r="AC21" s="598"/>
      <c r="AD21" s="598"/>
      <c r="AE21" s="269"/>
      <c r="AF21" s="258"/>
      <c r="AG21" s="258"/>
      <c r="AH21" s="258"/>
      <c r="AI21" s="258"/>
      <c r="AJ21" s="258"/>
      <c r="AK21" s="258"/>
      <c r="AL21" s="258"/>
      <c r="AM21" s="258"/>
    </row>
    <row r="22" spans="2:39" ht="54.75" customHeight="1">
      <c r="B22" s="266"/>
      <c r="C22" s="1286" t="s">
        <v>625</v>
      </c>
      <c r="D22" s="1286"/>
      <c r="E22" s="1286"/>
      <c r="F22" s="1286"/>
      <c r="G22" s="1286"/>
      <c r="H22" s="1286"/>
      <c r="I22" s="1286"/>
      <c r="J22" s="1286"/>
      <c r="K22" s="1286"/>
      <c r="L22" s="1286"/>
      <c r="M22" s="1286"/>
      <c r="N22" s="1286"/>
      <c r="O22" s="1286"/>
      <c r="P22" s="1286"/>
      <c r="Q22" s="1286"/>
      <c r="R22" s="1286"/>
      <c r="S22" s="1286"/>
      <c r="T22" s="1286"/>
      <c r="U22" s="1286"/>
      <c r="V22" s="1286"/>
      <c r="W22" s="1286"/>
      <c r="X22" s="1286"/>
      <c r="Y22" s="598"/>
      <c r="Z22" s="598"/>
      <c r="AA22" s="598"/>
      <c r="AB22" s="598"/>
      <c r="AC22" s="598"/>
      <c r="AD22" s="598"/>
      <c r="AE22" s="421"/>
      <c r="AF22" s="258"/>
      <c r="AG22" s="258"/>
      <c r="AH22" s="258"/>
      <c r="AI22" s="258"/>
      <c r="AJ22" s="258"/>
      <c r="AK22" s="258"/>
      <c r="AL22" s="258"/>
      <c r="AM22" s="258"/>
    </row>
    <row r="23" spans="2:39" ht="15.75">
      <c r="B23" s="266"/>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58"/>
      <c r="AG23" s="258"/>
      <c r="AH23" s="258"/>
      <c r="AI23" s="258"/>
      <c r="AJ23" s="258"/>
      <c r="AK23" s="258"/>
      <c r="AL23" s="258"/>
      <c r="AM23" s="258"/>
    </row>
    <row r="24" spans="2:39" ht="15.75">
      <c r="B24" s="1285" t="s">
        <v>526</v>
      </c>
      <c r="C24" s="588" t="s">
        <v>528</v>
      </c>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58"/>
      <c r="AG24" s="258"/>
      <c r="AH24" s="258"/>
      <c r="AI24" s="258"/>
      <c r="AJ24" s="258"/>
      <c r="AK24" s="258"/>
      <c r="AL24" s="258"/>
      <c r="AM24" s="258"/>
    </row>
    <row r="25" spans="2:39" ht="15.75">
      <c r="B25" s="1285"/>
      <c r="C25" s="588" t="s">
        <v>529</v>
      </c>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58"/>
      <c r="AG25" s="258"/>
      <c r="AH25" s="258"/>
      <c r="AI25" s="258"/>
      <c r="AJ25" s="258"/>
      <c r="AK25" s="258"/>
      <c r="AL25" s="258"/>
      <c r="AM25" s="258"/>
    </row>
    <row r="26" spans="2:39" ht="15.75">
      <c r="B26" s="531"/>
      <c r="C26" s="588" t="s">
        <v>530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58"/>
      <c r="AG26" s="258"/>
      <c r="AH26" s="258"/>
      <c r="AI26" s="258"/>
      <c r="AJ26" s="258"/>
      <c r="AK26" s="258"/>
      <c r="AL26" s="258"/>
      <c r="AM26" s="258"/>
    </row>
    <row r="27" spans="2:39" ht="15.75">
      <c r="B27" s="531"/>
      <c r="C27" s="588" t="s">
        <v>531</v>
      </c>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58"/>
      <c r="AG27" s="258"/>
      <c r="AH27" s="258"/>
      <c r="AI27" s="258"/>
      <c r="AJ27" s="258"/>
      <c r="AK27" s="258"/>
      <c r="AL27" s="258"/>
      <c r="AM27" s="258"/>
    </row>
    <row r="28" spans="2:39" ht="15.75">
      <c r="B28" s="531"/>
      <c r="C28" s="588" t="s">
        <v>532</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58"/>
      <c r="AG28" s="258"/>
      <c r="AH28" s="258"/>
      <c r="AI28" s="258"/>
      <c r="AJ28" s="258"/>
      <c r="AK28" s="258"/>
      <c r="AL28" s="258"/>
      <c r="AM28" s="258"/>
    </row>
    <row r="29" spans="2:39" ht="15.75">
      <c r="B29" s="531"/>
      <c r="C29" s="588" t="s">
        <v>533</v>
      </c>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58"/>
      <c r="AG29" s="258"/>
      <c r="AH29" s="258"/>
      <c r="AI29" s="258"/>
      <c r="AJ29" s="258"/>
      <c r="AK29" s="258"/>
      <c r="AL29" s="258"/>
      <c r="AM29" s="258"/>
    </row>
    <row r="30" spans="2:39" ht="15.75">
      <c r="B30" s="531"/>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58"/>
      <c r="AG30" s="258"/>
      <c r="AH30" s="258"/>
      <c r="AI30" s="258"/>
      <c r="AJ30" s="258"/>
      <c r="AK30" s="258"/>
      <c r="AL30" s="258"/>
      <c r="AM30" s="258"/>
    </row>
    <row r="31" spans="2:39" ht="15.75">
      <c r="B31" s="531"/>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58"/>
      <c r="AG31" s="258"/>
      <c r="AH31" s="258"/>
      <c r="AI31" s="258"/>
      <c r="AJ31" s="258"/>
      <c r="AK31" s="258"/>
      <c r="AL31" s="258"/>
      <c r="AM31" s="258"/>
    </row>
    <row r="32" spans="2:39">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row>
    <row r="33" spans="1:39" ht="15.75">
      <c r="B33" s="273" t="s">
        <v>265</v>
      </c>
      <c r="C33" s="274"/>
      <c r="D33" s="582"/>
      <c r="E33" s="246"/>
      <c r="F33" s="246"/>
      <c r="G33" s="246"/>
      <c r="H33" s="246"/>
      <c r="I33" s="246"/>
      <c r="J33" s="246"/>
      <c r="K33" s="246"/>
      <c r="L33" s="246"/>
      <c r="M33" s="246"/>
      <c r="N33" s="246"/>
      <c r="O33" s="274"/>
      <c r="P33" s="246"/>
      <c r="Q33" s="246"/>
      <c r="R33" s="246"/>
      <c r="S33" s="246"/>
      <c r="T33" s="246"/>
      <c r="U33" s="246"/>
      <c r="V33" s="246"/>
      <c r="W33" s="246"/>
      <c r="X33" s="246"/>
      <c r="Y33" s="263"/>
      <c r="Z33" s="260"/>
      <c r="AA33" s="260"/>
      <c r="AB33" s="260"/>
      <c r="AC33" s="260"/>
      <c r="AD33" s="260"/>
      <c r="AE33" s="260"/>
      <c r="AF33" s="260"/>
      <c r="AG33" s="260"/>
      <c r="AH33" s="260"/>
      <c r="AI33" s="260"/>
      <c r="AJ33" s="260"/>
      <c r="AK33" s="260"/>
      <c r="AL33" s="260"/>
      <c r="AM33" s="275"/>
    </row>
    <row r="34" spans="1:39" ht="36.75" customHeight="1">
      <c r="B34" s="1287" t="s">
        <v>210</v>
      </c>
      <c r="C34" s="1289" t="s">
        <v>32</v>
      </c>
      <c r="D34" s="277" t="s">
        <v>421</v>
      </c>
      <c r="E34" s="1291" t="s">
        <v>208</v>
      </c>
      <c r="F34" s="1292"/>
      <c r="G34" s="1292"/>
      <c r="H34" s="1292"/>
      <c r="I34" s="1292"/>
      <c r="J34" s="1292"/>
      <c r="K34" s="1292"/>
      <c r="L34" s="1292"/>
      <c r="M34" s="1293"/>
      <c r="N34" s="1297" t="s">
        <v>212</v>
      </c>
      <c r="O34" s="277" t="s">
        <v>422</v>
      </c>
      <c r="P34" s="1291" t="s">
        <v>211</v>
      </c>
      <c r="Q34" s="1292"/>
      <c r="R34" s="1292"/>
      <c r="S34" s="1292"/>
      <c r="T34" s="1292"/>
      <c r="U34" s="1292"/>
      <c r="V34" s="1292"/>
      <c r="W34" s="1292"/>
      <c r="X34" s="1293"/>
      <c r="Y34" s="1294" t="s">
        <v>242</v>
      </c>
      <c r="Z34" s="1295"/>
      <c r="AA34" s="1295"/>
      <c r="AB34" s="1295"/>
      <c r="AC34" s="1295"/>
      <c r="AD34" s="1295"/>
      <c r="AE34" s="1295"/>
      <c r="AF34" s="1295"/>
      <c r="AG34" s="1295"/>
      <c r="AH34" s="1295"/>
      <c r="AI34" s="1295"/>
      <c r="AJ34" s="1295"/>
      <c r="AK34" s="1295"/>
      <c r="AL34" s="1295"/>
      <c r="AM34" s="1296"/>
    </row>
    <row r="35" spans="1:39" ht="65.25" customHeight="1">
      <c r="B35" s="1288"/>
      <c r="C35" s="1290"/>
      <c r="D35" s="278">
        <v>2015</v>
      </c>
      <c r="E35" s="278">
        <v>2016</v>
      </c>
      <c r="F35" s="278">
        <v>2017</v>
      </c>
      <c r="G35" s="278">
        <v>2018</v>
      </c>
      <c r="H35" s="278">
        <v>2019</v>
      </c>
      <c r="I35" s="278">
        <v>2020</v>
      </c>
      <c r="J35" s="278">
        <v>2021</v>
      </c>
      <c r="K35" s="278">
        <v>2022</v>
      </c>
      <c r="L35" s="278">
        <v>2023</v>
      </c>
      <c r="M35" s="422">
        <v>2024</v>
      </c>
      <c r="N35" s="1298"/>
      <c r="O35" s="278">
        <v>2015</v>
      </c>
      <c r="P35" s="278">
        <v>2016</v>
      </c>
      <c r="Q35" s="278">
        <v>2017</v>
      </c>
      <c r="R35" s="278">
        <v>2018</v>
      </c>
      <c r="S35" s="278">
        <v>2019</v>
      </c>
      <c r="T35" s="278">
        <v>2020</v>
      </c>
      <c r="U35" s="278">
        <v>2021</v>
      </c>
      <c r="V35" s="278">
        <v>2022</v>
      </c>
      <c r="W35" s="278">
        <v>2023</v>
      </c>
      <c r="X35" s="422">
        <v>2024</v>
      </c>
      <c r="Y35" s="278" t="str">
        <f>'1.  LRAMVA Summary'!D52</f>
        <v>Residential</v>
      </c>
      <c r="Z35" s="278" t="str">
        <f>'1.  LRAMVA Summary'!E52</f>
        <v>GS&lt;50 kW</v>
      </c>
      <c r="AA35" s="278" t="str">
        <f>'1.  LRAMVA Summary'!F52</f>
        <v>General Service 50 to 999 kW</v>
      </c>
      <c r="AB35" s="278" t="str">
        <f>'1.  LRAMVA Summary'!G52</f>
        <v>General Service 1,000 to 4,999 kW</v>
      </c>
      <c r="AC35" s="278" t="str">
        <f>'1.  LRAMVA Summary'!H52</f>
        <v>Large Use</v>
      </c>
      <c r="AD35" s="278" t="str">
        <f>'1.  LRAMVA Summary'!I52</f>
        <v>Unmetered Scattered Load</v>
      </c>
      <c r="AE35" s="278" t="str">
        <f>'1.  LRAMVA Summary'!J52</f>
        <v>Sentinel Lighting</v>
      </c>
      <c r="AF35" s="278" t="str">
        <f>'1.  LRAMVA Summary'!K52</f>
        <v>Street Lighting</v>
      </c>
      <c r="AG35" s="278" t="str">
        <f>'1.  LRAMVA Summary'!L52</f>
        <v/>
      </c>
      <c r="AH35" s="278" t="str">
        <f>'1.  LRAMVA Summary'!M52</f>
        <v/>
      </c>
      <c r="AI35" s="278" t="str">
        <f>'1.  LRAMVA Summary'!N52</f>
        <v/>
      </c>
      <c r="AJ35" s="278" t="str">
        <f>'1.  LRAMVA Summary'!O52</f>
        <v/>
      </c>
      <c r="AK35" s="278" t="str">
        <f>'1.  LRAMVA Summary'!P52</f>
        <v/>
      </c>
      <c r="AL35" s="278" t="str">
        <f>'1.  LRAMVA Summary'!Q52</f>
        <v/>
      </c>
      <c r="AM35" s="280" t="str">
        <f>'1.  LRAMVA Summary'!R52</f>
        <v>Total</v>
      </c>
    </row>
    <row r="36" spans="1:39" ht="16.5" customHeight="1">
      <c r="B36" s="511" t="s">
        <v>503</v>
      </c>
      <c r="C36" s="282"/>
      <c r="D36" s="282"/>
      <c r="E36" s="282"/>
      <c r="F36" s="282"/>
      <c r="G36" s="282"/>
      <c r="H36" s="282"/>
      <c r="I36" s="282"/>
      <c r="J36" s="282"/>
      <c r="K36" s="282"/>
      <c r="L36" s="282"/>
      <c r="M36" s="282"/>
      <c r="N36" s="283"/>
      <c r="O36" s="282"/>
      <c r="P36" s="282"/>
      <c r="Q36" s="282"/>
      <c r="R36" s="282"/>
      <c r="S36" s="282"/>
      <c r="T36" s="282"/>
      <c r="U36" s="282"/>
      <c r="V36" s="282"/>
      <c r="W36" s="282"/>
      <c r="X36" s="282"/>
      <c r="Y36" s="284" t="str">
        <f>'1.  LRAMVA Summary'!D53</f>
        <v>kWh</v>
      </c>
      <c r="Z36" s="284" t="str">
        <f>'1.  LRAMVA Summary'!E53</f>
        <v>kWh</v>
      </c>
      <c r="AA36" s="284" t="str">
        <f>'1.  LRAMVA Summary'!F53</f>
        <v>kW</v>
      </c>
      <c r="AB36" s="284" t="str">
        <f>'1.  LRAMVA Summary'!G53</f>
        <v>kW</v>
      </c>
      <c r="AC36" s="284" t="str">
        <f>'1.  LRAMVA Summary'!H53</f>
        <v>kW</v>
      </c>
      <c r="AD36" s="284" t="str">
        <f>'1.  LRAMVA Summary'!I53</f>
        <v>kWh</v>
      </c>
      <c r="AE36" s="284" t="str">
        <f>'1.  LRAMVA Summary'!J53</f>
        <v>kW</v>
      </c>
      <c r="AF36" s="284" t="str">
        <f>'1.  LRAMVA Summary'!K53</f>
        <v>kW</v>
      </c>
      <c r="AG36" s="284">
        <f>'1.  LRAMVA Summary'!L53</f>
        <v>0</v>
      </c>
      <c r="AH36" s="284">
        <f>'1.  LRAMVA Summary'!M53</f>
        <v>0</v>
      </c>
      <c r="AI36" s="284">
        <f>'1.  LRAMVA Summary'!N53</f>
        <v>0</v>
      </c>
      <c r="AJ36" s="284">
        <f>'1.  LRAMVA Summary'!O53</f>
        <v>0</v>
      </c>
      <c r="AK36" s="284">
        <f>'1.  LRAMVA Summary'!P53</f>
        <v>0</v>
      </c>
      <c r="AL36" s="284">
        <f>'1.  LRAMVA Summary'!Q53</f>
        <v>0</v>
      </c>
      <c r="AM36" s="285"/>
    </row>
    <row r="37" spans="1:39" ht="16.5" customHeight="1" outlineLevel="1">
      <c r="B37" s="281" t="s">
        <v>496</v>
      </c>
      <c r="C37" s="282"/>
      <c r="D37" s="282"/>
      <c r="E37" s="282"/>
      <c r="F37" s="282"/>
      <c r="G37" s="282"/>
      <c r="H37" s="282"/>
      <c r="I37" s="282"/>
      <c r="J37" s="282"/>
      <c r="K37" s="282"/>
      <c r="L37" s="282"/>
      <c r="M37" s="282"/>
      <c r="N37" s="283"/>
      <c r="O37" s="282"/>
      <c r="P37" s="282"/>
      <c r="Q37" s="282"/>
      <c r="R37" s="282"/>
      <c r="S37" s="282"/>
      <c r="T37" s="282"/>
      <c r="U37" s="282"/>
      <c r="V37" s="282"/>
      <c r="W37" s="282"/>
      <c r="X37" s="282"/>
      <c r="Y37" s="284"/>
      <c r="Z37" s="284"/>
      <c r="AA37" s="284"/>
      <c r="AB37" s="284"/>
      <c r="AC37" s="284"/>
      <c r="AD37" s="284"/>
      <c r="AE37" s="284"/>
      <c r="AF37" s="284"/>
      <c r="AG37" s="284"/>
      <c r="AH37" s="284"/>
      <c r="AI37" s="284"/>
      <c r="AJ37" s="284"/>
      <c r="AK37" s="284"/>
      <c r="AL37" s="284"/>
      <c r="AM37" s="285"/>
    </row>
    <row r="38" spans="1:39" outlineLevel="1">
      <c r="A38" s="515">
        <v>1</v>
      </c>
      <c r="B38" s="513" t="s">
        <v>94</v>
      </c>
      <c r="C38" s="284" t="s">
        <v>24</v>
      </c>
      <c r="D38" s="288">
        <f>'[4]LDC Progress'!$CP$102</f>
        <v>223005</v>
      </c>
      <c r="E38" s="288">
        <f>SUMIF('7.  Persistence Report'!$D$122:$D$133,$B38,'7.  Persistence Report'!AV$122:AV$133)</f>
        <v>220890</v>
      </c>
      <c r="F38" s="288">
        <f>SUMIF('7.  Persistence Report'!$D$122:$D$133,$B38,'7.  Persistence Report'!AW$122:AW$133)</f>
        <v>220890</v>
      </c>
      <c r="G38" s="288">
        <f>SUMIF('7.  Persistence Report'!$D$122:$D$133,$B38,'7.  Persistence Report'!AX$122:AX$133)</f>
        <v>220890</v>
      </c>
      <c r="H38" s="288">
        <f>SUMIF('7.  Persistence Report'!$D$122:$D$133,$B38,'7.  Persistence Report'!AY$122:AY$133)</f>
        <v>220890</v>
      </c>
      <c r="I38" s="288">
        <f>SUMIF('7.  Persistence Report'!$D$122:$D$133,$B38,'7.  Persistence Report'!AZ$122:AZ$133)</f>
        <v>220890</v>
      </c>
      <c r="J38" s="288">
        <f>SUMIF('7.  Persistence Report'!$D$122:$D$133,$B38,'7.  Persistence Report'!BA$122:BA$133)</f>
        <v>220890</v>
      </c>
      <c r="K38" s="288">
        <f>SUMIF('7.  Persistence Report'!$D$122:$D$133,$B38,'7.  Persistence Report'!BB$122:BB$133)</f>
        <v>220841</v>
      </c>
      <c r="L38" s="288">
        <f>SUMIF('7.  Persistence Report'!$D$122:$D$133,$B38,'7.  Persistence Report'!BC$122:BC$133)</f>
        <v>220841</v>
      </c>
      <c r="M38" s="288">
        <f>SUMIF('7.  Persistence Report'!$D$122:$D$133,$B38,'7.  Persistence Report'!BD$122:BD$133)</f>
        <v>220841</v>
      </c>
      <c r="N38" s="284"/>
      <c r="O38" s="288">
        <f>'[4]LDC Progress'!$DO$102</f>
        <v>14</v>
      </c>
      <c r="P38" s="288">
        <f>SUMIF('7.  Persistence Report'!$D$122:$D$133,$B38,'7.  Persistence Report'!Q$122:Q$133)</f>
        <v>14</v>
      </c>
      <c r="Q38" s="288">
        <f>SUMIF('7.  Persistence Report'!$D$122:$D$133,$B38,'7.  Persistence Report'!R$122:R$133)</f>
        <v>14</v>
      </c>
      <c r="R38" s="288">
        <f>SUMIF('7.  Persistence Report'!$D$122:$D$133,$B38,'7.  Persistence Report'!S$122:S$133)</f>
        <v>14</v>
      </c>
      <c r="S38" s="288">
        <f>SUMIF('7.  Persistence Report'!$D$122:$D$133,$B38,'7.  Persistence Report'!T$122:T$133)</f>
        <v>14</v>
      </c>
      <c r="T38" s="288">
        <f>SUMIF('7.  Persistence Report'!$D$122:$D$133,$B38,'7.  Persistence Report'!U$122:U$133)</f>
        <v>14</v>
      </c>
      <c r="U38" s="288">
        <f>SUMIF('7.  Persistence Report'!$D$122:$D$133,$B38,'7.  Persistence Report'!V$122:V$133)</f>
        <v>14</v>
      </c>
      <c r="V38" s="288">
        <f>SUMIF('7.  Persistence Report'!$D$122:$D$133,$B38,'7.  Persistence Report'!W$122:W$133)</f>
        <v>14</v>
      </c>
      <c r="W38" s="288">
        <f>SUMIF('7.  Persistence Report'!$D$122:$D$133,$B38,'7.  Persistence Report'!X$122:X$133)</f>
        <v>14</v>
      </c>
      <c r="X38" s="288">
        <f>SUMIF('7.  Persistence Report'!$D$122:$D$133,$B38,'7.  Persistence Report'!Y$122:Y$133)</f>
        <v>14</v>
      </c>
      <c r="Y38" s="403">
        <v>1</v>
      </c>
      <c r="Z38" s="403"/>
      <c r="AA38" s="403"/>
      <c r="AB38" s="403"/>
      <c r="AC38" s="403"/>
      <c r="AD38" s="403"/>
      <c r="AE38" s="403"/>
      <c r="AF38" s="403"/>
      <c r="AG38" s="403"/>
      <c r="AH38" s="403"/>
      <c r="AI38" s="403"/>
      <c r="AJ38" s="403"/>
      <c r="AK38" s="403"/>
      <c r="AL38" s="403"/>
      <c r="AM38" s="289">
        <f>SUM(Y38:AL38)</f>
        <v>1</v>
      </c>
    </row>
    <row r="39" spans="1:39" outlineLevel="1">
      <c r="B39" s="287" t="s">
        <v>266</v>
      </c>
      <c r="C39" s="284" t="s">
        <v>162</v>
      </c>
      <c r="D39" s="288">
        <f>'[4]LDC Progress'!$CQ$102</f>
        <v>5350</v>
      </c>
      <c r="E39" s="288">
        <f>SUMIF('7.  Persistence Report'!$D$135:$D$144,$B38,'7.  Persistence Report'!AV$135:AV$144)</f>
        <v>5303</v>
      </c>
      <c r="F39" s="288">
        <f>SUMIF('7.  Persistence Report'!$D$135:$D$144,$B38,'7.  Persistence Report'!AW$135:AW$144)</f>
        <v>5303</v>
      </c>
      <c r="G39" s="288">
        <f>SUMIF('7.  Persistence Report'!$D$135:$D$144,$B38,'7.  Persistence Report'!AX$135:AX$144)</f>
        <v>5303</v>
      </c>
      <c r="H39" s="288">
        <f>SUMIF('7.  Persistence Report'!$D$135:$D$144,$B38,'7.  Persistence Report'!AY$135:AY$144)</f>
        <v>5303</v>
      </c>
      <c r="I39" s="288">
        <f>SUMIF('7.  Persistence Report'!$D$135:$D$144,$B38,'7.  Persistence Report'!AZ$135:AZ$144)</f>
        <v>5303</v>
      </c>
      <c r="J39" s="288">
        <f>SUMIF('7.  Persistence Report'!$D$135:$D$144,$B38,'7.  Persistence Report'!BA$135:BA$144)</f>
        <v>5303</v>
      </c>
      <c r="K39" s="288">
        <f>SUMIF('7.  Persistence Report'!$D$135:$D$144,$B38,'7.  Persistence Report'!BB$135:BB$144)</f>
        <v>5303</v>
      </c>
      <c r="L39" s="288">
        <f>SUMIF('7.  Persistence Report'!$D$135:$D$144,$B38,'7.  Persistence Report'!BC$135:BC$144)</f>
        <v>5303</v>
      </c>
      <c r="M39" s="288">
        <f>SUMIF('7.  Persistence Report'!$D$135:$D$144,$B38,'7.  Persistence Report'!BD$135:BD$144)</f>
        <v>5303</v>
      </c>
      <c r="N39" s="461"/>
      <c r="O39" s="288">
        <f>'[3]5.  2015-2020 LRAM'!O39</f>
        <v>0</v>
      </c>
      <c r="P39" s="288">
        <f>SUMIF('7.  Persistence Report'!$D$135:$D$144,$B38,'7.  Persistence Report'!Q$135:Q$144)</f>
        <v>0</v>
      </c>
      <c r="Q39" s="288">
        <f>SUMIF('7.  Persistence Report'!$D$135:$D$144,$B38,'7.  Persistence Report'!R$135:R$144)</f>
        <v>0</v>
      </c>
      <c r="R39" s="288">
        <f>SUMIF('7.  Persistence Report'!$D$135:$D$144,$B38,'7.  Persistence Report'!S$135:S$144)</f>
        <v>0</v>
      </c>
      <c r="S39" s="288">
        <f>SUMIF('7.  Persistence Report'!$D$135:$D$144,$B38,'7.  Persistence Report'!T$135:T$144)</f>
        <v>0</v>
      </c>
      <c r="T39" s="288">
        <f>SUMIF('7.  Persistence Report'!$D$135:$D$144,$B38,'7.  Persistence Report'!U$135:U$144)</f>
        <v>0</v>
      </c>
      <c r="U39" s="288">
        <f>SUMIF('7.  Persistence Report'!$D$135:$D$144,$B38,'7.  Persistence Report'!V$135:V$144)</f>
        <v>0</v>
      </c>
      <c r="V39" s="288">
        <f>SUMIF('7.  Persistence Report'!$D$135:$D$144,$B38,'7.  Persistence Report'!W$135:W$144)</f>
        <v>0</v>
      </c>
      <c r="W39" s="288">
        <f>SUMIF('7.  Persistence Report'!$D$135:$D$144,$B38,'7.  Persistence Report'!X$135:X$144)</f>
        <v>0</v>
      </c>
      <c r="X39" s="288">
        <f>SUMIF('7.  Persistence Report'!$D$135:$D$144,$B38,'7.  Persistence Report'!Y$135:Y$144)</f>
        <v>0</v>
      </c>
      <c r="Y39" s="404">
        <f>Y38</f>
        <v>1</v>
      </c>
      <c r="Z39" s="404">
        <f t="shared" ref="Z39:AL39" si="0">Z38</f>
        <v>0</v>
      </c>
      <c r="AA39" s="404">
        <f t="shared" si="0"/>
        <v>0</v>
      </c>
      <c r="AB39" s="404">
        <f t="shared" si="0"/>
        <v>0</v>
      </c>
      <c r="AC39" s="404">
        <f t="shared" si="0"/>
        <v>0</v>
      </c>
      <c r="AD39" s="404">
        <f t="shared" si="0"/>
        <v>0</v>
      </c>
      <c r="AE39" s="404">
        <f t="shared" si="0"/>
        <v>0</v>
      </c>
      <c r="AF39" s="404">
        <f t="shared" si="0"/>
        <v>0</v>
      </c>
      <c r="AG39" s="404">
        <f t="shared" si="0"/>
        <v>0</v>
      </c>
      <c r="AH39" s="404">
        <f t="shared" si="0"/>
        <v>0</v>
      </c>
      <c r="AI39" s="404">
        <f t="shared" si="0"/>
        <v>0</v>
      </c>
      <c r="AJ39" s="404">
        <f t="shared" si="0"/>
        <v>0</v>
      </c>
      <c r="AK39" s="404">
        <f t="shared" si="0"/>
        <v>0</v>
      </c>
      <c r="AL39" s="404">
        <f t="shared" si="0"/>
        <v>0</v>
      </c>
      <c r="AM39" s="290"/>
    </row>
    <row r="40" spans="1:39" ht="15.75" outlineLevel="1">
      <c r="B40" s="291"/>
      <c r="C40" s="292"/>
      <c r="D40" s="292"/>
      <c r="E40" s="292"/>
      <c r="F40" s="292"/>
      <c r="G40" s="292"/>
      <c r="H40" s="292"/>
      <c r="I40" s="292"/>
      <c r="J40" s="292"/>
      <c r="K40" s="292"/>
      <c r="L40" s="292"/>
      <c r="M40" s="292"/>
      <c r="N40" s="293"/>
      <c r="O40" s="292"/>
      <c r="P40" s="292"/>
      <c r="Q40" s="292"/>
      <c r="R40" s="292"/>
      <c r="S40" s="292"/>
      <c r="T40" s="292"/>
      <c r="U40" s="292"/>
      <c r="V40" s="292"/>
      <c r="W40" s="292"/>
      <c r="X40" s="292"/>
      <c r="Y40" s="405"/>
      <c r="Z40" s="406"/>
      <c r="AA40" s="406"/>
      <c r="AB40" s="406"/>
      <c r="AC40" s="406"/>
      <c r="AD40" s="406"/>
      <c r="AE40" s="406"/>
      <c r="AF40" s="406"/>
      <c r="AG40" s="406"/>
      <c r="AH40" s="406"/>
      <c r="AI40" s="406"/>
      <c r="AJ40" s="406"/>
      <c r="AK40" s="406"/>
      <c r="AL40" s="406"/>
      <c r="AM40" s="295"/>
    </row>
    <row r="41" spans="1:39" outlineLevel="1">
      <c r="A41" s="515">
        <v>2</v>
      </c>
      <c r="B41" s="513" t="s">
        <v>95</v>
      </c>
      <c r="C41" s="284" t="s">
        <v>24</v>
      </c>
      <c r="D41" s="288">
        <f>'[4]LDC Progress'!$CP$103</f>
        <v>327422</v>
      </c>
      <c r="E41" s="288">
        <f>SUMIF('7.  Persistence Report'!$D$122:$D$133,$B41,'7.  Persistence Report'!AV$122:AV$133)</f>
        <v>316563</v>
      </c>
      <c r="F41" s="288">
        <f>SUMIF('7.  Persistence Report'!$D$122:$D$133,$B41,'7.  Persistence Report'!AW$122:AW$133)</f>
        <v>316563</v>
      </c>
      <c r="G41" s="288">
        <f>SUMIF('7.  Persistence Report'!$D$122:$D$133,$B41,'7.  Persistence Report'!AX$122:AX$133)</f>
        <v>316563</v>
      </c>
      <c r="H41" s="288">
        <f>SUMIF('7.  Persistence Report'!$D$122:$D$133,$B41,'7.  Persistence Report'!AY$122:AY$133)</f>
        <v>316563</v>
      </c>
      <c r="I41" s="288">
        <f>SUMIF('7.  Persistence Report'!$D$122:$D$133,$B41,'7.  Persistence Report'!AZ$122:AZ$133)</f>
        <v>316563</v>
      </c>
      <c r="J41" s="288">
        <f>SUMIF('7.  Persistence Report'!$D$122:$D$133,$B41,'7.  Persistence Report'!BA$122:BA$133)</f>
        <v>316563</v>
      </c>
      <c r="K41" s="288">
        <f>SUMIF('7.  Persistence Report'!$D$122:$D$133,$B41,'7.  Persistence Report'!BB$122:BB$133)</f>
        <v>316552</v>
      </c>
      <c r="L41" s="288">
        <f>SUMIF('7.  Persistence Report'!$D$122:$D$133,$B41,'7.  Persistence Report'!BC$122:BC$133)</f>
        <v>316552</v>
      </c>
      <c r="M41" s="288">
        <f>SUMIF('7.  Persistence Report'!$D$122:$D$133,$B41,'7.  Persistence Report'!BD$122:BD$133)</f>
        <v>316552</v>
      </c>
      <c r="N41" s="284"/>
      <c r="O41" s="288">
        <f>'[4]LDC Progress'!$DO$103</f>
        <v>24</v>
      </c>
      <c r="P41" s="288">
        <f>SUMIF('7.  Persistence Report'!$D$122:$D$133,$B41,'7.  Persistence Report'!Q$122:Q$133)</f>
        <v>24</v>
      </c>
      <c r="Q41" s="288">
        <f>SUMIF('7.  Persistence Report'!$D$122:$D$133,$B41,'7.  Persistence Report'!R$122:R$133)</f>
        <v>24</v>
      </c>
      <c r="R41" s="288">
        <f>SUMIF('7.  Persistence Report'!$D$122:$D$133,$B41,'7.  Persistence Report'!S$122:S$133)</f>
        <v>24</v>
      </c>
      <c r="S41" s="288">
        <f>SUMIF('7.  Persistence Report'!$D$122:$D$133,$B41,'7.  Persistence Report'!T$122:T$133)</f>
        <v>24</v>
      </c>
      <c r="T41" s="288">
        <f>SUMIF('7.  Persistence Report'!$D$122:$D$133,$B41,'7.  Persistence Report'!U$122:U$133)</f>
        <v>24</v>
      </c>
      <c r="U41" s="288">
        <f>SUMIF('7.  Persistence Report'!$D$122:$D$133,$B41,'7.  Persistence Report'!V$122:V$133)</f>
        <v>24</v>
      </c>
      <c r="V41" s="288">
        <f>SUMIF('7.  Persistence Report'!$D$122:$D$133,$B41,'7.  Persistence Report'!W$122:W$133)</f>
        <v>24</v>
      </c>
      <c r="W41" s="288">
        <f>SUMIF('7.  Persistence Report'!$D$122:$D$133,$B41,'7.  Persistence Report'!X$122:X$133)</f>
        <v>24</v>
      </c>
      <c r="X41" s="288">
        <f>SUMIF('7.  Persistence Report'!$D$122:$D$133,$B41,'7.  Persistence Report'!Y$122:Y$133)</f>
        <v>24</v>
      </c>
      <c r="Y41" s="403">
        <v>1</v>
      </c>
      <c r="Z41" s="403"/>
      <c r="AA41" s="403"/>
      <c r="AB41" s="403"/>
      <c r="AC41" s="403"/>
      <c r="AD41" s="403"/>
      <c r="AE41" s="403"/>
      <c r="AF41" s="403"/>
      <c r="AG41" s="403"/>
      <c r="AH41" s="403"/>
      <c r="AI41" s="403"/>
      <c r="AJ41" s="403"/>
      <c r="AK41" s="403"/>
      <c r="AL41" s="403"/>
      <c r="AM41" s="289">
        <f>SUM(Y41:AL41)</f>
        <v>1</v>
      </c>
    </row>
    <row r="42" spans="1:39" outlineLevel="1">
      <c r="B42" s="287" t="s">
        <v>266</v>
      </c>
      <c r="C42" s="284" t="s">
        <v>162</v>
      </c>
      <c r="D42" s="288">
        <f>'[3]5.  2015-2020 LRAM'!D42</f>
        <v>0</v>
      </c>
      <c r="E42" s="288">
        <f>SUMIF('7.  Persistence Report'!$D$135:$D$144,$B41,'7.  Persistence Report'!AV$135:AV$144)</f>
        <v>0</v>
      </c>
      <c r="F42" s="288">
        <f>SUMIF('7.  Persistence Report'!$D$135:$D$144,$B41,'7.  Persistence Report'!AW$135:AW$144)</f>
        <v>0</v>
      </c>
      <c r="G42" s="288">
        <f>SUMIF('7.  Persistence Report'!$D$135:$D$144,$B41,'7.  Persistence Report'!AX$135:AX$144)</f>
        <v>0</v>
      </c>
      <c r="H42" s="288">
        <f>SUMIF('7.  Persistence Report'!$D$135:$D$144,$B41,'7.  Persistence Report'!AY$135:AY$144)</f>
        <v>0</v>
      </c>
      <c r="I42" s="288">
        <f>SUMIF('7.  Persistence Report'!$D$135:$D$144,$B41,'7.  Persistence Report'!AZ$135:AZ$144)</f>
        <v>0</v>
      </c>
      <c r="J42" s="288">
        <f>SUMIF('7.  Persistence Report'!$D$135:$D$144,$B41,'7.  Persistence Report'!BA$135:BA$144)</f>
        <v>0</v>
      </c>
      <c r="K42" s="288">
        <f>SUMIF('7.  Persistence Report'!$D$135:$D$144,$B41,'7.  Persistence Report'!BB$135:BB$144)</f>
        <v>0</v>
      </c>
      <c r="L42" s="288">
        <f>SUMIF('7.  Persistence Report'!$D$135:$D$144,$B41,'7.  Persistence Report'!BC$135:BC$144)</f>
        <v>0</v>
      </c>
      <c r="M42" s="288">
        <f>SUMIF('7.  Persistence Report'!$D$135:$D$144,$B41,'7.  Persistence Report'!BD$135:BD$144)</f>
        <v>0</v>
      </c>
      <c r="N42" s="461"/>
      <c r="O42" s="288">
        <f>'[3]5.  2015-2020 LRAM'!O42</f>
        <v>0</v>
      </c>
      <c r="P42" s="288">
        <f>SUMIF('7.  Persistence Report'!$D$135:$D$144,$B41,'7.  Persistence Report'!Q$135:Q$144)</f>
        <v>0</v>
      </c>
      <c r="Q42" s="288">
        <f>SUMIF('7.  Persistence Report'!$D$135:$D$144,$B41,'7.  Persistence Report'!R$135:R$144)</f>
        <v>0</v>
      </c>
      <c r="R42" s="288">
        <f>SUMIF('7.  Persistence Report'!$D$135:$D$144,$B41,'7.  Persistence Report'!S$135:S$144)</f>
        <v>0</v>
      </c>
      <c r="S42" s="288">
        <f>SUMIF('7.  Persistence Report'!$D$135:$D$144,$B41,'7.  Persistence Report'!T$135:T$144)</f>
        <v>0</v>
      </c>
      <c r="T42" s="288">
        <f>SUMIF('7.  Persistence Report'!$D$135:$D$144,$B41,'7.  Persistence Report'!U$135:U$144)</f>
        <v>0</v>
      </c>
      <c r="U42" s="288">
        <f>SUMIF('7.  Persistence Report'!$D$135:$D$144,$B41,'7.  Persistence Report'!V$135:V$144)</f>
        <v>0</v>
      </c>
      <c r="V42" s="288">
        <f>SUMIF('7.  Persistence Report'!$D$135:$D$144,$B41,'7.  Persistence Report'!W$135:W$144)</f>
        <v>0</v>
      </c>
      <c r="W42" s="288">
        <f>SUMIF('7.  Persistence Report'!$D$135:$D$144,$B41,'7.  Persistence Report'!X$135:X$144)</f>
        <v>0</v>
      </c>
      <c r="X42" s="288">
        <f>SUMIF('7.  Persistence Report'!$D$135:$D$144,$B41,'7.  Persistence Report'!Y$135:Y$144)</f>
        <v>0</v>
      </c>
      <c r="Y42" s="404">
        <f>Y41</f>
        <v>1</v>
      </c>
      <c r="Z42" s="404">
        <f t="shared" ref="Z42" si="1">Z41</f>
        <v>0</v>
      </c>
      <c r="AA42" s="404">
        <f t="shared" ref="AA42" si="2">AA41</f>
        <v>0</v>
      </c>
      <c r="AB42" s="404">
        <f t="shared" ref="AB42" si="3">AB41</f>
        <v>0</v>
      </c>
      <c r="AC42" s="404">
        <f t="shared" ref="AC42" si="4">AC41</f>
        <v>0</v>
      </c>
      <c r="AD42" s="404">
        <f t="shared" ref="AD42" si="5">AD41</f>
        <v>0</v>
      </c>
      <c r="AE42" s="404">
        <f t="shared" ref="AE42" si="6">AE41</f>
        <v>0</v>
      </c>
      <c r="AF42" s="404">
        <f t="shared" ref="AF42" si="7">AF41</f>
        <v>0</v>
      </c>
      <c r="AG42" s="404">
        <f t="shared" ref="AG42" si="8">AG41</f>
        <v>0</v>
      </c>
      <c r="AH42" s="404">
        <f t="shared" ref="AH42" si="9">AH41</f>
        <v>0</v>
      </c>
      <c r="AI42" s="404">
        <f t="shared" ref="AI42" si="10">AI41</f>
        <v>0</v>
      </c>
      <c r="AJ42" s="404">
        <f t="shared" ref="AJ42" si="11">AJ41</f>
        <v>0</v>
      </c>
      <c r="AK42" s="404">
        <f t="shared" ref="AK42" si="12">AK41</f>
        <v>0</v>
      </c>
      <c r="AL42" s="404">
        <f t="shared" ref="AL42" si="13">AL41</f>
        <v>0</v>
      </c>
      <c r="AM42" s="290"/>
    </row>
    <row r="43" spans="1:39" ht="15.75" outlineLevel="1">
      <c r="B43" s="291"/>
      <c r="C43" s="292"/>
      <c r="D43" s="297"/>
      <c r="E43" s="297"/>
      <c r="F43" s="297"/>
      <c r="G43" s="297"/>
      <c r="H43" s="297"/>
      <c r="I43" s="297"/>
      <c r="J43" s="297"/>
      <c r="K43" s="297"/>
      <c r="L43" s="297"/>
      <c r="M43" s="297"/>
      <c r="N43" s="293"/>
      <c r="O43" s="297"/>
      <c r="P43" s="297"/>
      <c r="Q43" s="297"/>
      <c r="R43" s="297"/>
      <c r="S43" s="297"/>
      <c r="T43" s="297"/>
      <c r="U43" s="297"/>
      <c r="V43" s="297"/>
      <c r="W43" s="297"/>
      <c r="X43" s="297"/>
      <c r="Y43" s="405"/>
      <c r="Z43" s="406"/>
      <c r="AA43" s="406"/>
      <c r="AB43" s="406"/>
      <c r="AC43" s="406"/>
      <c r="AD43" s="406"/>
      <c r="AE43" s="406"/>
      <c r="AF43" s="406"/>
      <c r="AG43" s="406"/>
      <c r="AH43" s="406"/>
      <c r="AI43" s="406"/>
      <c r="AJ43" s="406"/>
      <c r="AK43" s="406"/>
      <c r="AL43" s="406"/>
      <c r="AM43" s="295"/>
    </row>
    <row r="44" spans="1:39" outlineLevel="1">
      <c r="A44" s="515">
        <v>3</v>
      </c>
      <c r="B44" s="513" t="s">
        <v>96</v>
      </c>
      <c r="C44" s="284" t="s">
        <v>24</v>
      </c>
      <c r="D44" s="288">
        <f>'[4]LDC Progress'!$CP$101</f>
        <v>46864</v>
      </c>
      <c r="E44" s="288">
        <f>SUMIF('7.  Persistence Report'!$D$122:$D$133,$B44,'7.  Persistence Report'!AV$122:AV$133)</f>
        <v>46864</v>
      </c>
      <c r="F44" s="288">
        <f>SUMIF('7.  Persistence Report'!$D$122:$D$133,$B44,'7.  Persistence Report'!AW$122:AW$133)</f>
        <v>46864</v>
      </c>
      <c r="G44" s="288">
        <f>SUMIF('7.  Persistence Report'!$D$122:$D$133,$B44,'7.  Persistence Report'!AX$122:AX$133)</f>
        <v>46656</v>
      </c>
      <c r="H44" s="288">
        <f>SUMIF('7.  Persistence Report'!$D$122:$D$133,$B44,'7.  Persistence Report'!AY$122:AY$133)</f>
        <v>26046</v>
      </c>
      <c r="I44" s="288">
        <f>SUMIF('7.  Persistence Report'!$D$122:$D$133,$B44,'7.  Persistence Report'!AZ$122:AZ$133)</f>
        <v>0</v>
      </c>
      <c r="J44" s="288">
        <f>SUMIF('7.  Persistence Report'!$D$122:$D$133,$B44,'7.  Persistence Report'!BA$122:BA$133)</f>
        <v>0</v>
      </c>
      <c r="K44" s="288">
        <f>SUMIF('7.  Persistence Report'!$D$122:$D$133,$B44,'7.  Persistence Report'!BB$122:BB$133)</f>
        <v>0</v>
      </c>
      <c r="L44" s="288">
        <f>SUMIF('7.  Persistence Report'!$D$122:$D$133,$B44,'7.  Persistence Report'!BC$122:BC$133)</f>
        <v>0</v>
      </c>
      <c r="M44" s="288">
        <f>SUMIF('7.  Persistence Report'!$D$122:$D$133,$B44,'7.  Persistence Report'!BD$122:BD$133)</f>
        <v>0</v>
      </c>
      <c r="N44" s="284"/>
      <c r="O44" s="288">
        <f>'[4]LDC Progress'!$DO$101</f>
        <v>7</v>
      </c>
      <c r="P44" s="288">
        <f>SUMIF('7.  Persistence Report'!$D$122:$D$133,$B44,'7.  Persistence Report'!Q$122:Q$133)</f>
        <v>7</v>
      </c>
      <c r="Q44" s="288">
        <f>SUMIF('7.  Persistence Report'!$D$122:$D$133,$B44,'7.  Persistence Report'!R$122:R$133)</f>
        <v>7</v>
      </c>
      <c r="R44" s="288">
        <f>SUMIF('7.  Persistence Report'!$D$122:$D$133,$B44,'7.  Persistence Report'!S$122:S$133)</f>
        <v>7</v>
      </c>
      <c r="S44" s="288">
        <f>SUMIF('7.  Persistence Report'!$D$122:$D$133,$B44,'7.  Persistence Report'!T$122:T$133)</f>
        <v>4</v>
      </c>
      <c r="T44" s="288">
        <f>SUMIF('7.  Persistence Report'!$D$122:$D$133,$B44,'7.  Persistence Report'!U$122:U$133)</f>
        <v>0</v>
      </c>
      <c r="U44" s="288">
        <f>SUMIF('7.  Persistence Report'!$D$122:$D$133,$B44,'7.  Persistence Report'!V$122:V$133)</f>
        <v>0</v>
      </c>
      <c r="V44" s="288">
        <f>SUMIF('7.  Persistence Report'!$D$122:$D$133,$B44,'7.  Persistence Report'!W$122:W$133)</f>
        <v>0</v>
      </c>
      <c r="W44" s="288">
        <f>SUMIF('7.  Persistence Report'!$D$122:$D$133,$B44,'7.  Persistence Report'!X$122:X$133)</f>
        <v>0</v>
      </c>
      <c r="X44" s="288">
        <f>SUMIF('7.  Persistence Report'!$D$122:$D$133,$B44,'7.  Persistence Report'!Y$122:Y$133)</f>
        <v>0</v>
      </c>
      <c r="Y44" s="403">
        <v>1</v>
      </c>
      <c r="Z44" s="403"/>
      <c r="AA44" s="403"/>
      <c r="AB44" s="403"/>
      <c r="AC44" s="403"/>
      <c r="AD44" s="403"/>
      <c r="AE44" s="403"/>
      <c r="AF44" s="403"/>
      <c r="AG44" s="403"/>
      <c r="AH44" s="403"/>
      <c r="AI44" s="403"/>
      <c r="AJ44" s="403"/>
      <c r="AK44" s="403"/>
      <c r="AL44" s="403"/>
      <c r="AM44" s="289">
        <f>SUM(Y44:AL44)</f>
        <v>1</v>
      </c>
    </row>
    <row r="45" spans="1:39" outlineLevel="1">
      <c r="B45" s="287" t="s">
        <v>266</v>
      </c>
      <c r="C45" s="284" t="s">
        <v>162</v>
      </c>
      <c r="D45" s="288">
        <f>'[3]5.  2015-2020 LRAM'!D45</f>
        <v>0</v>
      </c>
      <c r="E45" s="288">
        <f>SUMIF('7.  Persistence Report'!$D$135:$D$144,$B44,'7.  Persistence Report'!AV$135:AV$144)</f>
        <v>0</v>
      </c>
      <c r="F45" s="288">
        <f>SUMIF('7.  Persistence Report'!$D$135:$D$144,$B44,'7.  Persistence Report'!AW$135:AW$144)</f>
        <v>0</v>
      </c>
      <c r="G45" s="288">
        <f>SUMIF('7.  Persistence Report'!$D$135:$D$144,$B44,'7.  Persistence Report'!AX$135:AX$144)</f>
        <v>0</v>
      </c>
      <c r="H45" s="288">
        <f>SUMIF('7.  Persistence Report'!$D$135:$D$144,$B44,'7.  Persistence Report'!AY$135:AY$144)</f>
        <v>0</v>
      </c>
      <c r="I45" s="288">
        <f>SUMIF('7.  Persistence Report'!$D$135:$D$144,$B44,'7.  Persistence Report'!AZ$135:AZ$144)</f>
        <v>0</v>
      </c>
      <c r="J45" s="288">
        <f>SUMIF('7.  Persistence Report'!$D$135:$D$144,$B44,'7.  Persistence Report'!BA$135:BA$144)</f>
        <v>0</v>
      </c>
      <c r="K45" s="288">
        <f>SUMIF('7.  Persistence Report'!$D$135:$D$144,$B44,'7.  Persistence Report'!BB$135:BB$144)</f>
        <v>0</v>
      </c>
      <c r="L45" s="288">
        <f>SUMIF('7.  Persistence Report'!$D$135:$D$144,$B44,'7.  Persistence Report'!BC$135:BC$144)</f>
        <v>0</v>
      </c>
      <c r="M45" s="288">
        <f>SUMIF('7.  Persistence Report'!$D$135:$D$144,$B44,'7.  Persistence Report'!BD$135:BD$144)</f>
        <v>0</v>
      </c>
      <c r="N45" s="461"/>
      <c r="O45" s="288">
        <f>'[3]5.  2015-2020 LRAM'!O45</f>
        <v>0</v>
      </c>
      <c r="P45" s="288">
        <f>SUMIF('7.  Persistence Report'!$D$135:$D$144,$B44,'7.  Persistence Report'!Q$135:Q$144)</f>
        <v>0</v>
      </c>
      <c r="Q45" s="288">
        <f>SUMIF('7.  Persistence Report'!$D$135:$D$144,$B44,'7.  Persistence Report'!R$135:R$144)</f>
        <v>0</v>
      </c>
      <c r="R45" s="288">
        <f>SUMIF('7.  Persistence Report'!$D$135:$D$144,$B44,'7.  Persistence Report'!S$135:S$144)</f>
        <v>0</v>
      </c>
      <c r="S45" s="288">
        <f>SUMIF('7.  Persistence Report'!$D$135:$D$144,$B44,'7.  Persistence Report'!T$135:T$144)</f>
        <v>0</v>
      </c>
      <c r="T45" s="288">
        <f>SUMIF('7.  Persistence Report'!$D$135:$D$144,$B44,'7.  Persistence Report'!U$135:U$144)</f>
        <v>0</v>
      </c>
      <c r="U45" s="288">
        <f>SUMIF('7.  Persistence Report'!$D$135:$D$144,$B44,'7.  Persistence Report'!V$135:V$144)</f>
        <v>0</v>
      </c>
      <c r="V45" s="288">
        <f>SUMIF('7.  Persistence Report'!$D$135:$D$144,$B44,'7.  Persistence Report'!W$135:W$144)</f>
        <v>0</v>
      </c>
      <c r="W45" s="288">
        <f>SUMIF('7.  Persistence Report'!$D$135:$D$144,$B44,'7.  Persistence Report'!X$135:X$144)</f>
        <v>0</v>
      </c>
      <c r="X45" s="288">
        <f>SUMIF('7.  Persistence Report'!$D$135:$D$144,$B44,'7.  Persistence Report'!Y$135:Y$144)</f>
        <v>0</v>
      </c>
      <c r="Y45" s="404">
        <f>Y44</f>
        <v>1</v>
      </c>
      <c r="Z45" s="404">
        <f t="shared" ref="Z45" si="14">Z44</f>
        <v>0</v>
      </c>
      <c r="AA45" s="404">
        <f t="shared" ref="AA45" si="15">AA44</f>
        <v>0</v>
      </c>
      <c r="AB45" s="404">
        <f t="shared" ref="AB45" si="16">AB44</f>
        <v>0</v>
      </c>
      <c r="AC45" s="404">
        <f t="shared" ref="AC45" si="17">AC44</f>
        <v>0</v>
      </c>
      <c r="AD45" s="404">
        <f t="shared" ref="AD45" si="18">AD44</f>
        <v>0</v>
      </c>
      <c r="AE45" s="404">
        <f t="shared" ref="AE45" si="19">AE44</f>
        <v>0</v>
      </c>
      <c r="AF45" s="404">
        <f t="shared" ref="AF45" si="20">AF44</f>
        <v>0</v>
      </c>
      <c r="AG45" s="404">
        <f t="shared" ref="AG45" si="21">AG44</f>
        <v>0</v>
      </c>
      <c r="AH45" s="404">
        <f t="shared" ref="AH45" si="22">AH44</f>
        <v>0</v>
      </c>
      <c r="AI45" s="404">
        <f t="shared" ref="AI45" si="23">AI44</f>
        <v>0</v>
      </c>
      <c r="AJ45" s="404">
        <f t="shared" ref="AJ45" si="24">AJ44</f>
        <v>0</v>
      </c>
      <c r="AK45" s="404">
        <f t="shared" ref="AK45" si="25">AK44</f>
        <v>0</v>
      </c>
      <c r="AL45" s="404">
        <f t="shared" ref="AL45" si="26">AL44</f>
        <v>0</v>
      </c>
      <c r="AM45" s="290"/>
    </row>
    <row r="46" spans="1:39" outlineLevel="1">
      <c r="B46" s="287"/>
      <c r="C46" s="298"/>
      <c r="D46" s="284"/>
      <c r="E46" s="284"/>
      <c r="F46" s="284"/>
      <c r="G46" s="284"/>
      <c r="H46" s="284"/>
      <c r="I46" s="284"/>
      <c r="J46" s="284"/>
      <c r="K46" s="284"/>
      <c r="L46" s="284"/>
      <c r="M46" s="284"/>
      <c r="N46" s="284"/>
      <c r="O46" s="284"/>
      <c r="P46" s="284"/>
      <c r="Q46" s="284"/>
      <c r="R46" s="284"/>
      <c r="S46" s="284"/>
      <c r="T46" s="284"/>
      <c r="U46" s="284"/>
      <c r="V46" s="284"/>
      <c r="W46" s="284"/>
      <c r="X46" s="284"/>
      <c r="Y46" s="405"/>
      <c r="Z46" s="405"/>
      <c r="AA46" s="405"/>
      <c r="AB46" s="405"/>
      <c r="AC46" s="405"/>
      <c r="AD46" s="405"/>
      <c r="AE46" s="405"/>
      <c r="AF46" s="405"/>
      <c r="AG46" s="405"/>
      <c r="AH46" s="405"/>
      <c r="AI46" s="405"/>
      <c r="AJ46" s="405"/>
      <c r="AK46" s="405"/>
      <c r="AL46" s="405"/>
      <c r="AM46" s="299"/>
    </row>
    <row r="47" spans="1:39" outlineLevel="1">
      <c r="A47" s="515">
        <v>4</v>
      </c>
      <c r="B47" s="513" t="s">
        <v>687</v>
      </c>
      <c r="C47" s="284" t="s">
        <v>24</v>
      </c>
      <c r="D47" s="288">
        <f>'[4]LDC Progress'!$CP$104</f>
        <v>515733</v>
      </c>
      <c r="E47" s="288">
        <f>SUMIF('7.  Persistence Report'!$D$122:$D$133,$B47,'7.  Persistence Report'!AV$122:AV$133)</f>
        <v>515733</v>
      </c>
      <c r="F47" s="288">
        <f>SUMIF('7.  Persistence Report'!$D$122:$D$133,$B47,'7.  Persistence Report'!AW$122:AW$133)</f>
        <v>515733</v>
      </c>
      <c r="G47" s="288">
        <f>SUMIF('7.  Persistence Report'!$D$122:$D$133,$B47,'7.  Persistence Report'!AX$122:AX$133)</f>
        <v>515733</v>
      </c>
      <c r="H47" s="288">
        <f>SUMIF('7.  Persistence Report'!$D$122:$D$133,$B47,'7.  Persistence Report'!AY$122:AY$133)</f>
        <v>515733</v>
      </c>
      <c r="I47" s="288">
        <f>SUMIF('7.  Persistence Report'!$D$122:$D$133,$B47,'7.  Persistence Report'!AZ$122:AZ$133)</f>
        <v>515733</v>
      </c>
      <c r="J47" s="288">
        <f>SUMIF('7.  Persistence Report'!$D$122:$D$133,$B47,'7.  Persistence Report'!BA$122:BA$133)</f>
        <v>515733</v>
      </c>
      <c r="K47" s="288">
        <f>SUMIF('7.  Persistence Report'!$D$122:$D$133,$B47,'7.  Persistence Report'!BB$122:BB$133)</f>
        <v>515733</v>
      </c>
      <c r="L47" s="288">
        <f>SUMIF('7.  Persistence Report'!$D$122:$D$133,$B47,'7.  Persistence Report'!BC$122:BC$133)</f>
        <v>515733</v>
      </c>
      <c r="M47" s="288">
        <f>SUMIF('7.  Persistence Report'!$D$122:$D$133,$B47,'7.  Persistence Report'!BD$122:BD$133)</f>
        <v>515733</v>
      </c>
      <c r="N47" s="284"/>
      <c r="O47" s="288">
        <f>'[4]LDC Progress'!$DO$104</f>
        <v>273</v>
      </c>
      <c r="P47" s="288">
        <f>SUMIF('7.  Persistence Report'!$D$122:$D$133,$B47,'7.  Persistence Report'!Q$122:Q$133)</f>
        <v>273</v>
      </c>
      <c r="Q47" s="288">
        <f>SUMIF('7.  Persistence Report'!$D$122:$D$133,$B47,'7.  Persistence Report'!R$122:R$133)</f>
        <v>273</v>
      </c>
      <c r="R47" s="288">
        <f>SUMIF('7.  Persistence Report'!$D$122:$D$133,$B47,'7.  Persistence Report'!S$122:S$133)</f>
        <v>273</v>
      </c>
      <c r="S47" s="288">
        <f>SUMIF('7.  Persistence Report'!$D$122:$D$133,$B47,'7.  Persistence Report'!T$122:T$133)</f>
        <v>273</v>
      </c>
      <c r="T47" s="288">
        <f>SUMIF('7.  Persistence Report'!$D$122:$D$133,$B47,'7.  Persistence Report'!U$122:U$133)</f>
        <v>273</v>
      </c>
      <c r="U47" s="288">
        <f>SUMIF('7.  Persistence Report'!$D$122:$D$133,$B47,'7.  Persistence Report'!V$122:V$133)</f>
        <v>273</v>
      </c>
      <c r="V47" s="288">
        <f>SUMIF('7.  Persistence Report'!$D$122:$D$133,$B47,'7.  Persistence Report'!W$122:W$133)</f>
        <v>273</v>
      </c>
      <c r="W47" s="288">
        <f>SUMIF('7.  Persistence Report'!$D$122:$D$133,$B47,'7.  Persistence Report'!X$122:X$133)</f>
        <v>273</v>
      </c>
      <c r="X47" s="288">
        <f>SUMIF('7.  Persistence Report'!$D$122:$D$133,$B47,'7.  Persistence Report'!Y$122:Y$133)</f>
        <v>273</v>
      </c>
      <c r="Y47" s="403">
        <v>1</v>
      </c>
      <c r="Z47" s="403"/>
      <c r="AA47" s="403"/>
      <c r="AB47" s="403"/>
      <c r="AC47" s="403"/>
      <c r="AD47" s="403"/>
      <c r="AE47" s="403"/>
      <c r="AF47" s="403"/>
      <c r="AG47" s="403"/>
      <c r="AH47" s="403"/>
      <c r="AI47" s="403"/>
      <c r="AJ47" s="403"/>
      <c r="AK47" s="403"/>
      <c r="AL47" s="403"/>
      <c r="AM47" s="289">
        <f>SUM(Y47:AL47)</f>
        <v>1</v>
      </c>
    </row>
    <row r="48" spans="1:39" outlineLevel="1">
      <c r="B48" s="287" t="s">
        <v>266</v>
      </c>
      <c r="C48" s="284" t="s">
        <v>162</v>
      </c>
      <c r="D48" s="288">
        <f>'[4]LDC Progress'!$CQ$104</f>
        <v>12605</v>
      </c>
      <c r="E48" s="288">
        <f>SUMIF('7.  Persistence Report'!$D$135:$D$144,$B47,'7.  Persistence Report'!AV$135:AV$144)</f>
        <v>12605</v>
      </c>
      <c r="F48" s="288">
        <f>SUMIF('7.  Persistence Report'!$D$135:$D$144,$B47,'7.  Persistence Report'!AW$135:AW$144)</f>
        <v>12605</v>
      </c>
      <c r="G48" s="288">
        <f>SUMIF('7.  Persistence Report'!$D$135:$D$144,$B47,'7.  Persistence Report'!AX$135:AX$144)</f>
        <v>12605</v>
      </c>
      <c r="H48" s="288">
        <f>SUMIF('7.  Persistence Report'!$D$135:$D$144,$B47,'7.  Persistence Report'!AY$135:AY$144)</f>
        <v>12605</v>
      </c>
      <c r="I48" s="288">
        <f>SUMIF('7.  Persistence Report'!$D$135:$D$144,$B47,'7.  Persistence Report'!AZ$135:AZ$144)</f>
        <v>12605</v>
      </c>
      <c r="J48" s="288">
        <f>SUMIF('7.  Persistence Report'!$D$135:$D$144,$B47,'7.  Persistence Report'!BA$135:BA$144)</f>
        <v>12605</v>
      </c>
      <c r="K48" s="288">
        <f>SUMIF('7.  Persistence Report'!$D$135:$D$144,$B47,'7.  Persistence Report'!BB$135:BB$144)</f>
        <v>12605</v>
      </c>
      <c r="L48" s="288">
        <f>SUMIF('7.  Persistence Report'!$D$135:$D$144,$B47,'7.  Persistence Report'!BC$135:BC$144)</f>
        <v>12605</v>
      </c>
      <c r="M48" s="288">
        <f>SUMIF('7.  Persistence Report'!$D$135:$D$144,$B47,'7.  Persistence Report'!BD$135:BD$144)</f>
        <v>12605</v>
      </c>
      <c r="N48" s="461"/>
      <c r="O48" s="288">
        <f>'[4]LDC Progress'!$DP$104</f>
        <v>6</v>
      </c>
      <c r="P48" s="288">
        <f>SUMIF('7.  Persistence Report'!$D$135:$D$144,$B47,'7.  Persistence Report'!Q$135:Q$144)</f>
        <v>6</v>
      </c>
      <c r="Q48" s="288">
        <f>SUMIF('7.  Persistence Report'!$D$135:$D$144,$B47,'7.  Persistence Report'!R$135:R$144)</f>
        <v>6</v>
      </c>
      <c r="R48" s="288">
        <f>SUMIF('7.  Persistence Report'!$D$135:$D$144,$B47,'7.  Persistence Report'!S$135:S$144)</f>
        <v>6</v>
      </c>
      <c r="S48" s="288">
        <f>SUMIF('7.  Persistence Report'!$D$135:$D$144,$B47,'7.  Persistence Report'!T$135:T$144)</f>
        <v>6</v>
      </c>
      <c r="T48" s="288">
        <f>SUMIF('7.  Persistence Report'!$D$135:$D$144,$B47,'7.  Persistence Report'!U$135:U$144)</f>
        <v>6</v>
      </c>
      <c r="U48" s="288">
        <f>SUMIF('7.  Persistence Report'!$D$135:$D$144,$B47,'7.  Persistence Report'!V$135:V$144)</f>
        <v>6</v>
      </c>
      <c r="V48" s="288">
        <f>SUMIF('7.  Persistence Report'!$D$135:$D$144,$B47,'7.  Persistence Report'!W$135:W$144)</f>
        <v>6</v>
      </c>
      <c r="W48" s="288">
        <f>SUMIF('7.  Persistence Report'!$D$135:$D$144,$B47,'7.  Persistence Report'!X$135:X$144)</f>
        <v>6</v>
      </c>
      <c r="X48" s="288">
        <f>SUMIF('7.  Persistence Report'!$D$135:$D$144,$B47,'7.  Persistence Report'!Y$135:Y$144)</f>
        <v>6</v>
      </c>
      <c r="Y48" s="404">
        <f>Y47</f>
        <v>1</v>
      </c>
      <c r="Z48" s="404">
        <f t="shared" ref="Z48" si="27">Z47</f>
        <v>0</v>
      </c>
      <c r="AA48" s="404">
        <f t="shared" ref="AA48" si="28">AA47</f>
        <v>0</v>
      </c>
      <c r="AB48" s="404">
        <f t="shared" ref="AB48" si="29">AB47</f>
        <v>0</v>
      </c>
      <c r="AC48" s="404">
        <f t="shared" ref="AC48" si="30">AC47</f>
        <v>0</v>
      </c>
      <c r="AD48" s="404">
        <f t="shared" ref="AD48" si="31">AD47</f>
        <v>0</v>
      </c>
      <c r="AE48" s="404">
        <f t="shared" ref="AE48" si="32">AE47</f>
        <v>0</v>
      </c>
      <c r="AF48" s="404">
        <f t="shared" ref="AF48" si="33">AF47</f>
        <v>0</v>
      </c>
      <c r="AG48" s="404">
        <f t="shared" ref="AG48" si="34">AG47</f>
        <v>0</v>
      </c>
      <c r="AH48" s="404">
        <f t="shared" ref="AH48" si="35">AH47</f>
        <v>0</v>
      </c>
      <c r="AI48" s="404">
        <f t="shared" ref="AI48" si="36">AI47</f>
        <v>0</v>
      </c>
      <c r="AJ48" s="404">
        <f t="shared" ref="AJ48" si="37">AJ47</f>
        <v>0</v>
      </c>
      <c r="AK48" s="404">
        <f t="shared" ref="AK48" si="38">AK47</f>
        <v>0</v>
      </c>
      <c r="AL48" s="404">
        <f t="shared" ref="AL48" si="39">AL47</f>
        <v>0</v>
      </c>
      <c r="AM48" s="290"/>
    </row>
    <row r="49" spans="1:39" outlineLevel="1">
      <c r="B49" s="287"/>
      <c r="C49" s="298"/>
      <c r="D49" s="297"/>
      <c r="E49" s="297"/>
      <c r="F49" s="297"/>
      <c r="G49" s="297"/>
      <c r="H49" s="297"/>
      <c r="I49" s="297"/>
      <c r="J49" s="297"/>
      <c r="K49" s="297"/>
      <c r="L49" s="297"/>
      <c r="M49" s="297"/>
      <c r="N49" s="284"/>
      <c r="O49" s="297"/>
      <c r="P49" s="297"/>
      <c r="Q49" s="297"/>
      <c r="R49" s="297"/>
      <c r="S49" s="297"/>
      <c r="T49" s="297"/>
      <c r="U49" s="297"/>
      <c r="V49" s="297"/>
      <c r="W49" s="297"/>
      <c r="X49" s="297"/>
      <c r="Y49" s="405"/>
      <c r="Z49" s="405"/>
      <c r="AA49" s="405"/>
      <c r="AB49" s="405"/>
      <c r="AC49" s="405"/>
      <c r="AD49" s="405"/>
      <c r="AE49" s="405"/>
      <c r="AF49" s="405"/>
      <c r="AG49" s="405"/>
      <c r="AH49" s="405"/>
      <c r="AI49" s="405"/>
      <c r="AJ49" s="405"/>
      <c r="AK49" s="405"/>
      <c r="AL49" s="405"/>
      <c r="AM49" s="299"/>
    </row>
    <row r="50" spans="1:39" ht="18" customHeight="1" outlineLevel="1">
      <c r="A50" s="515">
        <v>5</v>
      </c>
      <c r="B50" s="513" t="s">
        <v>97</v>
      </c>
      <c r="C50" s="284" t="s">
        <v>24</v>
      </c>
      <c r="D50" s="288">
        <f>'[3]5.  2015-2020 LRAM'!D50</f>
        <v>0</v>
      </c>
      <c r="E50" s="288">
        <f>SUMIF('7.  Persistence Report'!$D$122:$D$133,$B50,'7.  Persistence Report'!AV$122:AV$133)</f>
        <v>0</v>
      </c>
      <c r="F50" s="288">
        <f>SUMIF('7.  Persistence Report'!$D$122:$D$133,$B50,'7.  Persistence Report'!AW$122:AW$133)</f>
        <v>0</v>
      </c>
      <c r="G50" s="288">
        <f>SUMIF('7.  Persistence Report'!$D$122:$D$133,$B50,'7.  Persistence Report'!AX$122:AX$133)</f>
        <v>0</v>
      </c>
      <c r="H50" s="288">
        <f>SUMIF('7.  Persistence Report'!$D$122:$D$133,$B50,'7.  Persistence Report'!AY$122:AY$133)</f>
        <v>0</v>
      </c>
      <c r="I50" s="288">
        <f>SUMIF('7.  Persistence Report'!$D$122:$D$133,$B50,'7.  Persistence Report'!AZ$122:AZ$133)</f>
        <v>0</v>
      </c>
      <c r="J50" s="288">
        <f>SUMIF('7.  Persistence Report'!$D$122:$D$133,$B50,'7.  Persistence Report'!BA$122:BA$133)</f>
        <v>0</v>
      </c>
      <c r="K50" s="288">
        <f>SUMIF('7.  Persistence Report'!$D$122:$D$133,$B50,'7.  Persistence Report'!BB$122:BB$133)</f>
        <v>0</v>
      </c>
      <c r="L50" s="288">
        <f>SUMIF('7.  Persistence Report'!$D$122:$D$133,$B50,'7.  Persistence Report'!BC$122:BC$133)</f>
        <v>0</v>
      </c>
      <c r="M50" s="288">
        <f>SUMIF('7.  Persistence Report'!$D$122:$D$133,$B50,'7.  Persistence Report'!BD$122:BD$133)</f>
        <v>0</v>
      </c>
      <c r="N50" s="284"/>
      <c r="O50" s="288">
        <f>'[3]5.  2015-2020 LRAM'!O50</f>
        <v>0</v>
      </c>
      <c r="P50" s="288">
        <f>SUMIF('7.  Persistence Report'!$D$122:$D$133,$B50,'7.  Persistence Report'!Q$122:Q$133)</f>
        <v>0</v>
      </c>
      <c r="Q50" s="288">
        <f>SUMIF('7.  Persistence Report'!$D$122:$D$133,$B50,'7.  Persistence Report'!R$122:R$133)</f>
        <v>0</v>
      </c>
      <c r="R50" s="288">
        <f>SUMIF('7.  Persistence Report'!$D$122:$D$133,$B50,'7.  Persistence Report'!S$122:S$133)</f>
        <v>0</v>
      </c>
      <c r="S50" s="288">
        <f>SUMIF('7.  Persistence Report'!$D$122:$D$133,$B50,'7.  Persistence Report'!T$122:T$133)</f>
        <v>0</v>
      </c>
      <c r="T50" s="288">
        <f>SUMIF('7.  Persistence Report'!$D$122:$D$133,$B50,'7.  Persistence Report'!U$122:U$133)</f>
        <v>0</v>
      </c>
      <c r="U50" s="288">
        <f>SUMIF('7.  Persistence Report'!$D$122:$D$133,$B50,'7.  Persistence Report'!V$122:V$133)</f>
        <v>0</v>
      </c>
      <c r="V50" s="288">
        <f>SUMIF('7.  Persistence Report'!$D$122:$D$133,$B50,'7.  Persistence Report'!W$122:W$133)</f>
        <v>0</v>
      </c>
      <c r="W50" s="288">
        <f>SUMIF('7.  Persistence Report'!$D$122:$D$133,$B50,'7.  Persistence Report'!X$122:X$133)</f>
        <v>0</v>
      </c>
      <c r="X50" s="288">
        <f>SUMIF('7.  Persistence Report'!$D$122:$D$133,$B50,'7.  Persistence Report'!Y$122:Y$133)</f>
        <v>0</v>
      </c>
      <c r="Y50" s="403">
        <v>1</v>
      </c>
      <c r="Z50" s="403"/>
      <c r="AA50" s="403"/>
      <c r="AB50" s="403"/>
      <c r="AC50" s="403"/>
      <c r="AD50" s="403"/>
      <c r="AE50" s="403"/>
      <c r="AF50" s="403"/>
      <c r="AG50" s="403"/>
      <c r="AH50" s="403"/>
      <c r="AI50" s="403"/>
      <c r="AJ50" s="403"/>
      <c r="AK50" s="403"/>
      <c r="AL50" s="403"/>
      <c r="AM50" s="289">
        <f>SUM(Y50:AL50)</f>
        <v>1</v>
      </c>
    </row>
    <row r="51" spans="1:39" outlineLevel="1">
      <c r="B51" s="287" t="s">
        <v>266</v>
      </c>
      <c r="C51" s="284" t="s">
        <v>162</v>
      </c>
      <c r="D51" s="288">
        <f>'[3]5.  2015-2020 LRAM'!D51</f>
        <v>0</v>
      </c>
      <c r="E51" s="288">
        <f>SUMIF('7.  Persistence Report'!$D$135:$D$144,$B50,'7.  Persistence Report'!AV$135:AV$144)</f>
        <v>0</v>
      </c>
      <c r="F51" s="288">
        <f>SUMIF('7.  Persistence Report'!$D$135:$D$144,$B50,'7.  Persistence Report'!AW$135:AW$144)</f>
        <v>0</v>
      </c>
      <c r="G51" s="288">
        <f>SUMIF('7.  Persistence Report'!$D$135:$D$144,$B50,'7.  Persistence Report'!AX$135:AX$144)</f>
        <v>0</v>
      </c>
      <c r="H51" s="288">
        <f>SUMIF('7.  Persistence Report'!$D$135:$D$144,$B50,'7.  Persistence Report'!AY$135:AY$144)</f>
        <v>0</v>
      </c>
      <c r="I51" s="288">
        <f>SUMIF('7.  Persistence Report'!$D$135:$D$144,$B50,'7.  Persistence Report'!AZ$135:AZ$144)</f>
        <v>0</v>
      </c>
      <c r="J51" s="288">
        <f>SUMIF('7.  Persistence Report'!$D$135:$D$144,$B50,'7.  Persistence Report'!BA$135:BA$144)</f>
        <v>0</v>
      </c>
      <c r="K51" s="288">
        <f>SUMIF('7.  Persistence Report'!$D$135:$D$144,$B50,'7.  Persistence Report'!BB$135:BB$144)</f>
        <v>0</v>
      </c>
      <c r="L51" s="288">
        <f>SUMIF('7.  Persistence Report'!$D$135:$D$144,$B50,'7.  Persistence Report'!BC$135:BC$144)</f>
        <v>0</v>
      </c>
      <c r="M51" s="288">
        <f>SUMIF('7.  Persistence Report'!$D$135:$D$144,$B50,'7.  Persistence Report'!BD$135:BD$144)</f>
        <v>0</v>
      </c>
      <c r="N51" s="461"/>
      <c r="O51" s="288">
        <f>'[3]5.  2015-2020 LRAM'!O51</f>
        <v>0</v>
      </c>
      <c r="P51" s="288">
        <f>SUMIF('7.  Persistence Report'!$D$135:$D$144,$B50,'7.  Persistence Report'!Q$135:Q$144)</f>
        <v>0</v>
      </c>
      <c r="Q51" s="288">
        <f>SUMIF('7.  Persistence Report'!$D$135:$D$144,$B50,'7.  Persistence Report'!R$135:R$144)</f>
        <v>0</v>
      </c>
      <c r="R51" s="288">
        <f>SUMIF('7.  Persistence Report'!$D$135:$D$144,$B50,'7.  Persistence Report'!S$135:S$144)</f>
        <v>0</v>
      </c>
      <c r="S51" s="288">
        <f>SUMIF('7.  Persistence Report'!$D$135:$D$144,$B50,'7.  Persistence Report'!T$135:T$144)</f>
        <v>0</v>
      </c>
      <c r="T51" s="288">
        <f>SUMIF('7.  Persistence Report'!$D$135:$D$144,$B50,'7.  Persistence Report'!U$135:U$144)</f>
        <v>0</v>
      </c>
      <c r="U51" s="288">
        <f>SUMIF('7.  Persistence Report'!$D$135:$D$144,$B50,'7.  Persistence Report'!V$135:V$144)</f>
        <v>0</v>
      </c>
      <c r="V51" s="288">
        <f>SUMIF('7.  Persistence Report'!$D$135:$D$144,$B50,'7.  Persistence Report'!W$135:W$144)</f>
        <v>0</v>
      </c>
      <c r="W51" s="288">
        <f>SUMIF('7.  Persistence Report'!$D$135:$D$144,$B50,'7.  Persistence Report'!X$135:X$144)</f>
        <v>0</v>
      </c>
      <c r="X51" s="288">
        <f>SUMIF('7.  Persistence Report'!$D$135:$D$144,$B50,'7.  Persistence Report'!Y$135:Y$144)</f>
        <v>0</v>
      </c>
      <c r="Y51" s="404">
        <f>Y50</f>
        <v>1</v>
      </c>
      <c r="Z51" s="404">
        <f t="shared" ref="Z51" si="40">Z50</f>
        <v>0</v>
      </c>
      <c r="AA51" s="404">
        <f t="shared" ref="AA51" si="41">AA50</f>
        <v>0</v>
      </c>
      <c r="AB51" s="404">
        <f t="shared" ref="AB51" si="42">AB50</f>
        <v>0</v>
      </c>
      <c r="AC51" s="404">
        <f t="shared" ref="AC51" si="43">AC50</f>
        <v>0</v>
      </c>
      <c r="AD51" s="404">
        <f t="shared" ref="AD51" si="44">AD50</f>
        <v>0</v>
      </c>
      <c r="AE51" s="404">
        <f t="shared" ref="AE51" si="45">AE50</f>
        <v>0</v>
      </c>
      <c r="AF51" s="404">
        <f t="shared" ref="AF51" si="46">AF50</f>
        <v>0</v>
      </c>
      <c r="AG51" s="404">
        <f t="shared" ref="AG51" si="47">AG50</f>
        <v>0</v>
      </c>
      <c r="AH51" s="404">
        <f t="shared" ref="AH51" si="48">AH50</f>
        <v>0</v>
      </c>
      <c r="AI51" s="404">
        <f t="shared" ref="AI51" si="49">AI50</f>
        <v>0</v>
      </c>
      <c r="AJ51" s="404">
        <f t="shared" ref="AJ51" si="50">AJ50</f>
        <v>0</v>
      </c>
      <c r="AK51" s="404">
        <f t="shared" ref="AK51" si="51">AK50</f>
        <v>0</v>
      </c>
      <c r="AL51" s="404">
        <f t="shared" ref="AL51" si="52">AL50</f>
        <v>0</v>
      </c>
      <c r="AM51" s="290"/>
    </row>
    <row r="52" spans="1:39" outlineLevel="1">
      <c r="B52" s="287"/>
      <c r="C52" s="284"/>
      <c r="D52" s="284"/>
      <c r="E52" s="284"/>
      <c r="F52" s="284"/>
      <c r="G52" s="284"/>
      <c r="H52" s="284"/>
      <c r="I52" s="284"/>
      <c r="J52" s="284"/>
      <c r="K52" s="284"/>
      <c r="L52" s="284"/>
      <c r="M52" s="284"/>
      <c r="N52" s="284"/>
      <c r="O52" s="284"/>
      <c r="P52" s="284"/>
      <c r="Q52" s="284"/>
      <c r="R52" s="284"/>
      <c r="S52" s="284"/>
      <c r="T52" s="284"/>
      <c r="U52" s="284"/>
      <c r="V52" s="284"/>
      <c r="W52" s="284"/>
      <c r="X52" s="284"/>
      <c r="Y52" s="415"/>
      <c r="Z52" s="416"/>
      <c r="AA52" s="416"/>
      <c r="AB52" s="416"/>
      <c r="AC52" s="416"/>
      <c r="AD52" s="416"/>
      <c r="AE52" s="416"/>
      <c r="AF52" s="416"/>
      <c r="AG52" s="416"/>
      <c r="AH52" s="416"/>
      <c r="AI52" s="416"/>
      <c r="AJ52" s="416"/>
      <c r="AK52" s="416"/>
      <c r="AL52" s="416"/>
      <c r="AM52" s="290"/>
    </row>
    <row r="53" spans="1:39" ht="16.5" customHeight="1" outlineLevel="1">
      <c r="B53" s="312" t="s">
        <v>497</v>
      </c>
      <c r="C53" s="282"/>
      <c r="D53" s="282"/>
      <c r="E53" s="282"/>
      <c r="F53" s="282"/>
      <c r="G53" s="282"/>
      <c r="H53" s="282"/>
      <c r="I53" s="282"/>
      <c r="J53" s="282"/>
      <c r="K53" s="282"/>
      <c r="L53" s="282"/>
      <c r="M53" s="282"/>
      <c r="N53" s="283"/>
      <c r="O53" s="282"/>
      <c r="P53" s="282"/>
      <c r="Q53" s="282"/>
      <c r="R53" s="282"/>
      <c r="S53" s="282"/>
      <c r="T53" s="282"/>
      <c r="U53" s="282"/>
      <c r="V53" s="282"/>
      <c r="W53" s="282"/>
      <c r="X53" s="282"/>
      <c r="Y53" s="407"/>
      <c r="Z53" s="407"/>
      <c r="AA53" s="407"/>
      <c r="AB53" s="407"/>
      <c r="AC53" s="407"/>
      <c r="AD53" s="407"/>
      <c r="AE53" s="407"/>
      <c r="AF53" s="407"/>
      <c r="AG53" s="407"/>
      <c r="AH53" s="407"/>
      <c r="AI53" s="407"/>
      <c r="AJ53" s="407"/>
      <c r="AK53" s="407"/>
      <c r="AL53" s="407"/>
      <c r="AM53" s="285"/>
    </row>
    <row r="54" spans="1:39" outlineLevel="1">
      <c r="A54" s="515">
        <v>6</v>
      </c>
      <c r="B54" s="513" t="s">
        <v>98</v>
      </c>
      <c r="C54" s="284" t="s">
        <v>24</v>
      </c>
      <c r="D54" s="288">
        <f>'[4]LDC Progress'!$CP$109</f>
        <v>142541</v>
      </c>
      <c r="E54" s="288">
        <f>SUMIF('7.  Persistence Report'!$D$122:$D$133,$B54,'7.  Persistence Report'!AV$122:AV$133)</f>
        <v>142541</v>
      </c>
      <c r="F54" s="288">
        <f>SUMIF('7.  Persistence Report'!$D$122:$D$133,$B54,'7.  Persistence Report'!AW$122:AW$133)</f>
        <v>142541</v>
      </c>
      <c r="G54" s="288">
        <f>SUMIF('7.  Persistence Report'!$D$122:$D$133,$B54,'7.  Persistence Report'!AX$122:AX$133)</f>
        <v>142541</v>
      </c>
      <c r="H54" s="288">
        <f>SUMIF('7.  Persistence Report'!$D$122:$D$133,$B54,'7.  Persistence Report'!AY$122:AY$133)</f>
        <v>0</v>
      </c>
      <c r="I54" s="288">
        <f>SUMIF('7.  Persistence Report'!$D$122:$D$133,$B54,'7.  Persistence Report'!AZ$122:AZ$133)</f>
        <v>0</v>
      </c>
      <c r="J54" s="288">
        <f>SUMIF('7.  Persistence Report'!$D$122:$D$133,$B54,'7.  Persistence Report'!BA$122:BA$133)</f>
        <v>0</v>
      </c>
      <c r="K54" s="288">
        <f>SUMIF('7.  Persistence Report'!$D$122:$D$133,$B54,'7.  Persistence Report'!BB$122:BB$133)</f>
        <v>0</v>
      </c>
      <c r="L54" s="288">
        <f>SUMIF('7.  Persistence Report'!$D$122:$D$133,$B54,'7.  Persistence Report'!BC$122:BC$133)</f>
        <v>0</v>
      </c>
      <c r="M54" s="288">
        <f>SUMIF('7.  Persistence Report'!$D$122:$D$133,$B54,'7.  Persistence Report'!BD$122:BD$133)</f>
        <v>0</v>
      </c>
      <c r="N54" s="288">
        <v>12</v>
      </c>
      <c r="O54" s="288">
        <f>'[4]LDC Progress'!$DO$109</f>
        <v>30</v>
      </c>
      <c r="P54" s="288">
        <f>SUMIF('7.  Persistence Report'!$D$122:$D$133,$B54,'7.  Persistence Report'!Q$122:Q$133)</f>
        <v>30</v>
      </c>
      <c r="Q54" s="288">
        <f>SUMIF('7.  Persistence Report'!$D$122:$D$133,$B54,'7.  Persistence Report'!R$122:R$133)</f>
        <v>30</v>
      </c>
      <c r="R54" s="288">
        <f>SUMIF('7.  Persistence Report'!$D$122:$D$133,$B54,'7.  Persistence Report'!S$122:S$133)</f>
        <v>30</v>
      </c>
      <c r="S54" s="288">
        <f>SUMIF('7.  Persistence Report'!$D$122:$D$133,$B54,'7.  Persistence Report'!T$122:T$133)</f>
        <v>0</v>
      </c>
      <c r="T54" s="288">
        <f>SUMIF('7.  Persistence Report'!$D$122:$D$133,$B54,'7.  Persistence Report'!U$122:U$133)</f>
        <v>0</v>
      </c>
      <c r="U54" s="288">
        <f>SUMIF('7.  Persistence Report'!$D$122:$D$133,$B54,'7.  Persistence Report'!V$122:V$133)</f>
        <v>0</v>
      </c>
      <c r="V54" s="288">
        <f>SUMIF('7.  Persistence Report'!$D$122:$D$133,$B54,'7.  Persistence Report'!W$122:W$133)</f>
        <v>0</v>
      </c>
      <c r="W54" s="288">
        <f>SUMIF('7.  Persistence Report'!$D$122:$D$133,$B54,'7.  Persistence Report'!X$122:X$133)</f>
        <v>0</v>
      </c>
      <c r="X54" s="288">
        <f>SUMIF('7.  Persistence Report'!$D$122:$D$133,$B54,'7.  Persistence Report'!Y$122:Y$133)</f>
        <v>0</v>
      </c>
      <c r="Y54" s="408"/>
      <c r="Z54" s="403">
        <v>0</v>
      </c>
      <c r="AA54" s="403">
        <v>1</v>
      </c>
      <c r="AB54" s="403">
        <v>0</v>
      </c>
      <c r="AC54" s="403"/>
      <c r="AD54" s="403"/>
      <c r="AE54" s="403"/>
      <c r="AF54" s="408"/>
      <c r="AG54" s="408"/>
      <c r="AH54" s="408"/>
      <c r="AI54" s="408"/>
      <c r="AJ54" s="408"/>
      <c r="AK54" s="408"/>
      <c r="AL54" s="408"/>
      <c r="AM54" s="289">
        <f>SUM(Y54:AL54)</f>
        <v>1</v>
      </c>
    </row>
    <row r="55" spans="1:39" outlineLevel="1">
      <c r="B55" s="287" t="s">
        <v>266</v>
      </c>
      <c r="C55" s="284" t="s">
        <v>162</v>
      </c>
      <c r="D55" s="288">
        <f>'[4]LDC Progress'!$CQ$109</f>
        <v>9592</v>
      </c>
      <c r="E55" s="288">
        <f>SUMIF('7.  Persistence Report'!$D$135:$D$144,$B54,'7.  Persistence Report'!AV$135:AV$144)</f>
        <v>9592</v>
      </c>
      <c r="F55" s="288">
        <f>SUMIF('7.  Persistence Report'!$D$135:$D$144,$B54,'7.  Persistence Report'!AW$135:AW$144)</f>
        <v>9592</v>
      </c>
      <c r="G55" s="288">
        <f>SUMIF('7.  Persistence Report'!$D$135:$D$144,$B54,'7.  Persistence Report'!AX$135:AX$144)</f>
        <v>9592</v>
      </c>
      <c r="H55" s="288">
        <f>SUMIF('7.  Persistence Report'!$D$135:$D$144,$B54,'7.  Persistence Report'!AY$135:AY$144)</f>
        <v>152133</v>
      </c>
      <c r="I55" s="288">
        <f>SUMIF('7.  Persistence Report'!$D$135:$D$144,$B54,'7.  Persistence Report'!AZ$135:AZ$144)</f>
        <v>152133</v>
      </c>
      <c r="J55" s="288">
        <f>SUMIF('7.  Persistence Report'!$D$135:$D$144,$B54,'7.  Persistence Report'!BA$135:BA$144)</f>
        <v>152133</v>
      </c>
      <c r="K55" s="288">
        <f>SUMIF('7.  Persistence Report'!$D$135:$D$144,$B54,'7.  Persistence Report'!BB$135:BB$144)</f>
        <v>152133</v>
      </c>
      <c r="L55" s="288">
        <f>SUMIF('7.  Persistence Report'!$D$135:$D$144,$B54,'7.  Persistence Report'!BC$135:BC$144)</f>
        <v>152133</v>
      </c>
      <c r="M55" s="288">
        <f>SUMIF('7.  Persistence Report'!$D$135:$D$144,$B54,'7.  Persistence Report'!BD$135:BD$144)</f>
        <v>152133</v>
      </c>
      <c r="N55" s="288">
        <f>N54</f>
        <v>12</v>
      </c>
      <c r="O55" s="288">
        <f>'[4]LDC Progress'!$DP$109</f>
        <v>2</v>
      </c>
      <c r="P55" s="288">
        <f>SUMIF('7.  Persistence Report'!$D$135:$D$144,$B54,'7.  Persistence Report'!Q$135:Q$144)</f>
        <v>2</v>
      </c>
      <c r="Q55" s="288">
        <f>SUMIF('7.  Persistence Report'!$D$135:$D$144,$B54,'7.  Persistence Report'!R$135:R$144)</f>
        <v>2</v>
      </c>
      <c r="R55" s="288">
        <f>SUMIF('7.  Persistence Report'!$D$135:$D$144,$B54,'7.  Persistence Report'!S$135:S$144)</f>
        <v>2</v>
      </c>
      <c r="S55" s="288">
        <f>SUMIF('7.  Persistence Report'!$D$135:$D$144,$B54,'7.  Persistence Report'!T$135:T$144)</f>
        <v>32</v>
      </c>
      <c r="T55" s="288">
        <f>SUMIF('7.  Persistence Report'!$D$135:$D$144,$B54,'7.  Persistence Report'!U$135:U$144)</f>
        <v>32</v>
      </c>
      <c r="U55" s="288">
        <f>SUMIF('7.  Persistence Report'!$D$135:$D$144,$B54,'7.  Persistence Report'!V$135:V$144)</f>
        <v>32</v>
      </c>
      <c r="V55" s="288">
        <f>SUMIF('7.  Persistence Report'!$D$135:$D$144,$B54,'7.  Persistence Report'!W$135:W$144)</f>
        <v>32</v>
      </c>
      <c r="W55" s="288">
        <f>SUMIF('7.  Persistence Report'!$D$135:$D$144,$B54,'7.  Persistence Report'!X$135:X$144)</f>
        <v>32</v>
      </c>
      <c r="X55" s="288">
        <f>SUMIF('7.  Persistence Report'!$D$135:$D$144,$B54,'7.  Persistence Report'!Y$135:Y$144)</f>
        <v>32</v>
      </c>
      <c r="Y55" s="404">
        <f>Y54</f>
        <v>0</v>
      </c>
      <c r="Z55" s="404">
        <f t="shared" ref="Z55" si="53">Z54</f>
        <v>0</v>
      </c>
      <c r="AA55" s="404">
        <f t="shared" ref="AA55" si="54">AA54</f>
        <v>1</v>
      </c>
      <c r="AB55" s="404">
        <f t="shared" ref="AB55" si="55">AB54</f>
        <v>0</v>
      </c>
      <c r="AC55" s="404">
        <f t="shared" ref="AC55" si="56">AC54</f>
        <v>0</v>
      </c>
      <c r="AD55" s="404">
        <f t="shared" ref="AD55" si="57">AD54</f>
        <v>0</v>
      </c>
      <c r="AE55" s="404">
        <f t="shared" ref="AE55" si="58">AE54</f>
        <v>0</v>
      </c>
      <c r="AF55" s="404">
        <f t="shared" ref="AF55" si="59">AF54</f>
        <v>0</v>
      </c>
      <c r="AG55" s="404">
        <f t="shared" ref="AG55" si="60">AG54</f>
        <v>0</v>
      </c>
      <c r="AH55" s="404">
        <f t="shared" ref="AH55" si="61">AH54</f>
        <v>0</v>
      </c>
      <c r="AI55" s="404">
        <f t="shared" ref="AI55" si="62">AI54</f>
        <v>0</v>
      </c>
      <c r="AJ55" s="404">
        <f t="shared" ref="AJ55" si="63">AJ54</f>
        <v>0</v>
      </c>
      <c r="AK55" s="404">
        <f t="shared" ref="AK55" si="64">AK54</f>
        <v>0</v>
      </c>
      <c r="AL55" s="404">
        <f t="shared" ref="AL55" si="65">AL54</f>
        <v>0</v>
      </c>
      <c r="AM55" s="304"/>
    </row>
    <row r="56" spans="1:39" outlineLevel="1">
      <c r="B56" s="303"/>
      <c r="C56" s="305"/>
      <c r="D56" s="284"/>
      <c r="E56" s="284"/>
      <c r="F56" s="284"/>
      <c r="G56" s="284"/>
      <c r="H56" s="284"/>
      <c r="I56" s="284"/>
      <c r="J56" s="284"/>
      <c r="K56" s="284"/>
      <c r="L56" s="284"/>
      <c r="M56" s="284"/>
      <c r="N56" s="284"/>
      <c r="O56" s="284"/>
      <c r="P56" s="284"/>
      <c r="Q56" s="284"/>
      <c r="R56" s="284"/>
      <c r="S56" s="284"/>
      <c r="T56" s="284"/>
      <c r="U56" s="284"/>
      <c r="V56" s="284"/>
      <c r="W56" s="284"/>
      <c r="X56" s="284"/>
      <c r="Y56" s="409"/>
      <c r="Z56" s="409"/>
      <c r="AA56" s="409"/>
      <c r="AB56" s="409"/>
      <c r="AC56" s="409"/>
      <c r="AD56" s="409"/>
      <c r="AE56" s="409"/>
      <c r="AF56" s="409"/>
      <c r="AG56" s="409"/>
      <c r="AH56" s="409"/>
      <c r="AI56" s="409"/>
      <c r="AJ56" s="409"/>
      <c r="AK56" s="409"/>
      <c r="AL56" s="409"/>
      <c r="AM56" s="306"/>
    </row>
    <row r="57" spans="1:39" ht="28.5" customHeight="1" outlineLevel="1">
      <c r="A57" s="515">
        <v>7</v>
      </c>
      <c r="B57" s="513" t="s">
        <v>99</v>
      </c>
      <c r="C57" s="284" t="s">
        <v>24</v>
      </c>
      <c r="D57" s="288">
        <f>'[4]LDC Progress'!$CP$110</f>
        <v>14020784</v>
      </c>
      <c r="E57" s="288">
        <f>SUMIF('7.  Persistence Report'!$D$122:$D$133,$B57,'7.  Persistence Report'!AV$122:AV$133)</f>
        <v>14020784</v>
      </c>
      <c r="F57" s="288">
        <f>SUMIF('7.  Persistence Report'!$D$122:$D$133,$B57,'7.  Persistence Report'!AW$122:AW$133)</f>
        <v>13976235</v>
      </c>
      <c r="G57" s="288">
        <f>SUMIF('7.  Persistence Report'!$D$122:$D$133,$B57,'7.  Persistence Report'!AX$122:AX$133)</f>
        <v>13976235</v>
      </c>
      <c r="H57" s="288">
        <f>SUMIF('7.  Persistence Report'!$D$122:$D$133,$B57,'7.  Persistence Report'!AY$122:AY$133)</f>
        <v>13976235</v>
      </c>
      <c r="I57" s="288">
        <f>SUMIF('7.  Persistence Report'!$D$122:$D$133,$B57,'7.  Persistence Report'!AZ$122:AZ$133)</f>
        <v>13976235</v>
      </c>
      <c r="J57" s="288">
        <f>SUMIF('7.  Persistence Report'!$D$122:$D$133,$B57,'7.  Persistence Report'!BA$122:BA$133)</f>
        <v>13571889</v>
      </c>
      <c r="K57" s="288">
        <f>SUMIF('7.  Persistence Report'!$D$122:$D$133,$B57,'7.  Persistence Report'!BB$122:BB$133)</f>
        <v>13571889</v>
      </c>
      <c r="L57" s="288">
        <f>SUMIF('7.  Persistence Report'!$D$122:$D$133,$B57,'7.  Persistence Report'!BC$122:BC$133)</f>
        <v>13180751</v>
      </c>
      <c r="M57" s="288">
        <f>SUMIF('7.  Persistence Report'!$D$122:$D$133,$B57,'7.  Persistence Report'!BD$122:BD$133)</f>
        <v>11739120</v>
      </c>
      <c r="N57" s="288">
        <v>12</v>
      </c>
      <c r="O57" s="288">
        <f>'[4]LDC Progress'!$DO$110</f>
        <v>6992</v>
      </c>
      <c r="P57" s="288">
        <f>SUMIF('7.  Persistence Report'!$D$122:$D$133,$B57,'7.  Persistence Report'!Q$122:Q$133)</f>
        <v>6992</v>
      </c>
      <c r="Q57" s="288">
        <f>SUMIF('7.  Persistence Report'!$D$122:$D$133,$B57,'7.  Persistence Report'!R$122:R$133)</f>
        <v>6978</v>
      </c>
      <c r="R57" s="288">
        <f>SUMIF('7.  Persistence Report'!$D$122:$D$133,$B57,'7.  Persistence Report'!S$122:S$133)</f>
        <v>6978</v>
      </c>
      <c r="S57" s="288">
        <f>SUMIF('7.  Persistence Report'!$D$122:$D$133,$B57,'7.  Persistence Report'!T$122:T$133)</f>
        <v>6978</v>
      </c>
      <c r="T57" s="288">
        <f>SUMIF('7.  Persistence Report'!$D$122:$D$133,$B57,'7.  Persistence Report'!U$122:U$133)</f>
        <v>6978</v>
      </c>
      <c r="U57" s="288">
        <f>SUMIF('7.  Persistence Report'!$D$122:$D$133,$B57,'7.  Persistence Report'!V$122:V$133)</f>
        <v>6895</v>
      </c>
      <c r="V57" s="288">
        <f>SUMIF('7.  Persistence Report'!$D$122:$D$133,$B57,'7.  Persistence Report'!W$122:W$133)</f>
        <v>6895</v>
      </c>
      <c r="W57" s="288">
        <f>SUMIF('7.  Persistence Report'!$D$122:$D$133,$B57,'7.  Persistence Report'!X$122:X$133)</f>
        <v>6849</v>
      </c>
      <c r="X57" s="288">
        <f>SUMIF('7.  Persistence Report'!$D$122:$D$133,$B57,'7.  Persistence Report'!Y$122:Y$133)</f>
        <v>6580</v>
      </c>
      <c r="Y57" s="525"/>
      <c r="Z57" s="1030">
        <f>'[5]5.  2015 LRAM'!I31</f>
        <v>0.09</v>
      </c>
      <c r="AA57" s="1030">
        <f>'[5]5.  2015 LRAM'!J31</f>
        <v>0.11</v>
      </c>
      <c r="AB57" s="408">
        <f>'[5]5.  2015 LRAM'!K31</f>
        <v>0.1</v>
      </c>
      <c r="AC57" s="1030">
        <f>'[5]5.  2015 LRAM'!$O$31</f>
        <v>0.76</v>
      </c>
      <c r="AD57" s="403"/>
      <c r="AE57" s="403"/>
      <c r="AF57" s="408"/>
      <c r="AG57" s="408"/>
      <c r="AH57" s="408"/>
      <c r="AI57" s="408"/>
      <c r="AJ57" s="408"/>
      <c r="AK57" s="408"/>
      <c r="AL57" s="408"/>
      <c r="AM57" s="289">
        <f>SUM(Y57:AL57)</f>
        <v>1.06</v>
      </c>
    </row>
    <row r="58" spans="1:39" outlineLevel="1">
      <c r="B58" s="287" t="s">
        <v>266</v>
      </c>
      <c r="C58" s="284" t="s">
        <v>162</v>
      </c>
      <c r="D58" s="288">
        <f>'[4]LDC Progress'!$CQ$110+'[4]LDC Progress'!$CR$110</f>
        <v>1162692</v>
      </c>
      <c r="E58" s="288">
        <f>SUMIF('7.  Persistence Report'!$D$135:$D$144,$B57,'7.  Persistence Report'!AV$135:AV$144)+SUMIF('7.  Persistence Report'!$D$152:$D$155,$B57,'7.  Persistence Report'!AV$152:AV$155)</f>
        <v>1162692</v>
      </c>
      <c r="F58" s="288">
        <f>SUMIF('7.  Persistence Report'!$D$135:$D$144,$B57,'7.  Persistence Report'!AW$135:AW$144)+SUMIF('7.  Persistence Report'!$D$152:$D$155,$B57,'7.  Persistence Report'!AW$152:AW$155)</f>
        <v>1207241</v>
      </c>
      <c r="G58" s="288">
        <f>SUMIF('7.  Persistence Report'!$D$135:$D$144,$B57,'7.  Persistence Report'!AX$135:AX$144)+SUMIF('7.  Persistence Report'!$D$152:$D$155,$B57,'7.  Persistence Report'!AX$152:AX$155)</f>
        <v>1209181</v>
      </c>
      <c r="H58" s="288">
        <f>SUMIF('7.  Persistence Report'!$D$135:$D$144,$B57,'7.  Persistence Report'!AY$135:AY$144)+SUMIF('7.  Persistence Report'!$D$152:$D$155,$B57,'7.  Persistence Report'!AY$152:AY$155)</f>
        <v>1209181</v>
      </c>
      <c r="I58" s="288">
        <f>SUMIF('7.  Persistence Report'!$D$135:$D$144,$B57,'7.  Persistence Report'!AZ$135:AZ$144)+SUMIF('7.  Persistence Report'!$D$152:$D$155,$B57,'7.  Persistence Report'!AZ$152:AZ$155)</f>
        <v>1209181</v>
      </c>
      <c r="J58" s="288">
        <f>SUMIF('7.  Persistence Report'!$D$135:$D$144,$B57,'7.  Persistence Report'!BA$135:BA$144)+SUMIF('7.  Persistence Report'!$D$152:$D$155,$B57,'7.  Persistence Report'!BA$152:BA$155)</f>
        <v>1613526</v>
      </c>
      <c r="K58" s="288">
        <f>SUMIF('7.  Persistence Report'!$D$135:$D$144,$B57,'7.  Persistence Report'!BB$135:BB$144)+SUMIF('7.  Persistence Report'!$D$152:$D$155,$B57,'7.  Persistence Report'!BB$152:BB$155)</f>
        <v>1613526</v>
      </c>
      <c r="L58" s="288">
        <f>SUMIF('7.  Persistence Report'!$D$135:$D$144,$B57,'7.  Persistence Report'!BC$135:BC$144)+SUMIF('7.  Persistence Report'!$D$152:$D$155,$B57,'7.  Persistence Report'!BC$152:BC$155)</f>
        <v>1937618</v>
      </c>
      <c r="M58" s="288">
        <f>SUMIF('7.  Persistence Report'!$D$135:$D$144,$B57,'7.  Persistence Report'!BD$135:BD$144)+SUMIF('7.  Persistence Report'!$D$152:$D$155,$B57,'7.  Persistence Report'!BD$152:BD$155)</f>
        <v>1537449</v>
      </c>
      <c r="N58" s="288">
        <f>N57</f>
        <v>12</v>
      </c>
      <c r="O58" s="288">
        <f>'[4]LDC Progress'!$DP$110+'[4]LDC Progress'!$DQ$110</f>
        <v>177</v>
      </c>
      <c r="P58" s="288">
        <f>SUMIF('7.  Persistence Report'!$D$135:$D$144,$B57,'7.  Persistence Report'!Q$135:Q$144)+SUMIF('7.  Persistence Report'!$D$152:$D$155,$B57,'7.  Persistence Report'!Q$152:Q$155)</f>
        <v>177</v>
      </c>
      <c r="Q58" s="288">
        <f>SUMIF('7.  Persistence Report'!$D$135:$D$144,$B57,'7.  Persistence Report'!R$135:R$144)+SUMIF('7.  Persistence Report'!$D$152:$D$155,$B57,'7.  Persistence Report'!R$152:R$155)</f>
        <v>191</v>
      </c>
      <c r="R58" s="288">
        <f>SUMIF('7.  Persistence Report'!$D$135:$D$144,$B57,'7.  Persistence Report'!S$135:S$144)+SUMIF('7.  Persistence Report'!$D$152:$D$155,$B57,'7.  Persistence Report'!S$152:S$155)</f>
        <v>191</v>
      </c>
      <c r="S58" s="288">
        <f>SUMIF('7.  Persistence Report'!$D$135:$D$144,$B57,'7.  Persistence Report'!T$135:T$144)+SUMIF('7.  Persistence Report'!$D$152:$D$155,$B57,'7.  Persistence Report'!T$152:T$155)</f>
        <v>191</v>
      </c>
      <c r="T58" s="288">
        <f>SUMIF('7.  Persistence Report'!$D$135:$D$144,$B57,'7.  Persistence Report'!U$135:U$144)+SUMIF('7.  Persistence Report'!$D$152:$D$155,$B57,'7.  Persistence Report'!U$152:U$155)</f>
        <v>191</v>
      </c>
      <c r="U58" s="288">
        <f>SUMIF('7.  Persistence Report'!$D$135:$D$144,$B57,'7.  Persistence Report'!V$135:V$144)+SUMIF('7.  Persistence Report'!$D$152:$D$155,$B57,'7.  Persistence Report'!V$152:V$155)</f>
        <v>274</v>
      </c>
      <c r="V58" s="288">
        <f>SUMIF('7.  Persistence Report'!$D$135:$D$144,$B57,'7.  Persistence Report'!W$135:W$144)+SUMIF('7.  Persistence Report'!$D$152:$D$155,$B57,'7.  Persistence Report'!W$152:W$155)</f>
        <v>274</v>
      </c>
      <c r="W58" s="288">
        <f>SUMIF('7.  Persistence Report'!$D$135:$D$144,$B57,'7.  Persistence Report'!X$135:X$144)+SUMIF('7.  Persistence Report'!$D$152:$D$155,$B57,'7.  Persistence Report'!X$152:X$155)</f>
        <v>299</v>
      </c>
      <c r="X58" s="288">
        <f>SUMIF('7.  Persistence Report'!$D$135:$D$144,$B57,'7.  Persistence Report'!Y$135:Y$144)+SUMIF('7.  Persistence Report'!$D$152:$D$155,$B57,'7.  Persistence Report'!Y$152:Y$155)</f>
        <v>208</v>
      </c>
      <c r="Y58" s="404">
        <f>Y57</f>
        <v>0</v>
      </c>
      <c r="Z58" s="404">
        <f>Z57</f>
        <v>0.09</v>
      </c>
      <c r="AA58" s="404">
        <f t="shared" ref="AA58" si="66">AA57</f>
        <v>0.11</v>
      </c>
      <c r="AB58" s="404">
        <f t="shared" ref="AB58" si="67">AB57</f>
        <v>0.1</v>
      </c>
      <c r="AC58" s="404">
        <f t="shared" ref="AC58" si="68">AC57</f>
        <v>0.76</v>
      </c>
      <c r="AD58" s="404">
        <f t="shared" ref="AD58" si="69">AD57</f>
        <v>0</v>
      </c>
      <c r="AE58" s="404">
        <f t="shared" ref="AE58" si="70">AE57</f>
        <v>0</v>
      </c>
      <c r="AF58" s="404">
        <f t="shared" ref="AF58" si="71">AF57</f>
        <v>0</v>
      </c>
      <c r="AG58" s="404">
        <f t="shared" ref="AG58" si="72">AG57</f>
        <v>0</v>
      </c>
      <c r="AH58" s="404">
        <f t="shared" ref="AH58" si="73">AH57</f>
        <v>0</v>
      </c>
      <c r="AI58" s="404">
        <f t="shared" ref="AI58" si="74">AI57</f>
        <v>0</v>
      </c>
      <c r="AJ58" s="404">
        <f t="shared" ref="AJ58" si="75">AJ57</f>
        <v>0</v>
      </c>
      <c r="AK58" s="404">
        <f t="shared" ref="AK58" si="76">AK57</f>
        <v>0</v>
      </c>
      <c r="AL58" s="404">
        <f t="shared" ref="AL58" si="77">AL57</f>
        <v>0</v>
      </c>
      <c r="AM58" s="304"/>
    </row>
    <row r="59" spans="1:39" outlineLevel="1">
      <c r="B59" s="307"/>
      <c r="C59" s="305"/>
      <c r="D59" s="284"/>
      <c r="E59" s="284"/>
      <c r="F59" s="284"/>
      <c r="G59" s="284"/>
      <c r="H59" s="284"/>
      <c r="I59" s="284"/>
      <c r="J59" s="284"/>
      <c r="K59" s="284"/>
      <c r="L59" s="284"/>
      <c r="M59" s="284"/>
      <c r="N59" s="284"/>
      <c r="O59" s="284"/>
      <c r="P59" s="284"/>
      <c r="Q59" s="284"/>
      <c r="R59" s="284"/>
      <c r="S59" s="284"/>
      <c r="T59" s="284"/>
      <c r="U59" s="284"/>
      <c r="V59" s="284"/>
      <c r="W59" s="284"/>
      <c r="X59" s="284"/>
      <c r="Y59" s="409"/>
      <c r="Z59" s="410"/>
      <c r="AA59" s="409"/>
      <c r="AB59" s="409"/>
      <c r="AC59" s="409"/>
      <c r="AD59" s="409"/>
      <c r="AE59" s="409"/>
      <c r="AF59" s="409"/>
      <c r="AG59" s="409"/>
      <c r="AH59" s="409"/>
      <c r="AI59" s="409"/>
      <c r="AJ59" s="409"/>
      <c r="AK59" s="409"/>
      <c r="AL59" s="409"/>
      <c r="AM59" s="306"/>
    </row>
    <row r="60" spans="1:39" ht="30" outlineLevel="1">
      <c r="A60" s="515">
        <v>8</v>
      </c>
      <c r="B60" s="513" t="s">
        <v>100</v>
      </c>
      <c r="C60" s="284" t="s">
        <v>24</v>
      </c>
      <c r="D60" s="288">
        <f>'[4]LDC Progress'!$CP$111</f>
        <v>102095</v>
      </c>
      <c r="E60" s="288">
        <f>SUMIF('7.  Persistence Report'!$D$122:$D$133,$B60,'7.  Persistence Report'!AV$122:AV$133)</f>
        <v>97357</v>
      </c>
      <c r="F60" s="288">
        <f>SUMIF('7.  Persistence Report'!$D$122:$D$133,$B60,'7.  Persistence Report'!AW$122:AW$133)</f>
        <v>57881</v>
      </c>
      <c r="G60" s="288">
        <f>SUMIF('7.  Persistence Report'!$D$122:$D$133,$B60,'7.  Persistence Report'!AX$122:AX$133)</f>
        <v>57881</v>
      </c>
      <c r="H60" s="288">
        <f>SUMIF('7.  Persistence Report'!$D$122:$D$133,$B60,'7.  Persistence Report'!AY$122:AY$133)</f>
        <v>57881</v>
      </c>
      <c r="I60" s="288">
        <f>SUMIF('7.  Persistence Report'!$D$122:$D$133,$B60,'7.  Persistence Report'!AZ$122:AZ$133)</f>
        <v>57881</v>
      </c>
      <c r="J60" s="288">
        <f>SUMIF('7.  Persistence Report'!$D$122:$D$133,$B60,'7.  Persistence Report'!BA$122:BA$133)</f>
        <v>57881</v>
      </c>
      <c r="K60" s="288">
        <f>SUMIF('7.  Persistence Report'!$D$122:$D$133,$B60,'7.  Persistence Report'!BB$122:BB$133)</f>
        <v>57881</v>
      </c>
      <c r="L60" s="288">
        <f>SUMIF('7.  Persistence Report'!$D$122:$D$133,$B60,'7.  Persistence Report'!BC$122:BC$133)</f>
        <v>57881</v>
      </c>
      <c r="M60" s="288">
        <f>SUMIF('7.  Persistence Report'!$D$122:$D$133,$B60,'7.  Persistence Report'!BD$122:BD$133)</f>
        <v>57881</v>
      </c>
      <c r="N60" s="288">
        <v>12</v>
      </c>
      <c r="O60" s="288">
        <f>'[4]LDC Progress'!$DO$111</f>
        <v>23</v>
      </c>
      <c r="P60" s="288">
        <f>SUMIF('7.  Persistence Report'!$D$122:$D$133,$B60,'7.  Persistence Report'!Q$122:Q$133)</f>
        <v>22</v>
      </c>
      <c r="Q60" s="288">
        <f>SUMIF('7.  Persistence Report'!$D$122:$D$133,$B60,'7.  Persistence Report'!R$122:R$133)</f>
        <v>13</v>
      </c>
      <c r="R60" s="288">
        <f>SUMIF('7.  Persistence Report'!$D$122:$D$133,$B60,'7.  Persistence Report'!S$122:S$133)</f>
        <v>13</v>
      </c>
      <c r="S60" s="288">
        <f>SUMIF('7.  Persistence Report'!$D$122:$D$133,$B60,'7.  Persistence Report'!T$122:T$133)</f>
        <v>13</v>
      </c>
      <c r="T60" s="288">
        <f>SUMIF('7.  Persistence Report'!$D$122:$D$133,$B60,'7.  Persistence Report'!U$122:U$133)</f>
        <v>13</v>
      </c>
      <c r="U60" s="288">
        <f>SUMIF('7.  Persistence Report'!$D$122:$D$133,$B60,'7.  Persistence Report'!V$122:V$133)</f>
        <v>13</v>
      </c>
      <c r="V60" s="288">
        <f>SUMIF('7.  Persistence Report'!$D$122:$D$133,$B60,'7.  Persistence Report'!W$122:W$133)</f>
        <v>13</v>
      </c>
      <c r="W60" s="288">
        <f>SUMIF('7.  Persistence Report'!$D$122:$D$133,$B60,'7.  Persistence Report'!X$122:X$133)</f>
        <v>13</v>
      </c>
      <c r="X60" s="288">
        <f>SUMIF('7.  Persistence Report'!$D$122:$D$133,$B60,'7.  Persistence Report'!Y$122:Y$133)</f>
        <v>13</v>
      </c>
      <c r="Y60" s="408"/>
      <c r="Z60" s="1030">
        <f>'[5]5.  2015 LRAM'!I32</f>
        <v>1</v>
      </c>
      <c r="AA60" s="403">
        <f>'[5]5.  2015 LRAM'!J32</f>
        <v>0</v>
      </c>
      <c r="AB60" s="403">
        <f>'[5]5.  2015 LRAM'!K32</f>
        <v>0</v>
      </c>
      <c r="AC60" s="403"/>
      <c r="AD60" s="403"/>
      <c r="AE60" s="403"/>
      <c r="AF60" s="408"/>
      <c r="AG60" s="408"/>
      <c r="AH60" s="408"/>
      <c r="AI60" s="408"/>
      <c r="AJ60" s="408"/>
      <c r="AK60" s="408"/>
      <c r="AL60" s="408"/>
      <c r="AM60" s="289">
        <f>SUM(Y60:AL60)</f>
        <v>1</v>
      </c>
    </row>
    <row r="61" spans="1:39" outlineLevel="1">
      <c r="B61" s="287" t="s">
        <v>266</v>
      </c>
      <c r="C61" s="284" t="s">
        <v>162</v>
      </c>
      <c r="D61" s="288">
        <f>'[4]LDC Progress'!$CR$111</f>
        <v>-34736</v>
      </c>
      <c r="E61" s="288">
        <f>SUMIF('7.  Persistence Report'!$D$135:$D$144,$B60,'7.  Persistence Report'!AV$135:AV$144)+SUMIF('7.  Persistence Report'!$D$152:$D$155,$B60,'7.  Persistence Report'!AV$152:AV$155)</f>
        <v>-29998</v>
      </c>
      <c r="F61" s="288">
        <f>SUMIF('7.  Persistence Report'!$D$135:$D$144,$B60,'7.  Persistence Report'!AW$135:AW$144)+SUMIF('7.  Persistence Report'!$D$152:$D$155,$B60,'7.  Persistence Report'!AW$152:AW$155)</f>
        <v>9477</v>
      </c>
      <c r="G61" s="288">
        <f>SUMIF('7.  Persistence Report'!$D$135:$D$144,$B60,'7.  Persistence Report'!AX$135:AX$144)+SUMIF('7.  Persistence Report'!$D$152:$D$155,$B60,'7.  Persistence Report'!AX$152:AX$155)</f>
        <v>10539</v>
      </c>
      <c r="H61" s="288">
        <f>SUMIF('7.  Persistence Report'!$D$135:$D$144,$B60,'7.  Persistence Report'!AY$135:AY$144)+SUMIF('7.  Persistence Report'!$D$152:$D$155,$B60,'7.  Persistence Report'!AY$152:AY$155)</f>
        <v>10539</v>
      </c>
      <c r="I61" s="288">
        <f>SUMIF('7.  Persistence Report'!$D$135:$D$144,$B60,'7.  Persistence Report'!AZ$135:AZ$144)+SUMIF('7.  Persistence Report'!$D$152:$D$155,$B60,'7.  Persistence Report'!AZ$152:AZ$155)</f>
        <v>10539</v>
      </c>
      <c r="J61" s="288">
        <f>SUMIF('7.  Persistence Report'!$D$135:$D$144,$B60,'7.  Persistence Report'!BA$135:BA$144)+SUMIF('7.  Persistence Report'!$D$152:$D$155,$B60,'7.  Persistence Report'!BA$152:BA$155)</f>
        <v>10539</v>
      </c>
      <c r="K61" s="288">
        <f>SUMIF('7.  Persistence Report'!$D$135:$D$144,$B60,'7.  Persistence Report'!BB$135:BB$144)+SUMIF('7.  Persistence Report'!$D$152:$D$155,$B60,'7.  Persistence Report'!BB$152:BB$155)</f>
        <v>10539</v>
      </c>
      <c r="L61" s="288">
        <f>SUMIF('7.  Persistence Report'!$D$135:$D$144,$B60,'7.  Persistence Report'!BC$135:BC$144)+SUMIF('7.  Persistence Report'!$D$152:$D$155,$B60,'7.  Persistence Report'!BC$152:BC$155)</f>
        <v>10539</v>
      </c>
      <c r="M61" s="288">
        <f>SUMIF('7.  Persistence Report'!$D$135:$D$144,$B60,'7.  Persistence Report'!BD$135:BD$144)+SUMIF('7.  Persistence Report'!$D$152:$D$155,$B60,'7.  Persistence Report'!BD$152:BD$155)</f>
        <v>10539</v>
      </c>
      <c r="N61" s="288">
        <f>N60</f>
        <v>12</v>
      </c>
      <c r="O61" s="288">
        <f>'[4]LDC Progress'!$DQ$111</f>
        <v>-8</v>
      </c>
      <c r="P61" s="288">
        <f>SUMIF('7.  Persistence Report'!$D$135:$D$144,$B60,'7.  Persistence Report'!Q$135:Q$144)+SUMIF('7.  Persistence Report'!$D$152:$D$155,$B60,'7.  Persistence Report'!Q$152:Q$155)</f>
        <v>-7</v>
      </c>
      <c r="Q61" s="288">
        <f>SUMIF('7.  Persistence Report'!$D$135:$D$144,$B60,'7.  Persistence Report'!R$135:R$144)+SUMIF('7.  Persistence Report'!$D$152:$D$155,$B60,'7.  Persistence Report'!R$152:R$155)</f>
        <v>2</v>
      </c>
      <c r="R61" s="288">
        <f>SUMIF('7.  Persistence Report'!$D$135:$D$144,$B60,'7.  Persistence Report'!S$135:S$144)+SUMIF('7.  Persistence Report'!$D$152:$D$155,$B60,'7.  Persistence Report'!S$152:S$155)</f>
        <v>3</v>
      </c>
      <c r="S61" s="288">
        <f>SUMIF('7.  Persistence Report'!$D$135:$D$144,$B60,'7.  Persistence Report'!T$135:T$144)+SUMIF('7.  Persistence Report'!$D$152:$D$155,$B60,'7.  Persistence Report'!T$152:T$155)</f>
        <v>3</v>
      </c>
      <c r="T61" s="288">
        <f>SUMIF('7.  Persistence Report'!$D$135:$D$144,$B60,'7.  Persistence Report'!U$135:U$144)+SUMIF('7.  Persistence Report'!$D$152:$D$155,$B60,'7.  Persistence Report'!U$152:U$155)</f>
        <v>3</v>
      </c>
      <c r="U61" s="288">
        <f>SUMIF('7.  Persistence Report'!$D$135:$D$144,$B60,'7.  Persistence Report'!V$135:V$144)+SUMIF('7.  Persistence Report'!$D$152:$D$155,$B60,'7.  Persistence Report'!V$152:V$155)</f>
        <v>3</v>
      </c>
      <c r="V61" s="288">
        <f>SUMIF('7.  Persistence Report'!$D$135:$D$144,$B60,'7.  Persistence Report'!W$135:W$144)+SUMIF('7.  Persistence Report'!$D$152:$D$155,$B60,'7.  Persistence Report'!W$152:W$155)</f>
        <v>3</v>
      </c>
      <c r="W61" s="288">
        <f>SUMIF('7.  Persistence Report'!$D$135:$D$144,$B60,'7.  Persistence Report'!X$135:X$144)+SUMIF('7.  Persistence Report'!$D$152:$D$155,$B60,'7.  Persistence Report'!X$152:X$155)</f>
        <v>3</v>
      </c>
      <c r="X61" s="288">
        <f>SUMIF('7.  Persistence Report'!$D$135:$D$144,$B60,'7.  Persistence Report'!Y$135:Y$144)+SUMIF('7.  Persistence Report'!$D$152:$D$155,$B60,'7.  Persistence Report'!Y$152:Y$155)</f>
        <v>3</v>
      </c>
      <c r="Y61" s="404">
        <f>Y60</f>
        <v>0</v>
      </c>
      <c r="Z61" s="404">
        <f t="shared" ref="Z61" si="78">Z60</f>
        <v>1</v>
      </c>
      <c r="AA61" s="404">
        <f t="shared" ref="AA61" si="79">AA60</f>
        <v>0</v>
      </c>
      <c r="AB61" s="404">
        <f t="shared" ref="AB61" si="80">AB60</f>
        <v>0</v>
      </c>
      <c r="AC61" s="404">
        <f t="shared" ref="AC61" si="81">AC60</f>
        <v>0</v>
      </c>
      <c r="AD61" s="404">
        <f t="shared" ref="AD61" si="82">AD60</f>
        <v>0</v>
      </c>
      <c r="AE61" s="404">
        <f t="shared" ref="AE61" si="83">AE60</f>
        <v>0</v>
      </c>
      <c r="AF61" s="404">
        <f t="shared" ref="AF61" si="84">AF60</f>
        <v>0</v>
      </c>
      <c r="AG61" s="404">
        <f t="shared" ref="AG61" si="85">AG60</f>
        <v>0</v>
      </c>
      <c r="AH61" s="404">
        <f t="shared" ref="AH61" si="86">AH60</f>
        <v>0</v>
      </c>
      <c r="AI61" s="404">
        <f t="shared" ref="AI61" si="87">AI60</f>
        <v>0</v>
      </c>
      <c r="AJ61" s="404">
        <f t="shared" ref="AJ61" si="88">AJ60</f>
        <v>0</v>
      </c>
      <c r="AK61" s="404">
        <f t="shared" ref="AK61" si="89">AK60</f>
        <v>0</v>
      </c>
      <c r="AL61" s="404">
        <f t="shared" ref="AL61" si="90">AL60</f>
        <v>0</v>
      </c>
      <c r="AM61" s="304"/>
    </row>
    <row r="62" spans="1:39" outlineLevel="1">
      <c r="B62" s="307"/>
      <c r="C62" s="305"/>
      <c r="D62" s="309"/>
      <c r="E62" s="309"/>
      <c r="F62" s="309"/>
      <c r="G62" s="309"/>
      <c r="H62" s="309"/>
      <c r="I62" s="309"/>
      <c r="J62" s="309"/>
      <c r="K62" s="309"/>
      <c r="L62" s="309"/>
      <c r="M62" s="309"/>
      <c r="N62" s="284"/>
      <c r="O62" s="309"/>
      <c r="P62" s="309"/>
      <c r="Q62" s="309"/>
      <c r="R62" s="309"/>
      <c r="S62" s="309"/>
      <c r="T62" s="309"/>
      <c r="U62" s="309"/>
      <c r="V62" s="309"/>
      <c r="W62" s="309"/>
      <c r="X62" s="309"/>
      <c r="Y62" s="409"/>
      <c r="Z62" s="410"/>
      <c r="AA62" s="409"/>
      <c r="AB62" s="409"/>
      <c r="AC62" s="409"/>
      <c r="AD62" s="409"/>
      <c r="AE62" s="409"/>
      <c r="AF62" s="409"/>
      <c r="AG62" s="409"/>
      <c r="AH62" s="409"/>
      <c r="AI62" s="409"/>
      <c r="AJ62" s="409"/>
      <c r="AK62" s="409"/>
      <c r="AL62" s="409"/>
      <c r="AM62" s="306"/>
    </row>
    <row r="63" spans="1:39" ht="30" outlineLevel="1">
      <c r="A63" s="515">
        <v>9</v>
      </c>
      <c r="B63" s="513" t="s">
        <v>101</v>
      </c>
      <c r="C63" s="284" t="s">
        <v>24</v>
      </c>
      <c r="D63" s="288">
        <f>'[3]5.  2015-2020 LRAM'!D63</f>
        <v>0</v>
      </c>
      <c r="E63" s="288">
        <f>SUMIF('7.  Persistence Report'!$D$122:$D$133,$B63,'7.  Persistence Report'!AV$122:AV$133)</f>
        <v>0</v>
      </c>
      <c r="F63" s="288">
        <f>SUMIF('7.  Persistence Report'!$D$122:$D$133,$B63,'7.  Persistence Report'!AW$122:AW$133)</f>
        <v>0</v>
      </c>
      <c r="G63" s="288">
        <f>SUMIF('7.  Persistence Report'!$D$122:$D$133,$B63,'7.  Persistence Report'!AX$122:AX$133)</f>
        <v>0</v>
      </c>
      <c r="H63" s="288">
        <f>SUMIF('7.  Persistence Report'!$D$122:$D$133,$B63,'7.  Persistence Report'!AY$122:AY$133)</f>
        <v>0</v>
      </c>
      <c r="I63" s="288">
        <f>SUMIF('7.  Persistence Report'!$D$122:$D$133,$B63,'7.  Persistence Report'!AZ$122:AZ$133)</f>
        <v>0</v>
      </c>
      <c r="J63" s="288">
        <f>SUMIF('7.  Persistence Report'!$D$122:$D$133,$B63,'7.  Persistence Report'!BA$122:BA$133)</f>
        <v>0</v>
      </c>
      <c r="K63" s="288">
        <f>SUMIF('7.  Persistence Report'!$D$122:$D$133,$B63,'7.  Persistence Report'!BB$122:BB$133)</f>
        <v>0</v>
      </c>
      <c r="L63" s="288">
        <f>SUMIF('7.  Persistence Report'!$D$122:$D$133,$B63,'7.  Persistence Report'!BC$122:BC$133)</f>
        <v>0</v>
      </c>
      <c r="M63" s="288">
        <f>SUMIF('7.  Persistence Report'!$D$122:$D$133,$B63,'7.  Persistence Report'!BD$122:BD$133)</f>
        <v>0</v>
      </c>
      <c r="N63" s="288">
        <v>12</v>
      </c>
      <c r="O63" s="288">
        <f>'[3]5.  2015-2020 LRAM'!O63</f>
        <v>0</v>
      </c>
      <c r="P63" s="288">
        <f>SUMIF('7.  Persistence Report'!$D$122:$D$133,$B63,'7.  Persistence Report'!Q$122:Q$133)</f>
        <v>0</v>
      </c>
      <c r="Q63" s="288">
        <f>SUMIF('7.  Persistence Report'!$D$122:$D$133,$B63,'7.  Persistence Report'!R$122:R$133)</f>
        <v>0</v>
      </c>
      <c r="R63" s="288">
        <f>SUMIF('7.  Persistence Report'!$D$122:$D$133,$B63,'7.  Persistence Report'!S$122:S$133)</f>
        <v>0</v>
      </c>
      <c r="S63" s="288">
        <f>SUMIF('7.  Persistence Report'!$D$122:$D$133,$B63,'7.  Persistence Report'!T$122:T$133)</f>
        <v>0</v>
      </c>
      <c r="T63" s="288">
        <f>SUMIF('7.  Persistence Report'!$D$122:$D$133,$B63,'7.  Persistence Report'!U$122:U$133)</f>
        <v>0</v>
      </c>
      <c r="U63" s="288">
        <f>SUMIF('7.  Persistence Report'!$D$122:$D$133,$B63,'7.  Persistence Report'!V$122:V$133)</f>
        <v>0</v>
      </c>
      <c r="V63" s="288">
        <f>SUMIF('7.  Persistence Report'!$D$122:$D$133,$B63,'7.  Persistence Report'!W$122:W$133)</f>
        <v>0</v>
      </c>
      <c r="W63" s="288">
        <f>SUMIF('7.  Persistence Report'!$D$122:$D$133,$B63,'7.  Persistence Report'!X$122:X$133)</f>
        <v>0</v>
      </c>
      <c r="X63" s="288">
        <f>SUMIF('7.  Persistence Report'!$D$122:$D$133,$B63,'7.  Persistence Report'!Y$122:Y$133)</f>
        <v>0</v>
      </c>
      <c r="Y63" s="408"/>
      <c r="Z63" s="403"/>
      <c r="AA63" s="403">
        <v>1</v>
      </c>
      <c r="AB63" s="403"/>
      <c r="AC63" s="403"/>
      <c r="AD63" s="403"/>
      <c r="AE63" s="403"/>
      <c r="AF63" s="408"/>
      <c r="AG63" s="408"/>
      <c r="AH63" s="408"/>
      <c r="AI63" s="408"/>
      <c r="AJ63" s="408"/>
      <c r="AK63" s="408"/>
      <c r="AL63" s="408"/>
      <c r="AM63" s="289">
        <f>SUM(Y63:AL63)</f>
        <v>1</v>
      </c>
    </row>
    <row r="64" spans="1:39" outlineLevel="1">
      <c r="B64" s="287" t="s">
        <v>266</v>
      </c>
      <c r="C64" s="284" t="s">
        <v>162</v>
      </c>
      <c r="D64" s="288">
        <f>'[4]LDC Progress'!$CQ$112</f>
        <v>92866</v>
      </c>
      <c r="E64" s="288">
        <f>SUMIF('7.  Persistence Report'!$D$135:$D$144,$B63,'7.  Persistence Report'!AV$135:AV$144)</f>
        <v>92866</v>
      </c>
      <c r="F64" s="288">
        <f>SUMIF('7.  Persistence Report'!$D$135:$D$144,$B63,'7.  Persistence Report'!AW$135:AW$144)</f>
        <v>92866</v>
      </c>
      <c r="G64" s="288">
        <f>SUMIF('7.  Persistence Report'!$D$135:$D$144,$B63,'7.  Persistence Report'!AX$135:AX$144)</f>
        <v>92866</v>
      </c>
      <c r="H64" s="288">
        <f>SUMIF('7.  Persistence Report'!$D$135:$D$144,$B63,'7.  Persistence Report'!AY$135:AY$144)</f>
        <v>92866</v>
      </c>
      <c r="I64" s="288">
        <f>SUMIF('7.  Persistence Report'!$D$135:$D$144,$B63,'7.  Persistence Report'!AZ$135:AZ$144)</f>
        <v>92866</v>
      </c>
      <c r="J64" s="288">
        <f>SUMIF('7.  Persistence Report'!$D$135:$D$144,$B63,'7.  Persistence Report'!BA$135:BA$144)</f>
        <v>92866</v>
      </c>
      <c r="K64" s="288">
        <f>SUMIF('7.  Persistence Report'!$D$135:$D$144,$B63,'7.  Persistence Report'!BB$135:BB$144)</f>
        <v>92866</v>
      </c>
      <c r="L64" s="288">
        <f>SUMIF('7.  Persistence Report'!$D$135:$D$144,$B63,'7.  Persistence Report'!BC$135:BC$144)</f>
        <v>92866</v>
      </c>
      <c r="M64" s="288">
        <f>SUMIF('7.  Persistence Report'!$D$135:$D$144,$B63,'7.  Persistence Report'!BD$135:BD$144)</f>
        <v>92866</v>
      </c>
      <c r="N64" s="288">
        <f>N63</f>
        <v>12</v>
      </c>
      <c r="O64" s="288">
        <f>'[4]LDC Progress'!$DP$112</f>
        <v>21</v>
      </c>
      <c r="P64" s="288">
        <f>SUMIF('7.  Persistence Report'!$D$135:$D$144,$B63,'7.  Persistence Report'!Q$135:Q$144)</f>
        <v>21</v>
      </c>
      <c r="Q64" s="288">
        <f>SUMIF('7.  Persistence Report'!$D$135:$D$144,$B63,'7.  Persistence Report'!R$135:R$144)</f>
        <v>21</v>
      </c>
      <c r="R64" s="288">
        <f>SUMIF('7.  Persistence Report'!$D$135:$D$144,$B63,'7.  Persistence Report'!S$135:S$144)</f>
        <v>21</v>
      </c>
      <c r="S64" s="288">
        <f>SUMIF('7.  Persistence Report'!$D$135:$D$144,$B63,'7.  Persistence Report'!T$135:T$144)</f>
        <v>21</v>
      </c>
      <c r="T64" s="288">
        <f>SUMIF('7.  Persistence Report'!$D$135:$D$144,$B63,'7.  Persistence Report'!U$135:U$144)</f>
        <v>21</v>
      </c>
      <c r="U64" s="288">
        <f>SUMIF('7.  Persistence Report'!$D$135:$D$144,$B63,'7.  Persistence Report'!V$135:V$144)</f>
        <v>21</v>
      </c>
      <c r="V64" s="288">
        <f>SUMIF('7.  Persistence Report'!$D$135:$D$144,$B63,'7.  Persistence Report'!W$135:W$144)</f>
        <v>21</v>
      </c>
      <c r="W64" s="288">
        <f>SUMIF('7.  Persistence Report'!$D$135:$D$144,$B63,'7.  Persistence Report'!X$135:X$144)</f>
        <v>21</v>
      </c>
      <c r="X64" s="288">
        <f>SUMIF('7.  Persistence Report'!$D$135:$D$144,$B63,'7.  Persistence Report'!Y$135:Y$144)</f>
        <v>21</v>
      </c>
      <c r="Y64" s="404">
        <f>Y63</f>
        <v>0</v>
      </c>
      <c r="Z64" s="404">
        <f t="shared" ref="Z64" si="91">Z63</f>
        <v>0</v>
      </c>
      <c r="AA64" s="404">
        <f t="shared" ref="AA64" si="92">AA63</f>
        <v>1</v>
      </c>
      <c r="AB64" s="404">
        <f t="shared" ref="AB64" si="93">AB63</f>
        <v>0</v>
      </c>
      <c r="AC64" s="404">
        <f t="shared" ref="AC64" si="94">AC63</f>
        <v>0</v>
      </c>
      <c r="AD64" s="404">
        <f t="shared" ref="AD64" si="95">AD63</f>
        <v>0</v>
      </c>
      <c r="AE64" s="404">
        <f t="shared" ref="AE64" si="96">AE63</f>
        <v>0</v>
      </c>
      <c r="AF64" s="404">
        <f t="shared" ref="AF64" si="97">AF63</f>
        <v>0</v>
      </c>
      <c r="AG64" s="404">
        <f t="shared" ref="AG64" si="98">AG63</f>
        <v>0</v>
      </c>
      <c r="AH64" s="404">
        <f t="shared" ref="AH64" si="99">AH63</f>
        <v>0</v>
      </c>
      <c r="AI64" s="404">
        <f t="shared" ref="AI64" si="100">AI63</f>
        <v>0</v>
      </c>
      <c r="AJ64" s="404">
        <f t="shared" ref="AJ64" si="101">AJ63</f>
        <v>0</v>
      </c>
      <c r="AK64" s="404">
        <f t="shared" ref="AK64" si="102">AK63</f>
        <v>0</v>
      </c>
      <c r="AL64" s="404">
        <f t="shared" ref="AL64" si="103">AL63</f>
        <v>0</v>
      </c>
      <c r="AM64" s="304"/>
    </row>
    <row r="65" spans="1:39" outlineLevel="1">
      <c r="B65" s="307"/>
      <c r="C65" s="305"/>
      <c r="D65" s="309"/>
      <c r="E65" s="309"/>
      <c r="F65" s="309"/>
      <c r="G65" s="309"/>
      <c r="H65" s="309"/>
      <c r="I65" s="309"/>
      <c r="J65" s="309"/>
      <c r="K65" s="309"/>
      <c r="L65" s="309"/>
      <c r="M65" s="309"/>
      <c r="N65" s="284"/>
      <c r="O65" s="309"/>
      <c r="P65" s="309"/>
      <c r="Q65" s="309"/>
      <c r="R65" s="309"/>
      <c r="S65" s="309"/>
      <c r="T65" s="309"/>
      <c r="U65" s="309"/>
      <c r="V65" s="309"/>
      <c r="W65" s="309"/>
      <c r="X65" s="309"/>
      <c r="Y65" s="409"/>
      <c r="Z65" s="409"/>
      <c r="AA65" s="409"/>
      <c r="AB65" s="409"/>
      <c r="AC65" s="409"/>
      <c r="AD65" s="409"/>
      <c r="AE65" s="409"/>
      <c r="AF65" s="409"/>
      <c r="AG65" s="409"/>
      <c r="AH65" s="409"/>
      <c r="AI65" s="409"/>
      <c r="AJ65" s="409"/>
      <c r="AK65" s="409"/>
      <c r="AL65" s="409"/>
      <c r="AM65" s="306"/>
    </row>
    <row r="66" spans="1:39" ht="30" outlineLevel="1">
      <c r="A66" s="515">
        <v>10</v>
      </c>
      <c r="B66" s="513" t="s">
        <v>102</v>
      </c>
      <c r="C66" s="284" t="s">
        <v>24</v>
      </c>
      <c r="D66" s="288">
        <f>'[3]5.  2015-2020 LRAM'!D66</f>
        <v>0</v>
      </c>
      <c r="E66" s="288">
        <f>SUMIF('7.  Persistence Report'!$D$122:$D$133,$B66,'7.  Persistence Report'!AV$122:AV$133)</f>
        <v>0</v>
      </c>
      <c r="F66" s="288">
        <f>SUMIF('7.  Persistence Report'!$D$122:$D$133,$B66,'7.  Persistence Report'!AW$122:AW$133)</f>
        <v>0</v>
      </c>
      <c r="G66" s="288">
        <f>SUMIF('7.  Persistence Report'!$D$122:$D$133,$B66,'7.  Persistence Report'!AX$122:AX$133)</f>
        <v>0</v>
      </c>
      <c r="H66" s="288">
        <f>SUMIF('7.  Persistence Report'!$D$122:$D$133,$B66,'7.  Persistence Report'!AY$122:AY$133)</f>
        <v>0</v>
      </c>
      <c r="I66" s="288">
        <f>SUMIF('7.  Persistence Report'!$D$122:$D$133,$B66,'7.  Persistence Report'!AZ$122:AZ$133)</f>
        <v>0</v>
      </c>
      <c r="J66" s="288">
        <f>SUMIF('7.  Persistence Report'!$D$122:$D$133,$B66,'7.  Persistence Report'!BA$122:BA$133)</f>
        <v>0</v>
      </c>
      <c r="K66" s="288">
        <f>SUMIF('7.  Persistence Report'!$D$122:$D$133,$B66,'7.  Persistence Report'!BB$122:BB$133)</f>
        <v>0</v>
      </c>
      <c r="L66" s="288">
        <f>SUMIF('7.  Persistence Report'!$D$122:$D$133,$B66,'7.  Persistence Report'!BC$122:BC$133)</f>
        <v>0</v>
      </c>
      <c r="M66" s="288">
        <f>SUMIF('7.  Persistence Report'!$D$122:$D$133,$B66,'7.  Persistence Report'!BD$122:BD$133)</f>
        <v>0</v>
      </c>
      <c r="N66" s="288">
        <v>3</v>
      </c>
      <c r="O66" s="288">
        <f>'[3]5.  2015-2020 LRAM'!O66</f>
        <v>0</v>
      </c>
      <c r="P66" s="288">
        <f>SUMIF('7.  Persistence Report'!$D$122:$D$133,$B66,'7.  Persistence Report'!Q$122:Q$133)</f>
        <v>0</v>
      </c>
      <c r="Q66" s="288">
        <f>SUMIF('7.  Persistence Report'!$D$122:$D$133,$B66,'7.  Persistence Report'!R$122:R$133)</f>
        <v>0</v>
      </c>
      <c r="R66" s="288">
        <f>SUMIF('7.  Persistence Report'!$D$122:$D$133,$B66,'7.  Persistence Report'!S$122:S$133)</f>
        <v>0</v>
      </c>
      <c r="S66" s="288">
        <f>SUMIF('7.  Persistence Report'!$D$122:$D$133,$B66,'7.  Persistence Report'!T$122:T$133)</f>
        <v>0</v>
      </c>
      <c r="T66" s="288">
        <f>SUMIF('7.  Persistence Report'!$D$122:$D$133,$B66,'7.  Persistence Report'!U$122:U$133)</f>
        <v>0</v>
      </c>
      <c r="U66" s="288">
        <f>SUMIF('7.  Persistence Report'!$D$122:$D$133,$B66,'7.  Persistence Report'!V$122:V$133)</f>
        <v>0</v>
      </c>
      <c r="V66" s="288">
        <f>SUMIF('7.  Persistence Report'!$D$122:$D$133,$B66,'7.  Persistence Report'!W$122:W$133)</f>
        <v>0</v>
      </c>
      <c r="W66" s="288">
        <f>SUMIF('7.  Persistence Report'!$D$122:$D$133,$B66,'7.  Persistence Report'!X$122:X$133)</f>
        <v>0</v>
      </c>
      <c r="X66" s="288">
        <f>SUMIF('7.  Persistence Report'!$D$122:$D$133,$B66,'7.  Persistence Report'!Y$122:Y$133)</f>
        <v>0</v>
      </c>
      <c r="Y66" s="408"/>
      <c r="Z66" s="403"/>
      <c r="AA66" s="403"/>
      <c r="AB66" s="403"/>
      <c r="AC66" s="403"/>
      <c r="AD66" s="403"/>
      <c r="AE66" s="403"/>
      <c r="AF66" s="408"/>
      <c r="AG66" s="408"/>
      <c r="AH66" s="408"/>
      <c r="AI66" s="408"/>
      <c r="AJ66" s="408"/>
      <c r="AK66" s="408"/>
      <c r="AL66" s="408"/>
      <c r="AM66" s="289">
        <f>SUM(Y66:AL66)</f>
        <v>0</v>
      </c>
    </row>
    <row r="67" spans="1:39" outlineLevel="1">
      <c r="B67" s="287" t="s">
        <v>266</v>
      </c>
      <c r="C67" s="284" t="s">
        <v>162</v>
      </c>
      <c r="D67" s="288">
        <f>'[3]5.  2015-2020 LRAM'!D67</f>
        <v>0</v>
      </c>
      <c r="E67" s="288">
        <f>SUMIF('7.  Persistence Report'!$D$135:$D$144,$B66,'7.  Persistence Report'!AV$135:AV$144)</f>
        <v>0</v>
      </c>
      <c r="F67" s="288">
        <f>SUMIF('7.  Persistence Report'!$D$135:$D$144,$B66,'7.  Persistence Report'!AW$135:AW$144)</f>
        <v>0</v>
      </c>
      <c r="G67" s="288">
        <f>SUMIF('7.  Persistence Report'!$D$135:$D$144,$B66,'7.  Persistence Report'!AX$135:AX$144)</f>
        <v>0</v>
      </c>
      <c r="H67" s="288">
        <f>SUMIF('7.  Persistence Report'!$D$135:$D$144,$B66,'7.  Persistence Report'!AY$135:AY$144)</f>
        <v>0</v>
      </c>
      <c r="I67" s="288">
        <f>SUMIF('7.  Persistence Report'!$D$135:$D$144,$B66,'7.  Persistence Report'!AZ$135:AZ$144)</f>
        <v>0</v>
      </c>
      <c r="J67" s="288">
        <f>SUMIF('7.  Persistence Report'!$D$135:$D$144,$B66,'7.  Persistence Report'!BA$135:BA$144)</f>
        <v>0</v>
      </c>
      <c r="K67" s="288">
        <f>SUMIF('7.  Persistence Report'!$D$135:$D$144,$B66,'7.  Persistence Report'!BB$135:BB$144)</f>
        <v>0</v>
      </c>
      <c r="L67" s="288">
        <f>SUMIF('7.  Persistence Report'!$D$135:$D$144,$B66,'7.  Persistence Report'!BC$135:BC$144)</f>
        <v>0</v>
      </c>
      <c r="M67" s="288">
        <f>SUMIF('7.  Persistence Report'!$D$135:$D$144,$B66,'7.  Persistence Report'!BD$135:BD$144)</f>
        <v>0</v>
      </c>
      <c r="N67" s="288">
        <f>N66</f>
        <v>3</v>
      </c>
      <c r="O67" s="288">
        <f>'[3]5.  2015-2020 LRAM'!O67</f>
        <v>0</v>
      </c>
      <c r="P67" s="288">
        <f>SUMIF('7.  Persistence Report'!$D$135:$D$144,$B66,'7.  Persistence Report'!Q$135:Q$144)</f>
        <v>0</v>
      </c>
      <c r="Q67" s="288">
        <f>SUMIF('7.  Persistence Report'!$D$135:$D$144,$B66,'7.  Persistence Report'!R$135:R$144)</f>
        <v>0</v>
      </c>
      <c r="R67" s="288">
        <f>SUMIF('7.  Persistence Report'!$D$135:$D$144,$B66,'7.  Persistence Report'!S$135:S$144)</f>
        <v>0</v>
      </c>
      <c r="S67" s="288">
        <f>SUMIF('7.  Persistence Report'!$D$135:$D$144,$B66,'7.  Persistence Report'!T$135:T$144)</f>
        <v>0</v>
      </c>
      <c r="T67" s="288">
        <f>SUMIF('7.  Persistence Report'!$D$135:$D$144,$B66,'7.  Persistence Report'!U$135:U$144)</f>
        <v>0</v>
      </c>
      <c r="U67" s="288">
        <f>SUMIF('7.  Persistence Report'!$D$135:$D$144,$B66,'7.  Persistence Report'!V$135:V$144)</f>
        <v>0</v>
      </c>
      <c r="V67" s="288">
        <f>SUMIF('7.  Persistence Report'!$D$135:$D$144,$B66,'7.  Persistence Report'!W$135:W$144)</f>
        <v>0</v>
      </c>
      <c r="W67" s="288">
        <f>SUMIF('7.  Persistence Report'!$D$135:$D$144,$B66,'7.  Persistence Report'!X$135:X$144)</f>
        <v>0</v>
      </c>
      <c r="X67" s="288">
        <f>SUMIF('7.  Persistence Report'!$D$135:$D$144,$B66,'7.  Persistence Report'!Y$135:Y$144)</f>
        <v>0</v>
      </c>
      <c r="Y67" s="404">
        <f>Y66</f>
        <v>0</v>
      </c>
      <c r="Z67" s="404">
        <f t="shared" ref="Z67" si="104">Z66</f>
        <v>0</v>
      </c>
      <c r="AA67" s="404">
        <f t="shared" ref="AA67" si="105">AA66</f>
        <v>0</v>
      </c>
      <c r="AB67" s="404">
        <f t="shared" ref="AB67" si="106">AB66</f>
        <v>0</v>
      </c>
      <c r="AC67" s="404">
        <f t="shared" ref="AC67" si="107">AC66</f>
        <v>0</v>
      </c>
      <c r="AD67" s="404">
        <f t="shared" ref="AD67" si="108">AD66</f>
        <v>0</v>
      </c>
      <c r="AE67" s="404">
        <f t="shared" ref="AE67" si="109">AE66</f>
        <v>0</v>
      </c>
      <c r="AF67" s="404">
        <f t="shared" ref="AF67" si="110">AF66</f>
        <v>0</v>
      </c>
      <c r="AG67" s="404">
        <f t="shared" ref="AG67" si="111">AG66</f>
        <v>0</v>
      </c>
      <c r="AH67" s="404">
        <f t="shared" ref="AH67" si="112">AH66</f>
        <v>0</v>
      </c>
      <c r="AI67" s="404">
        <f t="shared" ref="AI67" si="113">AI66</f>
        <v>0</v>
      </c>
      <c r="AJ67" s="404">
        <f t="shared" ref="AJ67" si="114">AJ66</f>
        <v>0</v>
      </c>
      <c r="AK67" s="404">
        <f t="shared" ref="AK67" si="115">AK66</f>
        <v>0</v>
      </c>
      <c r="AL67" s="404">
        <f t="shared" ref="AL67" si="116">AL66</f>
        <v>0</v>
      </c>
      <c r="AM67" s="304"/>
    </row>
    <row r="68" spans="1:39" outlineLevel="1">
      <c r="B68" s="307"/>
      <c r="C68" s="305"/>
      <c r="D68" s="309"/>
      <c r="E68" s="309"/>
      <c r="F68" s="309"/>
      <c r="G68" s="309"/>
      <c r="H68" s="309"/>
      <c r="I68" s="309"/>
      <c r="J68" s="309"/>
      <c r="K68" s="309"/>
      <c r="L68" s="309"/>
      <c r="M68" s="309"/>
      <c r="N68" s="284"/>
      <c r="O68" s="309"/>
      <c r="P68" s="309"/>
      <c r="Q68" s="309"/>
      <c r="R68" s="309"/>
      <c r="S68" s="309"/>
      <c r="T68" s="309"/>
      <c r="U68" s="309"/>
      <c r="V68" s="309"/>
      <c r="W68" s="309"/>
      <c r="X68" s="309"/>
      <c r="Y68" s="409"/>
      <c r="Z68" s="410"/>
      <c r="AA68" s="409"/>
      <c r="AB68" s="409"/>
      <c r="AC68" s="409"/>
      <c r="AD68" s="409"/>
      <c r="AE68" s="409"/>
      <c r="AF68" s="409"/>
      <c r="AG68" s="409"/>
      <c r="AH68" s="409"/>
      <c r="AI68" s="409"/>
      <c r="AJ68" s="409"/>
      <c r="AK68" s="409"/>
      <c r="AL68" s="409"/>
      <c r="AM68" s="306"/>
    </row>
    <row r="69" spans="1:39" ht="15.75" outlineLevel="1">
      <c r="B69" s="281" t="s">
        <v>10</v>
      </c>
      <c r="C69" s="282"/>
      <c r="D69" s="282"/>
      <c r="E69" s="282"/>
      <c r="F69" s="282"/>
      <c r="G69" s="282"/>
      <c r="H69" s="282"/>
      <c r="I69" s="282"/>
      <c r="J69" s="282"/>
      <c r="K69" s="282"/>
      <c r="L69" s="282"/>
      <c r="M69" s="282"/>
      <c r="N69" s="283"/>
      <c r="O69" s="282"/>
      <c r="P69" s="282"/>
      <c r="Q69" s="282"/>
      <c r="R69" s="282"/>
      <c r="S69" s="282"/>
      <c r="T69" s="282"/>
      <c r="U69" s="282"/>
      <c r="V69" s="282"/>
      <c r="W69" s="282"/>
      <c r="X69" s="282"/>
      <c r="Y69" s="407"/>
      <c r="Z69" s="407"/>
      <c r="AA69" s="407"/>
      <c r="AB69" s="407"/>
      <c r="AC69" s="407"/>
      <c r="AD69" s="407"/>
      <c r="AE69" s="407"/>
      <c r="AF69" s="407"/>
      <c r="AG69" s="407"/>
      <c r="AH69" s="407"/>
      <c r="AI69" s="407"/>
      <c r="AJ69" s="407"/>
      <c r="AK69" s="407"/>
      <c r="AL69" s="407"/>
      <c r="AM69" s="285"/>
    </row>
    <row r="70" spans="1:39" ht="30" outlineLevel="1">
      <c r="A70" s="515">
        <v>11</v>
      </c>
      <c r="B70" s="513" t="s">
        <v>103</v>
      </c>
      <c r="C70" s="284" t="s">
        <v>24</v>
      </c>
      <c r="D70" s="288">
        <f>'[4]LDC Progress'!$CP$117</f>
        <v>42147864</v>
      </c>
      <c r="E70" s="288">
        <f>SUMIF('7.  Persistence Report'!$D$122:$D$133,$B70,'7.  Persistence Report'!AV$122:AV$133)</f>
        <v>42147864</v>
      </c>
      <c r="F70" s="288">
        <f>SUMIF('7.  Persistence Report'!$D$122:$D$133,$B70,'7.  Persistence Report'!AW$122:AW$133)</f>
        <v>42147864</v>
      </c>
      <c r="G70" s="288">
        <f>SUMIF('7.  Persistence Report'!$D$122:$D$133,$B70,'7.  Persistence Report'!AX$122:AX$133)</f>
        <v>42147864</v>
      </c>
      <c r="H70" s="288">
        <f>SUMIF('7.  Persistence Report'!$D$122:$D$133,$B70,'7.  Persistence Report'!AY$122:AY$133)</f>
        <v>42147864</v>
      </c>
      <c r="I70" s="288">
        <f>SUMIF('7.  Persistence Report'!$D$122:$D$133,$B70,'7.  Persistence Report'!AZ$122:AZ$133)</f>
        <v>42147864</v>
      </c>
      <c r="J70" s="288">
        <f>SUMIF('7.  Persistence Report'!$D$122:$D$133,$B70,'7.  Persistence Report'!BA$122:BA$133)</f>
        <v>42147864</v>
      </c>
      <c r="K70" s="288">
        <f>SUMIF('7.  Persistence Report'!$D$122:$D$133,$B70,'7.  Persistence Report'!BB$122:BB$133)</f>
        <v>42147864</v>
      </c>
      <c r="L70" s="288">
        <f>SUMIF('7.  Persistence Report'!$D$122:$D$133,$B70,'7.  Persistence Report'!BC$122:BC$133)</f>
        <v>42147864</v>
      </c>
      <c r="M70" s="288">
        <f>SUMIF('7.  Persistence Report'!$D$122:$D$133,$B70,'7.  Persistence Report'!BD$122:BD$133)</f>
        <v>42147864</v>
      </c>
      <c r="N70" s="288">
        <v>12</v>
      </c>
      <c r="O70" s="288">
        <f>'[4]LDC Progress'!$DO$117</f>
        <v>4811</v>
      </c>
      <c r="P70" s="288">
        <f>SUMIF('7.  Persistence Report'!$D$122:$D$133,$B70,'7.  Persistence Report'!Q$122:Q$133)</f>
        <v>4811</v>
      </c>
      <c r="Q70" s="288">
        <f>SUMIF('7.  Persistence Report'!$D$122:$D$133,$B70,'7.  Persistence Report'!R$122:R$133)</f>
        <v>4811</v>
      </c>
      <c r="R70" s="288">
        <f>SUMIF('7.  Persistence Report'!$D$122:$D$133,$B70,'7.  Persistence Report'!S$122:S$133)</f>
        <v>4811</v>
      </c>
      <c r="S70" s="288">
        <f>SUMIF('7.  Persistence Report'!$D$122:$D$133,$B70,'7.  Persistence Report'!T$122:T$133)</f>
        <v>4811</v>
      </c>
      <c r="T70" s="288">
        <f>SUMIF('7.  Persistence Report'!$D$122:$D$133,$B70,'7.  Persistence Report'!U$122:U$133)</f>
        <v>4811</v>
      </c>
      <c r="U70" s="288">
        <f>SUMIF('7.  Persistence Report'!$D$122:$D$133,$B70,'7.  Persistence Report'!V$122:V$133)</f>
        <v>4811</v>
      </c>
      <c r="V70" s="288">
        <f>SUMIF('7.  Persistence Report'!$D$122:$D$133,$B70,'7.  Persistence Report'!W$122:W$133)</f>
        <v>4811</v>
      </c>
      <c r="W70" s="288">
        <f>SUMIF('7.  Persistence Report'!$D$122:$D$133,$B70,'7.  Persistence Report'!X$122:X$133)</f>
        <v>4811</v>
      </c>
      <c r="X70" s="288">
        <f>SUMIF('7.  Persistence Report'!$D$122:$D$133,$B70,'7.  Persistence Report'!Y$122:Y$133)</f>
        <v>4811</v>
      </c>
      <c r="Y70" s="419"/>
      <c r="Z70" s="403"/>
      <c r="AA70" s="403"/>
      <c r="AB70" s="403"/>
      <c r="AC70" s="403">
        <f>'[5]5.  2015 LRAM'!$O$40</f>
        <v>1</v>
      </c>
      <c r="AD70" s="403"/>
      <c r="AE70" s="403"/>
      <c r="AF70" s="408"/>
      <c r="AG70" s="408"/>
      <c r="AH70" s="408"/>
      <c r="AI70" s="408"/>
      <c r="AJ70" s="408"/>
      <c r="AK70" s="408"/>
      <c r="AL70" s="408"/>
      <c r="AM70" s="289">
        <f>SUM(Y70:AL70)</f>
        <v>1</v>
      </c>
    </row>
    <row r="71" spans="1:39" outlineLevel="1">
      <c r="B71" s="287" t="s">
        <v>266</v>
      </c>
      <c r="C71" s="284" t="s">
        <v>162</v>
      </c>
      <c r="D71" s="288">
        <f>'[3]5.  2015-2020 LRAM'!D71</f>
        <v>0</v>
      </c>
      <c r="E71" s="288">
        <f>SUMIF('7.  Persistence Report'!$D$135:$D$144,$B70,'7.  Persistence Report'!AV$135:AV$144)</f>
        <v>0</v>
      </c>
      <c r="F71" s="288">
        <f>SUMIF('7.  Persistence Report'!$D$135:$D$144,$B70,'7.  Persistence Report'!AW$135:AW$144)</f>
        <v>0</v>
      </c>
      <c r="G71" s="288">
        <f>SUMIF('7.  Persistence Report'!$D$135:$D$144,$B70,'7.  Persistence Report'!AX$135:AX$144)</f>
        <v>0</v>
      </c>
      <c r="H71" s="288">
        <f>SUMIF('7.  Persistence Report'!$D$135:$D$144,$B70,'7.  Persistence Report'!AY$135:AY$144)</f>
        <v>0</v>
      </c>
      <c r="I71" s="288">
        <f>SUMIF('7.  Persistence Report'!$D$135:$D$144,$B70,'7.  Persistence Report'!AZ$135:AZ$144)</f>
        <v>0</v>
      </c>
      <c r="J71" s="288">
        <f>SUMIF('7.  Persistence Report'!$D$135:$D$144,$B70,'7.  Persistence Report'!BA$135:BA$144)</f>
        <v>0</v>
      </c>
      <c r="K71" s="288">
        <f>SUMIF('7.  Persistence Report'!$D$135:$D$144,$B70,'7.  Persistence Report'!BB$135:BB$144)</f>
        <v>0</v>
      </c>
      <c r="L71" s="288">
        <f>SUMIF('7.  Persistence Report'!$D$135:$D$144,$B70,'7.  Persistence Report'!BC$135:BC$144)</f>
        <v>0</v>
      </c>
      <c r="M71" s="288">
        <f>SUMIF('7.  Persistence Report'!$D$135:$D$144,$B70,'7.  Persistence Report'!BD$135:BD$144)</f>
        <v>0</v>
      </c>
      <c r="N71" s="288">
        <f>N70</f>
        <v>12</v>
      </c>
      <c r="O71" s="288">
        <f>'[3]5.  2015-2020 LRAM'!O71</f>
        <v>0</v>
      </c>
      <c r="P71" s="288">
        <f>SUMIF('7.  Persistence Report'!$D$135:$D$144,$B70,'7.  Persistence Report'!Q$135:Q$144)</f>
        <v>0</v>
      </c>
      <c r="Q71" s="288">
        <f>SUMIF('7.  Persistence Report'!$D$135:$D$144,$B70,'7.  Persistence Report'!R$135:R$144)</f>
        <v>0</v>
      </c>
      <c r="R71" s="288">
        <f>SUMIF('7.  Persistence Report'!$D$135:$D$144,$B70,'7.  Persistence Report'!S$135:S$144)</f>
        <v>0</v>
      </c>
      <c r="S71" s="288">
        <f>SUMIF('7.  Persistence Report'!$D$135:$D$144,$B70,'7.  Persistence Report'!T$135:T$144)</f>
        <v>0</v>
      </c>
      <c r="T71" s="288">
        <f>SUMIF('7.  Persistence Report'!$D$135:$D$144,$B70,'7.  Persistence Report'!U$135:U$144)</f>
        <v>0</v>
      </c>
      <c r="U71" s="288">
        <f>SUMIF('7.  Persistence Report'!$D$135:$D$144,$B70,'7.  Persistence Report'!V$135:V$144)</f>
        <v>0</v>
      </c>
      <c r="V71" s="288">
        <f>SUMIF('7.  Persistence Report'!$D$135:$D$144,$B70,'7.  Persistence Report'!W$135:W$144)</f>
        <v>0</v>
      </c>
      <c r="W71" s="288">
        <f>SUMIF('7.  Persistence Report'!$D$135:$D$144,$B70,'7.  Persistence Report'!X$135:X$144)</f>
        <v>0</v>
      </c>
      <c r="X71" s="288">
        <f>SUMIF('7.  Persistence Report'!$D$135:$D$144,$B70,'7.  Persistence Report'!Y$135:Y$144)</f>
        <v>0</v>
      </c>
      <c r="Y71" s="404">
        <f>Y70</f>
        <v>0</v>
      </c>
      <c r="Z71" s="404">
        <f t="shared" ref="Z71" si="117">Z70</f>
        <v>0</v>
      </c>
      <c r="AA71" s="404">
        <f t="shared" ref="AA71" si="118">AA70</f>
        <v>0</v>
      </c>
      <c r="AB71" s="404">
        <f t="shared" ref="AB71" si="119">AB70</f>
        <v>0</v>
      </c>
      <c r="AC71" s="404">
        <f t="shared" ref="AC71" si="120">AC70</f>
        <v>1</v>
      </c>
      <c r="AD71" s="404">
        <f t="shared" ref="AD71" si="121">AD70</f>
        <v>0</v>
      </c>
      <c r="AE71" s="404">
        <f t="shared" ref="AE71" si="122">AE70</f>
        <v>0</v>
      </c>
      <c r="AF71" s="404">
        <f t="shared" ref="AF71" si="123">AF70</f>
        <v>0</v>
      </c>
      <c r="AG71" s="404">
        <f t="shared" ref="AG71" si="124">AG70</f>
        <v>0</v>
      </c>
      <c r="AH71" s="404">
        <f t="shared" ref="AH71" si="125">AH70</f>
        <v>0</v>
      </c>
      <c r="AI71" s="404">
        <f t="shared" ref="AI71" si="126">AI70</f>
        <v>0</v>
      </c>
      <c r="AJ71" s="404">
        <f t="shared" ref="AJ71" si="127">AJ70</f>
        <v>0</v>
      </c>
      <c r="AK71" s="404">
        <f t="shared" ref="AK71" si="128">AK70</f>
        <v>0</v>
      </c>
      <c r="AL71" s="404">
        <f t="shared" ref="AL71" si="129">AL70</f>
        <v>0</v>
      </c>
      <c r="AM71" s="290"/>
    </row>
    <row r="72" spans="1:39" outlineLevel="1">
      <c r="B72" s="308"/>
      <c r="C72" s="298"/>
      <c r="D72" s="284"/>
      <c r="E72" s="284"/>
      <c r="F72" s="284"/>
      <c r="G72" s="284"/>
      <c r="H72" s="284"/>
      <c r="I72" s="284"/>
      <c r="J72" s="284"/>
      <c r="K72" s="284"/>
      <c r="L72" s="284"/>
      <c r="M72" s="284"/>
      <c r="N72" s="284"/>
      <c r="O72" s="284"/>
      <c r="P72" s="284"/>
      <c r="Q72" s="284"/>
      <c r="R72" s="284"/>
      <c r="S72" s="284"/>
      <c r="T72" s="284"/>
      <c r="U72" s="284"/>
      <c r="V72" s="284"/>
      <c r="W72" s="284"/>
      <c r="X72" s="284"/>
      <c r="Y72" s="405"/>
      <c r="Z72" s="414"/>
      <c r="AA72" s="414"/>
      <c r="AB72" s="414"/>
      <c r="AC72" s="414"/>
      <c r="AD72" s="414"/>
      <c r="AE72" s="414"/>
      <c r="AF72" s="414"/>
      <c r="AG72" s="414"/>
      <c r="AH72" s="414"/>
      <c r="AI72" s="414"/>
      <c r="AJ72" s="414"/>
      <c r="AK72" s="414"/>
      <c r="AL72" s="414"/>
      <c r="AM72" s="299"/>
    </row>
    <row r="73" spans="1:39" ht="45" outlineLevel="1">
      <c r="A73" s="515">
        <v>12</v>
      </c>
      <c r="B73" s="513" t="s">
        <v>104</v>
      </c>
      <c r="C73" s="284" t="s">
        <v>24</v>
      </c>
      <c r="D73" s="288">
        <f>'[3]5.  2015-2020 LRAM'!D73</f>
        <v>0</v>
      </c>
      <c r="E73" s="288">
        <f>SUMIF('7.  Persistence Report'!$D$122:$D$133,$B73,'7.  Persistence Report'!AV$122:AV$133)</f>
        <v>0</v>
      </c>
      <c r="F73" s="288">
        <f>SUMIF('7.  Persistence Report'!$D$122:$D$133,$B73,'7.  Persistence Report'!AW$122:AW$133)</f>
        <v>0</v>
      </c>
      <c r="G73" s="288">
        <f>SUMIF('7.  Persistence Report'!$D$122:$D$133,$B73,'7.  Persistence Report'!AX$122:AX$133)</f>
        <v>0</v>
      </c>
      <c r="H73" s="288">
        <f>SUMIF('7.  Persistence Report'!$D$122:$D$133,$B73,'7.  Persistence Report'!AY$122:AY$133)</f>
        <v>0</v>
      </c>
      <c r="I73" s="288">
        <f>SUMIF('7.  Persistence Report'!$D$122:$D$133,$B73,'7.  Persistence Report'!AZ$122:AZ$133)</f>
        <v>0</v>
      </c>
      <c r="J73" s="288">
        <f>SUMIF('7.  Persistence Report'!$D$122:$D$133,$B73,'7.  Persistence Report'!BA$122:BA$133)</f>
        <v>0</v>
      </c>
      <c r="K73" s="288">
        <f>SUMIF('7.  Persistence Report'!$D$122:$D$133,$B73,'7.  Persistence Report'!BB$122:BB$133)</f>
        <v>0</v>
      </c>
      <c r="L73" s="288">
        <f>SUMIF('7.  Persistence Report'!$D$122:$D$133,$B73,'7.  Persistence Report'!BC$122:BC$133)</f>
        <v>0</v>
      </c>
      <c r="M73" s="288">
        <f>SUMIF('7.  Persistence Report'!$D$122:$D$133,$B73,'7.  Persistence Report'!BD$122:BD$133)</f>
        <v>0</v>
      </c>
      <c r="N73" s="288">
        <v>12</v>
      </c>
      <c r="O73" s="288">
        <f>'[3]5.  2015-2020 LRAM'!O73</f>
        <v>0</v>
      </c>
      <c r="P73" s="288">
        <f>SUMIF('7.  Persistence Report'!$D$122:$D$133,$B73,'7.  Persistence Report'!Q$122:Q$133)</f>
        <v>0</v>
      </c>
      <c r="Q73" s="288">
        <f>SUMIF('7.  Persistence Report'!$D$122:$D$133,$B73,'7.  Persistence Report'!R$122:R$133)</f>
        <v>0</v>
      </c>
      <c r="R73" s="288">
        <f>SUMIF('7.  Persistence Report'!$D$122:$D$133,$B73,'7.  Persistence Report'!S$122:S$133)</f>
        <v>0</v>
      </c>
      <c r="S73" s="288">
        <f>SUMIF('7.  Persistence Report'!$D$122:$D$133,$B73,'7.  Persistence Report'!T$122:T$133)</f>
        <v>0</v>
      </c>
      <c r="T73" s="288">
        <f>SUMIF('7.  Persistence Report'!$D$122:$D$133,$B73,'7.  Persistence Report'!U$122:U$133)</f>
        <v>0</v>
      </c>
      <c r="U73" s="288">
        <f>SUMIF('7.  Persistence Report'!$D$122:$D$133,$B73,'7.  Persistence Report'!V$122:V$133)</f>
        <v>0</v>
      </c>
      <c r="V73" s="288">
        <f>SUMIF('7.  Persistence Report'!$D$122:$D$133,$B73,'7.  Persistence Report'!W$122:W$133)</f>
        <v>0</v>
      </c>
      <c r="W73" s="288">
        <f>SUMIF('7.  Persistence Report'!$D$122:$D$133,$B73,'7.  Persistence Report'!X$122:X$133)</f>
        <v>0</v>
      </c>
      <c r="X73" s="288">
        <f>SUMIF('7.  Persistence Report'!$D$122:$D$133,$B73,'7.  Persistence Report'!Y$122:Y$133)</f>
        <v>0</v>
      </c>
      <c r="Y73" s="403"/>
      <c r="Z73" s="403"/>
      <c r="AA73" s="403"/>
      <c r="AB73" s="403"/>
      <c r="AC73" s="403"/>
      <c r="AD73" s="403"/>
      <c r="AE73" s="403"/>
      <c r="AF73" s="408"/>
      <c r="AG73" s="408"/>
      <c r="AH73" s="408"/>
      <c r="AI73" s="408"/>
      <c r="AJ73" s="408"/>
      <c r="AK73" s="408"/>
      <c r="AL73" s="408"/>
      <c r="AM73" s="289">
        <f>SUM(Y73:AL73)</f>
        <v>0</v>
      </c>
    </row>
    <row r="74" spans="1:39" outlineLevel="1">
      <c r="B74" s="513" t="s">
        <v>266</v>
      </c>
      <c r="C74" s="284" t="s">
        <v>162</v>
      </c>
      <c r="D74" s="288">
        <f>'[3]5.  2015-2020 LRAM'!D74</f>
        <v>0</v>
      </c>
      <c r="E74" s="288">
        <f>SUMIF('7.  Persistence Report'!$D$135:$D$144,$B73,'7.  Persistence Report'!AV$135:AV$144)</f>
        <v>0</v>
      </c>
      <c r="F74" s="288">
        <f>SUMIF('7.  Persistence Report'!$D$135:$D$144,$B73,'7.  Persistence Report'!AW$135:AW$144)</f>
        <v>0</v>
      </c>
      <c r="G74" s="288">
        <f>SUMIF('7.  Persistence Report'!$D$135:$D$144,$B73,'7.  Persistence Report'!AX$135:AX$144)</f>
        <v>0</v>
      </c>
      <c r="H74" s="288">
        <f>SUMIF('7.  Persistence Report'!$D$135:$D$144,$B73,'7.  Persistence Report'!AY$135:AY$144)</f>
        <v>0</v>
      </c>
      <c r="I74" s="288">
        <f>SUMIF('7.  Persistence Report'!$D$135:$D$144,$B73,'7.  Persistence Report'!AZ$135:AZ$144)</f>
        <v>0</v>
      </c>
      <c r="J74" s="288">
        <f>SUMIF('7.  Persistence Report'!$D$135:$D$144,$B73,'7.  Persistence Report'!BA$135:BA$144)</f>
        <v>0</v>
      </c>
      <c r="K74" s="288">
        <f>SUMIF('7.  Persistence Report'!$D$135:$D$144,$B73,'7.  Persistence Report'!BB$135:BB$144)</f>
        <v>0</v>
      </c>
      <c r="L74" s="288">
        <f>SUMIF('7.  Persistence Report'!$D$135:$D$144,$B73,'7.  Persistence Report'!BC$135:BC$144)</f>
        <v>0</v>
      </c>
      <c r="M74" s="288">
        <f>SUMIF('7.  Persistence Report'!$D$135:$D$144,$B73,'7.  Persistence Report'!BD$135:BD$144)</f>
        <v>0</v>
      </c>
      <c r="N74" s="288">
        <f>N73</f>
        <v>12</v>
      </c>
      <c r="O74" s="288">
        <f>'[3]5.  2015-2020 LRAM'!O74</f>
        <v>0</v>
      </c>
      <c r="P74" s="288">
        <f>SUMIF('7.  Persistence Report'!$D$135:$D$144,$B73,'7.  Persistence Report'!Q$135:Q$144)</f>
        <v>0</v>
      </c>
      <c r="Q74" s="288">
        <f>SUMIF('7.  Persistence Report'!$D$135:$D$144,$B73,'7.  Persistence Report'!R$135:R$144)</f>
        <v>0</v>
      </c>
      <c r="R74" s="288">
        <f>SUMIF('7.  Persistence Report'!$D$135:$D$144,$B73,'7.  Persistence Report'!S$135:S$144)</f>
        <v>0</v>
      </c>
      <c r="S74" s="288">
        <f>SUMIF('7.  Persistence Report'!$D$135:$D$144,$B73,'7.  Persistence Report'!T$135:T$144)</f>
        <v>0</v>
      </c>
      <c r="T74" s="288">
        <f>SUMIF('7.  Persistence Report'!$D$135:$D$144,$B73,'7.  Persistence Report'!U$135:U$144)</f>
        <v>0</v>
      </c>
      <c r="U74" s="288">
        <f>SUMIF('7.  Persistence Report'!$D$135:$D$144,$B73,'7.  Persistence Report'!V$135:V$144)</f>
        <v>0</v>
      </c>
      <c r="V74" s="288">
        <f>SUMIF('7.  Persistence Report'!$D$135:$D$144,$B73,'7.  Persistence Report'!W$135:W$144)</f>
        <v>0</v>
      </c>
      <c r="W74" s="288">
        <f>SUMIF('7.  Persistence Report'!$D$135:$D$144,$B73,'7.  Persistence Report'!X$135:X$144)</f>
        <v>0</v>
      </c>
      <c r="X74" s="288">
        <f>SUMIF('7.  Persistence Report'!$D$135:$D$144,$B73,'7.  Persistence Report'!Y$135:Y$144)</f>
        <v>0</v>
      </c>
      <c r="Y74" s="404">
        <f>Y73</f>
        <v>0</v>
      </c>
      <c r="Z74" s="404">
        <f t="shared" ref="Z74" si="130">Z73</f>
        <v>0</v>
      </c>
      <c r="AA74" s="404">
        <f t="shared" ref="AA74" si="131">AA73</f>
        <v>0</v>
      </c>
      <c r="AB74" s="404">
        <f t="shared" ref="AB74" si="132">AB73</f>
        <v>0</v>
      </c>
      <c r="AC74" s="404">
        <f t="shared" ref="AC74" si="133">AC73</f>
        <v>0</v>
      </c>
      <c r="AD74" s="404">
        <f t="shared" ref="AD74" si="134">AD73</f>
        <v>0</v>
      </c>
      <c r="AE74" s="404">
        <f t="shared" ref="AE74" si="135">AE73</f>
        <v>0</v>
      </c>
      <c r="AF74" s="404">
        <f t="shared" ref="AF74" si="136">AF73</f>
        <v>0</v>
      </c>
      <c r="AG74" s="404">
        <f t="shared" ref="AG74" si="137">AG73</f>
        <v>0</v>
      </c>
      <c r="AH74" s="404">
        <f t="shared" ref="AH74" si="138">AH73</f>
        <v>0</v>
      </c>
      <c r="AI74" s="404">
        <f t="shared" ref="AI74" si="139">AI73</f>
        <v>0</v>
      </c>
      <c r="AJ74" s="404">
        <f t="shared" ref="AJ74" si="140">AJ73</f>
        <v>0</v>
      </c>
      <c r="AK74" s="404">
        <f t="shared" ref="AK74" si="141">AK73</f>
        <v>0</v>
      </c>
      <c r="AL74" s="404">
        <f t="shared" ref="AL74" si="142">AL73</f>
        <v>0</v>
      </c>
      <c r="AM74" s="290"/>
    </row>
    <row r="75" spans="1:39" outlineLevel="1">
      <c r="B75" s="513"/>
      <c r="C75" s="298"/>
      <c r="D75" s="284"/>
      <c r="E75" s="284"/>
      <c r="F75" s="284"/>
      <c r="G75" s="284"/>
      <c r="H75" s="284"/>
      <c r="I75" s="284"/>
      <c r="J75" s="284"/>
      <c r="K75" s="284"/>
      <c r="L75" s="284"/>
      <c r="M75" s="284"/>
      <c r="N75" s="284"/>
      <c r="O75" s="284"/>
      <c r="P75" s="284"/>
      <c r="Q75" s="284"/>
      <c r="R75" s="284"/>
      <c r="S75" s="284"/>
      <c r="T75" s="284"/>
      <c r="U75" s="284"/>
      <c r="V75" s="284"/>
      <c r="W75" s="284"/>
      <c r="X75" s="284"/>
      <c r="Y75" s="415"/>
      <c r="Z75" s="415"/>
      <c r="AA75" s="405"/>
      <c r="AB75" s="405"/>
      <c r="AC75" s="405"/>
      <c r="AD75" s="405"/>
      <c r="AE75" s="405"/>
      <c r="AF75" s="405"/>
      <c r="AG75" s="405"/>
      <c r="AH75" s="405"/>
      <c r="AI75" s="405"/>
      <c r="AJ75" s="405"/>
      <c r="AK75" s="405"/>
      <c r="AL75" s="405"/>
      <c r="AM75" s="299"/>
    </row>
    <row r="76" spans="1:39" ht="30" outlineLevel="1">
      <c r="A76" s="515">
        <v>13</v>
      </c>
      <c r="B76" s="513" t="s">
        <v>105</v>
      </c>
      <c r="C76" s="284" t="s">
        <v>24</v>
      </c>
      <c r="D76" s="288">
        <f>'[4]LDC Progress'!$CP$118</f>
        <v>17239</v>
      </c>
      <c r="E76" s="288">
        <f>SUMIF('7.  Persistence Report'!$D$122:$D$133,$B76,'7.  Persistence Report'!AV$122:AV$133)</f>
        <v>17239</v>
      </c>
      <c r="F76" s="288">
        <f>SUMIF('7.  Persistence Report'!$D$122:$D$133,$B76,'7.  Persistence Report'!AW$122:AW$133)</f>
        <v>17239</v>
      </c>
      <c r="G76" s="288">
        <f>SUMIF('7.  Persistence Report'!$D$122:$D$133,$B76,'7.  Persistence Report'!AX$122:AX$133)</f>
        <v>17239</v>
      </c>
      <c r="H76" s="288">
        <f>SUMIF('7.  Persistence Report'!$D$122:$D$133,$B76,'7.  Persistence Report'!AY$122:AY$133)</f>
        <v>17239</v>
      </c>
      <c r="I76" s="288">
        <f>SUMIF('7.  Persistence Report'!$D$122:$D$133,$B76,'7.  Persistence Report'!AZ$122:AZ$133)</f>
        <v>17239</v>
      </c>
      <c r="J76" s="288">
        <f>SUMIF('7.  Persistence Report'!$D$122:$D$133,$B76,'7.  Persistence Report'!BA$122:BA$133)</f>
        <v>17239</v>
      </c>
      <c r="K76" s="288">
        <f>SUMIF('7.  Persistence Report'!$D$122:$D$133,$B76,'7.  Persistence Report'!BB$122:BB$133)</f>
        <v>17239</v>
      </c>
      <c r="L76" s="288">
        <f>SUMIF('7.  Persistence Report'!$D$122:$D$133,$B76,'7.  Persistence Report'!BC$122:BC$133)</f>
        <v>17239</v>
      </c>
      <c r="M76" s="288">
        <f>SUMIF('7.  Persistence Report'!$D$122:$D$133,$B76,'7.  Persistence Report'!BD$122:BD$133)</f>
        <v>17239</v>
      </c>
      <c r="N76" s="288">
        <v>12</v>
      </c>
      <c r="O76" s="288">
        <f>'[4]LDC Progress'!$DO$118</f>
        <v>5</v>
      </c>
      <c r="P76" s="288">
        <f>SUMIF('7.  Persistence Report'!$D$122:$D$133,$B76,'7.  Persistence Report'!Q$122:Q$133)</f>
        <v>5</v>
      </c>
      <c r="Q76" s="288">
        <f>SUMIF('7.  Persistence Report'!$D$122:$D$133,$B76,'7.  Persistence Report'!R$122:R$133)</f>
        <v>5</v>
      </c>
      <c r="R76" s="288">
        <f>SUMIF('7.  Persistence Report'!$D$122:$D$133,$B76,'7.  Persistence Report'!S$122:S$133)</f>
        <v>5</v>
      </c>
      <c r="S76" s="288">
        <f>SUMIF('7.  Persistence Report'!$D$122:$D$133,$B76,'7.  Persistence Report'!T$122:T$133)</f>
        <v>5</v>
      </c>
      <c r="T76" s="288">
        <f>SUMIF('7.  Persistence Report'!$D$122:$D$133,$B76,'7.  Persistence Report'!U$122:U$133)</f>
        <v>5</v>
      </c>
      <c r="U76" s="288">
        <f>SUMIF('7.  Persistence Report'!$D$122:$D$133,$B76,'7.  Persistence Report'!V$122:V$133)</f>
        <v>5</v>
      </c>
      <c r="V76" s="288">
        <f>SUMIF('7.  Persistence Report'!$D$122:$D$133,$B76,'7.  Persistence Report'!W$122:W$133)</f>
        <v>5</v>
      </c>
      <c r="W76" s="288">
        <f>SUMIF('7.  Persistence Report'!$D$122:$D$133,$B76,'7.  Persistence Report'!X$122:X$133)</f>
        <v>5</v>
      </c>
      <c r="X76" s="288">
        <f>SUMIF('7.  Persistence Report'!$D$122:$D$133,$B76,'7.  Persistence Report'!Y$122:Y$133)</f>
        <v>5</v>
      </c>
      <c r="Y76" s="403"/>
      <c r="Z76" s="403"/>
      <c r="AA76" s="403">
        <f>'[5]5.  2015 LRAM'!$J$42</f>
        <v>1</v>
      </c>
      <c r="AB76" s="403"/>
      <c r="AC76" s="403"/>
      <c r="AD76" s="403"/>
      <c r="AE76" s="403"/>
      <c r="AF76" s="408"/>
      <c r="AG76" s="408"/>
      <c r="AH76" s="408"/>
      <c r="AI76" s="408"/>
      <c r="AJ76" s="408"/>
      <c r="AK76" s="408"/>
      <c r="AL76" s="408"/>
      <c r="AM76" s="289">
        <f>SUM(Y76:AL76)</f>
        <v>1</v>
      </c>
    </row>
    <row r="77" spans="1:39" outlineLevel="1">
      <c r="B77" s="513" t="s">
        <v>266</v>
      </c>
      <c r="C77" s="284" t="s">
        <v>162</v>
      </c>
      <c r="D77" s="288">
        <f>'[3]5.  2015-2020 LRAM'!D77</f>
        <v>0</v>
      </c>
      <c r="E77" s="288">
        <f>SUMIF('7.  Persistence Report'!$D$135:$D$144,$B76,'7.  Persistence Report'!AV$135:AV$144)</f>
        <v>0</v>
      </c>
      <c r="F77" s="288">
        <f>SUMIF('7.  Persistence Report'!$D$135:$D$144,$B76,'7.  Persistence Report'!AW$135:AW$144)</f>
        <v>0</v>
      </c>
      <c r="G77" s="288">
        <f>SUMIF('7.  Persistence Report'!$D$135:$D$144,$B76,'7.  Persistence Report'!AX$135:AX$144)</f>
        <v>0</v>
      </c>
      <c r="H77" s="288">
        <f>SUMIF('7.  Persistence Report'!$D$135:$D$144,$B76,'7.  Persistence Report'!AY$135:AY$144)</f>
        <v>0</v>
      </c>
      <c r="I77" s="288">
        <f>SUMIF('7.  Persistence Report'!$D$135:$D$144,$B76,'7.  Persistence Report'!AZ$135:AZ$144)</f>
        <v>0</v>
      </c>
      <c r="J77" s="288">
        <f>SUMIF('7.  Persistence Report'!$D$135:$D$144,$B76,'7.  Persistence Report'!BA$135:BA$144)</f>
        <v>0</v>
      </c>
      <c r="K77" s="288">
        <f>SUMIF('7.  Persistence Report'!$D$135:$D$144,$B76,'7.  Persistence Report'!BB$135:BB$144)</f>
        <v>0</v>
      </c>
      <c r="L77" s="288">
        <f>SUMIF('7.  Persistence Report'!$D$135:$D$144,$B76,'7.  Persistence Report'!BC$135:BC$144)</f>
        <v>0</v>
      </c>
      <c r="M77" s="288">
        <f>SUMIF('7.  Persistence Report'!$D$135:$D$144,$B76,'7.  Persistence Report'!BD$135:BD$144)</f>
        <v>0</v>
      </c>
      <c r="N77" s="288">
        <f>N76</f>
        <v>12</v>
      </c>
      <c r="O77" s="288">
        <f>'[3]5.  2015-2020 LRAM'!O77</f>
        <v>0</v>
      </c>
      <c r="P77" s="288">
        <f>SUMIF('7.  Persistence Report'!$D$135:$D$144,$B76,'7.  Persistence Report'!Q$135:Q$144)</f>
        <v>0</v>
      </c>
      <c r="Q77" s="288">
        <f>SUMIF('7.  Persistence Report'!$D$135:$D$144,$B76,'7.  Persistence Report'!R$135:R$144)</f>
        <v>0</v>
      </c>
      <c r="R77" s="288">
        <f>SUMIF('7.  Persistence Report'!$D$135:$D$144,$B76,'7.  Persistence Report'!S$135:S$144)</f>
        <v>0</v>
      </c>
      <c r="S77" s="288">
        <f>SUMIF('7.  Persistence Report'!$D$135:$D$144,$B76,'7.  Persistence Report'!T$135:T$144)</f>
        <v>0</v>
      </c>
      <c r="T77" s="288">
        <f>SUMIF('7.  Persistence Report'!$D$135:$D$144,$B76,'7.  Persistence Report'!U$135:U$144)</f>
        <v>0</v>
      </c>
      <c r="U77" s="288">
        <f>SUMIF('7.  Persistence Report'!$D$135:$D$144,$B76,'7.  Persistence Report'!V$135:V$144)</f>
        <v>0</v>
      </c>
      <c r="V77" s="288">
        <f>SUMIF('7.  Persistence Report'!$D$135:$D$144,$B76,'7.  Persistence Report'!W$135:W$144)</f>
        <v>0</v>
      </c>
      <c r="W77" s="288">
        <f>SUMIF('7.  Persistence Report'!$D$135:$D$144,$B76,'7.  Persistence Report'!X$135:X$144)</f>
        <v>0</v>
      </c>
      <c r="X77" s="288">
        <f>SUMIF('7.  Persistence Report'!$D$135:$D$144,$B76,'7.  Persistence Report'!Y$135:Y$144)</f>
        <v>0</v>
      </c>
      <c r="Y77" s="404">
        <f>Y76</f>
        <v>0</v>
      </c>
      <c r="Z77" s="404">
        <f t="shared" ref="Z77:AL77" si="143">Z76</f>
        <v>0</v>
      </c>
      <c r="AA77" s="404">
        <f t="shared" si="143"/>
        <v>1</v>
      </c>
      <c r="AB77" s="404">
        <f t="shared" si="143"/>
        <v>0</v>
      </c>
      <c r="AC77" s="404">
        <f t="shared" si="143"/>
        <v>0</v>
      </c>
      <c r="AD77" s="404">
        <f t="shared" si="143"/>
        <v>0</v>
      </c>
      <c r="AE77" s="404">
        <f t="shared" si="143"/>
        <v>0</v>
      </c>
      <c r="AF77" s="404">
        <f t="shared" si="143"/>
        <v>0</v>
      </c>
      <c r="AG77" s="404">
        <f t="shared" si="143"/>
        <v>0</v>
      </c>
      <c r="AH77" s="404">
        <f t="shared" si="143"/>
        <v>0</v>
      </c>
      <c r="AI77" s="404">
        <f t="shared" si="143"/>
        <v>0</v>
      </c>
      <c r="AJ77" s="404">
        <f t="shared" si="143"/>
        <v>0</v>
      </c>
      <c r="AK77" s="404">
        <f t="shared" si="143"/>
        <v>0</v>
      </c>
      <c r="AL77" s="404">
        <f t="shared" si="143"/>
        <v>0</v>
      </c>
      <c r="AM77" s="299"/>
    </row>
    <row r="78" spans="1:39" outlineLevel="1">
      <c r="B78" s="513"/>
      <c r="C78" s="298"/>
      <c r="D78" s="284"/>
      <c r="E78" s="284"/>
      <c r="F78" s="284"/>
      <c r="G78" s="284"/>
      <c r="H78" s="284"/>
      <c r="I78" s="284"/>
      <c r="J78" s="284"/>
      <c r="K78" s="284"/>
      <c r="L78" s="284"/>
      <c r="M78" s="284"/>
      <c r="N78" s="284"/>
      <c r="O78" s="284"/>
      <c r="P78" s="284"/>
      <c r="Q78" s="284"/>
      <c r="R78" s="284"/>
      <c r="S78" s="284"/>
      <c r="T78" s="284"/>
      <c r="U78" s="284"/>
      <c r="V78" s="284"/>
      <c r="W78" s="284"/>
      <c r="X78" s="284"/>
      <c r="Y78" s="405"/>
      <c r="Z78" s="405"/>
      <c r="AA78" s="405"/>
      <c r="AB78" s="405"/>
      <c r="AC78" s="405"/>
      <c r="AD78" s="405"/>
      <c r="AE78" s="405"/>
      <c r="AF78" s="405"/>
      <c r="AG78" s="405"/>
      <c r="AH78" s="405"/>
      <c r="AI78" s="405"/>
      <c r="AJ78" s="405"/>
      <c r="AK78" s="405"/>
      <c r="AL78" s="405"/>
      <c r="AM78" s="299"/>
    </row>
    <row r="79" spans="1:39" ht="15.75" outlineLevel="1">
      <c r="B79" s="281" t="s">
        <v>106</v>
      </c>
      <c r="C79" s="282"/>
      <c r="D79" s="283"/>
      <c r="E79" s="283"/>
      <c r="F79" s="283"/>
      <c r="G79" s="283"/>
      <c r="H79" s="283"/>
      <c r="I79" s="283"/>
      <c r="J79" s="283"/>
      <c r="K79" s="283"/>
      <c r="L79" s="283"/>
      <c r="M79" s="283"/>
      <c r="N79" s="283"/>
      <c r="O79" s="283"/>
      <c r="P79" s="282"/>
      <c r="Q79" s="282"/>
      <c r="R79" s="282"/>
      <c r="S79" s="282"/>
      <c r="T79" s="282"/>
      <c r="U79" s="282"/>
      <c r="V79" s="282"/>
      <c r="W79" s="282"/>
      <c r="X79" s="282"/>
      <c r="Y79" s="407"/>
      <c r="Z79" s="407"/>
      <c r="AA79" s="407"/>
      <c r="AB79" s="407"/>
      <c r="AC79" s="407"/>
      <c r="AD79" s="407"/>
      <c r="AE79" s="407"/>
      <c r="AF79" s="407"/>
      <c r="AG79" s="407"/>
      <c r="AH79" s="407"/>
      <c r="AI79" s="407"/>
      <c r="AJ79" s="407"/>
      <c r="AK79" s="407"/>
      <c r="AL79" s="407"/>
      <c r="AM79" s="285"/>
    </row>
    <row r="80" spans="1:39" outlineLevel="1">
      <c r="A80" s="515">
        <v>14</v>
      </c>
      <c r="B80" s="308" t="s">
        <v>107</v>
      </c>
      <c r="C80" s="284" t="s">
        <v>24</v>
      </c>
      <c r="D80" s="288">
        <f>'[4]LDC Progress'!$CP$123</f>
        <v>526869</v>
      </c>
      <c r="E80" s="288">
        <f>SUMIF('7.  Persistence Report'!$D$122:$D$133,$B80,'7.  Persistence Report'!AV$122:AV$133)</f>
        <v>414753</v>
      </c>
      <c r="F80" s="288">
        <f>SUMIF('7.  Persistence Report'!$D$122:$D$133,$B80,'7.  Persistence Report'!AW$122:AW$133)</f>
        <v>393471</v>
      </c>
      <c r="G80" s="288">
        <f>SUMIF('7.  Persistence Report'!$D$122:$D$133,$B80,'7.  Persistence Report'!AX$122:AX$133)</f>
        <v>372886</v>
      </c>
      <c r="H80" s="288">
        <f>SUMIF('7.  Persistence Report'!$D$122:$D$133,$B80,'7.  Persistence Report'!AY$122:AY$133)</f>
        <v>372886</v>
      </c>
      <c r="I80" s="288">
        <f>SUMIF('7.  Persistence Report'!$D$122:$D$133,$B80,'7.  Persistence Report'!AZ$122:AZ$133)</f>
        <v>372886</v>
      </c>
      <c r="J80" s="288">
        <f>SUMIF('7.  Persistence Report'!$D$122:$D$133,$B80,'7.  Persistence Report'!BA$122:BA$133)</f>
        <v>372886</v>
      </c>
      <c r="K80" s="288">
        <f>SUMIF('7.  Persistence Report'!$D$122:$D$133,$B80,'7.  Persistence Report'!BB$122:BB$133)</f>
        <v>372886</v>
      </c>
      <c r="L80" s="288">
        <f>SUMIF('7.  Persistence Report'!$D$122:$D$133,$B80,'7.  Persistence Report'!BC$122:BC$133)</f>
        <v>205499</v>
      </c>
      <c r="M80" s="288">
        <f>SUMIF('7.  Persistence Report'!$D$122:$D$133,$B80,'7.  Persistence Report'!BD$122:BD$133)</f>
        <v>204696</v>
      </c>
      <c r="N80" s="288">
        <v>12</v>
      </c>
      <c r="O80" s="288">
        <f>'[4]LDC Progress'!$DO$123</f>
        <v>43</v>
      </c>
      <c r="P80" s="288">
        <f>SUMIF('7.  Persistence Report'!$D$122:$D$133,$B80,'7.  Persistence Report'!Q$122:Q$133)</f>
        <v>37</v>
      </c>
      <c r="Q80" s="288">
        <f>SUMIF('7.  Persistence Report'!$D$122:$D$133,$B80,'7.  Persistence Report'!R$122:R$133)</f>
        <v>36</v>
      </c>
      <c r="R80" s="288">
        <f>SUMIF('7.  Persistence Report'!$D$122:$D$133,$B80,'7.  Persistence Report'!S$122:S$133)</f>
        <v>35</v>
      </c>
      <c r="S80" s="288">
        <f>SUMIF('7.  Persistence Report'!$D$122:$D$133,$B80,'7.  Persistence Report'!T$122:T$133)</f>
        <v>35</v>
      </c>
      <c r="T80" s="288">
        <f>SUMIF('7.  Persistence Report'!$D$122:$D$133,$B80,'7.  Persistence Report'!U$122:U$133)</f>
        <v>35</v>
      </c>
      <c r="U80" s="288">
        <f>SUMIF('7.  Persistence Report'!$D$122:$D$133,$B80,'7.  Persistence Report'!V$122:V$133)</f>
        <v>35</v>
      </c>
      <c r="V80" s="288">
        <f>SUMIF('7.  Persistence Report'!$D$122:$D$133,$B80,'7.  Persistence Report'!W$122:W$133)</f>
        <v>35</v>
      </c>
      <c r="W80" s="288">
        <f>SUMIF('7.  Persistence Report'!$D$122:$D$133,$B80,'7.  Persistence Report'!X$122:X$133)</f>
        <v>26</v>
      </c>
      <c r="X80" s="288">
        <f>SUMIF('7.  Persistence Report'!$D$122:$D$133,$B80,'7.  Persistence Report'!Y$122:Y$133)</f>
        <v>25</v>
      </c>
      <c r="Y80" s="1030">
        <f>'[5]5.  2015 LRAM'!$H$48</f>
        <v>1</v>
      </c>
      <c r="Z80" s="403"/>
      <c r="AA80" s="403"/>
      <c r="AB80" s="403"/>
      <c r="AC80" s="403"/>
      <c r="AD80" s="403"/>
      <c r="AE80" s="403"/>
      <c r="AF80" s="403"/>
      <c r="AG80" s="403"/>
      <c r="AH80" s="403"/>
      <c r="AI80" s="403"/>
      <c r="AJ80" s="403"/>
      <c r="AK80" s="403"/>
      <c r="AL80" s="403"/>
      <c r="AM80" s="289">
        <f>SUM(Y80:AL80)</f>
        <v>1</v>
      </c>
    </row>
    <row r="81" spans="1:40" outlineLevel="1">
      <c r="B81" s="287" t="s">
        <v>266</v>
      </c>
      <c r="C81" s="284" t="s">
        <v>162</v>
      </c>
      <c r="D81" s="288">
        <f>'[3]5.  2015-2020 LRAM'!D81</f>
        <v>0</v>
      </c>
      <c r="E81" s="288">
        <f>SUMIF('7.  Persistence Report'!$D$135:$D$144,$B80,'7.  Persistence Report'!AV$135:AV$144)</f>
        <v>0</v>
      </c>
      <c r="F81" s="288">
        <f>SUMIF('7.  Persistence Report'!$D$135:$D$144,$B80,'7.  Persistence Report'!AW$135:AW$144)</f>
        <v>0</v>
      </c>
      <c r="G81" s="288">
        <f>SUMIF('7.  Persistence Report'!$D$135:$D$144,$B80,'7.  Persistence Report'!AX$135:AX$144)</f>
        <v>0</v>
      </c>
      <c r="H81" s="288">
        <f>SUMIF('7.  Persistence Report'!$D$135:$D$144,$B80,'7.  Persistence Report'!AY$135:AY$144)</f>
        <v>0</v>
      </c>
      <c r="I81" s="288">
        <f>SUMIF('7.  Persistence Report'!$D$135:$D$144,$B80,'7.  Persistence Report'!AZ$135:AZ$144)</f>
        <v>0</v>
      </c>
      <c r="J81" s="288">
        <f>SUMIF('7.  Persistence Report'!$D$135:$D$144,$B80,'7.  Persistence Report'!BA$135:BA$144)</f>
        <v>0</v>
      </c>
      <c r="K81" s="288">
        <f>SUMIF('7.  Persistence Report'!$D$135:$D$144,$B80,'7.  Persistence Report'!BB$135:BB$144)</f>
        <v>0</v>
      </c>
      <c r="L81" s="288">
        <f>SUMIF('7.  Persistence Report'!$D$135:$D$144,$B80,'7.  Persistence Report'!BC$135:BC$144)</f>
        <v>0</v>
      </c>
      <c r="M81" s="288">
        <f>SUMIF('7.  Persistence Report'!$D$135:$D$144,$B80,'7.  Persistence Report'!BD$135:BD$144)</f>
        <v>0</v>
      </c>
      <c r="N81" s="288">
        <f>N80</f>
        <v>12</v>
      </c>
      <c r="O81" s="288">
        <f>'[3]5.  2015-2020 LRAM'!O81</f>
        <v>0</v>
      </c>
      <c r="P81" s="288">
        <f>SUMIF('7.  Persistence Report'!$D$135:$D$144,$B80,'7.  Persistence Report'!Q$135:Q$144)</f>
        <v>0</v>
      </c>
      <c r="Q81" s="288">
        <f>SUMIF('7.  Persistence Report'!$D$135:$D$144,$B80,'7.  Persistence Report'!R$135:R$144)</f>
        <v>0</v>
      </c>
      <c r="R81" s="288">
        <f>SUMIF('7.  Persistence Report'!$D$135:$D$144,$B80,'7.  Persistence Report'!S$135:S$144)</f>
        <v>0</v>
      </c>
      <c r="S81" s="288">
        <f>SUMIF('7.  Persistence Report'!$D$135:$D$144,$B80,'7.  Persistence Report'!T$135:T$144)</f>
        <v>0</v>
      </c>
      <c r="T81" s="288">
        <f>SUMIF('7.  Persistence Report'!$D$135:$D$144,$B80,'7.  Persistence Report'!U$135:U$144)</f>
        <v>0</v>
      </c>
      <c r="U81" s="288">
        <f>SUMIF('7.  Persistence Report'!$D$135:$D$144,$B80,'7.  Persistence Report'!V$135:V$144)</f>
        <v>0</v>
      </c>
      <c r="V81" s="288">
        <f>SUMIF('7.  Persistence Report'!$D$135:$D$144,$B80,'7.  Persistence Report'!W$135:W$144)</f>
        <v>0</v>
      </c>
      <c r="W81" s="288">
        <f>SUMIF('7.  Persistence Report'!$D$135:$D$144,$B80,'7.  Persistence Report'!X$135:X$144)</f>
        <v>0</v>
      </c>
      <c r="X81" s="288">
        <f>SUMIF('7.  Persistence Report'!$D$135:$D$144,$B80,'7.  Persistence Report'!Y$135:Y$144)</f>
        <v>0</v>
      </c>
      <c r="Y81" s="404">
        <f>Y80</f>
        <v>1</v>
      </c>
      <c r="Z81" s="404">
        <f t="shared" ref="Z81" si="144">Z80</f>
        <v>0</v>
      </c>
      <c r="AA81" s="404">
        <f t="shared" ref="AA81" si="145">AA80</f>
        <v>0</v>
      </c>
      <c r="AB81" s="404">
        <f t="shared" ref="AB81" si="146">AB80</f>
        <v>0</v>
      </c>
      <c r="AC81" s="404">
        <f t="shared" ref="AC81" si="147">AC80</f>
        <v>0</v>
      </c>
      <c r="AD81" s="404">
        <f>AD80</f>
        <v>0</v>
      </c>
      <c r="AE81" s="404">
        <f t="shared" ref="AE81" si="148">AE80</f>
        <v>0</v>
      </c>
      <c r="AF81" s="404">
        <f t="shared" ref="AF81" si="149">AF80</f>
        <v>0</v>
      </c>
      <c r="AG81" s="404">
        <f t="shared" ref="AG81" si="150">AG80</f>
        <v>0</v>
      </c>
      <c r="AH81" s="404">
        <f t="shared" ref="AH81" si="151">AH80</f>
        <v>0</v>
      </c>
      <c r="AI81" s="404">
        <f t="shared" ref="AI81" si="152">AI80</f>
        <v>0</v>
      </c>
      <c r="AJ81" s="404">
        <f t="shared" ref="AJ81" si="153">AJ80</f>
        <v>0</v>
      </c>
      <c r="AK81" s="404">
        <f t="shared" ref="AK81" si="154">AK80</f>
        <v>0</v>
      </c>
      <c r="AL81" s="404">
        <f t="shared" ref="AL81" si="155">AL80</f>
        <v>0</v>
      </c>
      <c r="AM81" s="290"/>
    </row>
    <row r="82" spans="1:40" s="508" customFormat="1" outlineLevel="1">
      <c r="A82" s="516"/>
      <c r="B82" s="287"/>
      <c r="C82" s="284"/>
      <c r="D82" s="284"/>
      <c r="E82" s="284"/>
      <c r="F82" s="284"/>
      <c r="G82" s="284"/>
      <c r="H82" s="284"/>
      <c r="I82" s="284"/>
      <c r="J82" s="284"/>
      <c r="K82" s="284"/>
      <c r="L82" s="284"/>
      <c r="M82" s="284"/>
      <c r="N82" s="461"/>
      <c r="O82" s="284"/>
      <c r="P82" s="284"/>
      <c r="Q82" s="284"/>
      <c r="R82" s="284"/>
      <c r="S82" s="284"/>
      <c r="T82" s="284"/>
      <c r="U82" s="284"/>
      <c r="V82" s="284"/>
      <c r="W82" s="284"/>
      <c r="X82" s="284"/>
      <c r="Y82" s="404"/>
      <c r="Z82" s="404"/>
      <c r="AA82" s="404"/>
      <c r="AB82" s="404"/>
      <c r="AC82" s="404"/>
      <c r="AD82" s="404"/>
      <c r="AE82" s="404"/>
      <c r="AF82" s="404"/>
      <c r="AG82" s="404"/>
      <c r="AH82" s="404"/>
      <c r="AI82" s="404"/>
      <c r="AJ82" s="404"/>
      <c r="AK82" s="404"/>
      <c r="AL82" s="404"/>
      <c r="AM82" s="509"/>
      <c r="AN82" s="621"/>
    </row>
    <row r="83" spans="1:40" s="302" customFormat="1" ht="15.75" outlineLevel="1">
      <c r="A83" s="516"/>
      <c r="B83" s="281" t="s">
        <v>489</v>
      </c>
      <c r="C83" s="284"/>
      <c r="D83" s="284"/>
      <c r="E83" s="284"/>
      <c r="F83" s="284"/>
      <c r="G83" s="284"/>
      <c r="H83" s="284"/>
      <c r="I83" s="284"/>
      <c r="J83" s="284"/>
      <c r="K83" s="284"/>
      <c r="L83" s="284"/>
      <c r="M83" s="284"/>
      <c r="N83" s="284"/>
      <c r="O83" s="284"/>
      <c r="P83" s="284"/>
      <c r="Q83" s="284"/>
      <c r="R83" s="284"/>
      <c r="S83" s="284"/>
      <c r="T83" s="284"/>
      <c r="U83" s="284"/>
      <c r="V83" s="284"/>
      <c r="W83" s="284"/>
      <c r="X83" s="284"/>
      <c r="Y83" s="405"/>
      <c r="Z83" s="405"/>
      <c r="AA83" s="405"/>
      <c r="AB83" s="405"/>
      <c r="AC83" s="405"/>
      <c r="AD83" s="405"/>
      <c r="AE83" s="409"/>
      <c r="AF83" s="409"/>
      <c r="AG83" s="409"/>
      <c r="AH83" s="409"/>
      <c r="AI83" s="409"/>
      <c r="AJ83" s="409"/>
      <c r="AK83" s="409"/>
      <c r="AL83" s="409"/>
      <c r="AM83" s="510"/>
      <c r="AN83" s="622"/>
    </row>
    <row r="84" spans="1:40" outlineLevel="1">
      <c r="A84" s="515">
        <v>15</v>
      </c>
      <c r="B84" s="287" t="s">
        <v>494</v>
      </c>
      <c r="C84" s="284" t="s">
        <v>24</v>
      </c>
      <c r="D84" s="288">
        <f>'[3]5.  2015-2020 LRAM'!D84</f>
        <v>0</v>
      </c>
      <c r="E84" s="288">
        <f>SUMIF('7.  Persistence Report'!$D$122:$D$133,$B84,'7.  Persistence Report'!AV$122:AV$133)</f>
        <v>0</v>
      </c>
      <c r="F84" s="288">
        <f>SUMIF('7.  Persistence Report'!$D$122:$D$133,$B84,'7.  Persistence Report'!AW$122:AW$133)</f>
        <v>0</v>
      </c>
      <c r="G84" s="288">
        <f>SUMIF('7.  Persistence Report'!$D$122:$D$133,$B84,'7.  Persistence Report'!AX$122:AX$133)</f>
        <v>0</v>
      </c>
      <c r="H84" s="288">
        <f>SUMIF('7.  Persistence Report'!$D$122:$D$133,$B84,'7.  Persistence Report'!AY$122:AY$133)</f>
        <v>0</v>
      </c>
      <c r="I84" s="288">
        <f>SUMIF('7.  Persistence Report'!$D$122:$D$133,$B84,'7.  Persistence Report'!AZ$122:AZ$133)</f>
        <v>0</v>
      </c>
      <c r="J84" s="288">
        <f>SUMIF('7.  Persistence Report'!$D$122:$D$133,$B84,'7.  Persistence Report'!BA$122:BA$133)</f>
        <v>0</v>
      </c>
      <c r="K84" s="288">
        <f>SUMIF('7.  Persistence Report'!$D$122:$D$133,$B84,'7.  Persistence Report'!BB$122:BB$133)</f>
        <v>0</v>
      </c>
      <c r="L84" s="288">
        <f>SUMIF('7.  Persistence Report'!$D$122:$D$133,$B84,'7.  Persistence Report'!BC$122:BC$133)</f>
        <v>0</v>
      </c>
      <c r="M84" s="288">
        <f>SUMIF('7.  Persistence Report'!$D$122:$D$133,$B84,'7.  Persistence Report'!BD$122:BD$133)</f>
        <v>0</v>
      </c>
      <c r="N84" s="288">
        <v>0</v>
      </c>
      <c r="O84" s="288">
        <f>'[3]5.  2015-2020 LRAM'!O84</f>
        <v>0</v>
      </c>
      <c r="P84" s="288">
        <f>SUMIF('7.  Persistence Report'!$D$122:$D$133,$B84,'7.  Persistence Report'!Q$122:Q$133)</f>
        <v>0</v>
      </c>
      <c r="Q84" s="288">
        <f>SUMIF('7.  Persistence Report'!$D$122:$D$133,$B84,'7.  Persistence Report'!R$122:R$133)</f>
        <v>0</v>
      </c>
      <c r="R84" s="288">
        <f>SUMIF('7.  Persistence Report'!$D$122:$D$133,$B84,'7.  Persistence Report'!S$122:S$133)</f>
        <v>0</v>
      </c>
      <c r="S84" s="288">
        <f>SUMIF('7.  Persistence Report'!$D$122:$D$133,$B84,'7.  Persistence Report'!T$122:T$133)</f>
        <v>0</v>
      </c>
      <c r="T84" s="288">
        <f>SUMIF('7.  Persistence Report'!$D$122:$D$133,$B84,'7.  Persistence Report'!U$122:U$133)</f>
        <v>0</v>
      </c>
      <c r="U84" s="288">
        <f>SUMIF('7.  Persistence Report'!$D$122:$D$133,$B84,'7.  Persistence Report'!V$122:V$133)</f>
        <v>0</v>
      </c>
      <c r="V84" s="288">
        <f>SUMIF('7.  Persistence Report'!$D$122:$D$133,$B84,'7.  Persistence Report'!W$122:W$133)</f>
        <v>0</v>
      </c>
      <c r="W84" s="288">
        <f>SUMIF('7.  Persistence Report'!$D$122:$D$133,$B84,'7.  Persistence Report'!X$122:X$133)</f>
        <v>0</v>
      </c>
      <c r="X84" s="288">
        <f>SUMIF('7.  Persistence Report'!$D$122:$D$133,$B84,'7.  Persistence Report'!Y$122:Y$133)</f>
        <v>0</v>
      </c>
      <c r="Y84" s="403"/>
      <c r="Z84" s="403"/>
      <c r="AA84" s="403"/>
      <c r="AB84" s="403"/>
      <c r="AC84" s="403"/>
      <c r="AD84" s="403"/>
      <c r="AE84" s="403"/>
      <c r="AF84" s="403"/>
      <c r="AG84" s="403"/>
      <c r="AH84" s="403"/>
      <c r="AI84" s="403"/>
      <c r="AJ84" s="403"/>
      <c r="AK84" s="403"/>
      <c r="AL84" s="403"/>
      <c r="AM84" s="289">
        <f>SUM(Y84:AL84)</f>
        <v>0</v>
      </c>
    </row>
    <row r="85" spans="1:40" outlineLevel="1">
      <c r="B85" s="287" t="s">
        <v>266</v>
      </c>
      <c r="C85" s="284" t="s">
        <v>162</v>
      </c>
      <c r="D85" s="288">
        <f>'[3]5.  2015-2020 LRAM'!D85</f>
        <v>0</v>
      </c>
      <c r="E85" s="288">
        <f>SUMIF('7.  Persistence Report'!$D$135:$D$144,$B84,'7.  Persistence Report'!AV$135:AV$144)</f>
        <v>0</v>
      </c>
      <c r="F85" s="288">
        <f>SUMIF('7.  Persistence Report'!$D$135:$D$144,$B84,'7.  Persistence Report'!AW$135:AW$144)</f>
        <v>0</v>
      </c>
      <c r="G85" s="288">
        <f>SUMIF('7.  Persistence Report'!$D$135:$D$144,$B84,'7.  Persistence Report'!AX$135:AX$144)</f>
        <v>0</v>
      </c>
      <c r="H85" s="288">
        <f>SUMIF('7.  Persistence Report'!$D$135:$D$144,$B84,'7.  Persistence Report'!AY$135:AY$144)</f>
        <v>0</v>
      </c>
      <c r="I85" s="288">
        <f>SUMIF('7.  Persistence Report'!$D$135:$D$144,$B84,'7.  Persistence Report'!AZ$135:AZ$144)</f>
        <v>0</v>
      </c>
      <c r="J85" s="288">
        <f>SUMIF('7.  Persistence Report'!$D$135:$D$144,$B84,'7.  Persistence Report'!BA$135:BA$144)</f>
        <v>0</v>
      </c>
      <c r="K85" s="288">
        <f>SUMIF('7.  Persistence Report'!$D$135:$D$144,$B84,'7.  Persistence Report'!BB$135:BB$144)</f>
        <v>0</v>
      </c>
      <c r="L85" s="288">
        <f>SUMIF('7.  Persistence Report'!$D$135:$D$144,$B84,'7.  Persistence Report'!BC$135:BC$144)</f>
        <v>0</v>
      </c>
      <c r="M85" s="288">
        <f>SUMIF('7.  Persistence Report'!$D$135:$D$144,$B84,'7.  Persistence Report'!BD$135:BD$144)</f>
        <v>0</v>
      </c>
      <c r="N85" s="288">
        <f>N84</f>
        <v>0</v>
      </c>
      <c r="O85" s="288">
        <f>'[3]5.  2015-2020 LRAM'!O85</f>
        <v>0</v>
      </c>
      <c r="P85" s="288">
        <f>SUMIF('7.  Persistence Report'!$D$135:$D$144,$B84,'7.  Persistence Report'!Q$135:Q$144)</f>
        <v>0</v>
      </c>
      <c r="Q85" s="288">
        <f>SUMIF('7.  Persistence Report'!$D$135:$D$144,$B84,'7.  Persistence Report'!R$135:R$144)</f>
        <v>0</v>
      </c>
      <c r="R85" s="288">
        <f>SUMIF('7.  Persistence Report'!$D$135:$D$144,$B84,'7.  Persistence Report'!S$135:S$144)</f>
        <v>0</v>
      </c>
      <c r="S85" s="288">
        <f>SUMIF('7.  Persistence Report'!$D$135:$D$144,$B84,'7.  Persistence Report'!T$135:T$144)</f>
        <v>0</v>
      </c>
      <c r="T85" s="288">
        <f>SUMIF('7.  Persistence Report'!$D$135:$D$144,$B84,'7.  Persistence Report'!U$135:U$144)</f>
        <v>0</v>
      </c>
      <c r="U85" s="288">
        <f>SUMIF('7.  Persistence Report'!$D$135:$D$144,$B84,'7.  Persistence Report'!V$135:V$144)</f>
        <v>0</v>
      </c>
      <c r="V85" s="288">
        <f>SUMIF('7.  Persistence Report'!$D$135:$D$144,$B84,'7.  Persistence Report'!W$135:W$144)</f>
        <v>0</v>
      </c>
      <c r="W85" s="288">
        <f>SUMIF('7.  Persistence Report'!$D$135:$D$144,$B84,'7.  Persistence Report'!X$135:X$144)</f>
        <v>0</v>
      </c>
      <c r="X85" s="288">
        <f>SUMIF('7.  Persistence Report'!$D$135:$D$144,$B84,'7.  Persistence Report'!Y$135:Y$144)</f>
        <v>0</v>
      </c>
      <c r="Y85" s="404">
        <f>Y84</f>
        <v>0</v>
      </c>
      <c r="Z85" s="404">
        <f t="shared" ref="Z85:AC85" si="156">Z84</f>
        <v>0</v>
      </c>
      <c r="AA85" s="404">
        <f t="shared" si="156"/>
        <v>0</v>
      </c>
      <c r="AB85" s="404">
        <f t="shared" si="156"/>
        <v>0</v>
      </c>
      <c r="AC85" s="404">
        <f t="shared" si="156"/>
        <v>0</v>
      </c>
      <c r="AD85" s="404">
        <f>AD84</f>
        <v>0</v>
      </c>
      <c r="AE85" s="404">
        <f t="shared" ref="AE85:AL85" si="157">AE84</f>
        <v>0</v>
      </c>
      <c r="AF85" s="404">
        <f t="shared" si="157"/>
        <v>0</v>
      </c>
      <c r="AG85" s="404">
        <f t="shared" si="157"/>
        <v>0</v>
      </c>
      <c r="AH85" s="404">
        <f t="shared" si="157"/>
        <v>0</v>
      </c>
      <c r="AI85" s="404">
        <f t="shared" si="157"/>
        <v>0</v>
      </c>
      <c r="AJ85" s="404">
        <f t="shared" si="157"/>
        <v>0</v>
      </c>
      <c r="AK85" s="404">
        <f t="shared" si="157"/>
        <v>0</v>
      </c>
      <c r="AL85" s="404">
        <f t="shared" si="157"/>
        <v>0</v>
      </c>
      <c r="AM85" s="290"/>
    </row>
    <row r="86" spans="1:40" outlineLevel="1">
      <c r="B86" s="308"/>
      <c r="C86" s="298"/>
      <c r="D86" s="284"/>
      <c r="E86" s="284"/>
      <c r="F86" s="284"/>
      <c r="G86" s="284"/>
      <c r="H86" s="284"/>
      <c r="I86" s="284"/>
      <c r="J86" s="284"/>
      <c r="K86" s="284"/>
      <c r="L86" s="284"/>
      <c r="M86" s="284"/>
      <c r="N86" s="284"/>
      <c r="O86" s="284"/>
      <c r="P86" s="284"/>
      <c r="Q86" s="284"/>
      <c r="R86" s="284"/>
      <c r="S86" s="284"/>
      <c r="T86" s="284"/>
      <c r="U86" s="284"/>
      <c r="V86" s="284"/>
      <c r="W86" s="284"/>
      <c r="X86" s="284"/>
      <c r="Y86" s="405"/>
      <c r="Z86" s="405"/>
      <c r="AA86" s="405"/>
      <c r="AB86" s="405"/>
      <c r="AC86" s="405"/>
      <c r="AD86" s="405"/>
      <c r="AE86" s="405"/>
      <c r="AF86" s="405"/>
      <c r="AG86" s="405"/>
      <c r="AH86" s="405"/>
      <c r="AI86" s="405"/>
      <c r="AJ86" s="405"/>
      <c r="AK86" s="405"/>
      <c r="AL86" s="405"/>
      <c r="AM86" s="299"/>
    </row>
    <row r="87" spans="1:40" s="276" customFormat="1" outlineLevel="1">
      <c r="A87" s="515">
        <v>16</v>
      </c>
      <c r="B87" s="317" t="s">
        <v>490</v>
      </c>
      <c r="C87" s="284" t="s">
        <v>24</v>
      </c>
      <c r="D87" s="288">
        <f>'[3]5.  2015-2020 LRAM'!D87</f>
        <v>0</v>
      </c>
      <c r="E87" s="288">
        <f>SUMIF('7.  Persistence Report'!$D$122:$D$133,$B87,'7.  Persistence Report'!AV$122:AV$133)</f>
        <v>0</v>
      </c>
      <c r="F87" s="288">
        <f>SUMIF('7.  Persistence Report'!$D$122:$D$133,$B87,'7.  Persistence Report'!AW$122:AW$133)</f>
        <v>0</v>
      </c>
      <c r="G87" s="288">
        <f>SUMIF('7.  Persistence Report'!$D$122:$D$133,$B87,'7.  Persistence Report'!AX$122:AX$133)</f>
        <v>0</v>
      </c>
      <c r="H87" s="288">
        <f>SUMIF('7.  Persistence Report'!$D$122:$D$133,$B87,'7.  Persistence Report'!AY$122:AY$133)</f>
        <v>0</v>
      </c>
      <c r="I87" s="288">
        <f>SUMIF('7.  Persistence Report'!$D$122:$D$133,$B87,'7.  Persistence Report'!AZ$122:AZ$133)</f>
        <v>0</v>
      </c>
      <c r="J87" s="288">
        <f>SUMIF('7.  Persistence Report'!$D$122:$D$133,$B87,'7.  Persistence Report'!BA$122:BA$133)</f>
        <v>0</v>
      </c>
      <c r="K87" s="288">
        <f>SUMIF('7.  Persistence Report'!$D$122:$D$133,$B87,'7.  Persistence Report'!BB$122:BB$133)</f>
        <v>0</v>
      </c>
      <c r="L87" s="288">
        <f>SUMIF('7.  Persistence Report'!$D$122:$D$133,$B87,'7.  Persistence Report'!BC$122:BC$133)</f>
        <v>0</v>
      </c>
      <c r="M87" s="288">
        <f>SUMIF('7.  Persistence Report'!$D$122:$D$133,$B87,'7.  Persistence Report'!BD$122:BD$133)</f>
        <v>0</v>
      </c>
      <c r="N87" s="288">
        <v>0</v>
      </c>
      <c r="O87" s="288">
        <f>'[3]5.  2015-2020 LRAM'!O87</f>
        <v>0</v>
      </c>
      <c r="P87" s="288">
        <f>SUMIF('7.  Persistence Report'!$D$122:$D$133,$B87,'7.  Persistence Report'!Q$122:Q$133)</f>
        <v>0</v>
      </c>
      <c r="Q87" s="288">
        <f>SUMIF('7.  Persistence Report'!$D$122:$D$133,$B87,'7.  Persistence Report'!R$122:R$133)</f>
        <v>0</v>
      </c>
      <c r="R87" s="288">
        <f>SUMIF('7.  Persistence Report'!$D$122:$D$133,$B87,'7.  Persistence Report'!S$122:S$133)</f>
        <v>0</v>
      </c>
      <c r="S87" s="288">
        <f>SUMIF('7.  Persistence Report'!$D$122:$D$133,$B87,'7.  Persistence Report'!T$122:T$133)</f>
        <v>0</v>
      </c>
      <c r="T87" s="288">
        <f>SUMIF('7.  Persistence Report'!$D$122:$D$133,$B87,'7.  Persistence Report'!U$122:U$133)</f>
        <v>0</v>
      </c>
      <c r="U87" s="288">
        <f>SUMIF('7.  Persistence Report'!$D$122:$D$133,$B87,'7.  Persistence Report'!V$122:V$133)</f>
        <v>0</v>
      </c>
      <c r="V87" s="288">
        <f>SUMIF('7.  Persistence Report'!$D$122:$D$133,$B87,'7.  Persistence Report'!W$122:W$133)</f>
        <v>0</v>
      </c>
      <c r="W87" s="288">
        <f>SUMIF('7.  Persistence Report'!$D$122:$D$133,$B87,'7.  Persistence Report'!X$122:X$133)</f>
        <v>0</v>
      </c>
      <c r="X87" s="288">
        <f>SUMIF('7.  Persistence Report'!$D$122:$D$133,$B87,'7.  Persistence Report'!Y$122:Y$133)</f>
        <v>0</v>
      </c>
      <c r="Y87" s="403"/>
      <c r="Z87" s="403"/>
      <c r="AA87" s="403"/>
      <c r="AB87" s="403"/>
      <c r="AC87" s="403"/>
      <c r="AD87" s="403"/>
      <c r="AE87" s="403"/>
      <c r="AF87" s="403"/>
      <c r="AG87" s="403"/>
      <c r="AH87" s="403"/>
      <c r="AI87" s="403"/>
      <c r="AJ87" s="403"/>
      <c r="AK87" s="403"/>
      <c r="AL87" s="403"/>
      <c r="AM87" s="289">
        <f>SUM(Y87:AL87)</f>
        <v>0</v>
      </c>
    </row>
    <row r="88" spans="1:40" s="276" customFormat="1" outlineLevel="1">
      <c r="A88" s="515"/>
      <c r="B88" s="317" t="s">
        <v>266</v>
      </c>
      <c r="C88" s="284" t="s">
        <v>162</v>
      </c>
      <c r="D88" s="288">
        <f>'[3]5.  2015-2020 LRAM'!D88</f>
        <v>0</v>
      </c>
      <c r="E88" s="288">
        <f>SUMIF('7.  Persistence Report'!$D$135:$D$144,$B87,'7.  Persistence Report'!AV$135:AV$144)</f>
        <v>0</v>
      </c>
      <c r="F88" s="288">
        <f>SUMIF('7.  Persistence Report'!$D$135:$D$144,$B87,'7.  Persistence Report'!AW$135:AW$144)</f>
        <v>0</v>
      </c>
      <c r="G88" s="288">
        <f>SUMIF('7.  Persistence Report'!$D$135:$D$144,$B87,'7.  Persistence Report'!AX$135:AX$144)</f>
        <v>0</v>
      </c>
      <c r="H88" s="288">
        <f>SUMIF('7.  Persistence Report'!$D$135:$D$144,$B87,'7.  Persistence Report'!AY$135:AY$144)</f>
        <v>0</v>
      </c>
      <c r="I88" s="288">
        <f>SUMIF('7.  Persistence Report'!$D$135:$D$144,$B87,'7.  Persistence Report'!AZ$135:AZ$144)</f>
        <v>0</v>
      </c>
      <c r="J88" s="288">
        <f>SUMIF('7.  Persistence Report'!$D$135:$D$144,$B87,'7.  Persistence Report'!BA$135:BA$144)</f>
        <v>0</v>
      </c>
      <c r="K88" s="288">
        <f>SUMIF('7.  Persistence Report'!$D$135:$D$144,$B87,'7.  Persistence Report'!BB$135:BB$144)</f>
        <v>0</v>
      </c>
      <c r="L88" s="288">
        <f>SUMIF('7.  Persistence Report'!$D$135:$D$144,$B87,'7.  Persistence Report'!BC$135:BC$144)</f>
        <v>0</v>
      </c>
      <c r="M88" s="288">
        <f>SUMIF('7.  Persistence Report'!$D$135:$D$144,$B87,'7.  Persistence Report'!BD$135:BD$144)</f>
        <v>0</v>
      </c>
      <c r="N88" s="288">
        <f>N87</f>
        <v>0</v>
      </c>
      <c r="O88" s="288">
        <f>'[3]5.  2015-2020 LRAM'!O88</f>
        <v>0</v>
      </c>
      <c r="P88" s="288">
        <f>SUMIF('7.  Persistence Report'!$D$135:$D$144,$B87,'7.  Persistence Report'!Q$135:Q$144)</f>
        <v>0</v>
      </c>
      <c r="Q88" s="288">
        <f>SUMIF('7.  Persistence Report'!$D$135:$D$144,$B87,'7.  Persistence Report'!R$135:R$144)</f>
        <v>0</v>
      </c>
      <c r="R88" s="288">
        <f>SUMIF('7.  Persistence Report'!$D$135:$D$144,$B87,'7.  Persistence Report'!S$135:S$144)</f>
        <v>0</v>
      </c>
      <c r="S88" s="288">
        <f>SUMIF('7.  Persistence Report'!$D$135:$D$144,$B87,'7.  Persistence Report'!T$135:T$144)</f>
        <v>0</v>
      </c>
      <c r="T88" s="288">
        <f>SUMIF('7.  Persistence Report'!$D$135:$D$144,$B87,'7.  Persistence Report'!U$135:U$144)</f>
        <v>0</v>
      </c>
      <c r="U88" s="288">
        <f>SUMIF('7.  Persistence Report'!$D$135:$D$144,$B87,'7.  Persistence Report'!V$135:V$144)</f>
        <v>0</v>
      </c>
      <c r="V88" s="288">
        <f>SUMIF('7.  Persistence Report'!$D$135:$D$144,$B87,'7.  Persistence Report'!W$135:W$144)</f>
        <v>0</v>
      </c>
      <c r="W88" s="288">
        <f>SUMIF('7.  Persistence Report'!$D$135:$D$144,$B87,'7.  Persistence Report'!X$135:X$144)</f>
        <v>0</v>
      </c>
      <c r="X88" s="288">
        <f>SUMIF('7.  Persistence Report'!$D$135:$D$144,$B87,'7.  Persistence Report'!Y$135:Y$144)</f>
        <v>0</v>
      </c>
      <c r="Y88" s="404">
        <f>Y87</f>
        <v>0</v>
      </c>
      <c r="Z88" s="404">
        <f t="shared" ref="Z88:AC88" si="158">Z87</f>
        <v>0</v>
      </c>
      <c r="AA88" s="404">
        <f t="shared" si="158"/>
        <v>0</v>
      </c>
      <c r="AB88" s="404">
        <f t="shared" si="158"/>
        <v>0</v>
      </c>
      <c r="AC88" s="404">
        <f t="shared" si="158"/>
        <v>0</v>
      </c>
      <c r="AD88" s="404">
        <f>AD87</f>
        <v>0</v>
      </c>
      <c r="AE88" s="404">
        <f t="shared" ref="AE88:AL88" si="159">AE87</f>
        <v>0</v>
      </c>
      <c r="AF88" s="404">
        <f t="shared" si="159"/>
        <v>0</v>
      </c>
      <c r="AG88" s="404">
        <f t="shared" si="159"/>
        <v>0</v>
      </c>
      <c r="AH88" s="404">
        <f t="shared" si="159"/>
        <v>0</v>
      </c>
      <c r="AI88" s="404">
        <f t="shared" si="159"/>
        <v>0</v>
      </c>
      <c r="AJ88" s="404">
        <f t="shared" si="159"/>
        <v>0</v>
      </c>
      <c r="AK88" s="404">
        <f t="shared" si="159"/>
        <v>0</v>
      </c>
      <c r="AL88" s="404">
        <f t="shared" si="159"/>
        <v>0</v>
      </c>
      <c r="AM88" s="290"/>
    </row>
    <row r="89" spans="1:40" s="276" customFormat="1" outlineLevel="1">
      <c r="A89" s="515"/>
      <c r="B89" s="317"/>
      <c r="C89" s="284"/>
      <c r="D89" s="284"/>
      <c r="E89" s="284"/>
      <c r="F89" s="284"/>
      <c r="G89" s="284"/>
      <c r="H89" s="284"/>
      <c r="I89" s="284"/>
      <c r="J89" s="284"/>
      <c r="K89" s="284"/>
      <c r="L89" s="284"/>
      <c r="M89" s="284"/>
      <c r="N89" s="284"/>
      <c r="O89" s="284"/>
      <c r="P89" s="284"/>
      <c r="Q89" s="284"/>
      <c r="R89" s="284"/>
      <c r="S89" s="284"/>
      <c r="T89" s="284"/>
      <c r="U89" s="284"/>
      <c r="V89" s="284"/>
      <c r="W89" s="284"/>
      <c r="X89" s="284"/>
      <c r="Y89" s="405"/>
      <c r="Z89" s="405"/>
      <c r="AA89" s="405"/>
      <c r="AB89" s="405"/>
      <c r="AC89" s="405"/>
      <c r="AD89" s="405"/>
      <c r="AE89" s="409"/>
      <c r="AF89" s="409"/>
      <c r="AG89" s="409"/>
      <c r="AH89" s="409"/>
      <c r="AI89" s="409"/>
      <c r="AJ89" s="409"/>
      <c r="AK89" s="409"/>
      <c r="AL89" s="409"/>
      <c r="AM89" s="306"/>
    </row>
    <row r="90" spans="1:40" ht="15.75" outlineLevel="1">
      <c r="B90" s="1193" t="s">
        <v>495</v>
      </c>
      <c r="C90" s="313"/>
      <c r="D90" s="283"/>
      <c r="E90" s="283"/>
      <c r="F90" s="283"/>
      <c r="G90" s="283"/>
      <c r="H90" s="283"/>
      <c r="I90" s="283"/>
      <c r="J90" s="283"/>
      <c r="K90" s="283"/>
      <c r="L90" s="283"/>
      <c r="M90" s="283"/>
      <c r="N90" s="283"/>
      <c r="O90" s="282"/>
      <c r="P90" s="282"/>
      <c r="Q90" s="282"/>
      <c r="R90" s="282"/>
      <c r="S90" s="282"/>
      <c r="T90" s="282"/>
      <c r="U90" s="282"/>
      <c r="V90" s="282"/>
      <c r="W90" s="282"/>
      <c r="X90" s="282"/>
      <c r="Y90" s="407"/>
      <c r="Z90" s="407"/>
      <c r="AA90" s="407"/>
      <c r="AB90" s="407"/>
      <c r="AC90" s="407"/>
      <c r="AD90" s="407"/>
      <c r="AE90" s="407"/>
      <c r="AF90" s="407"/>
      <c r="AG90" s="407"/>
      <c r="AH90" s="407"/>
      <c r="AI90" s="407"/>
      <c r="AJ90" s="407"/>
      <c r="AK90" s="407"/>
      <c r="AL90" s="407"/>
      <c r="AM90" s="285"/>
    </row>
    <row r="91" spans="1:40" outlineLevel="1">
      <c r="A91" s="515">
        <v>17</v>
      </c>
      <c r="B91" s="513" t="s">
        <v>111</v>
      </c>
      <c r="C91" s="284" t="s">
        <v>24</v>
      </c>
      <c r="D91" s="288">
        <f>'[3]5.  2015-2020 LRAM'!D91</f>
        <v>0</v>
      </c>
      <c r="E91" s="288">
        <f>SUMIF('7.  Persistence Report'!$D$122:$D$133,$B91,'7.  Persistence Report'!AV$122:AV$133)</f>
        <v>0</v>
      </c>
      <c r="F91" s="288">
        <f>SUMIF('7.  Persistence Report'!$D$122:$D$133,$B91,'7.  Persistence Report'!AW$122:AW$133)</f>
        <v>0</v>
      </c>
      <c r="G91" s="288">
        <f>SUMIF('7.  Persistence Report'!$D$122:$D$133,$B91,'7.  Persistence Report'!AX$122:AX$133)</f>
        <v>0</v>
      </c>
      <c r="H91" s="288">
        <f>SUMIF('7.  Persistence Report'!$D$122:$D$133,$B91,'7.  Persistence Report'!AY$122:AY$133)</f>
        <v>0</v>
      </c>
      <c r="I91" s="288">
        <f>SUMIF('7.  Persistence Report'!$D$122:$D$133,$B91,'7.  Persistence Report'!AZ$122:AZ$133)</f>
        <v>0</v>
      </c>
      <c r="J91" s="288">
        <f>SUMIF('7.  Persistence Report'!$D$122:$D$133,$B91,'7.  Persistence Report'!BA$122:BA$133)</f>
        <v>0</v>
      </c>
      <c r="K91" s="288">
        <f>SUMIF('7.  Persistence Report'!$D$122:$D$133,$B91,'7.  Persistence Report'!BB$122:BB$133)</f>
        <v>0</v>
      </c>
      <c r="L91" s="288">
        <f>SUMIF('7.  Persistence Report'!$D$122:$D$133,$B91,'7.  Persistence Report'!BC$122:BC$133)</f>
        <v>0</v>
      </c>
      <c r="M91" s="288">
        <f>SUMIF('7.  Persistence Report'!$D$122:$D$133,$B91,'7.  Persistence Report'!BD$122:BD$133)</f>
        <v>0</v>
      </c>
      <c r="N91" s="288">
        <v>12</v>
      </c>
      <c r="O91" s="288">
        <f>'[3]5.  2015-2020 LRAM'!O91</f>
        <v>0</v>
      </c>
      <c r="P91" s="288">
        <f>SUMIF('7.  Persistence Report'!$D$122:$D$133,$B91,'7.  Persistence Report'!Q$122:Q$133)</f>
        <v>0</v>
      </c>
      <c r="Q91" s="288">
        <f>SUMIF('7.  Persistence Report'!$D$122:$D$133,$B91,'7.  Persistence Report'!R$122:R$133)</f>
        <v>0</v>
      </c>
      <c r="R91" s="288">
        <f>SUMIF('7.  Persistence Report'!$D$122:$D$133,$B91,'7.  Persistence Report'!S$122:S$133)</f>
        <v>0</v>
      </c>
      <c r="S91" s="288">
        <f>SUMIF('7.  Persistence Report'!$D$122:$D$133,$B91,'7.  Persistence Report'!T$122:T$133)</f>
        <v>0</v>
      </c>
      <c r="T91" s="288">
        <f>SUMIF('7.  Persistence Report'!$D$122:$D$133,$B91,'7.  Persistence Report'!U$122:U$133)</f>
        <v>0</v>
      </c>
      <c r="U91" s="288">
        <f>SUMIF('7.  Persistence Report'!$D$122:$D$133,$B91,'7.  Persistence Report'!V$122:V$133)</f>
        <v>0</v>
      </c>
      <c r="V91" s="288">
        <f>SUMIF('7.  Persistence Report'!$D$122:$D$133,$B91,'7.  Persistence Report'!W$122:W$133)</f>
        <v>0</v>
      </c>
      <c r="W91" s="288">
        <f>SUMIF('7.  Persistence Report'!$D$122:$D$133,$B91,'7.  Persistence Report'!X$122:X$133)</f>
        <v>0</v>
      </c>
      <c r="X91" s="288">
        <f>SUMIF('7.  Persistence Report'!$D$122:$D$133,$B91,'7.  Persistence Report'!Y$122:Y$133)</f>
        <v>0</v>
      </c>
      <c r="Y91" s="419"/>
      <c r="Z91" s="403"/>
      <c r="AA91" s="403"/>
      <c r="AB91" s="403"/>
      <c r="AC91" s="403"/>
      <c r="AD91" s="403"/>
      <c r="AE91" s="403"/>
      <c r="AF91" s="408"/>
      <c r="AG91" s="408"/>
      <c r="AH91" s="408"/>
      <c r="AI91" s="408"/>
      <c r="AJ91" s="408"/>
      <c r="AK91" s="408"/>
      <c r="AL91" s="408"/>
      <c r="AM91" s="289">
        <f>SUM(Y91:AL91)</f>
        <v>0</v>
      </c>
    </row>
    <row r="92" spans="1:40" outlineLevel="1">
      <c r="B92" s="287" t="s">
        <v>266</v>
      </c>
      <c r="C92" s="284" t="s">
        <v>162</v>
      </c>
      <c r="D92" s="288">
        <f>'[3]5.  2015-2020 LRAM'!D92</f>
        <v>0</v>
      </c>
      <c r="E92" s="288">
        <f>SUMIF('7.  Persistence Report'!$D$135:$D$144,$B91,'7.  Persistence Report'!AV$135:AV$144)</f>
        <v>0</v>
      </c>
      <c r="F92" s="288">
        <f>SUMIF('7.  Persistence Report'!$D$135:$D$144,$B91,'7.  Persistence Report'!AW$135:AW$144)</f>
        <v>0</v>
      </c>
      <c r="G92" s="288">
        <f>SUMIF('7.  Persistence Report'!$D$135:$D$144,$B91,'7.  Persistence Report'!AX$135:AX$144)</f>
        <v>0</v>
      </c>
      <c r="H92" s="288">
        <f>SUMIF('7.  Persistence Report'!$D$135:$D$144,$B91,'7.  Persistence Report'!AY$135:AY$144)</f>
        <v>0</v>
      </c>
      <c r="I92" s="288">
        <f>SUMIF('7.  Persistence Report'!$D$135:$D$144,$B91,'7.  Persistence Report'!AZ$135:AZ$144)</f>
        <v>0</v>
      </c>
      <c r="J92" s="288">
        <f>SUMIF('7.  Persistence Report'!$D$135:$D$144,$B91,'7.  Persistence Report'!BA$135:BA$144)</f>
        <v>0</v>
      </c>
      <c r="K92" s="288">
        <f>SUMIF('7.  Persistence Report'!$D$135:$D$144,$B91,'7.  Persistence Report'!BB$135:BB$144)</f>
        <v>0</v>
      </c>
      <c r="L92" s="288">
        <f>SUMIF('7.  Persistence Report'!$D$135:$D$144,$B91,'7.  Persistence Report'!BC$135:BC$144)</f>
        <v>0</v>
      </c>
      <c r="M92" s="288">
        <f>SUMIF('7.  Persistence Report'!$D$135:$D$144,$B91,'7.  Persistence Report'!BD$135:BD$144)</f>
        <v>0</v>
      </c>
      <c r="N92" s="288">
        <f>N91</f>
        <v>12</v>
      </c>
      <c r="O92" s="288">
        <f>'[3]5.  2015-2020 LRAM'!O92</f>
        <v>0</v>
      </c>
      <c r="P92" s="288">
        <f>SUMIF('7.  Persistence Report'!$D$135:$D$144,$B91,'7.  Persistence Report'!Q$135:Q$144)</f>
        <v>0</v>
      </c>
      <c r="Q92" s="288">
        <f>SUMIF('7.  Persistence Report'!$D$135:$D$144,$B91,'7.  Persistence Report'!R$135:R$144)</f>
        <v>0</v>
      </c>
      <c r="R92" s="288">
        <f>SUMIF('7.  Persistence Report'!$D$135:$D$144,$B91,'7.  Persistence Report'!S$135:S$144)</f>
        <v>0</v>
      </c>
      <c r="S92" s="288">
        <f>SUMIF('7.  Persistence Report'!$D$135:$D$144,$B91,'7.  Persistence Report'!T$135:T$144)</f>
        <v>0</v>
      </c>
      <c r="T92" s="288">
        <f>SUMIF('7.  Persistence Report'!$D$135:$D$144,$B91,'7.  Persistence Report'!U$135:U$144)</f>
        <v>0</v>
      </c>
      <c r="U92" s="288">
        <f>SUMIF('7.  Persistence Report'!$D$135:$D$144,$B91,'7.  Persistence Report'!V$135:V$144)</f>
        <v>0</v>
      </c>
      <c r="V92" s="288">
        <f>SUMIF('7.  Persistence Report'!$D$135:$D$144,$B91,'7.  Persistence Report'!W$135:W$144)</f>
        <v>0</v>
      </c>
      <c r="W92" s="288">
        <f>SUMIF('7.  Persistence Report'!$D$135:$D$144,$B91,'7.  Persistence Report'!X$135:X$144)</f>
        <v>0</v>
      </c>
      <c r="X92" s="288">
        <f>SUMIF('7.  Persistence Report'!$D$135:$D$144,$B91,'7.  Persistence Report'!Y$135:Y$144)</f>
        <v>0</v>
      </c>
      <c r="Y92" s="404">
        <f>Y91</f>
        <v>0</v>
      </c>
      <c r="Z92" s="404">
        <f t="shared" ref="Z92:AL92" si="160">Z91</f>
        <v>0</v>
      </c>
      <c r="AA92" s="404">
        <f t="shared" si="160"/>
        <v>0</v>
      </c>
      <c r="AB92" s="404">
        <f t="shared" si="160"/>
        <v>0</v>
      </c>
      <c r="AC92" s="404">
        <f t="shared" si="160"/>
        <v>0</v>
      </c>
      <c r="AD92" s="404">
        <f t="shared" si="160"/>
        <v>0</v>
      </c>
      <c r="AE92" s="404">
        <f t="shared" si="160"/>
        <v>0</v>
      </c>
      <c r="AF92" s="404">
        <f t="shared" si="160"/>
        <v>0</v>
      </c>
      <c r="AG92" s="404">
        <f t="shared" si="160"/>
        <v>0</v>
      </c>
      <c r="AH92" s="404">
        <f t="shared" si="160"/>
        <v>0</v>
      </c>
      <c r="AI92" s="404">
        <f t="shared" si="160"/>
        <v>0</v>
      </c>
      <c r="AJ92" s="404">
        <f t="shared" si="160"/>
        <v>0</v>
      </c>
      <c r="AK92" s="404">
        <f t="shared" si="160"/>
        <v>0</v>
      </c>
      <c r="AL92" s="404">
        <f t="shared" si="160"/>
        <v>0</v>
      </c>
      <c r="AM92" s="299"/>
    </row>
    <row r="93" spans="1:40" outlineLevel="1">
      <c r="B93" s="287"/>
      <c r="C93" s="284"/>
      <c r="D93" s="284"/>
      <c r="E93" s="284"/>
      <c r="F93" s="284"/>
      <c r="G93" s="284"/>
      <c r="H93" s="284"/>
      <c r="I93" s="284"/>
      <c r="J93" s="284"/>
      <c r="K93" s="284"/>
      <c r="L93" s="284"/>
      <c r="M93" s="284"/>
      <c r="N93" s="284"/>
      <c r="O93" s="284"/>
      <c r="P93" s="284"/>
      <c r="Q93" s="284"/>
      <c r="R93" s="284"/>
      <c r="S93" s="284"/>
      <c r="T93" s="284"/>
      <c r="U93" s="284"/>
      <c r="V93" s="284"/>
      <c r="W93" s="284"/>
      <c r="X93" s="284"/>
      <c r="Y93" s="415"/>
      <c r="Z93" s="418"/>
      <c r="AA93" s="418"/>
      <c r="AB93" s="418"/>
      <c r="AC93" s="418"/>
      <c r="AD93" s="418"/>
      <c r="AE93" s="418"/>
      <c r="AF93" s="418"/>
      <c r="AG93" s="418"/>
      <c r="AH93" s="418"/>
      <c r="AI93" s="418"/>
      <c r="AJ93" s="418"/>
      <c r="AK93" s="418"/>
      <c r="AL93" s="418"/>
      <c r="AM93" s="299"/>
    </row>
    <row r="94" spans="1:40" outlineLevel="1">
      <c r="A94" s="515">
        <v>18</v>
      </c>
      <c r="B94" s="513" t="s">
        <v>108</v>
      </c>
      <c r="C94" s="284" t="s">
        <v>24</v>
      </c>
      <c r="D94" s="288">
        <f>'[3]5.  2015-2020 LRAM'!D94</f>
        <v>0</v>
      </c>
      <c r="E94" s="288">
        <f>SUMIF('7.  Persistence Report'!$D$122:$D$133,$B94,'7.  Persistence Report'!AV$122:AV$133)</f>
        <v>0</v>
      </c>
      <c r="F94" s="288">
        <f>SUMIF('7.  Persistence Report'!$D$122:$D$133,$B94,'7.  Persistence Report'!AW$122:AW$133)</f>
        <v>0</v>
      </c>
      <c r="G94" s="288">
        <f>SUMIF('7.  Persistence Report'!$D$122:$D$133,$B94,'7.  Persistence Report'!AX$122:AX$133)</f>
        <v>0</v>
      </c>
      <c r="H94" s="288">
        <f>SUMIF('7.  Persistence Report'!$D$122:$D$133,$B94,'7.  Persistence Report'!AY$122:AY$133)</f>
        <v>0</v>
      </c>
      <c r="I94" s="288">
        <f>SUMIF('7.  Persistence Report'!$D$122:$D$133,$B94,'7.  Persistence Report'!AZ$122:AZ$133)</f>
        <v>0</v>
      </c>
      <c r="J94" s="288">
        <f>SUMIF('7.  Persistence Report'!$D$122:$D$133,$B94,'7.  Persistence Report'!BA$122:BA$133)</f>
        <v>0</v>
      </c>
      <c r="K94" s="288">
        <f>SUMIF('7.  Persistence Report'!$D$122:$D$133,$B94,'7.  Persistence Report'!BB$122:BB$133)</f>
        <v>0</v>
      </c>
      <c r="L94" s="288">
        <f>SUMIF('7.  Persistence Report'!$D$122:$D$133,$B94,'7.  Persistence Report'!BC$122:BC$133)</f>
        <v>0</v>
      </c>
      <c r="M94" s="288">
        <f>SUMIF('7.  Persistence Report'!$D$122:$D$133,$B94,'7.  Persistence Report'!BD$122:BD$133)</f>
        <v>0</v>
      </c>
      <c r="N94" s="288">
        <v>12</v>
      </c>
      <c r="O94" s="288">
        <f>'[3]5.  2015-2020 LRAM'!O94</f>
        <v>0</v>
      </c>
      <c r="P94" s="288">
        <f>SUMIF('7.  Persistence Report'!$D$122:$D$133,$B94,'7.  Persistence Report'!Q$122:Q$133)</f>
        <v>0</v>
      </c>
      <c r="Q94" s="288">
        <f>SUMIF('7.  Persistence Report'!$D$122:$D$133,$B94,'7.  Persistence Report'!R$122:R$133)</f>
        <v>0</v>
      </c>
      <c r="R94" s="288">
        <f>SUMIF('7.  Persistence Report'!$D$122:$D$133,$B94,'7.  Persistence Report'!S$122:S$133)</f>
        <v>0</v>
      </c>
      <c r="S94" s="288">
        <f>SUMIF('7.  Persistence Report'!$D$122:$D$133,$B94,'7.  Persistence Report'!T$122:T$133)</f>
        <v>0</v>
      </c>
      <c r="T94" s="288">
        <f>SUMIF('7.  Persistence Report'!$D$122:$D$133,$B94,'7.  Persistence Report'!U$122:U$133)</f>
        <v>0</v>
      </c>
      <c r="U94" s="288">
        <f>SUMIF('7.  Persistence Report'!$D$122:$D$133,$B94,'7.  Persistence Report'!V$122:V$133)</f>
        <v>0</v>
      </c>
      <c r="V94" s="288">
        <f>SUMIF('7.  Persistence Report'!$D$122:$D$133,$B94,'7.  Persistence Report'!W$122:W$133)</f>
        <v>0</v>
      </c>
      <c r="W94" s="288">
        <f>SUMIF('7.  Persistence Report'!$D$122:$D$133,$B94,'7.  Persistence Report'!X$122:X$133)</f>
        <v>0</v>
      </c>
      <c r="X94" s="288">
        <f>SUMIF('7.  Persistence Report'!$D$122:$D$133,$B94,'7.  Persistence Report'!Y$122:Y$133)</f>
        <v>0</v>
      </c>
      <c r="Y94" s="419"/>
      <c r="Z94" s="403"/>
      <c r="AA94" s="403"/>
      <c r="AB94" s="403"/>
      <c r="AC94" s="403"/>
      <c r="AD94" s="403"/>
      <c r="AE94" s="403"/>
      <c r="AF94" s="408"/>
      <c r="AG94" s="408"/>
      <c r="AH94" s="408"/>
      <c r="AI94" s="408"/>
      <c r="AJ94" s="408"/>
      <c r="AK94" s="408"/>
      <c r="AL94" s="408"/>
      <c r="AM94" s="289">
        <f>SUM(Y94:AL94)</f>
        <v>0</v>
      </c>
    </row>
    <row r="95" spans="1:40" outlineLevel="1">
      <c r="B95" s="287" t="s">
        <v>266</v>
      </c>
      <c r="C95" s="284" t="s">
        <v>162</v>
      </c>
      <c r="D95" s="288">
        <f>'[3]5.  2015-2020 LRAM'!D95</f>
        <v>0</v>
      </c>
      <c r="E95" s="288">
        <f>SUMIF('7.  Persistence Report'!$D$135:$D$144,$B94,'7.  Persistence Report'!AV$135:AV$144)</f>
        <v>0</v>
      </c>
      <c r="F95" s="288">
        <f>SUMIF('7.  Persistence Report'!$D$135:$D$144,$B94,'7.  Persistence Report'!AW$135:AW$144)</f>
        <v>0</v>
      </c>
      <c r="G95" s="288">
        <f>SUMIF('7.  Persistence Report'!$D$135:$D$144,$B94,'7.  Persistence Report'!AX$135:AX$144)</f>
        <v>0</v>
      </c>
      <c r="H95" s="288">
        <f>SUMIF('7.  Persistence Report'!$D$135:$D$144,$B94,'7.  Persistence Report'!AY$135:AY$144)</f>
        <v>0</v>
      </c>
      <c r="I95" s="288">
        <f>SUMIF('7.  Persistence Report'!$D$135:$D$144,$B94,'7.  Persistence Report'!AZ$135:AZ$144)</f>
        <v>0</v>
      </c>
      <c r="J95" s="288">
        <f>SUMIF('7.  Persistence Report'!$D$135:$D$144,$B94,'7.  Persistence Report'!BA$135:BA$144)</f>
        <v>0</v>
      </c>
      <c r="K95" s="288">
        <f>SUMIF('7.  Persistence Report'!$D$135:$D$144,$B94,'7.  Persistence Report'!BB$135:BB$144)</f>
        <v>0</v>
      </c>
      <c r="L95" s="288">
        <f>SUMIF('7.  Persistence Report'!$D$135:$D$144,$B94,'7.  Persistence Report'!BC$135:BC$144)</f>
        <v>0</v>
      </c>
      <c r="M95" s="288">
        <f>SUMIF('7.  Persistence Report'!$D$135:$D$144,$B94,'7.  Persistence Report'!BD$135:BD$144)</f>
        <v>0</v>
      </c>
      <c r="N95" s="288">
        <f>N94</f>
        <v>12</v>
      </c>
      <c r="O95" s="288">
        <f>'[3]5.  2015-2020 LRAM'!O95</f>
        <v>0</v>
      </c>
      <c r="P95" s="288">
        <f>SUMIF('7.  Persistence Report'!$D$135:$D$144,$B94,'7.  Persistence Report'!Q$135:Q$144)</f>
        <v>0</v>
      </c>
      <c r="Q95" s="288">
        <f>SUMIF('7.  Persistence Report'!$D$135:$D$144,$B94,'7.  Persistence Report'!R$135:R$144)</f>
        <v>0</v>
      </c>
      <c r="R95" s="288">
        <f>SUMIF('7.  Persistence Report'!$D$135:$D$144,$B94,'7.  Persistence Report'!S$135:S$144)</f>
        <v>0</v>
      </c>
      <c r="S95" s="288">
        <f>SUMIF('7.  Persistence Report'!$D$135:$D$144,$B94,'7.  Persistence Report'!T$135:T$144)</f>
        <v>0</v>
      </c>
      <c r="T95" s="288">
        <f>SUMIF('7.  Persistence Report'!$D$135:$D$144,$B94,'7.  Persistence Report'!U$135:U$144)</f>
        <v>0</v>
      </c>
      <c r="U95" s="288">
        <f>SUMIF('7.  Persistence Report'!$D$135:$D$144,$B94,'7.  Persistence Report'!V$135:V$144)</f>
        <v>0</v>
      </c>
      <c r="V95" s="288">
        <f>SUMIF('7.  Persistence Report'!$D$135:$D$144,$B94,'7.  Persistence Report'!W$135:W$144)</f>
        <v>0</v>
      </c>
      <c r="W95" s="288">
        <f>SUMIF('7.  Persistence Report'!$D$135:$D$144,$B94,'7.  Persistence Report'!X$135:X$144)</f>
        <v>0</v>
      </c>
      <c r="X95" s="288">
        <f>SUMIF('7.  Persistence Report'!$D$135:$D$144,$B94,'7.  Persistence Report'!Y$135:Y$144)</f>
        <v>0</v>
      </c>
      <c r="Y95" s="404">
        <f>Y94</f>
        <v>0</v>
      </c>
      <c r="Z95" s="404">
        <f t="shared" ref="Z95" si="161">Z94</f>
        <v>0</v>
      </c>
      <c r="AA95" s="404">
        <f t="shared" ref="AA95" si="162">AA94</f>
        <v>0</v>
      </c>
      <c r="AB95" s="404">
        <f t="shared" ref="AB95" si="163">AB94</f>
        <v>0</v>
      </c>
      <c r="AC95" s="404">
        <f t="shared" ref="AC95" si="164">AC94</f>
        <v>0</v>
      </c>
      <c r="AD95" s="404">
        <f t="shared" ref="AD95" si="165">AD94</f>
        <v>0</v>
      </c>
      <c r="AE95" s="404">
        <f t="shared" ref="AE95" si="166">AE94</f>
        <v>0</v>
      </c>
      <c r="AF95" s="404">
        <f t="shared" ref="AF95" si="167">AF94</f>
        <v>0</v>
      </c>
      <c r="AG95" s="404">
        <f t="shared" ref="AG95" si="168">AG94</f>
        <v>0</v>
      </c>
      <c r="AH95" s="404">
        <f t="shared" ref="AH95" si="169">AH94</f>
        <v>0</v>
      </c>
      <c r="AI95" s="404">
        <f t="shared" ref="AI95" si="170">AI94</f>
        <v>0</v>
      </c>
      <c r="AJ95" s="404">
        <f t="shared" ref="AJ95" si="171">AJ94</f>
        <v>0</v>
      </c>
      <c r="AK95" s="404">
        <f t="shared" ref="AK95" si="172">AK94</f>
        <v>0</v>
      </c>
      <c r="AL95" s="404">
        <f t="shared" ref="AL95" si="173">AL94</f>
        <v>0</v>
      </c>
      <c r="AM95" s="299"/>
    </row>
    <row r="96" spans="1:40" outlineLevel="1">
      <c r="B96" s="315"/>
      <c r="C96" s="284"/>
      <c r="D96" s="284"/>
      <c r="E96" s="284"/>
      <c r="F96" s="284"/>
      <c r="G96" s="284"/>
      <c r="H96" s="284"/>
      <c r="I96" s="284"/>
      <c r="J96" s="284"/>
      <c r="K96" s="284"/>
      <c r="L96" s="284"/>
      <c r="M96" s="284"/>
      <c r="N96" s="284"/>
      <c r="O96" s="284"/>
      <c r="P96" s="284"/>
      <c r="Q96" s="284"/>
      <c r="R96" s="284"/>
      <c r="S96" s="284"/>
      <c r="T96" s="284"/>
      <c r="U96" s="284"/>
      <c r="V96" s="284"/>
      <c r="W96" s="284"/>
      <c r="X96" s="284"/>
      <c r="Y96" s="416"/>
      <c r="Z96" s="417"/>
      <c r="AA96" s="417"/>
      <c r="AB96" s="417"/>
      <c r="AC96" s="417"/>
      <c r="AD96" s="417"/>
      <c r="AE96" s="417"/>
      <c r="AF96" s="417"/>
      <c r="AG96" s="417"/>
      <c r="AH96" s="417"/>
      <c r="AI96" s="417"/>
      <c r="AJ96" s="417"/>
      <c r="AK96" s="417"/>
      <c r="AL96" s="417"/>
      <c r="AM96" s="290"/>
    </row>
    <row r="97" spans="1:39" outlineLevel="1">
      <c r="A97" s="515">
        <v>19</v>
      </c>
      <c r="B97" s="513" t="s">
        <v>110</v>
      </c>
      <c r="C97" s="284" t="s">
        <v>24</v>
      </c>
      <c r="D97" s="288">
        <f>'[3]5.  2015-2020 LRAM'!D97</f>
        <v>0</v>
      </c>
      <c r="E97" s="1036">
        <f>SUMIF('7.  Persistence Report'!$D$122:$D$133,$B97,'7.  Persistence Report'!AV$122:AV$133)</f>
        <v>0</v>
      </c>
      <c r="F97" s="288">
        <f>SUMIF('7.  Persistence Report'!$D$122:$D$133,$B97,'7.  Persistence Report'!AW$122:AW$133)</f>
        <v>0</v>
      </c>
      <c r="G97" s="288">
        <f>SUMIF('7.  Persistence Report'!$D$122:$D$133,$B97,'7.  Persistence Report'!AX$122:AX$133)</f>
        <v>0</v>
      </c>
      <c r="H97" s="288">
        <f>SUMIF('7.  Persistence Report'!$D$122:$D$133,$B97,'7.  Persistence Report'!AY$122:AY$133)</f>
        <v>0</v>
      </c>
      <c r="I97" s="288">
        <f>SUMIF('7.  Persistence Report'!$D$122:$D$133,$B97,'7.  Persistence Report'!AZ$122:AZ$133)</f>
        <v>0</v>
      </c>
      <c r="J97" s="288">
        <f>SUMIF('7.  Persistence Report'!$D$122:$D$133,$B97,'7.  Persistence Report'!BA$122:BA$133)</f>
        <v>0</v>
      </c>
      <c r="K97" s="288">
        <f>SUMIF('7.  Persistence Report'!$D$122:$D$133,$B97,'7.  Persistence Report'!BB$122:BB$133)</f>
        <v>0</v>
      </c>
      <c r="L97" s="288">
        <f>SUMIF('7.  Persistence Report'!$D$122:$D$133,$B97,'7.  Persistence Report'!BC$122:BC$133)</f>
        <v>0</v>
      </c>
      <c r="M97" s="288">
        <f>SUMIF('7.  Persistence Report'!$D$122:$D$133,$B97,'7.  Persistence Report'!BD$122:BD$133)</f>
        <v>0</v>
      </c>
      <c r="N97" s="288">
        <v>12</v>
      </c>
      <c r="O97" s="288">
        <f>'[3]5.  2015-2020 LRAM'!O97</f>
        <v>0</v>
      </c>
      <c r="P97" s="288">
        <f>SUMIF('7.  Persistence Report'!$D$122:$D$133,$B97,'7.  Persistence Report'!Q$122:Q$133)</f>
        <v>0</v>
      </c>
      <c r="Q97" s="288">
        <f>SUMIF('7.  Persistence Report'!$D$122:$D$133,$B97,'7.  Persistence Report'!R$122:R$133)</f>
        <v>0</v>
      </c>
      <c r="R97" s="288">
        <f>SUMIF('7.  Persistence Report'!$D$122:$D$133,$B97,'7.  Persistence Report'!S$122:S$133)</f>
        <v>0</v>
      </c>
      <c r="S97" s="288">
        <f>SUMIF('7.  Persistence Report'!$D$122:$D$133,$B97,'7.  Persistence Report'!T$122:T$133)</f>
        <v>0</v>
      </c>
      <c r="T97" s="288">
        <f>SUMIF('7.  Persistence Report'!$D$122:$D$133,$B97,'7.  Persistence Report'!U$122:U$133)</f>
        <v>0</v>
      </c>
      <c r="U97" s="288">
        <f>SUMIF('7.  Persistence Report'!$D$122:$D$133,$B97,'7.  Persistence Report'!V$122:V$133)</f>
        <v>0</v>
      </c>
      <c r="V97" s="288">
        <f>SUMIF('7.  Persistence Report'!$D$122:$D$133,$B97,'7.  Persistence Report'!W$122:W$133)</f>
        <v>0</v>
      </c>
      <c r="W97" s="288">
        <f>SUMIF('7.  Persistence Report'!$D$122:$D$133,$B97,'7.  Persistence Report'!X$122:X$133)</f>
        <v>0</v>
      </c>
      <c r="X97" s="288">
        <f>SUMIF('7.  Persistence Report'!$D$122:$D$133,$B97,'7.  Persistence Report'!Y$122:Y$133)</f>
        <v>0</v>
      </c>
      <c r="Y97" s="419"/>
      <c r="Z97" s="403"/>
      <c r="AA97" s="403"/>
      <c r="AB97" s="403"/>
      <c r="AC97" s="403"/>
      <c r="AD97" s="403"/>
      <c r="AE97" s="403"/>
      <c r="AF97" s="408"/>
      <c r="AG97" s="408"/>
      <c r="AH97" s="408"/>
      <c r="AI97" s="408"/>
      <c r="AJ97" s="408"/>
      <c r="AK97" s="408"/>
      <c r="AL97" s="408"/>
      <c r="AM97" s="289">
        <f>SUM(Y97:AL97)</f>
        <v>0</v>
      </c>
    </row>
    <row r="98" spans="1:39" outlineLevel="1">
      <c r="B98" s="287" t="s">
        <v>266</v>
      </c>
      <c r="C98" s="284" t="s">
        <v>162</v>
      </c>
      <c r="D98" s="288">
        <f>'[3]5.  2015-2020 LRAM'!D98</f>
        <v>0</v>
      </c>
      <c r="E98" s="288">
        <f>SUMIF('7.  Persistence Report'!$D$135:$D$144,$B97,'7.  Persistence Report'!AV$135:AV$144)</f>
        <v>0</v>
      </c>
      <c r="F98" s="288">
        <f>SUMIF('7.  Persistence Report'!$D$135:$D$144,$B97,'7.  Persistence Report'!AW$135:AW$144)</f>
        <v>0</v>
      </c>
      <c r="G98" s="288">
        <f>SUMIF('7.  Persistence Report'!$D$135:$D$144,$B97,'7.  Persistence Report'!AX$135:AX$144)</f>
        <v>0</v>
      </c>
      <c r="H98" s="288">
        <f>SUMIF('7.  Persistence Report'!$D$135:$D$144,$B97,'7.  Persistence Report'!AY$135:AY$144)</f>
        <v>0</v>
      </c>
      <c r="I98" s="288">
        <f>SUMIF('7.  Persistence Report'!$D$135:$D$144,$B97,'7.  Persistence Report'!AZ$135:AZ$144)</f>
        <v>0</v>
      </c>
      <c r="J98" s="288">
        <f>SUMIF('7.  Persistence Report'!$D$135:$D$144,$B97,'7.  Persistence Report'!BA$135:BA$144)</f>
        <v>0</v>
      </c>
      <c r="K98" s="288">
        <f>SUMIF('7.  Persistence Report'!$D$135:$D$144,$B97,'7.  Persistence Report'!BB$135:BB$144)</f>
        <v>0</v>
      </c>
      <c r="L98" s="288">
        <f>SUMIF('7.  Persistence Report'!$D$135:$D$144,$B97,'7.  Persistence Report'!BC$135:BC$144)</f>
        <v>0</v>
      </c>
      <c r="M98" s="288">
        <f>SUMIF('7.  Persistence Report'!$D$135:$D$144,$B97,'7.  Persistence Report'!BD$135:BD$144)</f>
        <v>0</v>
      </c>
      <c r="N98" s="288">
        <f>N97</f>
        <v>12</v>
      </c>
      <c r="O98" s="288">
        <f>'[3]5.  2015-2020 LRAM'!O98</f>
        <v>0</v>
      </c>
      <c r="P98" s="288">
        <f>SUMIF('7.  Persistence Report'!$D$135:$D$144,$B97,'7.  Persistence Report'!Q$135:Q$144)</f>
        <v>0</v>
      </c>
      <c r="Q98" s="288">
        <f>SUMIF('7.  Persistence Report'!$D$135:$D$144,$B97,'7.  Persistence Report'!R$135:R$144)</f>
        <v>0</v>
      </c>
      <c r="R98" s="288">
        <f>SUMIF('7.  Persistence Report'!$D$135:$D$144,$B97,'7.  Persistence Report'!S$135:S$144)</f>
        <v>0</v>
      </c>
      <c r="S98" s="288">
        <f>SUMIF('7.  Persistence Report'!$D$135:$D$144,$B97,'7.  Persistence Report'!T$135:T$144)</f>
        <v>0</v>
      </c>
      <c r="T98" s="288">
        <f>SUMIF('7.  Persistence Report'!$D$135:$D$144,$B97,'7.  Persistence Report'!U$135:U$144)</f>
        <v>0</v>
      </c>
      <c r="U98" s="288">
        <f>SUMIF('7.  Persistence Report'!$D$135:$D$144,$B97,'7.  Persistence Report'!V$135:V$144)</f>
        <v>0</v>
      </c>
      <c r="V98" s="288">
        <f>SUMIF('7.  Persistence Report'!$D$135:$D$144,$B97,'7.  Persistence Report'!W$135:W$144)</f>
        <v>0</v>
      </c>
      <c r="W98" s="288">
        <f>SUMIF('7.  Persistence Report'!$D$135:$D$144,$B97,'7.  Persistence Report'!X$135:X$144)</f>
        <v>0</v>
      </c>
      <c r="X98" s="288">
        <f>SUMIF('7.  Persistence Report'!$D$135:$D$144,$B97,'7.  Persistence Report'!Y$135:Y$144)</f>
        <v>0</v>
      </c>
      <c r="Y98" s="404">
        <f>Y97</f>
        <v>0</v>
      </c>
      <c r="Z98" s="404">
        <f t="shared" ref="Z98:AL98" si="174">Z97</f>
        <v>0</v>
      </c>
      <c r="AA98" s="404">
        <f t="shared" si="174"/>
        <v>0</v>
      </c>
      <c r="AB98" s="404">
        <f t="shared" si="174"/>
        <v>0</v>
      </c>
      <c r="AC98" s="404">
        <f t="shared" si="174"/>
        <v>0</v>
      </c>
      <c r="AD98" s="404">
        <f t="shared" si="174"/>
        <v>0</v>
      </c>
      <c r="AE98" s="404">
        <f t="shared" si="174"/>
        <v>0</v>
      </c>
      <c r="AF98" s="404">
        <f t="shared" si="174"/>
        <v>0</v>
      </c>
      <c r="AG98" s="404">
        <f t="shared" si="174"/>
        <v>0</v>
      </c>
      <c r="AH98" s="404">
        <f t="shared" si="174"/>
        <v>0</v>
      </c>
      <c r="AI98" s="404">
        <f t="shared" si="174"/>
        <v>0</v>
      </c>
      <c r="AJ98" s="404">
        <f t="shared" si="174"/>
        <v>0</v>
      </c>
      <c r="AK98" s="404">
        <f t="shared" si="174"/>
        <v>0</v>
      </c>
      <c r="AL98" s="404">
        <f t="shared" si="174"/>
        <v>0</v>
      </c>
      <c r="AM98" s="290"/>
    </row>
    <row r="99" spans="1:39" outlineLevel="1">
      <c r="B99" s="315"/>
      <c r="C99" s="284"/>
      <c r="D99" s="284"/>
      <c r="E99" s="284"/>
      <c r="F99" s="284"/>
      <c r="G99" s="284"/>
      <c r="H99" s="284"/>
      <c r="I99" s="284"/>
      <c r="J99" s="284"/>
      <c r="K99" s="284"/>
      <c r="L99" s="284"/>
      <c r="M99" s="284"/>
      <c r="N99" s="284"/>
      <c r="O99" s="284"/>
      <c r="P99" s="284"/>
      <c r="Q99" s="284"/>
      <c r="R99" s="284"/>
      <c r="S99" s="284"/>
      <c r="T99" s="284"/>
      <c r="U99" s="284"/>
      <c r="V99" s="284"/>
      <c r="W99" s="284"/>
      <c r="X99" s="284"/>
      <c r="Y99" s="405"/>
      <c r="Z99" s="405"/>
      <c r="AA99" s="405"/>
      <c r="AB99" s="405"/>
      <c r="AC99" s="405"/>
      <c r="AD99" s="405"/>
      <c r="AE99" s="405"/>
      <c r="AF99" s="405"/>
      <c r="AG99" s="405"/>
      <c r="AH99" s="405"/>
      <c r="AI99" s="405"/>
      <c r="AJ99" s="405"/>
      <c r="AK99" s="405"/>
      <c r="AL99" s="405"/>
      <c r="AM99" s="299"/>
    </row>
    <row r="100" spans="1:39" outlineLevel="1">
      <c r="A100" s="515">
        <v>20</v>
      </c>
      <c r="B100" s="513" t="s">
        <v>109</v>
      </c>
      <c r="C100" s="284" t="s">
        <v>24</v>
      </c>
      <c r="D100" s="288">
        <f>'[3]5.  2015-2020 LRAM'!D100</f>
        <v>0</v>
      </c>
      <c r="E100" s="288">
        <f>SUMIF('7.  Persistence Report'!$D$122:$D$133,$B100,'7.  Persistence Report'!AV$122:AV$133)</f>
        <v>0</v>
      </c>
      <c r="F100" s="288">
        <f>SUMIF('7.  Persistence Report'!$D$122:$D$133,$B100,'7.  Persistence Report'!AW$122:AW$133)</f>
        <v>0</v>
      </c>
      <c r="G100" s="288">
        <f>SUMIF('7.  Persistence Report'!$D$122:$D$133,$B100,'7.  Persistence Report'!AX$122:AX$133)</f>
        <v>0</v>
      </c>
      <c r="H100" s="288">
        <f>SUMIF('7.  Persistence Report'!$D$122:$D$133,$B100,'7.  Persistence Report'!AY$122:AY$133)</f>
        <v>0</v>
      </c>
      <c r="I100" s="288">
        <f>SUMIF('7.  Persistence Report'!$D$122:$D$133,$B100,'7.  Persistence Report'!AZ$122:AZ$133)</f>
        <v>0</v>
      </c>
      <c r="J100" s="288">
        <f>SUMIF('7.  Persistence Report'!$D$122:$D$133,$B100,'7.  Persistence Report'!BA$122:BA$133)</f>
        <v>0</v>
      </c>
      <c r="K100" s="288">
        <f>SUMIF('7.  Persistence Report'!$D$122:$D$133,$B100,'7.  Persistence Report'!BB$122:BB$133)</f>
        <v>0</v>
      </c>
      <c r="L100" s="288">
        <f>SUMIF('7.  Persistence Report'!$D$122:$D$133,$B100,'7.  Persistence Report'!BC$122:BC$133)</f>
        <v>0</v>
      </c>
      <c r="M100" s="288">
        <f>SUMIF('7.  Persistence Report'!$D$122:$D$133,$B100,'7.  Persistence Report'!BD$122:BD$133)</f>
        <v>0</v>
      </c>
      <c r="N100" s="288">
        <v>12</v>
      </c>
      <c r="O100" s="288">
        <f>'[3]5.  2015-2020 LRAM'!O100</f>
        <v>0</v>
      </c>
      <c r="P100" s="288">
        <f>SUMIF('7.  Persistence Report'!$D$122:$D$133,$B100,'7.  Persistence Report'!Q$122:Q$133)</f>
        <v>0</v>
      </c>
      <c r="Q100" s="288">
        <f>SUMIF('7.  Persistence Report'!$D$122:$D$133,$B100,'7.  Persistence Report'!R$122:R$133)</f>
        <v>0</v>
      </c>
      <c r="R100" s="288">
        <f>SUMIF('7.  Persistence Report'!$D$122:$D$133,$B100,'7.  Persistence Report'!S$122:S$133)</f>
        <v>0</v>
      </c>
      <c r="S100" s="288">
        <f>SUMIF('7.  Persistence Report'!$D$122:$D$133,$B100,'7.  Persistence Report'!T$122:T$133)</f>
        <v>0</v>
      </c>
      <c r="T100" s="288">
        <f>SUMIF('7.  Persistence Report'!$D$122:$D$133,$B100,'7.  Persistence Report'!U$122:U$133)</f>
        <v>0</v>
      </c>
      <c r="U100" s="288">
        <f>SUMIF('7.  Persistence Report'!$D$122:$D$133,$B100,'7.  Persistence Report'!V$122:V$133)</f>
        <v>0</v>
      </c>
      <c r="V100" s="288">
        <f>SUMIF('7.  Persistence Report'!$D$122:$D$133,$B100,'7.  Persistence Report'!W$122:W$133)</f>
        <v>0</v>
      </c>
      <c r="W100" s="288">
        <f>SUMIF('7.  Persistence Report'!$D$122:$D$133,$B100,'7.  Persistence Report'!X$122:X$133)</f>
        <v>0</v>
      </c>
      <c r="X100" s="288">
        <f>SUMIF('7.  Persistence Report'!$D$122:$D$133,$B100,'7.  Persistence Report'!Y$122:Y$133)</f>
        <v>0</v>
      </c>
      <c r="Y100" s="419"/>
      <c r="Z100" s="403"/>
      <c r="AA100" s="403"/>
      <c r="AB100" s="403"/>
      <c r="AC100" s="403"/>
      <c r="AD100" s="403"/>
      <c r="AE100" s="403"/>
      <c r="AF100" s="408"/>
      <c r="AG100" s="408"/>
      <c r="AH100" s="408"/>
      <c r="AI100" s="408"/>
      <c r="AJ100" s="408"/>
      <c r="AK100" s="408"/>
      <c r="AL100" s="408"/>
      <c r="AM100" s="289">
        <f>SUM(Y100:AL100)</f>
        <v>0</v>
      </c>
    </row>
    <row r="101" spans="1:39" outlineLevel="1">
      <c r="B101" s="287" t="s">
        <v>266</v>
      </c>
      <c r="C101" s="284" t="s">
        <v>162</v>
      </c>
      <c r="D101" s="288">
        <f>'[3]5.  2015-2020 LRAM'!D101</f>
        <v>0</v>
      </c>
      <c r="E101" s="288">
        <f>SUMIF('7.  Persistence Report'!$D$135:$D$144,$B100,'7.  Persistence Report'!AV$135:AV$144)</f>
        <v>0</v>
      </c>
      <c r="F101" s="288">
        <f>SUMIF('7.  Persistence Report'!$D$135:$D$144,$B100,'7.  Persistence Report'!AW$135:AW$144)</f>
        <v>0</v>
      </c>
      <c r="G101" s="288">
        <f>SUMIF('7.  Persistence Report'!$D$135:$D$144,$B100,'7.  Persistence Report'!AX$135:AX$144)</f>
        <v>0</v>
      </c>
      <c r="H101" s="288">
        <f>SUMIF('7.  Persistence Report'!$D$135:$D$144,$B100,'7.  Persistence Report'!AY$135:AY$144)</f>
        <v>0</v>
      </c>
      <c r="I101" s="288">
        <f>SUMIF('7.  Persistence Report'!$D$135:$D$144,$B100,'7.  Persistence Report'!AZ$135:AZ$144)</f>
        <v>0</v>
      </c>
      <c r="J101" s="288">
        <f>SUMIF('7.  Persistence Report'!$D$135:$D$144,$B100,'7.  Persistence Report'!BA$135:BA$144)</f>
        <v>0</v>
      </c>
      <c r="K101" s="288">
        <f>SUMIF('7.  Persistence Report'!$D$135:$D$144,$B100,'7.  Persistence Report'!BB$135:BB$144)</f>
        <v>0</v>
      </c>
      <c r="L101" s="288">
        <f>SUMIF('7.  Persistence Report'!$D$135:$D$144,$B100,'7.  Persistence Report'!BC$135:BC$144)</f>
        <v>0</v>
      </c>
      <c r="M101" s="288">
        <f>SUMIF('7.  Persistence Report'!$D$135:$D$144,$B100,'7.  Persistence Report'!BD$135:BD$144)</f>
        <v>0</v>
      </c>
      <c r="N101" s="288">
        <f>N100</f>
        <v>12</v>
      </c>
      <c r="O101" s="288">
        <f>'[3]5.  2015-2020 LRAM'!O101</f>
        <v>0</v>
      </c>
      <c r="P101" s="288">
        <f>SUMIF('7.  Persistence Report'!$D$135:$D$144,$B100,'7.  Persistence Report'!Q$135:Q$144)</f>
        <v>0</v>
      </c>
      <c r="Q101" s="288">
        <f>SUMIF('7.  Persistence Report'!$D$135:$D$144,$B100,'7.  Persistence Report'!R$135:R$144)</f>
        <v>0</v>
      </c>
      <c r="R101" s="288">
        <f>SUMIF('7.  Persistence Report'!$D$135:$D$144,$B100,'7.  Persistence Report'!S$135:S$144)</f>
        <v>0</v>
      </c>
      <c r="S101" s="288">
        <f>SUMIF('7.  Persistence Report'!$D$135:$D$144,$B100,'7.  Persistence Report'!T$135:T$144)</f>
        <v>0</v>
      </c>
      <c r="T101" s="288">
        <f>SUMIF('7.  Persistence Report'!$D$135:$D$144,$B100,'7.  Persistence Report'!U$135:U$144)</f>
        <v>0</v>
      </c>
      <c r="U101" s="288">
        <f>SUMIF('7.  Persistence Report'!$D$135:$D$144,$B100,'7.  Persistence Report'!V$135:V$144)</f>
        <v>0</v>
      </c>
      <c r="V101" s="288">
        <f>SUMIF('7.  Persistence Report'!$D$135:$D$144,$B100,'7.  Persistence Report'!W$135:W$144)</f>
        <v>0</v>
      </c>
      <c r="W101" s="288">
        <f>SUMIF('7.  Persistence Report'!$D$135:$D$144,$B100,'7.  Persistence Report'!X$135:X$144)</f>
        <v>0</v>
      </c>
      <c r="X101" s="288">
        <f>SUMIF('7.  Persistence Report'!$D$135:$D$144,$B100,'7.  Persistence Report'!Y$135:Y$144)</f>
        <v>0</v>
      </c>
      <c r="Y101" s="404">
        <f t="shared" ref="Y101:AL101" si="175">Y100</f>
        <v>0</v>
      </c>
      <c r="Z101" s="404">
        <f t="shared" si="175"/>
        <v>0</v>
      </c>
      <c r="AA101" s="404">
        <f t="shared" si="175"/>
        <v>0</v>
      </c>
      <c r="AB101" s="404">
        <f t="shared" si="175"/>
        <v>0</v>
      </c>
      <c r="AC101" s="404">
        <f t="shared" si="175"/>
        <v>0</v>
      </c>
      <c r="AD101" s="404">
        <f t="shared" si="175"/>
        <v>0</v>
      </c>
      <c r="AE101" s="404">
        <f t="shared" si="175"/>
        <v>0</v>
      </c>
      <c r="AF101" s="404">
        <f t="shared" si="175"/>
        <v>0</v>
      </c>
      <c r="AG101" s="404">
        <f t="shared" si="175"/>
        <v>0</v>
      </c>
      <c r="AH101" s="404">
        <f t="shared" si="175"/>
        <v>0</v>
      </c>
      <c r="AI101" s="404">
        <f t="shared" si="175"/>
        <v>0</v>
      </c>
      <c r="AJ101" s="404">
        <f t="shared" si="175"/>
        <v>0</v>
      </c>
      <c r="AK101" s="404">
        <f t="shared" si="175"/>
        <v>0</v>
      </c>
      <c r="AL101" s="404">
        <f t="shared" si="175"/>
        <v>0</v>
      </c>
      <c r="AM101" s="299"/>
    </row>
    <row r="102" spans="1:39" ht="15.75" outlineLevel="1">
      <c r="B102" s="316"/>
      <c r="C102" s="293"/>
      <c r="D102" s="284"/>
      <c r="E102" s="284"/>
      <c r="F102" s="284"/>
      <c r="G102" s="284"/>
      <c r="H102" s="284"/>
      <c r="I102" s="284"/>
      <c r="J102" s="284"/>
      <c r="K102" s="284"/>
      <c r="L102" s="284"/>
      <c r="M102" s="284"/>
      <c r="N102" s="293"/>
      <c r="O102" s="284"/>
      <c r="P102" s="284"/>
      <c r="Q102" s="284"/>
      <c r="R102" s="284"/>
      <c r="S102" s="284"/>
      <c r="T102" s="284"/>
      <c r="U102" s="284"/>
      <c r="V102" s="284"/>
      <c r="W102" s="284"/>
      <c r="X102" s="284"/>
      <c r="Y102" s="405"/>
      <c r="Z102" s="405"/>
      <c r="AA102" s="405"/>
      <c r="AB102" s="405"/>
      <c r="AC102" s="405"/>
      <c r="AD102" s="405"/>
      <c r="AE102" s="405"/>
      <c r="AF102" s="405"/>
      <c r="AG102" s="405"/>
      <c r="AH102" s="405"/>
      <c r="AI102" s="405"/>
      <c r="AJ102" s="405"/>
      <c r="AK102" s="405"/>
      <c r="AL102" s="405"/>
      <c r="AM102" s="299"/>
    </row>
    <row r="103" spans="1:39" ht="15.75" outlineLevel="1">
      <c r="B103" s="511" t="s">
        <v>502</v>
      </c>
      <c r="C103" s="284"/>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415"/>
      <c r="Z103" s="418"/>
      <c r="AA103" s="418"/>
      <c r="AB103" s="418"/>
      <c r="AC103" s="418"/>
      <c r="AD103" s="418"/>
      <c r="AE103" s="418"/>
      <c r="AF103" s="418"/>
      <c r="AG103" s="418"/>
      <c r="AH103" s="418"/>
      <c r="AI103" s="418"/>
      <c r="AJ103" s="418"/>
      <c r="AK103" s="418"/>
      <c r="AL103" s="418"/>
      <c r="AM103" s="299"/>
    </row>
    <row r="104" spans="1:39" ht="15.75" outlineLevel="1">
      <c r="B104" s="281" t="s">
        <v>498</v>
      </c>
      <c r="C104" s="284"/>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415"/>
      <c r="Z104" s="418"/>
      <c r="AA104" s="418"/>
      <c r="AB104" s="418"/>
      <c r="AC104" s="418"/>
      <c r="AD104" s="418"/>
      <c r="AE104" s="418"/>
      <c r="AF104" s="418"/>
      <c r="AG104" s="418"/>
      <c r="AH104" s="418"/>
      <c r="AI104" s="418"/>
      <c r="AJ104" s="418"/>
      <c r="AK104" s="418"/>
      <c r="AL104" s="418"/>
      <c r="AM104" s="299"/>
    </row>
    <row r="105" spans="1:39" outlineLevel="1">
      <c r="A105" s="515">
        <v>21</v>
      </c>
      <c r="B105" s="513" t="s">
        <v>112</v>
      </c>
      <c r="C105" s="284" t="s">
        <v>24</v>
      </c>
      <c r="D105" s="288">
        <f>'[4]LDC Progress'!$CP$7</f>
        <v>734476</v>
      </c>
      <c r="E105" s="288">
        <f>SUMIF('7.  Persistence Report'!$D$122:$D$133,$B105,'7.  Persistence Report'!AV$122:AV$133)</f>
        <v>728461</v>
      </c>
      <c r="F105" s="288">
        <f>SUMIF('7.  Persistence Report'!$D$122:$D$133,$B105,'7.  Persistence Report'!AW$122:AW$133)</f>
        <v>728461</v>
      </c>
      <c r="G105" s="288">
        <f>SUMIF('7.  Persistence Report'!$D$122:$D$133,$B105,'7.  Persistence Report'!AX$122:AX$133)</f>
        <v>728461</v>
      </c>
      <c r="H105" s="288">
        <f>SUMIF('7.  Persistence Report'!$D$122:$D$133,$B105,'7.  Persistence Report'!AY$122:AY$133)</f>
        <v>728461</v>
      </c>
      <c r="I105" s="288">
        <f>SUMIF('7.  Persistence Report'!$D$122:$D$133,$B105,'7.  Persistence Report'!AZ$122:AZ$133)</f>
        <v>728461</v>
      </c>
      <c r="J105" s="288">
        <f>SUMIF('7.  Persistence Report'!$D$122:$D$133,$B105,'7.  Persistence Report'!BA$122:BA$133)</f>
        <v>728461</v>
      </c>
      <c r="K105" s="288">
        <f>SUMIF('7.  Persistence Report'!$D$122:$D$133,$B105,'7.  Persistence Report'!BB$122:BB$133)</f>
        <v>727998</v>
      </c>
      <c r="L105" s="288">
        <f>SUMIF('7.  Persistence Report'!$D$122:$D$133,$B105,'7.  Persistence Report'!BC$122:BC$133)</f>
        <v>727998</v>
      </c>
      <c r="M105" s="288">
        <f>SUMIF('7.  Persistence Report'!$D$122:$D$133,$B105,'7.  Persistence Report'!BD$122:BD$133)</f>
        <v>727998</v>
      </c>
      <c r="N105" s="284"/>
      <c r="O105" s="288">
        <f>'[4]LDC Progress'!$DO$7</f>
        <v>47</v>
      </c>
      <c r="P105" s="288">
        <f>SUMIF('7.  Persistence Report'!$D$122:$D$133,$B105,'7.  Persistence Report'!Q$122:Q$133)</f>
        <v>46</v>
      </c>
      <c r="Q105" s="288">
        <f>SUMIF('7.  Persistence Report'!$D$122:$D$133,$B105,'7.  Persistence Report'!R$122:R$133)</f>
        <v>46</v>
      </c>
      <c r="R105" s="288">
        <f>SUMIF('7.  Persistence Report'!$D$122:$D$133,$B105,'7.  Persistence Report'!S$122:S$133)</f>
        <v>46</v>
      </c>
      <c r="S105" s="288">
        <f>SUMIF('7.  Persistence Report'!$D$122:$D$133,$B105,'7.  Persistence Report'!T$122:T$133)</f>
        <v>46</v>
      </c>
      <c r="T105" s="288">
        <f>SUMIF('7.  Persistence Report'!$D$122:$D$133,$B105,'7.  Persistence Report'!U$122:U$133)</f>
        <v>46</v>
      </c>
      <c r="U105" s="288">
        <f>SUMIF('7.  Persistence Report'!$D$122:$D$133,$B105,'7.  Persistence Report'!V$122:V$133)</f>
        <v>46</v>
      </c>
      <c r="V105" s="288">
        <f>SUMIF('7.  Persistence Report'!$D$122:$D$133,$B105,'7.  Persistence Report'!W$122:W$133)</f>
        <v>46</v>
      </c>
      <c r="W105" s="288">
        <f>SUMIF('7.  Persistence Report'!$D$122:$D$133,$B105,'7.  Persistence Report'!X$122:X$133)</f>
        <v>46</v>
      </c>
      <c r="X105" s="288">
        <f>SUMIF('7.  Persistence Report'!$D$122:$D$133,$B105,'7.  Persistence Report'!Y$122:Y$133)</f>
        <v>46</v>
      </c>
      <c r="Y105" s="1031">
        <v>1</v>
      </c>
      <c r="Z105" s="403"/>
      <c r="AA105" s="403"/>
      <c r="AB105" s="403"/>
      <c r="AC105" s="403"/>
      <c r="AD105" s="403"/>
      <c r="AE105" s="403"/>
      <c r="AF105" s="403"/>
      <c r="AG105" s="403"/>
      <c r="AH105" s="403"/>
      <c r="AI105" s="403"/>
      <c r="AJ105" s="403"/>
      <c r="AK105" s="403"/>
      <c r="AL105" s="403"/>
      <c r="AM105" s="289">
        <f>SUM(Y105:AL105)</f>
        <v>1</v>
      </c>
    </row>
    <row r="106" spans="1:39" outlineLevel="1">
      <c r="B106" s="287" t="s">
        <v>266</v>
      </c>
      <c r="C106" s="284" t="s">
        <v>162</v>
      </c>
      <c r="D106" s="288">
        <f>'[4]LDC Progress'!$CQ$7</f>
        <v>84221</v>
      </c>
      <c r="E106" s="288">
        <f>SUMIF('7.  Persistence Report'!$D$135:$D$144,$B105,'7.  Persistence Report'!AV$135:AV$144)</f>
        <v>82963</v>
      </c>
      <c r="F106" s="288">
        <f>SUMIF('7.  Persistence Report'!$D$135:$D$144,$B105,'7.  Persistence Report'!AW$135:AW$144)</f>
        <v>82963</v>
      </c>
      <c r="G106" s="288">
        <f>SUMIF('7.  Persistence Report'!$D$135:$D$144,$B105,'7.  Persistence Report'!AX$135:AX$144)</f>
        <v>82963</v>
      </c>
      <c r="H106" s="288">
        <f>SUMIF('7.  Persistence Report'!$D$135:$D$144,$B105,'7.  Persistence Report'!AY$135:AY$144)</f>
        <v>82963</v>
      </c>
      <c r="I106" s="288">
        <f>SUMIF('7.  Persistence Report'!$D$135:$D$144,$B105,'7.  Persistence Report'!AZ$135:AZ$144)</f>
        <v>82963</v>
      </c>
      <c r="J106" s="288">
        <f>SUMIF('7.  Persistence Report'!$D$135:$D$144,$B105,'7.  Persistence Report'!BA$135:BA$144)</f>
        <v>82963</v>
      </c>
      <c r="K106" s="288">
        <f>SUMIF('7.  Persistence Report'!$D$135:$D$144,$B105,'7.  Persistence Report'!BB$135:BB$144)</f>
        <v>82911</v>
      </c>
      <c r="L106" s="288">
        <f>SUMIF('7.  Persistence Report'!$D$135:$D$144,$B105,'7.  Persistence Report'!BC$135:BC$144)</f>
        <v>82911</v>
      </c>
      <c r="M106" s="288">
        <f>SUMIF('7.  Persistence Report'!$D$135:$D$144,$B105,'7.  Persistence Report'!BD$135:BD$144)</f>
        <v>82911</v>
      </c>
      <c r="N106" s="284"/>
      <c r="O106" s="288">
        <f>'[4]LDC Progress'!$DP$7</f>
        <v>5</v>
      </c>
      <c r="P106" s="288">
        <f>SUMIF('7.  Persistence Report'!$D$135:$D$144,$B105,'7.  Persistence Report'!Q$135:Q$144)</f>
        <v>5</v>
      </c>
      <c r="Q106" s="288">
        <f>SUMIF('7.  Persistence Report'!$D$135:$D$144,$B105,'7.  Persistence Report'!R$135:R$144)</f>
        <v>5</v>
      </c>
      <c r="R106" s="288">
        <f>SUMIF('7.  Persistence Report'!$D$135:$D$144,$B105,'7.  Persistence Report'!S$135:S$144)</f>
        <v>5</v>
      </c>
      <c r="S106" s="288">
        <f>SUMIF('7.  Persistence Report'!$D$135:$D$144,$B105,'7.  Persistence Report'!T$135:T$144)</f>
        <v>5</v>
      </c>
      <c r="T106" s="288">
        <f>SUMIF('7.  Persistence Report'!$D$135:$D$144,$B105,'7.  Persistence Report'!U$135:U$144)</f>
        <v>5</v>
      </c>
      <c r="U106" s="288">
        <f>SUMIF('7.  Persistence Report'!$D$135:$D$144,$B105,'7.  Persistence Report'!V$135:V$144)</f>
        <v>5</v>
      </c>
      <c r="V106" s="288">
        <f>SUMIF('7.  Persistence Report'!$D$135:$D$144,$B105,'7.  Persistence Report'!W$135:W$144)</f>
        <v>5</v>
      </c>
      <c r="W106" s="288">
        <f>SUMIF('7.  Persistence Report'!$D$135:$D$144,$B105,'7.  Persistence Report'!X$135:X$144)</f>
        <v>5</v>
      </c>
      <c r="X106" s="288">
        <f>SUMIF('7.  Persistence Report'!$D$135:$D$144,$B105,'7.  Persistence Report'!Y$135:Y$144)</f>
        <v>5</v>
      </c>
      <c r="Y106" s="1032">
        <f>Y105</f>
        <v>1</v>
      </c>
      <c r="Z106" s="404">
        <f t="shared" ref="Z106" si="176">Z105</f>
        <v>0</v>
      </c>
      <c r="AA106" s="404">
        <f t="shared" ref="AA106" si="177">AA105</f>
        <v>0</v>
      </c>
      <c r="AB106" s="404">
        <f t="shared" ref="AB106" si="178">AB105</f>
        <v>0</v>
      </c>
      <c r="AC106" s="404">
        <f t="shared" ref="AC106" si="179">AC105</f>
        <v>0</v>
      </c>
      <c r="AD106" s="404">
        <f t="shared" ref="AD106" si="180">AD105</f>
        <v>0</v>
      </c>
      <c r="AE106" s="404">
        <f t="shared" ref="AE106" si="181">AE105</f>
        <v>0</v>
      </c>
      <c r="AF106" s="404">
        <f t="shared" ref="AF106" si="182">AF105</f>
        <v>0</v>
      </c>
      <c r="AG106" s="404">
        <f t="shared" ref="AG106" si="183">AG105</f>
        <v>0</v>
      </c>
      <c r="AH106" s="404">
        <f t="shared" ref="AH106" si="184">AH105</f>
        <v>0</v>
      </c>
      <c r="AI106" s="404">
        <f t="shared" ref="AI106" si="185">AI105</f>
        <v>0</v>
      </c>
      <c r="AJ106" s="404">
        <f t="shared" ref="AJ106" si="186">AJ105</f>
        <v>0</v>
      </c>
      <c r="AK106" s="404">
        <f t="shared" ref="AK106" si="187">AK105</f>
        <v>0</v>
      </c>
      <c r="AL106" s="404">
        <f t="shared" ref="AL106" si="188">AL105</f>
        <v>0</v>
      </c>
      <c r="AM106" s="299"/>
    </row>
    <row r="107" spans="1:39" outlineLevel="1">
      <c r="B107" s="287"/>
      <c r="C107" s="284"/>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411"/>
      <c r="Z107" s="418"/>
      <c r="AA107" s="418"/>
      <c r="AB107" s="418"/>
      <c r="AC107" s="418"/>
      <c r="AD107" s="418"/>
      <c r="AE107" s="418"/>
      <c r="AF107" s="418"/>
      <c r="AG107" s="418"/>
      <c r="AH107" s="418"/>
      <c r="AI107" s="418"/>
      <c r="AJ107" s="418"/>
      <c r="AK107" s="418"/>
      <c r="AL107" s="418"/>
      <c r="AM107" s="299"/>
    </row>
    <row r="108" spans="1:39" ht="30" outlineLevel="1">
      <c r="A108" s="515">
        <v>22</v>
      </c>
      <c r="B108" s="513" t="s">
        <v>113</v>
      </c>
      <c r="C108" s="284" t="s">
        <v>24</v>
      </c>
      <c r="D108" s="288">
        <f>'[4]LDC Progress'!$CP$9</f>
        <v>240796</v>
      </c>
      <c r="E108" s="288">
        <f>SUMIF('7.  Persistence Report'!$D$122:$D$133,$B108,'7.  Persistence Report'!AV$122:AV$133)</f>
        <v>240796</v>
      </c>
      <c r="F108" s="288">
        <f>SUMIF('7.  Persistence Report'!$D$122:$D$133,$B108,'7.  Persistence Report'!AW$122:AW$133)</f>
        <v>240796</v>
      </c>
      <c r="G108" s="288">
        <f>SUMIF('7.  Persistence Report'!$D$122:$D$133,$B108,'7.  Persistence Report'!AX$122:AX$133)</f>
        <v>240796</v>
      </c>
      <c r="H108" s="288">
        <f>SUMIF('7.  Persistence Report'!$D$122:$D$133,$B108,'7.  Persistence Report'!AY$122:AY$133)</f>
        <v>240796</v>
      </c>
      <c r="I108" s="288">
        <f>SUMIF('7.  Persistence Report'!$D$122:$D$133,$B108,'7.  Persistence Report'!AZ$122:AZ$133)</f>
        <v>240796</v>
      </c>
      <c r="J108" s="288">
        <f>SUMIF('7.  Persistence Report'!$D$122:$D$133,$B108,'7.  Persistence Report'!BA$122:BA$133)</f>
        <v>240796</v>
      </c>
      <c r="K108" s="288">
        <f>SUMIF('7.  Persistence Report'!$D$122:$D$133,$B108,'7.  Persistence Report'!BB$122:BB$133)</f>
        <v>240796</v>
      </c>
      <c r="L108" s="288">
        <f>SUMIF('7.  Persistence Report'!$D$122:$D$133,$B108,'7.  Persistence Report'!BC$122:BC$133)</f>
        <v>240796</v>
      </c>
      <c r="M108" s="288">
        <f>SUMIF('7.  Persistence Report'!$D$122:$D$133,$B108,'7.  Persistence Report'!BD$122:BD$133)</f>
        <v>240796</v>
      </c>
      <c r="N108" s="284"/>
      <c r="O108" s="288">
        <f>'[4]LDC Progress'!$DO$9</f>
        <v>124</v>
      </c>
      <c r="P108" s="288">
        <f>SUMIF('7.  Persistence Report'!$D$122:$D$133,$B108,'7.  Persistence Report'!Q$122:Q$133)</f>
        <v>124</v>
      </c>
      <c r="Q108" s="288">
        <f>SUMIF('7.  Persistence Report'!$D$122:$D$133,$B108,'7.  Persistence Report'!R$122:R$133)</f>
        <v>124</v>
      </c>
      <c r="R108" s="288">
        <f>SUMIF('7.  Persistence Report'!$D$122:$D$133,$B108,'7.  Persistence Report'!S$122:S$133)</f>
        <v>124</v>
      </c>
      <c r="S108" s="288">
        <f>SUMIF('7.  Persistence Report'!$D$122:$D$133,$B108,'7.  Persistence Report'!T$122:T$133)</f>
        <v>124</v>
      </c>
      <c r="T108" s="288">
        <f>SUMIF('7.  Persistence Report'!$D$122:$D$133,$B108,'7.  Persistence Report'!U$122:U$133)</f>
        <v>124</v>
      </c>
      <c r="U108" s="288">
        <f>SUMIF('7.  Persistence Report'!$D$122:$D$133,$B108,'7.  Persistence Report'!V$122:V$133)</f>
        <v>124</v>
      </c>
      <c r="V108" s="288">
        <f>SUMIF('7.  Persistence Report'!$D$122:$D$133,$B108,'7.  Persistence Report'!W$122:W$133)</f>
        <v>124</v>
      </c>
      <c r="W108" s="288">
        <f>SUMIF('7.  Persistence Report'!$D$122:$D$133,$B108,'7.  Persistence Report'!X$122:X$133)</f>
        <v>124</v>
      </c>
      <c r="X108" s="288">
        <f>SUMIF('7.  Persistence Report'!$D$122:$D$133,$B108,'7.  Persistence Report'!Y$122:Y$133)</f>
        <v>124</v>
      </c>
      <c r="Y108" s="1031">
        <v>1</v>
      </c>
      <c r="Z108" s="403"/>
      <c r="AA108" s="403"/>
      <c r="AB108" s="403"/>
      <c r="AC108" s="403"/>
      <c r="AD108" s="403"/>
      <c r="AE108" s="403"/>
      <c r="AF108" s="403"/>
      <c r="AG108" s="403"/>
      <c r="AH108" s="403"/>
      <c r="AI108" s="403"/>
      <c r="AJ108" s="403"/>
      <c r="AK108" s="403"/>
      <c r="AL108" s="403"/>
      <c r="AM108" s="289">
        <f>SUM(Y108:AL108)</f>
        <v>1</v>
      </c>
    </row>
    <row r="109" spans="1:39" outlineLevel="1">
      <c r="B109" s="287" t="s">
        <v>266</v>
      </c>
      <c r="C109" s="284" t="s">
        <v>162</v>
      </c>
      <c r="D109" s="288">
        <f>'[4]LDC Progress'!$CQ$9</f>
        <v>35577</v>
      </c>
      <c r="E109" s="288">
        <f>SUMIF('7.  Persistence Report'!$D$135:$D$144,$B108,'7.  Persistence Report'!AV$135:AV$144)</f>
        <v>35577</v>
      </c>
      <c r="F109" s="288">
        <f>SUMIF('7.  Persistence Report'!$D$135:$D$144,$B108,'7.  Persistence Report'!AW$135:AW$144)</f>
        <v>35577</v>
      </c>
      <c r="G109" s="288">
        <f>SUMIF('7.  Persistence Report'!$D$135:$D$144,$B108,'7.  Persistence Report'!AX$135:AX$144)</f>
        <v>35577</v>
      </c>
      <c r="H109" s="288">
        <f>SUMIF('7.  Persistence Report'!$D$135:$D$144,$B108,'7.  Persistence Report'!AY$135:AY$144)</f>
        <v>35577</v>
      </c>
      <c r="I109" s="288">
        <f>SUMIF('7.  Persistence Report'!$D$135:$D$144,$B108,'7.  Persistence Report'!AZ$135:AZ$144)</f>
        <v>35577</v>
      </c>
      <c r="J109" s="288">
        <f>SUMIF('7.  Persistence Report'!$D$135:$D$144,$B108,'7.  Persistence Report'!BA$135:BA$144)</f>
        <v>35577</v>
      </c>
      <c r="K109" s="288">
        <f>SUMIF('7.  Persistence Report'!$D$135:$D$144,$B108,'7.  Persistence Report'!BB$135:BB$144)</f>
        <v>35577</v>
      </c>
      <c r="L109" s="288">
        <f>SUMIF('7.  Persistence Report'!$D$135:$D$144,$B108,'7.  Persistence Report'!BC$135:BC$144)</f>
        <v>35577</v>
      </c>
      <c r="M109" s="288">
        <f>SUMIF('7.  Persistence Report'!$D$135:$D$144,$B108,'7.  Persistence Report'!BD$135:BD$144)</f>
        <v>35577</v>
      </c>
      <c r="N109" s="284"/>
      <c r="O109" s="288">
        <f>'[4]LDC Progress'!$DP$9</f>
        <v>18</v>
      </c>
      <c r="P109" s="288">
        <f>SUMIF('7.  Persistence Report'!$D$135:$D$144,$B108,'7.  Persistence Report'!Q$135:Q$144)</f>
        <v>18</v>
      </c>
      <c r="Q109" s="288">
        <f>SUMIF('7.  Persistence Report'!$D$135:$D$144,$B108,'7.  Persistence Report'!R$135:R$144)</f>
        <v>18</v>
      </c>
      <c r="R109" s="288">
        <f>SUMIF('7.  Persistence Report'!$D$135:$D$144,$B108,'7.  Persistence Report'!S$135:S$144)</f>
        <v>18</v>
      </c>
      <c r="S109" s="288">
        <f>SUMIF('7.  Persistence Report'!$D$135:$D$144,$B108,'7.  Persistence Report'!T$135:T$144)</f>
        <v>18</v>
      </c>
      <c r="T109" s="288">
        <f>SUMIF('7.  Persistence Report'!$D$135:$D$144,$B108,'7.  Persistence Report'!U$135:U$144)</f>
        <v>18</v>
      </c>
      <c r="U109" s="288">
        <f>SUMIF('7.  Persistence Report'!$D$135:$D$144,$B108,'7.  Persistence Report'!V$135:V$144)</f>
        <v>18</v>
      </c>
      <c r="V109" s="288">
        <f>SUMIF('7.  Persistence Report'!$D$135:$D$144,$B108,'7.  Persistence Report'!W$135:W$144)</f>
        <v>18</v>
      </c>
      <c r="W109" s="288">
        <f>SUMIF('7.  Persistence Report'!$D$135:$D$144,$B108,'7.  Persistence Report'!X$135:X$144)</f>
        <v>18</v>
      </c>
      <c r="X109" s="288">
        <f>SUMIF('7.  Persistence Report'!$D$135:$D$144,$B108,'7.  Persistence Report'!Y$135:Y$144)</f>
        <v>18</v>
      </c>
      <c r="Y109" s="404">
        <f>Y108</f>
        <v>1</v>
      </c>
      <c r="Z109" s="404">
        <f t="shared" ref="Z109" si="189">Z108</f>
        <v>0</v>
      </c>
      <c r="AA109" s="404">
        <f t="shared" ref="AA109" si="190">AA108</f>
        <v>0</v>
      </c>
      <c r="AB109" s="404">
        <f t="shared" ref="AB109" si="191">AB108</f>
        <v>0</v>
      </c>
      <c r="AC109" s="404">
        <f t="shared" ref="AC109" si="192">AC108</f>
        <v>0</v>
      </c>
      <c r="AD109" s="404">
        <f t="shared" ref="AD109" si="193">AD108</f>
        <v>0</v>
      </c>
      <c r="AE109" s="404">
        <f t="shared" ref="AE109" si="194">AE108</f>
        <v>0</v>
      </c>
      <c r="AF109" s="404">
        <f t="shared" ref="AF109" si="195">AF108</f>
        <v>0</v>
      </c>
      <c r="AG109" s="404">
        <f t="shared" ref="AG109" si="196">AG108</f>
        <v>0</v>
      </c>
      <c r="AH109" s="404">
        <f t="shared" ref="AH109" si="197">AH108</f>
        <v>0</v>
      </c>
      <c r="AI109" s="404">
        <f t="shared" ref="AI109" si="198">AI108</f>
        <v>0</v>
      </c>
      <c r="AJ109" s="404">
        <f t="shared" ref="AJ109" si="199">AJ108</f>
        <v>0</v>
      </c>
      <c r="AK109" s="404">
        <f t="shared" ref="AK109" si="200">AK108</f>
        <v>0</v>
      </c>
      <c r="AL109" s="404">
        <f t="shared" ref="AL109" si="201">AL108</f>
        <v>0</v>
      </c>
      <c r="AM109" s="299"/>
    </row>
    <row r="110" spans="1:39" outlineLevel="1">
      <c r="B110" s="287"/>
      <c r="C110" s="284"/>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415"/>
      <c r="Z110" s="418"/>
      <c r="AA110" s="418"/>
      <c r="AB110" s="418"/>
      <c r="AC110" s="418"/>
      <c r="AD110" s="418"/>
      <c r="AE110" s="418"/>
      <c r="AF110" s="418"/>
      <c r="AG110" s="418"/>
      <c r="AH110" s="418"/>
      <c r="AI110" s="418"/>
      <c r="AJ110" s="418"/>
      <c r="AK110" s="418"/>
      <c r="AL110" s="418"/>
      <c r="AM110" s="299"/>
    </row>
    <row r="111" spans="1:39" ht="30" outlineLevel="1">
      <c r="A111" s="515">
        <v>23</v>
      </c>
      <c r="B111" s="513" t="s">
        <v>114</v>
      </c>
      <c r="C111" s="284" t="s">
        <v>24</v>
      </c>
      <c r="D111" s="288">
        <f>'[3]5.  2015-2020 LRAM'!D111</f>
        <v>0</v>
      </c>
      <c r="E111" s="288">
        <f>SUMIF('7.  Persistence Report'!$D$122:$D$133,$B111,'7.  Persistence Report'!AV$122:AV$133)</f>
        <v>0</v>
      </c>
      <c r="F111" s="288">
        <f>SUMIF('7.  Persistence Report'!$D$122:$D$133,$B111,'7.  Persistence Report'!AW$122:AW$133)</f>
        <v>0</v>
      </c>
      <c r="G111" s="288">
        <f>SUMIF('7.  Persistence Report'!$D$122:$D$133,$B111,'7.  Persistence Report'!AX$122:AX$133)</f>
        <v>0</v>
      </c>
      <c r="H111" s="288">
        <f>SUMIF('7.  Persistence Report'!$D$122:$D$133,$B111,'7.  Persistence Report'!AY$122:AY$133)</f>
        <v>0</v>
      </c>
      <c r="I111" s="288">
        <f>SUMIF('7.  Persistence Report'!$D$122:$D$133,$B111,'7.  Persistence Report'!AZ$122:AZ$133)</f>
        <v>0</v>
      </c>
      <c r="J111" s="288">
        <f>SUMIF('7.  Persistence Report'!$D$122:$D$133,$B111,'7.  Persistence Report'!BA$122:BA$133)</f>
        <v>0</v>
      </c>
      <c r="K111" s="288">
        <f>SUMIF('7.  Persistence Report'!$D$122:$D$133,$B111,'7.  Persistence Report'!BB$122:BB$133)</f>
        <v>0</v>
      </c>
      <c r="L111" s="288">
        <f>SUMIF('7.  Persistence Report'!$D$122:$D$133,$B111,'7.  Persistence Report'!BC$122:BC$133)</f>
        <v>0</v>
      </c>
      <c r="M111" s="288">
        <f>SUMIF('7.  Persistence Report'!$D$122:$D$133,$B111,'7.  Persistence Report'!BD$122:BD$133)</f>
        <v>0</v>
      </c>
      <c r="N111" s="284"/>
      <c r="O111" s="288">
        <f>'[3]5.  2015-2020 LRAM'!O111</f>
        <v>0</v>
      </c>
      <c r="P111" s="288">
        <f>SUMIF('7.  Persistence Report'!$D$122:$D$133,$B111,'7.  Persistence Report'!Q$122:Q$133)</f>
        <v>0</v>
      </c>
      <c r="Q111" s="288">
        <f>SUMIF('7.  Persistence Report'!$D$122:$D$133,$B111,'7.  Persistence Report'!R$122:R$133)</f>
        <v>0</v>
      </c>
      <c r="R111" s="288">
        <f>SUMIF('7.  Persistence Report'!$D$122:$D$133,$B111,'7.  Persistence Report'!S$122:S$133)</f>
        <v>0</v>
      </c>
      <c r="S111" s="288">
        <f>SUMIF('7.  Persistence Report'!$D$122:$D$133,$B111,'7.  Persistence Report'!T$122:T$133)</f>
        <v>0</v>
      </c>
      <c r="T111" s="288">
        <f>SUMIF('7.  Persistence Report'!$D$122:$D$133,$B111,'7.  Persistence Report'!U$122:U$133)</f>
        <v>0</v>
      </c>
      <c r="U111" s="288">
        <f>SUMIF('7.  Persistence Report'!$D$122:$D$133,$B111,'7.  Persistence Report'!V$122:V$133)</f>
        <v>0</v>
      </c>
      <c r="V111" s="288">
        <f>SUMIF('7.  Persistence Report'!$D$122:$D$133,$B111,'7.  Persistence Report'!W$122:W$133)</f>
        <v>0</v>
      </c>
      <c r="W111" s="288">
        <f>SUMIF('7.  Persistence Report'!$D$122:$D$133,$B111,'7.  Persistence Report'!X$122:X$133)</f>
        <v>0</v>
      </c>
      <c r="X111" s="288">
        <f>SUMIF('7.  Persistence Report'!$D$122:$D$133,$B111,'7.  Persistence Report'!Y$122:Y$133)</f>
        <v>0</v>
      </c>
      <c r="Y111" s="403">
        <v>1</v>
      </c>
      <c r="Z111" s="403"/>
      <c r="AA111" s="403"/>
      <c r="AB111" s="403"/>
      <c r="AC111" s="403"/>
      <c r="AD111" s="403"/>
      <c r="AE111" s="403"/>
      <c r="AF111" s="403"/>
      <c r="AG111" s="403"/>
      <c r="AH111" s="403"/>
      <c r="AI111" s="403"/>
      <c r="AJ111" s="403"/>
      <c r="AK111" s="403"/>
      <c r="AL111" s="403"/>
      <c r="AM111" s="289">
        <f>SUM(Y111:AL111)</f>
        <v>1</v>
      </c>
    </row>
    <row r="112" spans="1:39" outlineLevel="1">
      <c r="B112" s="287" t="s">
        <v>266</v>
      </c>
      <c r="C112" s="284" t="s">
        <v>162</v>
      </c>
      <c r="D112" s="288">
        <f>'[4]LDC Progress'!$CQ$10</f>
        <v>30500</v>
      </c>
      <c r="E112" s="288">
        <f>SUMIF('7.  Persistence Report'!$D$135:$D$144,$B111,'7.  Persistence Report'!AV$135:AV$144)</f>
        <v>30500</v>
      </c>
      <c r="F112" s="288">
        <f>SUMIF('7.  Persistence Report'!$D$135:$D$144,$B111,'7.  Persistence Report'!AW$135:AW$144)</f>
        <v>30500</v>
      </c>
      <c r="G112" s="288">
        <f>SUMIF('7.  Persistence Report'!$D$135:$D$144,$B111,'7.  Persistence Report'!AX$135:AX$144)</f>
        <v>30500</v>
      </c>
      <c r="H112" s="288">
        <f>SUMIF('7.  Persistence Report'!$D$135:$D$144,$B111,'7.  Persistence Report'!AY$135:AY$144)</f>
        <v>30500</v>
      </c>
      <c r="I112" s="288">
        <f>SUMIF('7.  Persistence Report'!$D$135:$D$144,$B111,'7.  Persistence Report'!AZ$135:AZ$144)</f>
        <v>30500</v>
      </c>
      <c r="J112" s="288">
        <f>SUMIF('7.  Persistence Report'!$D$135:$D$144,$B111,'7.  Persistence Report'!BA$135:BA$144)</f>
        <v>30500</v>
      </c>
      <c r="K112" s="288">
        <f>SUMIF('7.  Persistence Report'!$D$135:$D$144,$B111,'7.  Persistence Report'!BB$135:BB$144)</f>
        <v>30500</v>
      </c>
      <c r="L112" s="288">
        <f>SUMIF('7.  Persistence Report'!$D$135:$D$144,$B111,'7.  Persistence Report'!BC$135:BC$144)</f>
        <v>30500</v>
      </c>
      <c r="M112" s="288">
        <f>SUMIF('7.  Persistence Report'!$D$135:$D$144,$B111,'7.  Persistence Report'!BD$135:BD$144)</f>
        <v>30500</v>
      </c>
      <c r="N112" s="284"/>
      <c r="O112" s="288">
        <f>'[4]LDC Progress'!$DP$10</f>
        <v>6</v>
      </c>
      <c r="P112" s="288">
        <f>SUMIF('7.  Persistence Report'!$D$135:$D$144,$B111,'7.  Persistence Report'!Q$135:Q$144)</f>
        <v>6</v>
      </c>
      <c r="Q112" s="288">
        <f>SUMIF('7.  Persistence Report'!$D$135:$D$144,$B111,'7.  Persistence Report'!R$135:R$144)</f>
        <v>6</v>
      </c>
      <c r="R112" s="288">
        <f>SUMIF('7.  Persistence Report'!$D$135:$D$144,$B111,'7.  Persistence Report'!S$135:S$144)</f>
        <v>6</v>
      </c>
      <c r="S112" s="288">
        <f>SUMIF('7.  Persistence Report'!$D$135:$D$144,$B111,'7.  Persistence Report'!T$135:T$144)</f>
        <v>6</v>
      </c>
      <c r="T112" s="288">
        <f>SUMIF('7.  Persistence Report'!$D$135:$D$144,$B111,'7.  Persistence Report'!U$135:U$144)</f>
        <v>6</v>
      </c>
      <c r="U112" s="288">
        <f>SUMIF('7.  Persistence Report'!$D$135:$D$144,$B111,'7.  Persistence Report'!V$135:V$144)</f>
        <v>6</v>
      </c>
      <c r="V112" s="288">
        <f>SUMIF('7.  Persistence Report'!$D$135:$D$144,$B111,'7.  Persistence Report'!W$135:W$144)</f>
        <v>6</v>
      </c>
      <c r="W112" s="288">
        <f>SUMIF('7.  Persistence Report'!$D$135:$D$144,$B111,'7.  Persistence Report'!X$135:X$144)</f>
        <v>6</v>
      </c>
      <c r="X112" s="288">
        <f>SUMIF('7.  Persistence Report'!$D$135:$D$144,$B111,'7.  Persistence Report'!Y$135:Y$144)</f>
        <v>6</v>
      </c>
      <c r="Y112" s="404">
        <f>Y111</f>
        <v>1</v>
      </c>
      <c r="Z112" s="404">
        <f t="shared" ref="Z112" si="202">Z111</f>
        <v>0</v>
      </c>
      <c r="AA112" s="404">
        <f t="shared" ref="AA112" si="203">AA111</f>
        <v>0</v>
      </c>
      <c r="AB112" s="404">
        <f t="shared" ref="AB112" si="204">AB111</f>
        <v>0</v>
      </c>
      <c r="AC112" s="404">
        <f t="shared" ref="AC112" si="205">AC111</f>
        <v>0</v>
      </c>
      <c r="AD112" s="404">
        <f t="shared" ref="AD112" si="206">AD111</f>
        <v>0</v>
      </c>
      <c r="AE112" s="404">
        <f t="shared" ref="AE112" si="207">AE111</f>
        <v>0</v>
      </c>
      <c r="AF112" s="404">
        <f t="shared" ref="AF112" si="208">AF111</f>
        <v>0</v>
      </c>
      <c r="AG112" s="404">
        <f t="shared" ref="AG112" si="209">AG111</f>
        <v>0</v>
      </c>
      <c r="AH112" s="404">
        <f t="shared" ref="AH112" si="210">AH111</f>
        <v>0</v>
      </c>
      <c r="AI112" s="404">
        <f t="shared" ref="AI112" si="211">AI111</f>
        <v>0</v>
      </c>
      <c r="AJ112" s="404">
        <f t="shared" ref="AJ112" si="212">AJ111</f>
        <v>0</v>
      </c>
      <c r="AK112" s="404">
        <f t="shared" ref="AK112" si="213">AK111</f>
        <v>0</v>
      </c>
      <c r="AL112" s="404">
        <f t="shared" ref="AL112" si="214">AL111</f>
        <v>0</v>
      </c>
      <c r="AM112" s="299"/>
    </row>
    <row r="113" spans="1:39" outlineLevel="1">
      <c r="B113" s="315"/>
      <c r="C113" s="284"/>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415"/>
      <c r="Z113" s="418"/>
      <c r="AA113" s="418"/>
      <c r="AB113" s="418"/>
      <c r="AC113" s="418"/>
      <c r="AD113" s="418"/>
      <c r="AE113" s="418"/>
      <c r="AF113" s="418"/>
      <c r="AG113" s="418"/>
      <c r="AH113" s="418"/>
      <c r="AI113" s="418"/>
      <c r="AJ113" s="418"/>
      <c r="AK113" s="418"/>
      <c r="AL113" s="418"/>
      <c r="AM113" s="299"/>
    </row>
    <row r="114" spans="1:39" ht="30" outlineLevel="1">
      <c r="A114" s="515">
        <v>24</v>
      </c>
      <c r="B114" s="513" t="s">
        <v>115</v>
      </c>
      <c r="C114" s="284" t="s">
        <v>24</v>
      </c>
      <c r="D114" s="288">
        <f>'[3]5.  2015-2020 LRAM'!D114</f>
        <v>0</v>
      </c>
      <c r="E114" s="288">
        <f>SUMIF('7.  Persistence Report'!$D$122:$D$133,$B114,'7.  Persistence Report'!AV$122:AV$133)</f>
        <v>0</v>
      </c>
      <c r="F114" s="288">
        <f>SUMIF('7.  Persistence Report'!$D$122:$D$133,$B114,'7.  Persistence Report'!AW$122:AW$133)</f>
        <v>0</v>
      </c>
      <c r="G114" s="288">
        <f>SUMIF('7.  Persistence Report'!$D$122:$D$133,$B114,'7.  Persistence Report'!AX$122:AX$133)</f>
        <v>0</v>
      </c>
      <c r="H114" s="288">
        <f>SUMIF('7.  Persistence Report'!$D$122:$D$133,$B114,'7.  Persistence Report'!AY$122:AY$133)</f>
        <v>0</v>
      </c>
      <c r="I114" s="288">
        <f>SUMIF('7.  Persistence Report'!$D$122:$D$133,$B114,'7.  Persistence Report'!AZ$122:AZ$133)</f>
        <v>0</v>
      </c>
      <c r="J114" s="288">
        <f>SUMIF('7.  Persistence Report'!$D$122:$D$133,$B114,'7.  Persistence Report'!BA$122:BA$133)</f>
        <v>0</v>
      </c>
      <c r="K114" s="288">
        <f>SUMIF('7.  Persistence Report'!$D$122:$D$133,$B114,'7.  Persistence Report'!BB$122:BB$133)</f>
        <v>0</v>
      </c>
      <c r="L114" s="288">
        <f>SUMIF('7.  Persistence Report'!$D$122:$D$133,$B114,'7.  Persistence Report'!BC$122:BC$133)</f>
        <v>0</v>
      </c>
      <c r="M114" s="288">
        <f>SUMIF('7.  Persistence Report'!$D$122:$D$133,$B114,'7.  Persistence Report'!BD$122:BD$133)</f>
        <v>0</v>
      </c>
      <c r="N114" s="284"/>
      <c r="O114" s="288">
        <f>'[3]5.  2015-2020 LRAM'!O114</f>
        <v>0</v>
      </c>
      <c r="P114" s="288">
        <f>SUMIF('7.  Persistence Report'!$D$122:$D$133,$B114,'7.  Persistence Report'!Q$122:Q$133)</f>
        <v>0</v>
      </c>
      <c r="Q114" s="288">
        <f>SUMIF('7.  Persistence Report'!$D$122:$D$133,$B114,'7.  Persistence Report'!R$122:R$133)</f>
        <v>0</v>
      </c>
      <c r="R114" s="288">
        <f>SUMIF('7.  Persistence Report'!$D$122:$D$133,$B114,'7.  Persistence Report'!S$122:S$133)</f>
        <v>0</v>
      </c>
      <c r="S114" s="288">
        <f>SUMIF('7.  Persistence Report'!$D$122:$D$133,$B114,'7.  Persistence Report'!T$122:T$133)</f>
        <v>0</v>
      </c>
      <c r="T114" s="288">
        <f>SUMIF('7.  Persistence Report'!$D$122:$D$133,$B114,'7.  Persistence Report'!U$122:U$133)</f>
        <v>0</v>
      </c>
      <c r="U114" s="288">
        <f>SUMIF('7.  Persistence Report'!$D$122:$D$133,$B114,'7.  Persistence Report'!V$122:V$133)</f>
        <v>0</v>
      </c>
      <c r="V114" s="288">
        <f>SUMIF('7.  Persistence Report'!$D$122:$D$133,$B114,'7.  Persistence Report'!W$122:W$133)</f>
        <v>0</v>
      </c>
      <c r="W114" s="288">
        <f>SUMIF('7.  Persistence Report'!$D$122:$D$133,$B114,'7.  Persistence Report'!X$122:X$133)</f>
        <v>0</v>
      </c>
      <c r="X114" s="288">
        <f>SUMIF('7.  Persistence Report'!$D$122:$D$133,$B114,'7.  Persistence Report'!Y$122:Y$133)</f>
        <v>0</v>
      </c>
      <c r="Y114" s="403">
        <v>1</v>
      </c>
      <c r="Z114" s="403"/>
      <c r="AA114" s="403"/>
      <c r="AB114" s="403"/>
      <c r="AC114" s="403"/>
      <c r="AD114" s="403"/>
      <c r="AE114" s="403"/>
      <c r="AF114" s="403"/>
      <c r="AG114" s="403"/>
      <c r="AH114" s="403"/>
      <c r="AI114" s="403"/>
      <c r="AJ114" s="403"/>
      <c r="AK114" s="403"/>
      <c r="AL114" s="403"/>
      <c r="AM114" s="289">
        <f>SUM(Y114:AL114)</f>
        <v>1</v>
      </c>
    </row>
    <row r="115" spans="1:39" outlineLevel="1">
      <c r="B115" s="287" t="s">
        <v>266</v>
      </c>
      <c r="C115" s="284" t="s">
        <v>162</v>
      </c>
      <c r="D115" s="288">
        <f>'[3]5.  2015-2020 LRAM'!D115</f>
        <v>0</v>
      </c>
      <c r="E115" s="288">
        <f>SUMIF('7.  Persistence Report'!$D$135:$D$144,$B114,'7.  Persistence Report'!AV$135:AV$144)</f>
        <v>0</v>
      </c>
      <c r="F115" s="288">
        <f>SUMIF('7.  Persistence Report'!$D$135:$D$144,$B114,'7.  Persistence Report'!AW$135:AW$144)</f>
        <v>0</v>
      </c>
      <c r="G115" s="288">
        <f>SUMIF('7.  Persistence Report'!$D$135:$D$144,$B114,'7.  Persistence Report'!AX$135:AX$144)</f>
        <v>0</v>
      </c>
      <c r="H115" s="288">
        <f>SUMIF('7.  Persistence Report'!$D$135:$D$144,$B114,'7.  Persistence Report'!AY$135:AY$144)</f>
        <v>0</v>
      </c>
      <c r="I115" s="288">
        <f>SUMIF('7.  Persistence Report'!$D$135:$D$144,$B114,'7.  Persistence Report'!AZ$135:AZ$144)</f>
        <v>0</v>
      </c>
      <c r="J115" s="288">
        <f>SUMIF('7.  Persistence Report'!$D$135:$D$144,$B114,'7.  Persistence Report'!BA$135:BA$144)</f>
        <v>0</v>
      </c>
      <c r="K115" s="288">
        <f>SUMIF('7.  Persistence Report'!$D$135:$D$144,$B114,'7.  Persistence Report'!BB$135:BB$144)</f>
        <v>0</v>
      </c>
      <c r="L115" s="288">
        <f>SUMIF('7.  Persistence Report'!$D$135:$D$144,$B114,'7.  Persistence Report'!BC$135:BC$144)</f>
        <v>0</v>
      </c>
      <c r="M115" s="288">
        <f>SUMIF('7.  Persistence Report'!$D$135:$D$144,$B114,'7.  Persistence Report'!BD$135:BD$144)</f>
        <v>0</v>
      </c>
      <c r="N115" s="284"/>
      <c r="O115" s="288">
        <f>'[3]5.  2015-2020 LRAM'!O115</f>
        <v>0</v>
      </c>
      <c r="P115" s="288">
        <f>SUMIF('7.  Persistence Report'!$D$135:$D$144,$B114,'7.  Persistence Report'!Q$135:Q$144)</f>
        <v>0</v>
      </c>
      <c r="Q115" s="288">
        <f>SUMIF('7.  Persistence Report'!$D$135:$D$144,$B114,'7.  Persistence Report'!R$135:R$144)</f>
        <v>0</v>
      </c>
      <c r="R115" s="288">
        <f>SUMIF('7.  Persistence Report'!$D$135:$D$144,$B114,'7.  Persistence Report'!S$135:S$144)</f>
        <v>0</v>
      </c>
      <c r="S115" s="288">
        <f>SUMIF('7.  Persistence Report'!$D$135:$D$144,$B114,'7.  Persistence Report'!T$135:T$144)</f>
        <v>0</v>
      </c>
      <c r="T115" s="288">
        <f>SUMIF('7.  Persistence Report'!$D$135:$D$144,$B114,'7.  Persistence Report'!U$135:U$144)</f>
        <v>0</v>
      </c>
      <c r="U115" s="288">
        <f>SUMIF('7.  Persistence Report'!$D$135:$D$144,$B114,'7.  Persistence Report'!V$135:V$144)</f>
        <v>0</v>
      </c>
      <c r="V115" s="288">
        <f>SUMIF('7.  Persistence Report'!$D$135:$D$144,$B114,'7.  Persistence Report'!W$135:W$144)</f>
        <v>0</v>
      </c>
      <c r="W115" s="288">
        <f>SUMIF('7.  Persistence Report'!$D$135:$D$144,$B114,'7.  Persistence Report'!X$135:X$144)</f>
        <v>0</v>
      </c>
      <c r="X115" s="288">
        <f>SUMIF('7.  Persistence Report'!$D$135:$D$144,$B114,'7.  Persistence Report'!Y$135:Y$144)</f>
        <v>0</v>
      </c>
      <c r="Y115" s="404">
        <f>Y114</f>
        <v>1</v>
      </c>
      <c r="Z115" s="404">
        <f t="shared" ref="Z115" si="215">Z114</f>
        <v>0</v>
      </c>
      <c r="AA115" s="404">
        <f t="shared" ref="AA115" si="216">AA114</f>
        <v>0</v>
      </c>
      <c r="AB115" s="404">
        <f t="shared" ref="AB115" si="217">AB114</f>
        <v>0</v>
      </c>
      <c r="AC115" s="404">
        <f t="shared" ref="AC115" si="218">AC114</f>
        <v>0</v>
      </c>
      <c r="AD115" s="404">
        <f t="shared" ref="AD115" si="219">AD114</f>
        <v>0</v>
      </c>
      <c r="AE115" s="404">
        <f t="shared" ref="AE115" si="220">AE114</f>
        <v>0</v>
      </c>
      <c r="AF115" s="404">
        <f t="shared" ref="AF115" si="221">AF114</f>
        <v>0</v>
      </c>
      <c r="AG115" s="404">
        <f t="shared" ref="AG115" si="222">AG114</f>
        <v>0</v>
      </c>
      <c r="AH115" s="404">
        <f t="shared" ref="AH115" si="223">AH114</f>
        <v>0</v>
      </c>
      <c r="AI115" s="404">
        <f t="shared" ref="AI115" si="224">AI114</f>
        <v>0</v>
      </c>
      <c r="AJ115" s="404">
        <f t="shared" ref="AJ115" si="225">AJ114</f>
        <v>0</v>
      </c>
      <c r="AK115" s="404">
        <f t="shared" ref="AK115" si="226">AK114</f>
        <v>0</v>
      </c>
      <c r="AL115" s="404">
        <f t="shared" ref="AL115" si="227">AL114</f>
        <v>0</v>
      </c>
      <c r="AM115" s="299"/>
    </row>
    <row r="116" spans="1:39" outlineLevel="1">
      <c r="B116" s="287"/>
      <c r="C116" s="284"/>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405"/>
      <c r="Z116" s="418"/>
      <c r="AA116" s="418"/>
      <c r="AB116" s="418"/>
      <c r="AC116" s="418"/>
      <c r="AD116" s="418"/>
      <c r="AE116" s="418"/>
      <c r="AF116" s="418"/>
      <c r="AG116" s="418"/>
      <c r="AH116" s="418"/>
      <c r="AI116" s="418"/>
      <c r="AJ116" s="418"/>
      <c r="AK116" s="418"/>
      <c r="AL116" s="418"/>
      <c r="AM116" s="299"/>
    </row>
    <row r="117" spans="1:39" ht="15.75" outlineLevel="1">
      <c r="B117" s="281" t="s">
        <v>499</v>
      </c>
      <c r="C117" s="284"/>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405"/>
      <c r="Z117" s="418"/>
      <c r="AA117" s="418"/>
      <c r="AB117" s="418"/>
      <c r="AC117" s="418"/>
      <c r="AD117" s="418"/>
      <c r="AE117" s="418"/>
      <c r="AF117" s="418"/>
      <c r="AG117" s="418"/>
      <c r="AH117" s="418"/>
      <c r="AI117" s="418"/>
      <c r="AJ117" s="418"/>
      <c r="AK117" s="418"/>
      <c r="AL117" s="418"/>
      <c r="AM117" s="299"/>
    </row>
    <row r="118" spans="1:39" outlineLevel="1">
      <c r="A118" s="515">
        <v>25</v>
      </c>
      <c r="B118" s="513" t="s">
        <v>116</v>
      </c>
      <c r="C118" s="284" t="s">
        <v>24</v>
      </c>
      <c r="D118" s="288">
        <f>'[3]5.  2015-2020 LRAM'!D118</f>
        <v>0</v>
      </c>
      <c r="E118" s="288">
        <f>SUMIF('7.  Persistence Report'!$D$122:$D$133,$B118,'7.  Persistence Report'!AV$122:AV$133)</f>
        <v>0</v>
      </c>
      <c r="F118" s="288">
        <f>SUMIF('7.  Persistence Report'!$D$122:$D$133,$B118,'7.  Persistence Report'!AW$122:AW$133)</f>
        <v>0</v>
      </c>
      <c r="G118" s="288">
        <f>SUMIF('7.  Persistence Report'!$D$122:$D$133,$B118,'7.  Persistence Report'!AX$122:AX$133)</f>
        <v>0</v>
      </c>
      <c r="H118" s="288">
        <f>SUMIF('7.  Persistence Report'!$D$122:$D$133,$B118,'7.  Persistence Report'!AY$122:AY$133)</f>
        <v>0</v>
      </c>
      <c r="I118" s="288">
        <f>SUMIF('7.  Persistence Report'!$D$122:$D$133,$B118,'7.  Persistence Report'!AZ$122:AZ$133)</f>
        <v>0</v>
      </c>
      <c r="J118" s="288">
        <f>SUMIF('7.  Persistence Report'!$D$122:$D$133,$B118,'7.  Persistence Report'!BA$122:BA$133)</f>
        <v>0</v>
      </c>
      <c r="K118" s="288">
        <f>SUMIF('7.  Persistence Report'!$D$122:$D$133,$B118,'7.  Persistence Report'!BB$122:BB$133)</f>
        <v>0</v>
      </c>
      <c r="L118" s="288">
        <f>SUMIF('7.  Persistence Report'!$D$122:$D$133,$B118,'7.  Persistence Report'!BC$122:BC$133)</f>
        <v>0</v>
      </c>
      <c r="M118" s="288">
        <f>SUMIF('7.  Persistence Report'!$D$122:$D$133,$B118,'7.  Persistence Report'!BD$122:BD$133)</f>
        <v>0</v>
      </c>
      <c r="N118" s="288">
        <v>12</v>
      </c>
      <c r="O118" s="288">
        <f>'[3]5.  2015-2020 LRAM'!O118</f>
        <v>0</v>
      </c>
      <c r="P118" s="288">
        <f>SUMIF('7.  Persistence Report'!$D$122:$D$133,$B118,'7.  Persistence Report'!Q$122:Q$133)</f>
        <v>0</v>
      </c>
      <c r="Q118" s="288">
        <f>SUMIF('7.  Persistence Report'!$D$122:$D$133,$B118,'7.  Persistence Report'!R$122:R$133)</f>
        <v>0</v>
      </c>
      <c r="R118" s="288">
        <f>SUMIF('7.  Persistence Report'!$D$122:$D$133,$B118,'7.  Persistence Report'!S$122:S$133)</f>
        <v>0</v>
      </c>
      <c r="S118" s="288">
        <f>SUMIF('7.  Persistence Report'!$D$122:$D$133,$B118,'7.  Persistence Report'!T$122:T$133)</f>
        <v>0</v>
      </c>
      <c r="T118" s="288">
        <f>SUMIF('7.  Persistence Report'!$D$122:$D$133,$B118,'7.  Persistence Report'!U$122:U$133)</f>
        <v>0</v>
      </c>
      <c r="U118" s="288">
        <f>SUMIF('7.  Persistence Report'!$D$122:$D$133,$B118,'7.  Persistence Report'!V$122:V$133)</f>
        <v>0</v>
      </c>
      <c r="V118" s="288">
        <f>SUMIF('7.  Persistence Report'!$D$122:$D$133,$B118,'7.  Persistence Report'!W$122:W$133)</f>
        <v>0</v>
      </c>
      <c r="W118" s="288">
        <f>SUMIF('7.  Persistence Report'!$D$122:$D$133,$B118,'7.  Persistence Report'!X$122:X$133)</f>
        <v>0</v>
      </c>
      <c r="X118" s="288">
        <f>SUMIF('7.  Persistence Report'!$D$122:$D$133,$B118,'7.  Persistence Report'!Y$122:Y$133)</f>
        <v>0</v>
      </c>
      <c r="Y118" s="419"/>
      <c r="Z118" s="403"/>
      <c r="AA118" s="403"/>
      <c r="AB118" s="403"/>
      <c r="AC118" s="403"/>
      <c r="AD118" s="403"/>
      <c r="AE118" s="403"/>
      <c r="AF118" s="408"/>
      <c r="AG118" s="408"/>
      <c r="AH118" s="408"/>
      <c r="AI118" s="408"/>
      <c r="AJ118" s="408"/>
      <c r="AK118" s="408"/>
      <c r="AL118" s="408"/>
      <c r="AM118" s="289">
        <f>SUM(Y118:AL118)</f>
        <v>0</v>
      </c>
    </row>
    <row r="119" spans="1:39" outlineLevel="1">
      <c r="B119" s="287" t="s">
        <v>266</v>
      </c>
      <c r="C119" s="284" t="s">
        <v>162</v>
      </c>
      <c r="D119" s="288">
        <f>'[3]5.  2015-2020 LRAM'!D119</f>
        <v>0</v>
      </c>
      <c r="E119" s="288">
        <f>SUMIF('7.  Persistence Report'!$D$135:$D$144,$B118,'7.  Persistence Report'!AV$135:AV$144)</f>
        <v>0</v>
      </c>
      <c r="F119" s="288">
        <f>SUMIF('7.  Persistence Report'!$D$135:$D$144,$B118,'7.  Persistence Report'!AW$135:AW$144)</f>
        <v>0</v>
      </c>
      <c r="G119" s="288">
        <f>SUMIF('7.  Persistence Report'!$D$135:$D$144,$B118,'7.  Persistence Report'!AX$135:AX$144)</f>
        <v>0</v>
      </c>
      <c r="H119" s="288">
        <f>SUMIF('7.  Persistence Report'!$D$135:$D$144,$B118,'7.  Persistence Report'!AY$135:AY$144)</f>
        <v>0</v>
      </c>
      <c r="I119" s="288">
        <f>SUMIF('7.  Persistence Report'!$D$135:$D$144,$B118,'7.  Persistence Report'!AZ$135:AZ$144)</f>
        <v>0</v>
      </c>
      <c r="J119" s="288">
        <f>SUMIF('7.  Persistence Report'!$D$135:$D$144,$B118,'7.  Persistence Report'!BA$135:BA$144)</f>
        <v>0</v>
      </c>
      <c r="K119" s="288">
        <f>SUMIF('7.  Persistence Report'!$D$135:$D$144,$B118,'7.  Persistence Report'!BB$135:BB$144)</f>
        <v>0</v>
      </c>
      <c r="L119" s="288">
        <f>SUMIF('7.  Persistence Report'!$D$135:$D$144,$B118,'7.  Persistence Report'!BC$135:BC$144)</f>
        <v>0</v>
      </c>
      <c r="M119" s="288">
        <f>SUMIF('7.  Persistence Report'!$D$135:$D$144,$B118,'7.  Persistence Report'!BD$135:BD$144)</f>
        <v>0</v>
      </c>
      <c r="N119" s="288">
        <f>N118</f>
        <v>12</v>
      </c>
      <c r="O119" s="288">
        <f>'[3]5.  2015-2020 LRAM'!O119</f>
        <v>0</v>
      </c>
      <c r="P119" s="288">
        <f>SUMIF('7.  Persistence Report'!$D$135:$D$144,$B118,'7.  Persistence Report'!Q$135:Q$144)</f>
        <v>0</v>
      </c>
      <c r="Q119" s="288">
        <f>SUMIF('7.  Persistence Report'!$D$135:$D$144,$B118,'7.  Persistence Report'!R$135:R$144)</f>
        <v>0</v>
      </c>
      <c r="R119" s="288">
        <f>SUMIF('7.  Persistence Report'!$D$135:$D$144,$B118,'7.  Persistence Report'!S$135:S$144)</f>
        <v>0</v>
      </c>
      <c r="S119" s="288">
        <f>SUMIF('7.  Persistence Report'!$D$135:$D$144,$B118,'7.  Persistence Report'!T$135:T$144)</f>
        <v>0</v>
      </c>
      <c r="T119" s="288">
        <f>SUMIF('7.  Persistence Report'!$D$135:$D$144,$B118,'7.  Persistence Report'!U$135:U$144)</f>
        <v>0</v>
      </c>
      <c r="U119" s="288">
        <f>SUMIF('7.  Persistence Report'!$D$135:$D$144,$B118,'7.  Persistence Report'!V$135:V$144)</f>
        <v>0</v>
      </c>
      <c r="V119" s="288">
        <f>SUMIF('7.  Persistence Report'!$D$135:$D$144,$B118,'7.  Persistence Report'!W$135:W$144)</f>
        <v>0</v>
      </c>
      <c r="W119" s="288">
        <f>SUMIF('7.  Persistence Report'!$D$135:$D$144,$B118,'7.  Persistence Report'!X$135:X$144)</f>
        <v>0</v>
      </c>
      <c r="X119" s="288">
        <f>SUMIF('7.  Persistence Report'!$D$135:$D$144,$B118,'7.  Persistence Report'!Y$135:Y$144)</f>
        <v>0</v>
      </c>
      <c r="Y119" s="404">
        <f>Y118</f>
        <v>0</v>
      </c>
      <c r="Z119" s="404">
        <f t="shared" ref="Z119" si="228">Z118</f>
        <v>0</v>
      </c>
      <c r="AA119" s="404">
        <f t="shared" ref="AA119" si="229">AA118</f>
        <v>0</v>
      </c>
      <c r="AB119" s="404">
        <f t="shared" ref="AB119" si="230">AB118</f>
        <v>0</v>
      </c>
      <c r="AC119" s="404">
        <f t="shared" ref="AC119" si="231">AC118</f>
        <v>0</v>
      </c>
      <c r="AD119" s="404">
        <f t="shared" ref="AD119" si="232">AD118</f>
        <v>0</v>
      </c>
      <c r="AE119" s="404">
        <f t="shared" ref="AE119" si="233">AE118</f>
        <v>0</v>
      </c>
      <c r="AF119" s="404">
        <f t="shared" ref="AF119" si="234">AF118</f>
        <v>0</v>
      </c>
      <c r="AG119" s="404">
        <f t="shared" ref="AG119" si="235">AG118</f>
        <v>0</v>
      </c>
      <c r="AH119" s="404">
        <f t="shared" ref="AH119" si="236">AH118</f>
        <v>0</v>
      </c>
      <c r="AI119" s="404">
        <f t="shared" ref="AI119" si="237">AI118</f>
        <v>0</v>
      </c>
      <c r="AJ119" s="404">
        <f t="shared" ref="AJ119" si="238">AJ118</f>
        <v>0</v>
      </c>
      <c r="AK119" s="404">
        <f t="shared" ref="AK119" si="239">AK118</f>
        <v>0</v>
      </c>
      <c r="AL119" s="404">
        <f t="shared" ref="AL119" si="240">AL118</f>
        <v>0</v>
      </c>
      <c r="AM119" s="299"/>
    </row>
    <row r="120" spans="1:39" outlineLevel="1">
      <c r="B120" s="287"/>
      <c r="C120" s="284"/>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405"/>
      <c r="Z120" s="418"/>
      <c r="AA120" s="418"/>
      <c r="AB120" s="418"/>
      <c r="AC120" s="418"/>
      <c r="AD120" s="418"/>
      <c r="AE120" s="418"/>
      <c r="AF120" s="418"/>
      <c r="AG120" s="418"/>
      <c r="AH120" s="418"/>
      <c r="AI120" s="418"/>
      <c r="AJ120" s="418"/>
      <c r="AK120" s="418"/>
      <c r="AL120" s="418"/>
      <c r="AM120" s="299"/>
    </row>
    <row r="121" spans="1:39" outlineLevel="1">
      <c r="A121" s="515">
        <v>26</v>
      </c>
      <c r="B121" s="513" t="s">
        <v>117</v>
      </c>
      <c r="C121" s="284" t="s">
        <v>24</v>
      </c>
      <c r="D121" s="288">
        <f>'[3]5.  2015-2020 LRAM'!D121</f>
        <v>0</v>
      </c>
      <c r="E121" s="288">
        <f>SUMIF('7.  Persistence Report'!$D$122:$D$133,$B121,'7.  Persistence Report'!AV$122:AV$133)</f>
        <v>0</v>
      </c>
      <c r="F121" s="288">
        <f>SUMIF('7.  Persistence Report'!$D$122:$D$133,$B121,'7.  Persistence Report'!AW$122:AW$133)</f>
        <v>0</v>
      </c>
      <c r="G121" s="288">
        <f>SUMIF('7.  Persistence Report'!$D$122:$D$133,$B121,'7.  Persistence Report'!AX$122:AX$133)</f>
        <v>0</v>
      </c>
      <c r="H121" s="288">
        <f>SUMIF('7.  Persistence Report'!$D$122:$D$133,$B121,'7.  Persistence Report'!AY$122:AY$133)</f>
        <v>0</v>
      </c>
      <c r="I121" s="288">
        <f>SUMIF('7.  Persistence Report'!$D$122:$D$133,$B121,'7.  Persistence Report'!AZ$122:AZ$133)</f>
        <v>0</v>
      </c>
      <c r="J121" s="288">
        <f>SUMIF('7.  Persistence Report'!$D$122:$D$133,$B121,'7.  Persistence Report'!BA$122:BA$133)</f>
        <v>0</v>
      </c>
      <c r="K121" s="288">
        <f>SUMIF('7.  Persistence Report'!$D$122:$D$133,$B121,'7.  Persistence Report'!BB$122:BB$133)</f>
        <v>0</v>
      </c>
      <c r="L121" s="288">
        <f>SUMIF('7.  Persistence Report'!$D$122:$D$133,$B121,'7.  Persistence Report'!BC$122:BC$133)</f>
        <v>0</v>
      </c>
      <c r="M121" s="288">
        <f>SUMIF('7.  Persistence Report'!$D$122:$D$133,$B121,'7.  Persistence Report'!BD$122:BD$133)</f>
        <v>0</v>
      </c>
      <c r="N121" s="288">
        <v>12</v>
      </c>
      <c r="O121" s="288">
        <f>'[3]5.  2015-2020 LRAM'!O121</f>
        <v>0</v>
      </c>
      <c r="P121" s="288">
        <f>SUMIF('7.  Persistence Report'!$D$122:$D$133,$B121,'7.  Persistence Report'!Q$122:Q$133)</f>
        <v>0</v>
      </c>
      <c r="Q121" s="288">
        <f>SUMIF('7.  Persistence Report'!$D$122:$D$133,$B121,'7.  Persistence Report'!R$122:R$133)</f>
        <v>0</v>
      </c>
      <c r="R121" s="288">
        <f>SUMIF('7.  Persistence Report'!$D$122:$D$133,$B121,'7.  Persistence Report'!S$122:S$133)</f>
        <v>0</v>
      </c>
      <c r="S121" s="288">
        <f>SUMIF('7.  Persistence Report'!$D$122:$D$133,$B121,'7.  Persistence Report'!T$122:T$133)</f>
        <v>0</v>
      </c>
      <c r="T121" s="288">
        <f>SUMIF('7.  Persistence Report'!$D$122:$D$133,$B121,'7.  Persistence Report'!U$122:U$133)</f>
        <v>0</v>
      </c>
      <c r="U121" s="288">
        <f>SUMIF('7.  Persistence Report'!$D$122:$D$133,$B121,'7.  Persistence Report'!V$122:V$133)</f>
        <v>0</v>
      </c>
      <c r="V121" s="288">
        <f>SUMIF('7.  Persistence Report'!$D$122:$D$133,$B121,'7.  Persistence Report'!W$122:W$133)</f>
        <v>0</v>
      </c>
      <c r="W121" s="288">
        <f>SUMIF('7.  Persistence Report'!$D$122:$D$133,$B121,'7.  Persistence Report'!X$122:X$133)</f>
        <v>0</v>
      </c>
      <c r="X121" s="288">
        <f>SUMIF('7.  Persistence Report'!$D$122:$D$133,$B121,'7.  Persistence Report'!Y$122:Y$133)</f>
        <v>0</v>
      </c>
      <c r="Y121" s="419"/>
      <c r="Z121" s="1030">
        <v>0.09</v>
      </c>
      <c r="AA121" s="1030">
        <v>0.11</v>
      </c>
      <c r="AB121" s="403">
        <v>0.1</v>
      </c>
      <c r="AC121" s="1030">
        <v>0.76</v>
      </c>
      <c r="AD121" s="403"/>
      <c r="AE121" s="403"/>
      <c r="AF121" s="408"/>
      <c r="AG121" s="408"/>
      <c r="AH121" s="408"/>
      <c r="AI121" s="408"/>
      <c r="AJ121" s="408"/>
      <c r="AK121" s="408"/>
      <c r="AL121" s="408"/>
      <c r="AM121" s="289">
        <f>SUM(Y121:AL121)</f>
        <v>1.06</v>
      </c>
    </row>
    <row r="122" spans="1:39" outlineLevel="1">
      <c r="B122" s="287" t="s">
        <v>266</v>
      </c>
      <c r="C122" s="284" t="s">
        <v>162</v>
      </c>
      <c r="D122" s="288">
        <f>'[4]LDC Progress'!$CQ$16+'[4]LDC Progress'!$CR$16</f>
        <v>1787124</v>
      </c>
      <c r="E122" s="288">
        <f>SUMIF('7.  Persistence Report'!$D$135:$D$144,$B121,'7.  Persistence Report'!AV$135:AV$144)+SUMIF('7.  Persistence Report'!$D$152:$D$155,$B121,'7.  Persistence Report'!AV$152:AV$155)</f>
        <v>1787124</v>
      </c>
      <c r="F122" s="288">
        <f>SUMIF('7.  Persistence Report'!$D$135:$D$144,$B121,'7.  Persistence Report'!AW$135:AW$144)+SUMIF('7.  Persistence Report'!$D$152:$D$155,$B121,'7.  Persistence Report'!AW$152:AW$155)</f>
        <v>1787124</v>
      </c>
      <c r="G122" s="288">
        <f>SUMIF('7.  Persistence Report'!$D$135:$D$144,$B121,'7.  Persistence Report'!AX$135:AX$144)+SUMIF('7.  Persistence Report'!$D$152:$D$155,$B121,'7.  Persistence Report'!AX$152:AX$155)</f>
        <v>1787124</v>
      </c>
      <c r="H122" s="288">
        <f>SUMIF('7.  Persistence Report'!$D$135:$D$144,$B121,'7.  Persistence Report'!AY$135:AY$144)+SUMIF('7.  Persistence Report'!$D$152:$D$155,$B121,'7.  Persistence Report'!AY$152:AY$155)</f>
        <v>1787124</v>
      </c>
      <c r="I122" s="288">
        <f>SUMIF('7.  Persistence Report'!$D$135:$D$144,$B121,'7.  Persistence Report'!AZ$135:AZ$144)+SUMIF('7.  Persistence Report'!$D$152:$D$155,$B121,'7.  Persistence Report'!AZ$152:AZ$155)</f>
        <v>1787124</v>
      </c>
      <c r="J122" s="288">
        <f>SUMIF('7.  Persistence Report'!$D$135:$D$144,$B121,'7.  Persistence Report'!BA$135:BA$144)+SUMIF('7.  Persistence Report'!$D$152:$D$155,$B121,'7.  Persistence Report'!BA$152:BA$155)</f>
        <v>1787123</v>
      </c>
      <c r="K122" s="288">
        <f>SUMIF('7.  Persistence Report'!$D$135:$D$144,$B121,'7.  Persistence Report'!BB$135:BB$144)+SUMIF('7.  Persistence Report'!$D$152:$D$155,$B121,'7.  Persistence Report'!BB$152:BB$155)</f>
        <v>1787123</v>
      </c>
      <c r="L122" s="288">
        <f>SUMIF('7.  Persistence Report'!$D$135:$D$144,$B121,'7.  Persistence Report'!BC$135:BC$144)+SUMIF('7.  Persistence Report'!$D$152:$D$155,$B121,'7.  Persistence Report'!BC$152:BC$155)</f>
        <v>1786970</v>
      </c>
      <c r="M122" s="288">
        <f>SUMIF('7.  Persistence Report'!$D$135:$D$144,$B121,'7.  Persistence Report'!BD$135:BD$144)+SUMIF('7.  Persistence Report'!$D$152:$D$155,$B121,'7.  Persistence Report'!BD$152:BD$155)</f>
        <v>1428176</v>
      </c>
      <c r="N122" s="288">
        <f>N121</f>
        <v>12</v>
      </c>
      <c r="O122" s="288">
        <f>'[4]LDC Progress'!$DP$16+'[4]LDC Progress'!$DQ$16</f>
        <v>398</v>
      </c>
      <c r="P122" s="288">
        <f>SUMIF('7.  Persistence Report'!$D$135:$D$144,$B121,'7.  Persistence Report'!Q$135:Q$144)+SUMIF('7.  Persistence Report'!$D$152:$D$155,$B121,'7.  Persistence Report'!Q$152:Q$155)</f>
        <v>398</v>
      </c>
      <c r="Q122" s="288">
        <f>SUMIF('7.  Persistence Report'!$D$135:$D$144,$B121,'7.  Persistence Report'!R$135:R$144)+SUMIF('7.  Persistence Report'!$D$152:$D$155,$B121,'7.  Persistence Report'!R$152:R$155)</f>
        <v>398</v>
      </c>
      <c r="R122" s="288">
        <f>SUMIF('7.  Persistence Report'!$D$135:$D$144,$B121,'7.  Persistence Report'!S$135:S$144)+SUMIF('7.  Persistence Report'!$D$152:$D$155,$B121,'7.  Persistence Report'!S$152:S$155)</f>
        <v>398</v>
      </c>
      <c r="S122" s="288">
        <f>SUMIF('7.  Persistence Report'!$D$135:$D$144,$B121,'7.  Persistence Report'!T$135:T$144)+SUMIF('7.  Persistence Report'!$D$152:$D$155,$B121,'7.  Persistence Report'!T$152:T$155)</f>
        <v>398</v>
      </c>
      <c r="T122" s="288">
        <f>SUMIF('7.  Persistence Report'!$D$135:$D$144,$B121,'7.  Persistence Report'!U$135:U$144)+SUMIF('7.  Persistence Report'!$D$152:$D$155,$B121,'7.  Persistence Report'!U$152:U$155)</f>
        <v>398</v>
      </c>
      <c r="U122" s="288">
        <f>SUMIF('7.  Persistence Report'!$D$135:$D$144,$B121,'7.  Persistence Report'!V$135:V$144)+SUMIF('7.  Persistence Report'!$D$152:$D$155,$B121,'7.  Persistence Report'!V$152:V$155)</f>
        <v>397</v>
      </c>
      <c r="V122" s="288">
        <f>SUMIF('7.  Persistence Report'!$D$135:$D$144,$B121,'7.  Persistence Report'!W$135:W$144)+SUMIF('7.  Persistence Report'!$D$152:$D$155,$B121,'7.  Persistence Report'!W$152:W$155)</f>
        <v>397</v>
      </c>
      <c r="W122" s="288">
        <f>SUMIF('7.  Persistence Report'!$D$135:$D$144,$B121,'7.  Persistence Report'!X$135:X$144)+SUMIF('7.  Persistence Report'!$D$152:$D$155,$B121,'7.  Persistence Report'!X$152:X$155)</f>
        <v>397</v>
      </c>
      <c r="X122" s="288">
        <f>SUMIF('7.  Persistence Report'!$D$135:$D$144,$B121,'7.  Persistence Report'!Y$135:Y$144)+SUMIF('7.  Persistence Report'!$D$152:$D$155,$B121,'7.  Persistence Report'!Y$152:Y$155)</f>
        <v>310</v>
      </c>
      <c r="Y122" s="404">
        <f>Y121</f>
        <v>0</v>
      </c>
      <c r="Z122" s="404">
        <f t="shared" ref="Z122" si="241">Z121</f>
        <v>0.09</v>
      </c>
      <c r="AA122" s="404">
        <f t="shared" ref="AA122" si="242">AA121</f>
        <v>0.11</v>
      </c>
      <c r="AB122" s="404">
        <f t="shared" ref="AB122" si="243">AB121</f>
        <v>0.1</v>
      </c>
      <c r="AC122" s="404">
        <f t="shared" ref="AC122" si="244">AC121</f>
        <v>0.76</v>
      </c>
      <c r="AD122" s="404">
        <f t="shared" ref="AD122" si="245">AD121</f>
        <v>0</v>
      </c>
      <c r="AE122" s="404">
        <f t="shared" ref="AE122" si="246">AE121</f>
        <v>0</v>
      </c>
      <c r="AF122" s="404">
        <f t="shared" ref="AF122" si="247">AF121</f>
        <v>0</v>
      </c>
      <c r="AG122" s="404">
        <f t="shared" ref="AG122" si="248">AG121</f>
        <v>0</v>
      </c>
      <c r="AH122" s="404">
        <f t="shared" ref="AH122" si="249">AH121</f>
        <v>0</v>
      </c>
      <c r="AI122" s="404">
        <f t="shared" ref="AI122" si="250">AI121</f>
        <v>0</v>
      </c>
      <c r="AJ122" s="404">
        <f t="shared" ref="AJ122" si="251">AJ121</f>
        <v>0</v>
      </c>
      <c r="AK122" s="404">
        <f t="shared" ref="AK122" si="252">AK121</f>
        <v>0</v>
      </c>
      <c r="AL122" s="404">
        <f t="shared" ref="AL122" si="253">AL121</f>
        <v>0</v>
      </c>
      <c r="AM122" s="299"/>
    </row>
    <row r="123" spans="1:39" outlineLevel="1">
      <c r="B123" s="287"/>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405"/>
      <c r="Z123" s="418"/>
      <c r="AA123" s="418"/>
      <c r="AB123" s="418"/>
      <c r="AC123" s="418"/>
      <c r="AD123" s="418"/>
      <c r="AE123" s="418"/>
      <c r="AF123" s="418"/>
      <c r="AG123" s="418"/>
      <c r="AH123" s="418"/>
      <c r="AI123" s="418"/>
      <c r="AJ123" s="418"/>
      <c r="AK123" s="418"/>
      <c r="AL123" s="418"/>
      <c r="AM123" s="299"/>
    </row>
    <row r="124" spans="1:39" ht="30" outlineLevel="1">
      <c r="A124" s="515">
        <v>27</v>
      </c>
      <c r="B124" s="513" t="s">
        <v>118</v>
      </c>
      <c r="C124" s="284" t="s">
        <v>24</v>
      </c>
      <c r="D124" s="288">
        <f>'[3]5.  2015-2020 LRAM'!D124</f>
        <v>0</v>
      </c>
      <c r="E124" s="288">
        <f>SUMIF('7.  Persistence Report'!$D$122:$D$133,$B124,'7.  Persistence Report'!AV$122:AV$133)</f>
        <v>0</v>
      </c>
      <c r="F124" s="288">
        <f>SUMIF('7.  Persistence Report'!$D$122:$D$133,$B124,'7.  Persistence Report'!AW$122:AW$133)</f>
        <v>0</v>
      </c>
      <c r="G124" s="288">
        <f>SUMIF('7.  Persistence Report'!$D$122:$D$133,$B124,'7.  Persistence Report'!AX$122:AX$133)</f>
        <v>0</v>
      </c>
      <c r="H124" s="288">
        <f>SUMIF('7.  Persistence Report'!$D$122:$D$133,$B124,'7.  Persistence Report'!AY$122:AY$133)</f>
        <v>0</v>
      </c>
      <c r="I124" s="288">
        <f>SUMIF('7.  Persistence Report'!$D$122:$D$133,$B124,'7.  Persistence Report'!AZ$122:AZ$133)</f>
        <v>0</v>
      </c>
      <c r="J124" s="288">
        <f>SUMIF('7.  Persistence Report'!$D$122:$D$133,$B124,'7.  Persistence Report'!BA$122:BA$133)</f>
        <v>0</v>
      </c>
      <c r="K124" s="288">
        <f>SUMIF('7.  Persistence Report'!$D$122:$D$133,$B124,'7.  Persistence Report'!BB$122:BB$133)</f>
        <v>0</v>
      </c>
      <c r="L124" s="288">
        <f>SUMIF('7.  Persistence Report'!$D$122:$D$133,$B124,'7.  Persistence Report'!BC$122:BC$133)</f>
        <v>0</v>
      </c>
      <c r="M124" s="288">
        <f>SUMIF('7.  Persistence Report'!$D$122:$D$133,$B124,'7.  Persistence Report'!BD$122:BD$133)</f>
        <v>0</v>
      </c>
      <c r="N124" s="288">
        <v>12</v>
      </c>
      <c r="O124" s="288">
        <f>'[3]5.  2015-2020 LRAM'!O124</f>
        <v>0</v>
      </c>
      <c r="P124" s="288">
        <f>SUMIF('7.  Persistence Report'!$D$122:$D$133,$B124,'7.  Persistence Report'!Q$122:Q$133)</f>
        <v>0</v>
      </c>
      <c r="Q124" s="288">
        <f>SUMIF('7.  Persistence Report'!$D$122:$D$133,$B124,'7.  Persistence Report'!R$122:R$133)</f>
        <v>0</v>
      </c>
      <c r="R124" s="288">
        <f>SUMIF('7.  Persistence Report'!$D$122:$D$133,$B124,'7.  Persistence Report'!S$122:S$133)</f>
        <v>0</v>
      </c>
      <c r="S124" s="288">
        <f>SUMIF('7.  Persistence Report'!$D$122:$D$133,$B124,'7.  Persistence Report'!T$122:T$133)</f>
        <v>0</v>
      </c>
      <c r="T124" s="288">
        <f>SUMIF('7.  Persistence Report'!$D$122:$D$133,$B124,'7.  Persistence Report'!U$122:U$133)</f>
        <v>0</v>
      </c>
      <c r="U124" s="288">
        <f>SUMIF('7.  Persistence Report'!$D$122:$D$133,$B124,'7.  Persistence Report'!V$122:V$133)</f>
        <v>0</v>
      </c>
      <c r="V124" s="288">
        <f>SUMIF('7.  Persistence Report'!$D$122:$D$133,$B124,'7.  Persistence Report'!W$122:W$133)</f>
        <v>0</v>
      </c>
      <c r="W124" s="288">
        <f>SUMIF('7.  Persistence Report'!$D$122:$D$133,$B124,'7.  Persistence Report'!X$122:X$133)</f>
        <v>0</v>
      </c>
      <c r="X124" s="288">
        <f>SUMIF('7.  Persistence Report'!$D$122:$D$133,$B124,'7.  Persistence Report'!Y$122:Y$133)</f>
        <v>0</v>
      </c>
      <c r="Y124" s="419"/>
      <c r="Z124" s="403"/>
      <c r="AA124" s="403"/>
      <c r="AB124" s="403"/>
      <c r="AC124" s="403"/>
      <c r="AD124" s="403"/>
      <c r="AE124" s="403"/>
      <c r="AF124" s="408"/>
      <c r="AG124" s="408"/>
      <c r="AH124" s="408"/>
      <c r="AI124" s="408"/>
      <c r="AJ124" s="408"/>
      <c r="AK124" s="408"/>
      <c r="AL124" s="408"/>
      <c r="AM124" s="289">
        <f>SUM(Y124:AL124)</f>
        <v>0</v>
      </c>
    </row>
    <row r="125" spans="1:39" outlineLevel="1">
      <c r="B125" s="287" t="s">
        <v>266</v>
      </c>
      <c r="C125" s="284" t="s">
        <v>162</v>
      </c>
      <c r="D125" s="288">
        <f>'[3]5.  2015-2020 LRAM'!D125</f>
        <v>0</v>
      </c>
      <c r="E125" s="288">
        <f>SUMIF('7.  Persistence Report'!$D$135:$D$144,$B124,'7.  Persistence Report'!AV$135:AV$144)</f>
        <v>0</v>
      </c>
      <c r="F125" s="288">
        <f>SUMIF('7.  Persistence Report'!$D$135:$D$144,$B124,'7.  Persistence Report'!AW$135:AW$144)</f>
        <v>0</v>
      </c>
      <c r="G125" s="288">
        <f>SUMIF('7.  Persistence Report'!$D$135:$D$144,$B124,'7.  Persistence Report'!AX$135:AX$144)</f>
        <v>0</v>
      </c>
      <c r="H125" s="288">
        <f>SUMIF('7.  Persistence Report'!$D$135:$D$144,$B124,'7.  Persistence Report'!AY$135:AY$144)</f>
        <v>0</v>
      </c>
      <c r="I125" s="288">
        <f>SUMIF('7.  Persistence Report'!$D$135:$D$144,$B124,'7.  Persistence Report'!AZ$135:AZ$144)</f>
        <v>0</v>
      </c>
      <c r="J125" s="288">
        <f>SUMIF('7.  Persistence Report'!$D$135:$D$144,$B124,'7.  Persistence Report'!BA$135:BA$144)</f>
        <v>0</v>
      </c>
      <c r="K125" s="288">
        <f>SUMIF('7.  Persistence Report'!$D$135:$D$144,$B124,'7.  Persistence Report'!BB$135:BB$144)</f>
        <v>0</v>
      </c>
      <c r="L125" s="288">
        <f>SUMIF('7.  Persistence Report'!$D$135:$D$144,$B124,'7.  Persistence Report'!BC$135:BC$144)</f>
        <v>0</v>
      </c>
      <c r="M125" s="288">
        <f>SUMIF('7.  Persistence Report'!$D$135:$D$144,$B124,'7.  Persistence Report'!BD$135:BD$144)</f>
        <v>0</v>
      </c>
      <c r="N125" s="288">
        <f>N124</f>
        <v>12</v>
      </c>
      <c r="O125" s="288">
        <f>'[3]5.  2015-2020 LRAM'!O125</f>
        <v>0</v>
      </c>
      <c r="P125" s="288">
        <f>SUMIF('7.  Persistence Report'!$D$135:$D$144,$B124,'7.  Persistence Report'!Q$135:Q$144)</f>
        <v>0</v>
      </c>
      <c r="Q125" s="288">
        <f>SUMIF('7.  Persistence Report'!$D$135:$D$144,$B124,'7.  Persistence Report'!R$135:R$144)</f>
        <v>0</v>
      </c>
      <c r="R125" s="288">
        <f>SUMIF('7.  Persistence Report'!$D$135:$D$144,$B124,'7.  Persistence Report'!S$135:S$144)</f>
        <v>0</v>
      </c>
      <c r="S125" s="288">
        <f>SUMIF('7.  Persistence Report'!$D$135:$D$144,$B124,'7.  Persistence Report'!T$135:T$144)</f>
        <v>0</v>
      </c>
      <c r="T125" s="288">
        <f>SUMIF('7.  Persistence Report'!$D$135:$D$144,$B124,'7.  Persistence Report'!U$135:U$144)</f>
        <v>0</v>
      </c>
      <c r="U125" s="288">
        <f>SUMIF('7.  Persistence Report'!$D$135:$D$144,$B124,'7.  Persistence Report'!V$135:V$144)</f>
        <v>0</v>
      </c>
      <c r="V125" s="288">
        <f>SUMIF('7.  Persistence Report'!$D$135:$D$144,$B124,'7.  Persistence Report'!W$135:W$144)</f>
        <v>0</v>
      </c>
      <c r="W125" s="288">
        <f>SUMIF('7.  Persistence Report'!$D$135:$D$144,$B124,'7.  Persistence Report'!X$135:X$144)</f>
        <v>0</v>
      </c>
      <c r="X125" s="288">
        <f>SUMIF('7.  Persistence Report'!$D$135:$D$144,$B124,'7.  Persistence Report'!Y$135:Y$144)</f>
        <v>0</v>
      </c>
      <c r="Y125" s="404">
        <f>Y124</f>
        <v>0</v>
      </c>
      <c r="Z125" s="404">
        <f t="shared" ref="Z125" si="254">Z124</f>
        <v>0</v>
      </c>
      <c r="AA125" s="404">
        <f t="shared" ref="AA125" si="255">AA124</f>
        <v>0</v>
      </c>
      <c r="AB125" s="404">
        <f t="shared" ref="AB125" si="256">AB124</f>
        <v>0</v>
      </c>
      <c r="AC125" s="404">
        <f t="shared" ref="AC125" si="257">AC124</f>
        <v>0</v>
      </c>
      <c r="AD125" s="404">
        <f t="shared" ref="AD125" si="258">AD124</f>
        <v>0</v>
      </c>
      <c r="AE125" s="404">
        <f t="shared" ref="AE125" si="259">AE124</f>
        <v>0</v>
      </c>
      <c r="AF125" s="404">
        <f t="shared" ref="AF125" si="260">AF124</f>
        <v>0</v>
      </c>
      <c r="AG125" s="404">
        <f t="shared" ref="AG125" si="261">AG124</f>
        <v>0</v>
      </c>
      <c r="AH125" s="404">
        <f t="shared" ref="AH125" si="262">AH124</f>
        <v>0</v>
      </c>
      <c r="AI125" s="404">
        <f t="shared" ref="AI125" si="263">AI124</f>
        <v>0</v>
      </c>
      <c r="AJ125" s="404">
        <f t="shared" ref="AJ125" si="264">AJ124</f>
        <v>0</v>
      </c>
      <c r="AK125" s="404">
        <f t="shared" ref="AK125" si="265">AK124</f>
        <v>0</v>
      </c>
      <c r="AL125" s="404">
        <f t="shared" ref="AL125" si="266">AL124</f>
        <v>0</v>
      </c>
      <c r="AM125" s="299"/>
    </row>
    <row r="126" spans="1:39" outlineLevel="1">
      <c r="B126" s="287"/>
      <c r="C126" s="284"/>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405"/>
      <c r="Z126" s="418"/>
      <c r="AA126" s="418"/>
      <c r="AB126" s="418"/>
      <c r="AC126" s="418"/>
      <c r="AD126" s="418"/>
      <c r="AE126" s="418"/>
      <c r="AF126" s="418"/>
      <c r="AG126" s="418"/>
      <c r="AH126" s="418"/>
      <c r="AI126" s="418"/>
      <c r="AJ126" s="418"/>
      <c r="AK126" s="418"/>
      <c r="AL126" s="418"/>
      <c r="AM126" s="299"/>
    </row>
    <row r="127" spans="1:39" ht="30" outlineLevel="1">
      <c r="A127" s="515">
        <v>28</v>
      </c>
      <c r="B127" s="513" t="s">
        <v>119</v>
      </c>
      <c r="C127" s="284" t="s">
        <v>24</v>
      </c>
      <c r="D127" s="288">
        <f>'[3]5.  2015-2020 LRAM'!D127</f>
        <v>0</v>
      </c>
      <c r="E127" s="288">
        <f>SUMIF('7.  Persistence Report'!$D$122:$D$133,$B127,'7.  Persistence Report'!AV$122:AV$133)</f>
        <v>0</v>
      </c>
      <c r="F127" s="288">
        <f>SUMIF('7.  Persistence Report'!$D$122:$D$133,$B127,'7.  Persistence Report'!AW$122:AW$133)</f>
        <v>0</v>
      </c>
      <c r="G127" s="288">
        <f>SUMIF('7.  Persistence Report'!$D$122:$D$133,$B127,'7.  Persistence Report'!AX$122:AX$133)</f>
        <v>0</v>
      </c>
      <c r="H127" s="288">
        <f>SUMIF('7.  Persistence Report'!$D$122:$D$133,$B127,'7.  Persistence Report'!AY$122:AY$133)</f>
        <v>0</v>
      </c>
      <c r="I127" s="288">
        <f>SUMIF('7.  Persistence Report'!$D$122:$D$133,$B127,'7.  Persistence Report'!AZ$122:AZ$133)</f>
        <v>0</v>
      </c>
      <c r="J127" s="288">
        <f>SUMIF('7.  Persistence Report'!$D$122:$D$133,$B127,'7.  Persistence Report'!BA$122:BA$133)</f>
        <v>0</v>
      </c>
      <c r="K127" s="288">
        <f>SUMIF('7.  Persistence Report'!$D$122:$D$133,$B127,'7.  Persistence Report'!BB$122:BB$133)</f>
        <v>0</v>
      </c>
      <c r="L127" s="288">
        <f>SUMIF('7.  Persistence Report'!$D$122:$D$133,$B127,'7.  Persistence Report'!BC$122:BC$133)</f>
        <v>0</v>
      </c>
      <c r="M127" s="288">
        <f>SUMIF('7.  Persistence Report'!$D$122:$D$133,$B127,'7.  Persistence Report'!BD$122:BD$133)</f>
        <v>0</v>
      </c>
      <c r="N127" s="288">
        <v>12</v>
      </c>
      <c r="O127" s="288">
        <f>'[3]5.  2015-2020 LRAM'!O127</f>
        <v>0</v>
      </c>
      <c r="P127" s="288">
        <f>SUMIF('7.  Persistence Report'!$D$122:$D$133,$B127,'7.  Persistence Report'!Q$122:Q$133)</f>
        <v>0</v>
      </c>
      <c r="Q127" s="288">
        <f>SUMIF('7.  Persistence Report'!$D$122:$D$133,$B127,'7.  Persistence Report'!R$122:R$133)</f>
        <v>0</v>
      </c>
      <c r="R127" s="288">
        <f>SUMIF('7.  Persistence Report'!$D$122:$D$133,$B127,'7.  Persistence Report'!S$122:S$133)</f>
        <v>0</v>
      </c>
      <c r="S127" s="288">
        <f>SUMIF('7.  Persistence Report'!$D$122:$D$133,$B127,'7.  Persistence Report'!T$122:T$133)</f>
        <v>0</v>
      </c>
      <c r="T127" s="288">
        <f>SUMIF('7.  Persistence Report'!$D$122:$D$133,$B127,'7.  Persistence Report'!U$122:U$133)</f>
        <v>0</v>
      </c>
      <c r="U127" s="288">
        <f>SUMIF('7.  Persistence Report'!$D$122:$D$133,$B127,'7.  Persistence Report'!V$122:V$133)</f>
        <v>0</v>
      </c>
      <c r="V127" s="288">
        <f>SUMIF('7.  Persistence Report'!$D$122:$D$133,$B127,'7.  Persistence Report'!W$122:W$133)</f>
        <v>0</v>
      </c>
      <c r="W127" s="288">
        <f>SUMIF('7.  Persistence Report'!$D$122:$D$133,$B127,'7.  Persistence Report'!X$122:X$133)</f>
        <v>0</v>
      </c>
      <c r="X127" s="288">
        <f>SUMIF('7.  Persistence Report'!$D$122:$D$133,$B127,'7.  Persistence Report'!Y$122:Y$133)</f>
        <v>0</v>
      </c>
      <c r="Y127" s="419"/>
      <c r="Z127" s="403"/>
      <c r="AA127" s="403">
        <v>1</v>
      </c>
      <c r="AB127" s="403"/>
      <c r="AC127" s="403"/>
      <c r="AD127" s="403"/>
      <c r="AE127" s="403"/>
      <c r="AF127" s="408"/>
      <c r="AG127" s="408"/>
      <c r="AH127" s="408"/>
      <c r="AI127" s="408"/>
      <c r="AJ127" s="408"/>
      <c r="AK127" s="408"/>
      <c r="AL127" s="408"/>
      <c r="AM127" s="289">
        <f>SUM(Y127:AL127)</f>
        <v>1</v>
      </c>
    </row>
    <row r="128" spans="1:39" outlineLevel="1">
      <c r="B128" s="287" t="s">
        <v>266</v>
      </c>
      <c r="C128" s="284" t="s">
        <v>162</v>
      </c>
      <c r="D128" s="288">
        <f>'[4]LDC Progress'!$CQ$18+'[4]LDC Progress'!$CR$18</f>
        <v>125896</v>
      </c>
      <c r="E128" s="288">
        <f>SUMIF('7.  Persistence Report'!$D$135:$D$144,$B127,'7.  Persistence Report'!AV$135:AV$144)+SUMIF('7.  Persistence Report'!$D$152:$D$155,$B127,'7.  Persistence Report'!AV$152:AV$155)</f>
        <v>125896</v>
      </c>
      <c r="F128" s="288">
        <f>SUMIF('7.  Persistence Report'!$D$135:$D$144,$B127,'7.  Persistence Report'!AW$135:AW$144)+SUMIF('7.  Persistence Report'!$D$152:$D$155,$B127,'7.  Persistence Report'!AW$152:AW$155)</f>
        <v>125896</v>
      </c>
      <c r="G128" s="288">
        <f>SUMIF('7.  Persistence Report'!$D$135:$D$144,$B127,'7.  Persistence Report'!AX$135:AX$144)+SUMIF('7.  Persistence Report'!$D$152:$D$155,$B127,'7.  Persistence Report'!AX$152:AX$155)</f>
        <v>125896</v>
      </c>
      <c r="H128" s="288">
        <f>SUMIF('7.  Persistence Report'!$D$135:$D$144,$B127,'7.  Persistence Report'!AY$135:AY$144)+SUMIF('7.  Persistence Report'!$D$152:$D$155,$B127,'7.  Persistence Report'!AY$152:AY$155)</f>
        <v>125896</v>
      </c>
      <c r="I128" s="288">
        <f>SUMIF('7.  Persistence Report'!$D$135:$D$144,$B127,'7.  Persistence Report'!AZ$135:AZ$144)+SUMIF('7.  Persistence Report'!$D$152:$D$155,$B127,'7.  Persistence Report'!AZ$152:AZ$155)</f>
        <v>125896</v>
      </c>
      <c r="J128" s="288">
        <f>SUMIF('7.  Persistence Report'!$D$135:$D$144,$B127,'7.  Persistence Report'!BA$135:BA$144)+SUMIF('7.  Persistence Report'!$D$152:$D$155,$B127,'7.  Persistence Report'!BA$152:BA$155)</f>
        <v>125896</v>
      </c>
      <c r="K128" s="288">
        <f>SUMIF('7.  Persistence Report'!$D$135:$D$144,$B127,'7.  Persistence Report'!BB$135:BB$144)+SUMIF('7.  Persistence Report'!$D$152:$D$155,$B127,'7.  Persistence Report'!BB$152:BB$155)</f>
        <v>125896</v>
      </c>
      <c r="L128" s="288">
        <f>SUMIF('7.  Persistence Report'!$D$135:$D$144,$B127,'7.  Persistence Report'!BC$135:BC$144)+SUMIF('7.  Persistence Report'!$D$152:$D$155,$B127,'7.  Persistence Report'!BC$152:BC$155)</f>
        <v>125896</v>
      </c>
      <c r="M128" s="288">
        <f>SUMIF('7.  Persistence Report'!$D$135:$D$144,$B127,'7.  Persistence Report'!BD$135:BD$144)+SUMIF('7.  Persistence Report'!$D$152:$D$155,$B127,'7.  Persistence Report'!BD$152:BD$155)</f>
        <v>125896</v>
      </c>
      <c r="N128" s="288">
        <f>N127</f>
        <v>12</v>
      </c>
      <c r="O128" s="288">
        <f>'[4]LDC Progress'!$DP$18</f>
        <v>14</v>
      </c>
      <c r="P128" s="288">
        <f>SUMIF('7.  Persistence Report'!$D$135:$D$144,$B127,'7.  Persistence Report'!Q$135:Q$144)</f>
        <v>14</v>
      </c>
      <c r="Q128" s="288">
        <f>SUMIF('7.  Persistence Report'!$D$135:$D$144,$B127,'7.  Persistence Report'!R$135:R$144)</f>
        <v>14</v>
      </c>
      <c r="R128" s="288">
        <f>SUMIF('7.  Persistence Report'!$D$135:$D$144,$B127,'7.  Persistence Report'!S$135:S$144)</f>
        <v>14</v>
      </c>
      <c r="S128" s="288">
        <f>SUMIF('7.  Persistence Report'!$D$135:$D$144,$B127,'7.  Persistence Report'!T$135:T$144)</f>
        <v>14</v>
      </c>
      <c r="T128" s="288">
        <f>SUMIF('7.  Persistence Report'!$D$135:$D$144,$B127,'7.  Persistence Report'!U$135:U$144)</f>
        <v>14</v>
      </c>
      <c r="U128" s="288">
        <f>SUMIF('7.  Persistence Report'!$D$135:$D$144,$B127,'7.  Persistence Report'!V$135:V$144)</f>
        <v>14</v>
      </c>
      <c r="V128" s="288">
        <f>SUMIF('7.  Persistence Report'!$D$135:$D$144,$B127,'7.  Persistence Report'!W$135:W$144)</f>
        <v>14</v>
      </c>
      <c r="W128" s="288">
        <f>SUMIF('7.  Persistence Report'!$D$135:$D$144,$B127,'7.  Persistence Report'!X$135:X$144)</f>
        <v>14</v>
      </c>
      <c r="X128" s="288">
        <f>SUMIF('7.  Persistence Report'!$D$135:$D$144,$B127,'7.  Persistence Report'!Y$135:Y$144)</f>
        <v>14</v>
      </c>
      <c r="Y128" s="404">
        <f>Y127</f>
        <v>0</v>
      </c>
      <c r="Z128" s="404">
        <f t="shared" ref="Z128" si="267">Z127</f>
        <v>0</v>
      </c>
      <c r="AA128" s="404">
        <f t="shared" ref="AA128" si="268">AA127</f>
        <v>1</v>
      </c>
      <c r="AB128" s="404">
        <f t="shared" ref="AB128" si="269">AB127</f>
        <v>0</v>
      </c>
      <c r="AC128" s="404">
        <f t="shared" ref="AC128" si="270">AC127</f>
        <v>0</v>
      </c>
      <c r="AD128" s="404">
        <f t="shared" ref="AD128" si="271">AD127</f>
        <v>0</v>
      </c>
      <c r="AE128" s="404">
        <f t="shared" ref="AE128" si="272">AE127</f>
        <v>0</v>
      </c>
      <c r="AF128" s="404">
        <f t="shared" ref="AF128" si="273">AF127</f>
        <v>0</v>
      </c>
      <c r="AG128" s="404">
        <f t="shared" ref="AG128" si="274">AG127</f>
        <v>0</v>
      </c>
      <c r="AH128" s="404">
        <f t="shared" ref="AH128" si="275">AH127</f>
        <v>0</v>
      </c>
      <c r="AI128" s="404">
        <f t="shared" ref="AI128" si="276">AI127</f>
        <v>0</v>
      </c>
      <c r="AJ128" s="404">
        <f t="shared" ref="AJ128" si="277">AJ127</f>
        <v>0</v>
      </c>
      <c r="AK128" s="404">
        <f t="shared" ref="AK128" si="278">AK127</f>
        <v>0</v>
      </c>
      <c r="AL128" s="404">
        <f t="shared" ref="AL128" si="279">AL127</f>
        <v>0</v>
      </c>
      <c r="AM128" s="299"/>
    </row>
    <row r="129" spans="1:39" outlineLevel="1">
      <c r="B129" s="287"/>
      <c r="C129" s="284"/>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405"/>
      <c r="Z129" s="418"/>
      <c r="AA129" s="418"/>
      <c r="AB129" s="418"/>
      <c r="AC129" s="418"/>
      <c r="AD129" s="418"/>
      <c r="AE129" s="418"/>
      <c r="AF129" s="418"/>
      <c r="AG129" s="418"/>
      <c r="AH129" s="418"/>
      <c r="AI129" s="418"/>
      <c r="AJ129" s="418"/>
      <c r="AK129" s="418"/>
      <c r="AL129" s="418"/>
      <c r="AM129" s="299"/>
    </row>
    <row r="130" spans="1:39" ht="30" outlineLevel="1">
      <c r="A130" s="515">
        <v>29</v>
      </c>
      <c r="B130" s="513" t="s">
        <v>120</v>
      </c>
      <c r="C130" s="284" t="s">
        <v>24</v>
      </c>
      <c r="D130" s="288">
        <f>'[3]5.  2015-2020 LRAM'!D130</f>
        <v>0</v>
      </c>
      <c r="E130" s="288">
        <f>SUMIF('7.  Persistence Report'!$D$122:$D$133,$B130,'7.  Persistence Report'!AV$122:AV$133)</f>
        <v>0</v>
      </c>
      <c r="F130" s="288">
        <f>SUMIF('7.  Persistence Report'!$D$122:$D$133,$B130,'7.  Persistence Report'!AW$122:AW$133)</f>
        <v>0</v>
      </c>
      <c r="G130" s="288">
        <f>SUMIF('7.  Persistence Report'!$D$122:$D$133,$B130,'7.  Persistence Report'!AX$122:AX$133)</f>
        <v>0</v>
      </c>
      <c r="H130" s="288">
        <f>SUMIF('7.  Persistence Report'!$D$122:$D$133,$B130,'7.  Persistence Report'!AY$122:AY$133)</f>
        <v>0</v>
      </c>
      <c r="I130" s="288">
        <f>SUMIF('7.  Persistence Report'!$D$122:$D$133,$B130,'7.  Persistence Report'!AZ$122:AZ$133)</f>
        <v>0</v>
      </c>
      <c r="J130" s="288">
        <f>SUMIF('7.  Persistence Report'!$D$122:$D$133,$B130,'7.  Persistence Report'!BA$122:BA$133)</f>
        <v>0</v>
      </c>
      <c r="K130" s="288">
        <f>SUMIF('7.  Persistence Report'!$D$122:$D$133,$B130,'7.  Persistence Report'!BB$122:BB$133)</f>
        <v>0</v>
      </c>
      <c r="L130" s="288">
        <f>SUMIF('7.  Persistence Report'!$D$122:$D$133,$B130,'7.  Persistence Report'!BC$122:BC$133)</f>
        <v>0</v>
      </c>
      <c r="M130" s="288">
        <f>SUMIF('7.  Persistence Report'!$D$122:$D$133,$B130,'7.  Persistence Report'!BD$122:BD$133)</f>
        <v>0</v>
      </c>
      <c r="N130" s="288">
        <v>3</v>
      </c>
      <c r="O130" s="288">
        <f>'[3]5.  2015-2020 LRAM'!O130</f>
        <v>0</v>
      </c>
      <c r="P130" s="288">
        <f>SUMIF('7.  Persistence Report'!$D$122:$D$133,$B130,'7.  Persistence Report'!Q$122:Q$133)</f>
        <v>0</v>
      </c>
      <c r="Q130" s="288">
        <f>SUMIF('7.  Persistence Report'!$D$122:$D$133,$B130,'7.  Persistence Report'!R$122:R$133)</f>
        <v>0</v>
      </c>
      <c r="R130" s="288">
        <f>SUMIF('7.  Persistence Report'!$D$122:$D$133,$B130,'7.  Persistence Report'!S$122:S$133)</f>
        <v>0</v>
      </c>
      <c r="S130" s="288">
        <f>SUMIF('7.  Persistence Report'!$D$122:$D$133,$B130,'7.  Persistence Report'!T$122:T$133)</f>
        <v>0</v>
      </c>
      <c r="T130" s="288">
        <f>SUMIF('7.  Persistence Report'!$D$122:$D$133,$B130,'7.  Persistence Report'!U$122:U$133)</f>
        <v>0</v>
      </c>
      <c r="U130" s="288">
        <f>SUMIF('7.  Persistence Report'!$D$122:$D$133,$B130,'7.  Persistence Report'!V$122:V$133)</f>
        <v>0</v>
      </c>
      <c r="V130" s="288">
        <f>SUMIF('7.  Persistence Report'!$D$122:$D$133,$B130,'7.  Persistence Report'!W$122:W$133)</f>
        <v>0</v>
      </c>
      <c r="W130" s="288">
        <f>SUMIF('7.  Persistence Report'!$D$122:$D$133,$B130,'7.  Persistence Report'!X$122:X$133)</f>
        <v>0</v>
      </c>
      <c r="X130" s="288">
        <f>SUMIF('7.  Persistence Report'!$D$122:$D$133,$B130,'7.  Persistence Report'!Y$122:Y$133)</f>
        <v>0</v>
      </c>
      <c r="Y130" s="419"/>
      <c r="Z130" s="403"/>
      <c r="AA130" s="403"/>
      <c r="AB130" s="403"/>
      <c r="AC130" s="403"/>
      <c r="AD130" s="403"/>
      <c r="AE130" s="403"/>
      <c r="AF130" s="408"/>
      <c r="AG130" s="408"/>
      <c r="AH130" s="408"/>
      <c r="AI130" s="408"/>
      <c r="AJ130" s="408"/>
      <c r="AK130" s="408"/>
      <c r="AL130" s="408"/>
      <c r="AM130" s="289">
        <f>SUM(Y130:AL130)</f>
        <v>0</v>
      </c>
    </row>
    <row r="131" spans="1:39" outlineLevel="1">
      <c r="B131" s="287" t="s">
        <v>266</v>
      </c>
      <c r="C131" s="284" t="s">
        <v>162</v>
      </c>
      <c r="D131" s="288">
        <f>'[3]5.  2015-2020 LRAM'!D131</f>
        <v>0</v>
      </c>
      <c r="E131" s="288">
        <f>SUMIF('7.  Persistence Report'!$D$135:$D$144,$B130,'7.  Persistence Report'!AV$135:AV$144)</f>
        <v>0</v>
      </c>
      <c r="F131" s="288">
        <f>SUMIF('7.  Persistence Report'!$D$135:$D$144,$B130,'7.  Persistence Report'!AW$135:AW$144)</f>
        <v>0</v>
      </c>
      <c r="G131" s="288">
        <f>SUMIF('7.  Persistence Report'!$D$135:$D$144,$B130,'7.  Persistence Report'!AX$135:AX$144)</f>
        <v>0</v>
      </c>
      <c r="H131" s="288">
        <f>SUMIF('7.  Persistence Report'!$D$135:$D$144,$B130,'7.  Persistence Report'!AY$135:AY$144)</f>
        <v>0</v>
      </c>
      <c r="I131" s="288">
        <f>SUMIF('7.  Persistence Report'!$D$135:$D$144,$B130,'7.  Persistence Report'!AZ$135:AZ$144)</f>
        <v>0</v>
      </c>
      <c r="J131" s="288">
        <f>SUMIF('7.  Persistence Report'!$D$135:$D$144,$B130,'7.  Persistence Report'!BA$135:BA$144)</f>
        <v>0</v>
      </c>
      <c r="K131" s="288">
        <f>SUMIF('7.  Persistence Report'!$D$135:$D$144,$B130,'7.  Persistence Report'!BB$135:BB$144)</f>
        <v>0</v>
      </c>
      <c r="L131" s="288">
        <f>SUMIF('7.  Persistence Report'!$D$135:$D$144,$B130,'7.  Persistence Report'!BC$135:BC$144)</f>
        <v>0</v>
      </c>
      <c r="M131" s="288">
        <f>SUMIF('7.  Persistence Report'!$D$135:$D$144,$B130,'7.  Persistence Report'!BD$135:BD$144)</f>
        <v>0</v>
      </c>
      <c r="N131" s="288">
        <f>N130</f>
        <v>3</v>
      </c>
      <c r="O131" s="288">
        <f>'[3]5.  2015-2020 LRAM'!O131</f>
        <v>0</v>
      </c>
      <c r="P131" s="288">
        <f>SUMIF('7.  Persistence Report'!$D$135:$D$144,$B130,'7.  Persistence Report'!Q$135:Q$144)</f>
        <v>0</v>
      </c>
      <c r="Q131" s="288">
        <f>SUMIF('7.  Persistence Report'!$D$135:$D$144,$B130,'7.  Persistence Report'!R$135:R$144)</f>
        <v>0</v>
      </c>
      <c r="R131" s="288">
        <f>SUMIF('7.  Persistence Report'!$D$135:$D$144,$B130,'7.  Persistence Report'!S$135:S$144)</f>
        <v>0</v>
      </c>
      <c r="S131" s="288">
        <f>SUMIF('7.  Persistence Report'!$D$135:$D$144,$B130,'7.  Persistence Report'!T$135:T$144)</f>
        <v>0</v>
      </c>
      <c r="T131" s="288">
        <f>SUMIF('7.  Persistence Report'!$D$135:$D$144,$B130,'7.  Persistence Report'!U$135:U$144)</f>
        <v>0</v>
      </c>
      <c r="U131" s="288">
        <f>SUMIF('7.  Persistence Report'!$D$135:$D$144,$B130,'7.  Persistence Report'!V$135:V$144)</f>
        <v>0</v>
      </c>
      <c r="V131" s="288">
        <f>SUMIF('7.  Persistence Report'!$D$135:$D$144,$B130,'7.  Persistence Report'!W$135:W$144)</f>
        <v>0</v>
      </c>
      <c r="W131" s="288">
        <f>SUMIF('7.  Persistence Report'!$D$135:$D$144,$B130,'7.  Persistence Report'!X$135:X$144)</f>
        <v>0</v>
      </c>
      <c r="X131" s="288">
        <f>SUMIF('7.  Persistence Report'!$D$135:$D$144,$B130,'7.  Persistence Report'!Y$135:Y$144)</f>
        <v>0</v>
      </c>
      <c r="Y131" s="404">
        <f>Y130</f>
        <v>0</v>
      </c>
      <c r="Z131" s="404">
        <f t="shared" ref="Z131" si="280">Z130</f>
        <v>0</v>
      </c>
      <c r="AA131" s="404">
        <f t="shared" ref="AA131" si="281">AA130</f>
        <v>0</v>
      </c>
      <c r="AB131" s="404">
        <f t="shared" ref="AB131" si="282">AB130</f>
        <v>0</v>
      </c>
      <c r="AC131" s="404">
        <f t="shared" ref="AC131" si="283">AC130</f>
        <v>0</v>
      </c>
      <c r="AD131" s="404">
        <f t="shared" ref="AD131" si="284">AD130</f>
        <v>0</v>
      </c>
      <c r="AE131" s="404">
        <f t="shared" ref="AE131" si="285">AE130</f>
        <v>0</v>
      </c>
      <c r="AF131" s="404">
        <f t="shared" ref="AF131" si="286">AF130</f>
        <v>0</v>
      </c>
      <c r="AG131" s="404">
        <f t="shared" ref="AG131" si="287">AG130</f>
        <v>0</v>
      </c>
      <c r="AH131" s="404">
        <f t="shared" ref="AH131" si="288">AH130</f>
        <v>0</v>
      </c>
      <c r="AI131" s="404">
        <f t="shared" ref="AI131" si="289">AI130</f>
        <v>0</v>
      </c>
      <c r="AJ131" s="404">
        <f t="shared" ref="AJ131" si="290">AJ130</f>
        <v>0</v>
      </c>
      <c r="AK131" s="404">
        <f t="shared" ref="AK131" si="291">AK130</f>
        <v>0</v>
      </c>
      <c r="AL131" s="404">
        <f t="shared" ref="AL131" si="292">AL130</f>
        <v>0</v>
      </c>
      <c r="AM131" s="299"/>
    </row>
    <row r="132" spans="1:39" outlineLevel="1">
      <c r="B132" s="287"/>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405"/>
      <c r="Z132" s="418"/>
      <c r="AA132" s="418"/>
      <c r="AB132" s="418"/>
      <c r="AC132" s="418"/>
      <c r="AD132" s="418"/>
      <c r="AE132" s="418"/>
      <c r="AF132" s="418"/>
      <c r="AG132" s="418"/>
      <c r="AH132" s="418"/>
      <c r="AI132" s="418"/>
      <c r="AJ132" s="418"/>
      <c r="AK132" s="418"/>
      <c r="AL132" s="418"/>
      <c r="AM132" s="299"/>
    </row>
    <row r="133" spans="1:39" ht="30" outlineLevel="1">
      <c r="A133" s="515">
        <v>30</v>
      </c>
      <c r="B133" s="513" t="s">
        <v>121</v>
      </c>
      <c r="C133" s="284" t="s">
        <v>24</v>
      </c>
      <c r="D133" s="288">
        <f>'[3]5.  2015-2020 LRAM'!D133</f>
        <v>0</v>
      </c>
      <c r="E133" s="288">
        <f>SUMIF('7.  Persistence Report'!$D$122:$D$133,$B133,'7.  Persistence Report'!AV$122:AV$133)</f>
        <v>0</v>
      </c>
      <c r="F133" s="288">
        <f>SUMIF('7.  Persistence Report'!$D$122:$D$133,$B133,'7.  Persistence Report'!AW$122:AW$133)</f>
        <v>0</v>
      </c>
      <c r="G133" s="288">
        <f>SUMIF('7.  Persistence Report'!$D$122:$D$133,$B133,'7.  Persistence Report'!AX$122:AX$133)</f>
        <v>0</v>
      </c>
      <c r="H133" s="288">
        <f>SUMIF('7.  Persistence Report'!$D$122:$D$133,$B133,'7.  Persistence Report'!AY$122:AY$133)</f>
        <v>0</v>
      </c>
      <c r="I133" s="288">
        <f>SUMIF('7.  Persistence Report'!$D$122:$D$133,$B133,'7.  Persistence Report'!AZ$122:AZ$133)</f>
        <v>0</v>
      </c>
      <c r="J133" s="288">
        <f>SUMIF('7.  Persistence Report'!$D$122:$D$133,$B133,'7.  Persistence Report'!BA$122:BA$133)</f>
        <v>0</v>
      </c>
      <c r="K133" s="288">
        <f>SUMIF('7.  Persistence Report'!$D$122:$D$133,$B133,'7.  Persistence Report'!BB$122:BB$133)</f>
        <v>0</v>
      </c>
      <c r="L133" s="288">
        <f>SUMIF('7.  Persistence Report'!$D$122:$D$133,$B133,'7.  Persistence Report'!BC$122:BC$133)</f>
        <v>0</v>
      </c>
      <c r="M133" s="288">
        <f>SUMIF('7.  Persistence Report'!$D$122:$D$133,$B133,'7.  Persistence Report'!BD$122:BD$133)</f>
        <v>0</v>
      </c>
      <c r="N133" s="288">
        <v>12</v>
      </c>
      <c r="O133" s="288">
        <f>'[3]5.  2015-2020 LRAM'!O133</f>
        <v>0</v>
      </c>
      <c r="P133" s="288">
        <f>SUMIF('7.  Persistence Report'!$D$122:$D$133,$B133,'7.  Persistence Report'!Q$122:Q$133)</f>
        <v>0</v>
      </c>
      <c r="Q133" s="288">
        <f>SUMIF('7.  Persistence Report'!$D$122:$D$133,$B133,'7.  Persistence Report'!R$122:R$133)</f>
        <v>0</v>
      </c>
      <c r="R133" s="288">
        <f>SUMIF('7.  Persistence Report'!$D$122:$D$133,$B133,'7.  Persistence Report'!S$122:S$133)</f>
        <v>0</v>
      </c>
      <c r="S133" s="288">
        <f>SUMIF('7.  Persistence Report'!$D$122:$D$133,$B133,'7.  Persistence Report'!T$122:T$133)</f>
        <v>0</v>
      </c>
      <c r="T133" s="288">
        <f>SUMIF('7.  Persistence Report'!$D$122:$D$133,$B133,'7.  Persistence Report'!U$122:U$133)</f>
        <v>0</v>
      </c>
      <c r="U133" s="288">
        <f>SUMIF('7.  Persistence Report'!$D$122:$D$133,$B133,'7.  Persistence Report'!V$122:V$133)</f>
        <v>0</v>
      </c>
      <c r="V133" s="288">
        <f>SUMIF('7.  Persistence Report'!$D$122:$D$133,$B133,'7.  Persistence Report'!W$122:W$133)</f>
        <v>0</v>
      </c>
      <c r="W133" s="288">
        <f>SUMIF('7.  Persistence Report'!$D$122:$D$133,$B133,'7.  Persistence Report'!X$122:X$133)</f>
        <v>0</v>
      </c>
      <c r="X133" s="288">
        <f>SUMIF('7.  Persistence Report'!$D$122:$D$133,$B133,'7.  Persistence Report'!Y$122:Y$133)</f>
        <v>0</v>
      </c>
      <c r="Y133" s="419"/>
      <c r="Z133" s="403"/>
      <c r="AA133" s="403"/>
      <c r="AB133" s="403"/>
      <c r="AC133" s="403"/>
      <c r="AD133" s="403"/>
      <c r="AE133" s="403"/>
      <c r="AF133" s="408"/>
      <c r="AG133" s="408"/>
      <c r="AH133" s="408"/>
      <c r="AI133" s="408"/>
      <c r="AJ133" s="408"/>
      <c r="AK133" s="408"/>
      <c r="AL133" s="408"/>
      <c r="AM133" s="289">
        <f>SUM(Y133:AL133)</f>
        <v>0</v>
      </c>
    </row>
    <row r="134" spans="1:39" outlineLevel="1">
      <c r="B134" s="287" t="s">
        <v>266</v>
      </c>
      <c r="C134" s="284" t="s">
        <v>162</v>
      </c>
      <c r="D134" s="288">
        <f>'[3]5.  2015-2020 LRAM'!D134</f>
        <v>0</v>
      </c>
      <c r="E134" s="288">
        <f>SUMIF('7.  Persistence Report'!$D$135:$D$144,$B133,'7.  Persistence Report'!AV$135:AV$144)</f>
        <v>0</v>
      </c>
      <c r="F134" s="288">
        <f>SUMIF('7.  Persistence Report'!$D$135:$D$144,$B133,'7.  Persistence Report'!AW$135:AW$144)</f>
        <v>0</v>
      </c>
      <c r="G134" s="288">
        <f>SUMIF('7.  Persistence Report'!$D$135:$D$144,$B133,'7.  Persistence Report'!AX$135:AX$144)</f>
        <v>0</v>
      </c>
      <c r="H134" s="288">
        <f>SUMIF('7.  Persistence Report'!$D$135:$D$144,$B133,'7.  Persistence Report'!AY$135:AY$144)</f>
        <v>0</v>
      </c>
      <c r="I134" s="288">
        <f>SUMIF('7.  Persistence Report'!$D$135:$D$144,$B133,'7.  Persistence Report'!AZ$135:AZ$144)</f>
        <v>0</v>
      </c>
      <c r="J134" s="288">
        <f>SUMIF('7.  Persistence Report'!$D$135:$D$144,$B133,'7.  Persistence Report'!BA$135:BA$144)</f>
        <v>0</v>
      </c>
      <c r="K134" s="288">
        <f>SUMIF('7.  Persistence Report'!$D$135:$D$144,$B133,'7.  Persistence Report'!BB$135:BB$144)</f>
        <v>0</v>
      </c>
      <c r="L134" s="288">
        <f>SUMIF('7.  Persistence Report'!$D$135:$D$144,$B133,'7.  Persistence Report'!BC$135:BC$144)</f>
        <v>0</v>
      </c>
      <c r="M134" s="288">
        <f>SUMIF('7.  Persistence Report'!$D$135:$D$144,$B133,'7.  Persistence Report'!BD$135:BD$144)</f>
        <v>0</v>
      </c>
      <c r="N134" s="288">
        <f>N133</f>
        <v>12</v>
      </c>
      <c r="O134" s="288">
        <f>'[3]5.  2015-2020 LRAM'!O134</f>
        <v>0</v>
      </c>
      <c r="P134" s="288">
        <f>SUMIF('7.  Persistence Report'!$D$135:$D$144,$B133,'7.  Persistence Report'!Q$135:Q$144)</f>
        <v>0</v>
      </c>
      <c r="Q134" s="288">
        <f>SUMIF('7.  Persistence Report'!$D$135:$D$144,$B133,'7.  Persistence Report'!R$135:R$144)</f>
        <v>0</v>
      </c>
      <c r="R134" s="288">
        <f>SUMIF('7.  Persistence Report'!$D$135:$D$144,$B133,'7.  Persistence Report'!S$135:S$144)</f>
        <v>0</v>
      </c>
      <c r="S134" s="288">
        <f>SUMIF('7.  Persistence Report'!$D$135:$D$144,$B133,'7.  Persistence Report'!T$135:T$144)</f>
        <v>0</v>
      </c>
      <c r="T134" s="288">
        <f>SUMIF('7.  Persistence Report'!$D$135:$D$144,$B133,'7.  Persistence Report'!U$135:U$144)</f>
        <v>0</v>
      </c>
      <c r="U134" s="288">
        <f>SUMIF('7.  Persistence Report'!$D$135:$D$144,$B133,'7.  Persistence Report'!V$135:V$144)</f>
        <v>0</v>
      </c>
      <c r="V134" s="288">
        <f>SUMIF('7.  Persistence Report'!$D$135:$D$144,$B133,'7.  Persistence Report'!W$135:W$144)</f>
        <v>0</v>
      </c>
      <c r="W134" s="288">
        <f>SUMIF('7.  Persistence Report'!$D$135:$D$144,$B133,'7.  Persistence Report'!X$135:X$144)</f>
        <v>0</v>
      </c>
      <c r="X134" s="288">
        <f>SUMIF('7.  Persistence Report'!$D$135:$D$144,$B133,'7.  Persistence Report'!Y$135:Y$144)</f>
        <v>0</v>
      </c>
      <c r="Y134" s="404">
        <f>Y133</f>
        <v>0</v>
      </c>
      <c r="Z134" s="404">
        <f t="shared" ref="Z134" si="293">Z133</f>
        <v>0</v>
      </c>
      <c r="AA134" s="404">
        <f t="shared" ref="AA134" si="294">AA133</f>
        <v>0</v>
      </c>
      <c r="AB134" s="404">
        <f t="shared" ref="AB134" si="295">AB133</f>
        <v>0</v>
      </c>
      <c r="AC134" s="404">
        <f t="shared" ref="AC134" si="296">AC133</f>
        <v>0</v>
      </c>
      <c r="AD134" s="404">
        <f t="shared" ref="AD134" si="297">AD133</f>
        <v>0</v>
      </c>
      <c r="AE134" s="404">
        <f t="shared" ref="AE134" si="298">AE133</f>
        <v>0</v>
      </c>
      <c r="AF134" s="404">
        <f t="shared" ref="AF134" si="299">AF133</f>
        <v>0</v>
      </c>
      <c r="AG134" s="404">
        <f t="shared" ref="AG134" si="300">AG133</f>
        <v>0</v>
      </c>
      <c r="AH134" s="404">
        <f t="shared" ref="AH134" si="301">AH133</f>
        <v>0</v>
      </c>
      <c r="AI134" s="404">
        <f t="shared" ref="AI134" si="302">AI133</f>
        <v>0</v>
      </c>
      <c r="AJ134" s="404">
        <f t="shared" ref="AJ134" si="303">AJ133</f>
        <v>0</v>
      </c>
      <c r="AK134" s="404">
        <f t="shared" ref="AK134" si="304">AK133</f>
        <v>0</v>
      </c>
      <c r="AL134" s="404">
        <f t="shared" ref="AL134" si="305">AL133</f>
        <v>0</v>
      </c>
      <c r="AM134" s="299"/>
    </row>
    <row r="135" spans="1:39" outlineLevel="1">
      <c r="B135" s="287"/>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405"/>
      <c r="Z135" s="418"/>
      <c r="AA135" s="418"/>
      <c r="AB135" s="418"/>
      <c r="AC135" s="418"/>
      <c r="AD135" s="418"/>
      <c r="AE135" s="418"/>
      <c r="AF135" s="418"/>
      <c r="AG135" s="418"/>
      <c r="AH135" s="418"/>
      <c r="AI135" s="418"/>
      <c r="AJ135" s="418"/>
      <c r="AK135" s="418"/>
      <c r="AL135" s="418"/>
      <c r="AM135" s="299"/>
    </row>
    <row r="136" spans="1:39" ht="30" outlineLevel="1">
      <c r="A136" s="515">
        <v>31</v>
      </c>
      <c r="B136" s="513" t="s">
        <v>122</v>
      </c>
      <c r="C136" s="284" t="s">
        <v>24</v>
      </c>
      <c r="D136" s="288">
        <f>'[3]5.  2015-2020 LRAM'!D136</f>
        <v>0</v>
      </c>
      <c r="E136" s="288">
        <f>SUMIF('7.  Persistence Report'!$D$122:$D$133,$B136,'7.  Persistence Report'!AV$122:AV$133)</f>
        <v>0</v>
      </c>
      <c r="F136" s="288">
        <f>SUMIF('7.  Persistence Report'!$D$122:$D$133,$B136,'7.  Persistence Report'!AW$122:AW$133)</f>
        <v>0</v>
      </c>
      <c r="G136" s="288">
        <f>SUMIF('7.  Persistence Report'!$D$122:$D$133,$B136,'7.  Persistence Report'!AX$122:AX$133)</f>
        <v>0</v>
      </c>
      <c r="H136" s="288">
        <f>SUMIF('7.  Persistence Report'!$D$122:$D$133,$B136,'7.  Persistence Report'!AY$122:AY$133)</f>
        <v>0</v>
      </c>
      <c r="I136" s="288">
        <f>SUMIF('7.  Persistence Report'!$D$122:$D$133,$B136,'7.  Persistence Report'!AZ$122:AZ$133)</f>
        <v>0</v>
      </c>
      <c r="J136" s="288">
        <f>SUMIF('7.  Persistence Report'!$D$122:$D$133,$B136,'7.  Persistence Report'!BA$122:BA$133)</f>
        <v>0</v>
      </c>
      <c r="K136" s="288">
        <f>SUMIF('7.  Persistence Report'!$D$122:$D$133,$B136,'7.  Persistence Report'!BB$122:BB$133)</f>
        <v>0</v>
      </c>
      <c r="L136" s="288">
        <f>SUMIF('7.  Persistence Report'!$D$122:$D$133,$B136,'7.  Persistence Report'!BC$122:BC$133)</f>
        <v>0</v>
      </c>
      <c r="M136" s="288">
        <f>SUMIF('7.  Persistence Report'!$D$122:$D$133,$B136,'7.  Persistence Report'!BD$122:BD$133)</f>
        <v>0</v>
      </c>
      <c r="N136" s="288">
        <v>12</v>
      </c>
      <c r="O136" s="288">
        <f>'[3]5.  2015-2020 LRAM'!O136</f>
        <v>0</v>
      </c>
      <c r="P136" s="288">
        <f>SUMIF('7.  Persistence Report'!$D$122:$D$133,$B136,'7.  Persistence Report'!Q$122:Q$133)</f>
        <v>0</v>
      </c>
      <c r="Q136" s="288">
        <f>SUMIF('7.  Persistence Report'!$D$122:$D$133,$B136,'7.  Persistence Report'!R$122:R$133)</f>
        <v>0</v>
      </c>
      <c r="R136" s="288">
        <f>SUMIF('7.  Persistence Report'!$D$122:$D$133,$B136,'7.  Persistence Report'!S$122:S$133)</f>
        <v>0</v>
      </c>
      <c r="S136" s="288">
        <f>SUMIF('7.  Persistence Report'!$D$122:$D$133,$B136,'7.  Persistence Report'!T$122:T$133)</f>
        <v>0</v>
      </c>
      <c r="T136" s="288">
        <f>SUMIF('7.  Persistence Report'!$D$122:$D$133,$B136,'7.  Persistence Report'!U$122:U$133)</f>
        <v>0</v>
      </c>
      <c r="U136" s="288">
        <f>SUMIF('7.  Persistence Report'!$D$122:$D$133,$B136,'7.  Persistence Report'!V$122:V$133)</f>
        <v>0</v>
      </c>
      <c r="V136" s="288">
        <f>SUMIF('7.  Persistence Report'!$D$122:$D$133,$B136,'7.  Persistence Report'!W$122:W$133)</f>
        <v>0</v>
      </c>
      <c r="W136" s="288">
        <f>SUMIF('7.  Persistence Report'!$D$122:$D$133,$B136,'7.  Persistence Report'!X$122:X$133)</f>
        <v>0</v>
      </c>
      <c r="X136" s="288">
        <f>SUMIF('7.  Persistence Report'!$D$122:$D$133,$B136,'7.  Persistence Report'!Y$122:Y$133)</f>
        <v>0</v>
      </c>
      <c r="Y136" s="419"/>
      <c r="Z136" s="403"/>
      <c r="AA136" s="403"/>
      <c r="AB136" s="403"/>
      <c r="AC136" s="403"/>
      <c r="AD136" s="403"/>
      <c r="AE136" s="403"/>
      <c r="AF136" s="408"/>
      <c r="AG136" s="408"/>
      <c r="AH136" s="408"/>
      <c r="AI136" s="408"/>
      <c r="AJ136" s="408"/>
      <c r="AK136" s="408"/>
      <c r="AL136" s="408"/>
      <c r="AM136" s="289">
        <f>SUM(Y136:AL136)</f>
        <v>0</v>
      </c>
    </row>
    <row r="137" spans="1:39" outlineLevel="1">
      <c r="B137" s="287" t="s">
        <v>266</v>
      </c>
      <c r="C137" s="284" t="s">
        <v>162</v>
      </c>
      <c r="D137" s="288">
        <f>'[3]5.  2015-2020 LRAM'!D137</f>
        <v>0</v>
      </c>
      <c r="E137" s="288">
        <f>SUMIF('7.  Persistence Report'!$D$135:$D$144,$B136,'7.  Persistence Report'!AV$135:AV$144)</f>
        <v>0</v>
      </c>
      <c r="F137" s="288">
        <f>SUMIF('7.  Persistence Report'!$D$135:$D$144,$B136,'7.  Persistence Report'!AW$135:AW$144)</f>
        <v>0</v>
      </c>
      <c r="G137" s="288">
        <f>SUMIF('7.  Persistence Report'!$D$135:$D$144,$B136,'7.  Persistence Report'!AX$135:AX$144)</f>
        <v>0</v>
      </c>
      <c r="H137" s="288">
        <f>SUMIF('7.  Persistence Report'!$D$135:$D$144,$B136,'7.  Persistence Report'!AY$135:AY$144)</f>
        <v>0</v>
      </c>
      <c r="I137" s="288">
        <f>SUMIF('7.  Persistence Report'!$D$135:$D$144,$B136,'7.  Persistence Report'!AZ$135:AZ$144)</f>
        <v>0</v>
      </c>
      <c r="J137" s="288">
        <f>SUMIF('7.  Persistence Report'!$D$135:$D$144,$B136,'7.  Persistence Report'!BA$135:BA$144)</f>
        <v>0</v>
      </c>
      <c r="K137" s="288">
        <f>SUMIF('7.  Persistence Report'!$D$135:$D$144,$B136,'7.  Persistence Report'!BB$135:BB$144)</f>
        <v>0</v>
      </c>
      <c r="L137" s="288">
        <f>SUMIF('7.  Persistence Report'!$D$135:$D$144,$B136,'7.  Persistence Report'!BC$135:BC$144)</f>
        <v>0</v>
      </c>
      <c r="M137" s="288">
        <f>SUMIF('7.  Persistence Report'!$D$135:$D$144,$B136,'7.  Persistence Report'!BD$135:BD$144)</f>
        <v>0</v>
      </c>
      <c r="N137" s="288">
        <f>N136</f>
        <v>12</v>
      </c>
      <c r="O137" s="288">
        <f>'[3]5.  2015-2020 LRAM'!O137</f>
        <v>0</v>
      </c>
      <c r="P137" s="288">
        <f>SUMIF('7.  Persistence Report'!$D$135:$D$144,$B136,'7.  Persistence Report'!Q$135:Q$144)</f>
        <v>0</v>
      </c>
      <c r="Q137" s="288">
        <f>SUMIF('7.  Persistence Report'!$D$135:$D$144,$B136,'7.  Persistence Report'!R$135:R$144)</f>
        <v>0</v>
      </c>
      <c r="R137" s="288">
        <f>SUMIF('7.  Persistence Report'!$D$135:$D$144,$B136,'7.  Persistence Report'!S$135:S$144)</f>
        <v>0</v>
      </c>
      <c r="S137" s="288">
        <f>SUMIF('7.  Persistence Report'!$D$135:$D$144,$B136,'7.  Persistence Report'!T$135:T$144)</f>
        <v>0</v>
      </c>
      <c r="T137" s="288">
        <f>SUMIF('7.  Persistence Report'!$D$135:$D$144,$B136,'7.  Persistence Report'!U$135:U$144)</f>
        <v>0</v>
      </c>
      <c r="U137" s="288">
        <f>SUMIF('7.  Persistence Report'!$D$135:$D$144,$B136,'7.  Persistence Report'!V$135:V$144)</f>
        <v>0</v>
      </c>
      <c r="V137" s="288">
        <f>SUMIF('7.  Persistence Report'!$D$135:$D$144,$B136,'7.  Persistence Report'!W$135:W$144)</f>
        <v>0</v>
      </c>
      <c r="W137" s="288">
        <f>SUMIF('7.  Persistence Report'!$D$135:$D$144,$B136,'7.  Persistence Report'!X$135:X$144)</f>
        <v>0</v>
      </c>
      <c r="X137" s="288">
        <f>SUMIF('7.  Persistence Report'!$D$135:$D$144,$B136,'7.  Persistence Report'!Y$135:Y$144)</f>
        <v>0</v>
      </c>
      <c r="Y137" s="404">
        <f>Y136</f>
        <v>0</v>
      </c>
      <c r="Z137" s="404">
        <f t="shared" ref="Z137" si="306">Z136</f>
        <v>0</v>
      </c>
      <c r="AA137" s="404">
        <f t="shared" ref="AA137" si="307">AA136</f>
        <v>0</v>
      </c>
      <c r="AB137" s="404">
        <f t="shared" ref="AB137" si="308">AB136</f>
        <v>0</v>
      </c>
      <c r="AC137" s="404">
        <f t="shared" ref="AC137" si="309">AC136</f>
        <v>0</v>
      </c>
      <c r="AD137" s="404">
        <f t="shared" ref="AD137" si="310">AD136</f>
        <v>0</v>
      </c>
      <c r="AE137" s="404">
        <f t="shared" ref="AE137" si="311">AE136</f>
        <v>0</v>
      </c>
      <c r="AF137" s="404">
        <f t="shared" ref="AF137" si="312">AF136</f>
        <v>0</v>
      </c>
      <c r="AG137" s="404">
        <f t="shared" ref="AG137" si="313">AG136</f>
        <v>0</v>
      </c>
      <c r="AH137" s="404">
        <f t="shared" ref="AH137" si="314">AH136</f>
        <v>0</v>
      </c>
      <c r="AI137" s="404">
        <f t="shared" ref="AI137" si="315">AI136</f>
        <v>0</v>
      </c>
      <c r="AJ137" s="404">
        <f t="shared" ref="AJ137" si="316">AJ136</f>
        <v>0</v>
      </c>
      <c r="AK137" s="404">
        <f t="shared" ref="AK137" si="317">AK136</f>
        <v>0</v>
      </c>
      <c r="AL137" s="404">
        <f t="shared" ref="AL137" si="318">AL136</f>
        <v>0</v>
      </c>
      <c r="AM137" s="299"/>
    </row>
    <row r="138" spans="1:39" outlineLevel="1">
      <c r="B138" s="513"/>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405"/>
      <c r="Z138" s="418"/>
      <c r="AA138" s="418"/>
      <c r="AB138" s="418"/>
      <c r="AC138" s="418"/>
      <c r="AD138" s="418"/>
      <c r="AE138" s="418"/>
      <c r="AF138" s="418"/>
      <c r="AG138" s="418"/>
      <c r="AH138" s="418"/>
      <c r="AI138" s="418"/>
      <c r="AJ138" s="418"/>
      <c r="AK138" s="418"/>
      <c r="AL138" s="418"/>
      <c r="AM138" s="299"/>
    </row>
    <row r="139" spans="1:39" ht="15.75" customHeight="1" outlineLevel="1">
      <c r="A139" s="515">
        <v>32</v>
      </c>
      <c r="B139" s="513" t="s">
        <v>123</v>
      </c>
      <c r="C139" s="284" t="s">
        <v>24</v>
      </c>
      <c r="D139" s="288">
        <f>'[3]5.  2015-2020 LRAM'!D139</f>
        <v>0</v>
      </c>
      <c r="E139" s="288">
        <f>SUMIF('7.  Persistence Report'!$D$122:$D$133,$B139,'7.  Persistence Report'!AV$122:AV$133)</f>
        <v>0</v>
      </c>
      <c r="F139" s="288">
        <f>SUMIF('7.  Persistence Report'!$D$122:$D$133,$B139,'7.  Persistence Report'!AW$122:AW$133)</f>
        <v>0</v>
      </c>
      <c r="G139" s="288">
        <f>SUMIF('7.  Persistence Report'!$D$122:$D$133,$B139,'7.  Persistence Report'!AX$122:AX$133)</f>
        <v>0</v>
      </c>
      <c r="H139" s="288">
        <f>SUMIF('7.  Persistence Report'!$D$122:$D$133,$B139,'7.  Persistence Report'!AY$122:AY$133)</f>
        <v>0</v>
      </c>
      <c r="I139" s="288">
        <f>SUMIF('7.  Persistence Report'!$D$122:$D$133,$B139,'7.  Persistence Report'!AZ$122:AZ$133)</f>
        <v>0</v>
      </c>
      <c r="J139" s="288">
        <f>SUMIF('7.  Persistence Report'!$D$122:$D$133,$B139,'7.  Persistence Report'!BA$122:BA$133)</f>
        <v>0</v>
      </c>
      <c r="K139" s="288">
        <f>SUMIF('7.  Persistence Report'!$D$122:$D$133,$B139,'7.  Persistence Report'!BB$122:BB$133)</f>
        <v>0</v>
      </c>
      <c r="L139" s="288">
        <f>SUMIF('7.  Persistence Report'!$D$122:$D$133,$B139,'7.  Persistence Report'!BC$122:BC$133)</f>
        <v>0</v>
      </c>
      <c r="M139" s="288">
        <f>SUMIF('7.  Persistence Report'!$D$122:$D$133,$B139,'7.  Persistence Report'!BD$122:BD$133)</f>
        <v>0</v>
      </c>
      <c r="N139" s="288">
        <v>12</v>
      </c>
      <c r="O139" s="288">
        <f>'[3]5.  2015-2020 LRAM'!O139</f>
        <v>0</v>
      </c>
      <c r="P139" s="288">
        <f>SUMIF('7.  Persistence Report'!$D$122:$D$133,$B139,'7.  Persistence Report'!Q$122:Q$133)</f>
        <v>0</v>
      </c>
      <c r="Q139" s="288">
        <f>SUMIF('7.  Persistence Report'!$D$122:$D$133,$B139,'7.  Persistence Report'!R$122:R$133)</f>
        <v>0</v>
      </c>
      <c r="R139" s="288">
        <f>SUMIF('7.  Persistence Report'!$D$122:$D$133,$B139,'7.  Persistence Report'!S$122:S$133)</f>
        <v>0</v>
      </c>
      <c r="S139" s="288">
        <f>SUMIF('7.  Persistence Report'!$D$122:$D$133,$B139,'7.  Persistence Report'!T$122:T$133)</f>
        <v>0</v>
      </c>
      <c r="T139" s="288">
        <f>SUMIF('7.  Persistence Report'!$D$122:$D$133,$B139,'7.  Persistence Report'!U$122:U$133)</f>
        <v>0</v>
      </c>
      <c r="U139" s="288">
        <f>SUMIF('7.  Persistence Report'!$D$122:$D$133,$B139,'7.  Persistence Report'!V$122:V$133)</f>
        <v>0</v>
      </c>
      <c r="V139" s="288">
        <f>SUMIF('7.  Persistence Report'!$D$122:$D$133,$B139,'7.  Persistence Report'!W$122:W$133)</f>
        <v>0</v>
      </c>
      <c r="W139" s="288">
        <f>SUMIF('7.  Persistence Report'!$D$122:$D$133,$B139,'7.  Persistence Report'!X$122:X$133)</f>
        <v>0</v>
      </c>
      <c r="X139" s="288">
        <f>SUMIF('7.  Persistence Report'!$D$122:$D$133,$B139,'7.  Persistence Report'!Y$122:Y$133)</f>
        <v>0</v>
      </c>
      <c r="Y139" s="419"/>
      <c r="Z139" s="403"/>
      <c r="AA139" s="403"/>
      <c r="AB139" s="403"/>
      <c r="AC139" s="403"/>
      <c r="AD139" s="403"/>
      <c r="AE139" s="403"/>
      <c r="AF139" s="408"/>
      <c r="AG139" s="408"/>
      <c r="AH139" s="408"/>
      <c r="AI139" s="408"/>
      <c r="AJ139" s="408"/>
      <c r="AK139" s="408"/>
      <c r="AL139" s="408"/>
      <c r="AM139" s="289">
        <f>SUM(Y139:AL139)</f>
        <v>0</v>
      </c>
    </row>
    <row r="140" spans="1:39" outlineLevel="1">
      <c r="B140" s="287" t="s">
        <v>266</v>
      </c>
      <c r="C140" s="284" t="s">
        <v>162</v>
      </c>
      <c r="D140" s="288">
        <f>'[3]5.  2015-2020 LRAM'!D140</f>
        <v>0</v>
      </c>
      <c r="E140" s="288">
        <f>SUMIF('7.  Persistence Report'!$D$135:$D$144,$B139,'7.  Persistence Report'!AV$135:AV$144)</f>
        <v>0</v>
      </c>
      <c r="F140" s="288">
        <f>SUMIF('7.  Persistence Report'!$D$135:$D$144,$B139,'7.  Persistence Report'!AW$135:AW$144)</f>
        <v>0</v>
      </c>
      <c r="G140" s="288">
        <f>SUMIF('7.  Persistence Report'!$D$135:$D$144,$B139,'7.  Persistence Report'!AX$135:AX$144)</f>
        <v>0</v>
      </c>
      <c r="H140" s="288">
        <f>SUMIF('7.  Persistence Report'!$D$135:$D$144,$B139,'7.  Persistence Report'!AY$135:AY$144)</f>
        <v>0</v>
      </c>
      <c r="I140" s="288">
        <f>SUMIF('7.  Persistence Report'!$D$135:$D$144,$B139,'7.  Persistence Report'!AZ$135:AZ$144)</f>
        <v>0</v>
      </c>
      <c r="J140" s="288">
        <f>SUMIF('7.  Persistence Report'!$D$135:$D$144,$B139,'7.  Persistence Report'!BA$135:BA$144)</f>
        <v>0</v>
      </c>
      <c r="K140" s="288">
        <f>SUMIF('7.  Persistence Report'!$D$135:$D$144,$B139,'7.  Persistence Report'!BB$135:BB$144)</f>
        <v>0</v>
      </c>
      <c r="L140" s="288">
        <f>SUMIF('7.  Persistence Report'!$D$135:$D$144,$B139,'7.  Persistence Report'!BC$135:BC$144)</f>
        <v>0</v>
      </c>
      <c r="M140" s="288">
        <f>SUMIF('7.  Persistence Report'!$D$135:$D$144,$B139,'7.  Persistence Report'!BD$135:BD$144)</f>
        <v>0</v>
      </c>
      <c r="N140" s="288">
        <f>N139</f>
        <v>12</v>
      </c>
      <c r="O140" s="288">
        <f>'[3]5.  2015-2020 LRAM'!O140</f>
        <v>0</v>
      </c>
      <c r="P140" s="288">
        <f>SUMIF('7.  Persistence Report'!$D$135:$D$144,$B139,'7.  Persistence Report'!Q$135:Q$144)</f>
        <v>0</v>
      </c>
      <c r="Q140" s="288">
        <f>SUMIF('7.  Persistence Report'!$D$135:$D$144,$B139,'7.  Persistence Report'!R$135:R$144)</f>
        <v>0</v>
      </c>
      <c r="R140" s="288">
        <f>SUMIF('7.  Persistence Report'!$D$135:$D$144,$B139,'7.  Persistence Report'!S$135:S$144)</f>
        <v>0</v>
      </c>
      <c r="S140" s="288">
        <f>SUMIF('7.  Persistence Report'!$D$135:$D$144,$B139,'7.  Persistence Report'!T$135:T$144)</f>
        <v>0</v>
      </c>
      <c r="T140" s="288">
        <f>SUMIF('7.  Persistence Report'!$D$135:$D$144,$B139,'7.  Persistence Report'!U$135:U$144)</f>
        <v>0</v>
      </c>
      <c r="U140" s="288">
        <f>SUMIF('7.  Persistence Report'!$D$135:$D$144,$B139,'7.  Persistence Report'!V$135:V$144)</f>
        <v>0</v>
      </c>
      <c r="V140" s="288">
        <f>SUMIF('7.  Persistence Report'!$D$135:$D$144,$B139,'7.  Persistence Report'!W$135:W$144)</f>
        <v>0</v>
      </c>
      <c r="W140" s="288">
        <f>SUMIF('7.  Persistence Report'!$D$135:$D$144,$B139,'7.  Persistence Report'!X$135:X$144)</f>
        <v>0</v>
      </c>
      <c r="X140" s="288">
        <f>SUMIF('7.  Persistence Report'!$D$135:$D$144,$B139,'7.  Persistence Report'!Y$135:Y$144)</f>
        <v>0</v>
      </c>
      <c r="Y140" s="404">
        <f>Y139</f>
        <v>0</v>
      </c>
      <c r="Z140" s="404">
        <f t="shared" ref="Z140" si="319">Z139</f>
        <v>0</v>
      </c>
      <c r="AA140" s="404">
        <f t="shared" ref="AA140" si="320">AA139</f>
        <v>0</v>
      </c>
      <c r="AB140" s="404">
        <f t="shared" ref="AB140" si="321">AB139</f>
        <v>0</v>
      </c>
      <c r="AC140" s="404">
        <f t="shared" ref="AC140" si="322">AC139</f>
        <v>0</v>
      </c>
      <c r="AD140" s="404">
        <f t="shared" ref="AD140" si="323">AD139</f>
        <v>0</v>
      </c>
      <c r="AE140" s="404">
        <f t="shared" ref="AE140" si="324">AE139</f>
        <v>0</v>
      </c>
      <c r="AF140" s="404">
        <f t="shared" ref="AF140" si="325">AF139</f>
        <v>0</v>
      </c>
      <c r="AG140" s="404">
        <f t="shared" ref="AG140" si="326">AG139</f>
        <v>0</v>
      </c>
      <c r="AH140" s="404">
        <f t="shared" ref="AH140" si="327">AH139</f>
        <v>0</v>
      </c>
      <c r="AI140" s="404">
        <f t="shared" ref="AI140" si="328">AI139</f>
        <v>0</v>
      </c>
      <c r="AJ140" s="404">
        <f t="shared" ref="AJ140" si="329">AJ139</f>
        <v>0</v>
      </c>
      <c r="AK140" s="404">
        <f t="shared" ref="AK140" si="330">AK139</f>
        <v>0</v>
      </c>
      <c r="AL140" s="404">
        <f t="shared" ref="AL140" si="331">AL139</f>
        <v>0</v>
      </c>
      <c r="AM140" s="299"/>
    </row>
    <row r="141" spans="1:39" outlineLevel="1">
      <c r="B141" s="513"/>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405"/>
      <c r="Z141" s="418"/>
      <c r="AA141" s="418"/>
      <c r="AB141" s="418"/>
      <c r="AC141" s="418"/>
      <c r="AD141" s="418"/>
      <c r="AE141" s="418"/>
      <c r="AF141" s="418"/>
      <c r="AG141" s="418"/>
      <c r="AH141" s="418"/>
      <c r="AI141" s="418"/>
      <c r="AJ141" s="418"/>
      <c r="AK141" s="418"/>
      <c r="AL141" s="418"/>
      <c r="AM141" s="299"/>
    </row>
    <row r="142" spans="1:39" ht="15.75" outlineLevel="1">
      <c r="B142" s="281" t="s">
        <v>500</v>
      </c>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405"/>
      <c r="Z142" s="418"/>
      <c r="AA142" s="418"/>
      <c r="AB142" s="418"/>
      <c r="AC142" s="418"/>
      <c r="AD142" s="418"/>
      <c r="AE142" s="418"/>
      <c r="AF142" s="418"/>
      <c r="AG142" s="418"/>
      <c r="AH142" s="418"/>
      <c r="AI142" s="418"/>
      <c r="AJ142" s="418"/>
      <c r="AK142" s="418"/>
      <c r="AL142" s="418"/>
      <c r="AM142" s="299"/>
    </row>
    <row r="143" spans="1:39" outlineLevel="1">
      <c r="A143" s="515">
        <v>33</v>
      </c>
      <c r="B143" s="513" t="s">
        <v>124</v>
      </c>
      <c r="C143" s="284" t="s">
        <v>24</v>
      </c>
      <c r="D143" s="288">
        <f>'[3]5.  2015-2020 LRAM'!D143</f>
        <v>0</v>
      </c>
      <c r="E143" s="288">
        <f>SUMIF('7.  Persistence Report'!$D$122:$D$133,$B143,'7.  Persistence Report'!AV$122:AV$133)</f>
        <v>0</v>
      </c>
      <c r="F143" s="288">
        <f>SUMIF('7.  Persistence Report'!$D$122:$D$133,$B143,'7.  Persistence Report'!AW$122:AW$133)</f>
        <v>0</v>
      </c>
      <c r="G143" s="288">
        <f>SUMIF('7.  Persistence Report'!$D$122:$D$133,$B143,'7.  Persistence Report'!AX$122:AX$133)</f>
        <v>0</v>
      </c>
      <c r="H143" s="288">
        <f>SUMIF('7.  Persistence Report'!$D$122:$D$133,$B143,'7.  Persistence Report'!AY$122:AY$133)</f>
        <v>0</v>
      </c>
      <c r="I143" s="288">
        <f>SUMIF('7.  Persistence Report'!$D$122:$D$133,$B143,'7.  Persistence Report'!AZ$122:AZ$133)</f>
        <v>0</v>
      </c>
      <c r="J143" s="288">
        <f>SUMIF('7.  Persistence Report'!$D$122:$D$133,$B143,'7.  Persistence Report'!BA$122:BA$133)</f>
        <v>0</v>
      </c>
      <c r="K143" s="288">
        <f>SUMIF('7.  Persistence Report'!$D$122:$D$133,$B143,'7.  Persistence Report'!BB$122:BB$133)</f>
        <v>0</v>
      </c>
      <c r="L143" s="288">
        <f>SUMIF('7.  Persistence Report'!$D$122:$D$133,$B143,'7.  Persistence Report'!BC$122:BC$133)</f>
        <v>0</v>
      </c>
      <c r="M143" s="288">
        <f>SUMIF('7.  Persistence Report'!$D$122:$D$133,$B143,'7.  Persistence Report'!BD$122:BD$133)</f>
        <v>0</v>
      </c>
      <c r="N143" s="288">
        <v>0</v>
      </c>
      <c r="O143" s="288">
        <f>'[3]5.  2015-2020 LRAM'!O143</f>
        <v>0</v>
      </c>
      <c r="P143" s="288">
        <f>SUMIF('7.  Persistence Report'!$D$122:$D$133,$B143,'7.  Persistence Report'!Q$122:Q$133)</f>
        <v>0</v>
      </c>
      <c r="Q143" s="288">
        <f>SUMIF('7.  Persistence Report'!$D$122:$D$133,$B143,'7.  Persistence Report'!R$122:R$133)</f>
        <v>0</v>
      </c>
      <c r="R143" s="288">
        <f>SUMIF('7.  Persistence Report'!$D$122:$D$133,$B143,'7.  Persistence Report'!S$122:S$133)</f>
        <v>0</v>
      </c>
      <c r="S143" s="288">
        <f>SUMIF('7.  Persistence Report'!$D$122:$D$133,$B143,'7.  Persistence Report'!T$122:T$133)</f>
        <v>0</v>
      </c>
      <c r="T143" s="288">
        <f>SUMIF('7.  Persistence Report'!$D$122:$D$133,$B143,'7.  Persistence Report'!U$122:U$133)</f>
        <v>0</v>
      </c>
      <c r="U143" s="288">
        <f>SUMIF('7.  Persistence Report'!$D$122:$D$133,$B143,'7.  Persistence Report'!V$122:V$133)</f>
        <v>0</v>
      </c>
      <c r="V143" s="288">
        <f>SUMIF('7.  Persistence Report'!$D$122:$D$133,$B143,'7.  Persistence Report'!W$122:W$133)</f>
        <v>0</v>
      </c>
      <c r="W143" s="288">
        <f>SUMIF('7.  Persistence Report'!$D$122:$D$133,$B143,'7.  Persistence Report'!X$122:X$133)</f>
        <v>0</v>
      </c>
      <c r="X143" s="288">
        <f>SUMIF('7.  Persistence Report'!$D$122:$D$133,$B143,'7.  Persistence Report'!Y$122:Y$133)</f>
        <v>0</v>
      </c>
      <c r="Y143" s="419"/>
      <c r="Z143" s="403"/>
      <c r="AA143" s="403"/>
      <c r="AB143" s="403"/>
      <c r="AC143" s="403"/>
      <c r="AD143" s="403"/>
      <c r="AE143" s="403"/>
      <c r="AF143" s="408"/>
      <c r="AG143" s="408"/>
      <c r="AH143" s="408"/>
      <c r="AI143" s="408"/>
      <c r="AJ143" s="408"/>
      <c r="AK143" s="408"/>
      <c r="AL143" s="408"/>
      <c r="AM143" s="289">
        <f>SUM(Y143:AL143)</f>
        <v>0</v>
      </c>
    </row>
    <row r="144" spans="1:39" outlineLevel="1">
      <c r="B144" s="287" t="s">
        <v>266</v>
      </c>
      <c r="C144" s="284" t="s">
        <v>162</v>
      </c>
      <c r="D144" s="288">
        <f>'[3]5.  2015-2020 LRAM'!D144</f>
        <v>0</v>
      </c>
      <c r="E144" s="288">
        <f>SUMIF('7.  Persistence Report'!$D$135:$D$144,$B143,'7.  Persistence Report'!AV$135:AV$144)</f>
        <v>0</v>
      </c>
      <c r="F144" s="288">
        <f>SUMIF('7.  Persistence Report'!$D$135:$D$144,$B143,'7.  Persistence Report'!AW$135:AW$144)</f>
        <v>0</v>
      </c>
      <c r="G144" s="288">
        <f>SUMIF('7.  Persistence Report'!$D$135:$D$144,$B143,'7.  Persistence Report'!AX$135:AX$144)</f>
        <v>0</v>
      </c>
      <c r="H144" s="288">
        <f>SUMIF('7.  Persistence Report'!$D$135:$D$144,$B143,'7.  Persistence Report'!AY$135:AY$144)</f>
        <v>0</v>
      </c>
      <c r="I144" s="288">
        <f>SUMIF('7.  Persistence Report'!$D$135:$D$144,$B143,'7.  Persistence Report'!AZ$135:AZ$144)</f>
        <v>0</v>
      </c>
      <c r="J144" s="288">
        <f>SUMIF('7.  Persistence Report'!$D$135:$D$144,$B143,'7.  Persistence Report'!BA$135:BA$144)</f>
        <v>0</v>
      </c>
      <c r="K144" s="288">
        <f>SUMIF('7.  Persistence Report'!$D$135:$D$144,$B143,'7.  Persistence Report'!BB$135:BB$144)</f>
        <v>0</v>
      </c>
      <c r="L144" s="288">
        <f>SUMIF('7.  Persistence Report'!$D$135:$D$144,$B143,'7.  Persistence Report'!BC$135:BC$144)</f>
        <v>0</v>
      </c>
      <c r="M144" s="288">
        <f>SUMIF('7.  Persistence Report'!$D$135:$D$144,$B143,'7.  Persistence Report'!BD$135:BD$144)</f>
        <v>0</v>
      </c>
      <c r="N144" s="288">
        <f>N143</f>
        <v>0</v>
      </c>
      <c r="O144" s="288">
        <f>'[3]5.  2015-2020 LRAM'!O144</f>
        <v>0</v>
      </c>
      <c r="P144" s="288">
        <f>SUMIF('7.  Persistence Report'!$D$135:$D$144,$B143,'7.  Persistence Report'!Q$135:Q$144)</f>
        <v>0</v>
      </c>
      <c r="Q144" s="288">
        <f>SUMIF('7.  Persistence Report'!$D$135:$D$144,$B143,'7.  Persistence Report'!R$135:R$144)</f>
        <v>0</v>
      </c>
      <c r="R144" s="288">
        <f>SUMIF('7.  Persistence Report'!$D$135:$D$144,$B143,'7.  Persistence Report'!S$135:S$144)</f>
        <v>0</v>
      </c>
      <c r="S144" s="288">
        <f>SUMIF('7.  Persistence Report'!$D$135:$D$144,$B143,'7.  Persistence Report'!T$135:T$144)</f>
        <v>0</v>
      </c>
      <c r="T144" s="288">
        <f>SUMIF('7.  Persistence Report'!$D$135:$D$144,$B143,'7.  Persistence Report'!U$135:U$144)</f>
        <v>0</v>
      </c>
      <c r="U144" s="288">
        <f>SUMIF('7.  Persistence Report'!$D$135:$D$144,$B143,'7.  Persistence Report'!V$135:V$144)</f>
        <v>0</v>
      </c>
      <c r="V144" s="288">
        <f>SUMIF('7.  Persistence Report'!$D$135:$D$144,$B143,'7.  Persistence Report'!W$135:W$144)</f>
        <v>0</v>
      </c>
      <c r="W144" s="288">
        <f>SUMIF('7.  Persistence Report'!$D$135:$D$144,$B143,'7.  Persistence Report'!X$135:X$144)</f>
        <v>0</v>
      </c>
      <c r="X144" s="288">
        <f>SUMIF('7.  Persistence Report'!$D$135:$D$144,$B143,'7.  Persistence Report'!Y$135:Y$144)</f>
        <v>0</v>
      </c>
      <c r="Y144" s="404">
        <f>Y143</f>
        <v>0</v>
      </c>
      <c r="Z144" s="404">
        <f t="shared" ref="Z144" si="332">Z143</f>
        <v>0</v>
      </c>
      <c r="AA144" s="404">
        <f t="shared" ref="AA144" si="333">AA143</f>
        <v>0</v>
      </c>
      <c r="AB144" s="404">
        <f t="shared" ref="AB144" si="334">AB143</f>
        <v>0</v>
      </c>
      <c r="AC144" s="404">
        <f t="shared" ref="AC144" si="335">AC143</f>
        <v>0</v>
      </c>
      <c r="AD144" s="404">
        <f t="shared" ref="AD144" si="336">AD143</f>
        <v>0</v>
      </c>
      <c r="AE144" s="404">
        <f t="shared" ref="AE144" si="337">AE143</f>
        <v>0</v>
      </c>
      <c r="AF144" s="404">
        <f t="shared" ref="AF144" si="338">AF143</f>
        <v>0</v>
      </c>
      <c r="AG144" s="404">
        <f t="shared" ref="AG144" si="339">AG143</f>
        <v>0</v>
      </c>
      <c r="AH144" s="404">
        <f t="shared" ref="AH144" si="340">AH143</f>
        <v>0</v>
      </c>
      <c r="AI144" s="404">
        <f t="shared" ref="AI144" si="341">AI143</f>
        <v>0</v>
      </c>
      <c r="AJ144" s="404">
        <f t="shared" ref="AJ144" si="342">AJ143</f>
        <v>0</v>
      </c>
      <c r="AK144" s="404">
        <f t="shared" ref="AK144" si="343">AK143</f>
        <v>0</v>
      </c>
      <c r="AL144" s="404">
        <f t="shared" ref="AL144" si="344">AL143</f>
        <v>0</v>
      </c>
      <c r="AM144" s="299"/>
    </row>
    <row r="145" spans="1:39" outlineLevel="1">
      <c r="B145" s="513"/>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405"/>
      <c r="Z145" s="418"/>
      <c r="AA145" s="418"/>
      <c r="AB145" s="418"/>
      <c r="AC145" s="418"/>
      <c r="AD145" s="418"/>
      <c r="AE145" s="418"/>
      <c r="AF145" s="418"/>
      <c r="AG145" s="418"/>
      <c r="AH145" s="418"/>
      <c r="AI145" s="418"/>
      <c r="AJ145" s="418"/>
      <c r="AK145" s="418"/>
      <c r="AL145" s="418"/>
      <c r="AM145" s="299"/>
    </row>
    <row r="146" spans="1:39" outlineLevel="1">
      <c r="A146" s="515">
        <v>34</v>
      </c>
      <c r="B146" s="513" t="s">
        <v>125</v>
      </c>
      <c r="C146" s="284" t="s">
        <v>24</v>
      </c>
      <c r="D146" s="288">
        <f>'[3]5.  2015-2020 LRAM'!D146</f>
        <v>0</v>
      </c>
      <c r="E146" s="288">
        <f>SUMIF('7.  Persistence Report'!$D$122:$D$133,$B146,'7.  Persistence Report'!AV$122:AV$133)</f>
        <v>0</v>
      </c>
      <c r="F146" s="288">
        <f>SUMIF('7.  Persistence Report'!$D$122:$D$133,$B146,'7.  Persistence Report'!AW$122:AW$133)</f>
        <v>0</v>
      </c>
      <c r="G146" s="288">
        <f>SUMIF('7.  Persistence Report'!$D$122:$D$133,$B146,'7.  Persistence Report'!AX$122:AX$133)</f>
        <v>0</v>
      </c>
      <c r="H146" s="288">
        <f>SUMIF('7.  Persistence Report'!$D$122:$D$133,$B146,'7.  Persistence Report'!AY$122:AY$133)</f>
        <v>0</v>
      </c>
      <c r="I146" s="288">
        <f>SUMIF('7.  Persistence Report'!$D$122:$D$133,$B146,'7.  Persistence Report'!AZ$122:AZ$133)</f>
        <v>0</v>
      </c>
      <c r="J146" s="288">
        <f>SUMIF('7.  Persistence Report'!$D$122:$D$133,$B146,'7.  Persistence Report'!BA$122:BA$133)</f>
        <v>0</v>
      </c>
      <c r="K146" s="288">
        <f>SUMIF('7.  Persistence Report'!$D$122:$D$133,$B146,'7.  Persistence Report'!BB$122:BB$133)</f>
        <v>0</v>
      </c>
      <c r="L146" s="288">
        <f>SUMIF('7.  Persistence Report'!$D$122:$D$133,$B146,'7.  Persistence Report'!BC$122:BC$133)</f>
        <v>0</v>
      </c>
      <c r="M146" s="288">
        <f>SUMIF('7.  Persistence Report'!$D$122:$D$133,$B146,'7.  Persistence Report'!BD$122:BD$133)</f>
        <v>0</v>
      </c>
      <c r="N146" s="288">
        <v>0</v>
      </c>
      <c r="O146" s="288">
        <f>'[3]5.  2015-2020 LRAM'!O146</f>
        <v>0</v>
      </c>
      <c r="P146" s="288">
        <f>SUMIF('7.  Persistence Report'!$D$122:$D$133,$B146,'7.  Persistence Report'!Q$122:Q$133)</f>
        <v>0</v>
      </c>
      <c r="Q146" s="288">
        <f>SUMIF('7.  Persistence Report'!$D$122:$D$133,$B146,'7.  Persistence Report'!R$122:R$133)</f>
        <v>0</v>
      </c>
      <c r="R146" s="288">
        <f>SUMIF('7.  Persistence Report'!$D$122:$D$133,$B146,'7.  Persistence Report'!S$122:S$133)</f>
        <v>0</v>
      </c>
      <c r="S146" s="288">
        <f>SUMIF('7.  Persistence Report'!$D$122:$D$133,$B146,'7.  Persistence Report'!T$122:T$133)</f>
        <v>0</v>
      </c>
      <c r="T146" s="288">
        <f>SUMIF('7.  Persistence Report'!$D$122:$D$133,$B146,'7.  Persistence Report'!U$122:U$133)</f>
        <v>0</v>
      </c>
      <c r="U146" s="288">
        <f>SUMIF('7.  Persistence Report'!$D$122:$D$133,$B146,'7.  Persistence Report'!V$122:V$133)</f>
        <v>0</v>
      </c>
      <c r="V146" s="288">
        <f>SUMIF('7.  Persistence Report'!$D$122:$D$133,$B146,'7.  Persistence Report'!W$122:W$133)</f>
        <v>0</v>
      </c>
      <c r="W146" s="288">
        <f>SUMIF('7.  Persistence Report'!$D$122:$D$133,$B146,'7.  Persistence Report'!X$122:X$133)</f>
        <v>0</v>
      </c>
      <c r="X146" s="288">
        <f>SUMIF('7.  Persistence Report'!$D$122:$D$133,$B146,'7.  Persistence Report'!Y$122:Y$133)</f>
        <v>0</v>
      </c>
      <c r="Y146" s="419"/>
      <c r="Z146" s="403"/>
      <c r="AA146" s="403"/>
      <c r="AB146" s="403"/>
      <c r="AC146" s="403"/>
      <c r="AD146" s="403"/>
      <c r="AE146" s="403"/>
      <c r="AF146" s="408"/>
      <c r="AG146" s="408"/>
      <c r="AH146" s="408"/>
      <c r="AI146" s="408"/>
      <c r="AJ146" s="408"/>
      <c r="AK146" s="408"/>
      <c r="AL146" s="408"/>
      <c r="AM146" s="289">
        <f>SUM(Y146:AL146)</f>
        <v>0</v>
      </c>
    </row>
    <row r="147" spans="1:39" outlineLevel="1">
      <c r="B147" s="287" t="s">
        <v>266</v>
      </c>
      <c r="C147" s="284" t="s">
        <v>162</v>
      </c>
      <c r="D147" s="288">
        <f>'[3]5.  2015-2020 LRAM'!D147</f>
        <v>0</v>
      </c>
      <c r="E147" s="288">
        <f>SUMIF('7.  Persistence Report'!$D$135:$D$144,$B146,'7.  Persistence Report'!AV$135:AV$144)</f>
        <v>0</v>
      </c>
      <c r="F147" s="288">
        <f>SUMIF('7.  Persistence Report'!$D$135:$D$144,$B146,'7.  Persistence Report'!AW$135:AW$144)</f>
        <v>0</v>
      </c>
      <c r="G147" s="288">
        <f>SUMIF('7.  Persistence Report'!$D$135:$D$144,$B146,'7.  Persistence Report'!AX$135:AX$144)</f>
        <v>0</v>
      </c>
      <c r="H147" s="288">
        <f>SUMIF('7.  Persistence Report'!$D$135:$D$144,$B146,'7.  Persistence Report'!AY$135:AY$144)</f>
        <v>0</v>
      </c>
      <c r="I147" s="288">
        <f>SUMIF('7.  Persistence Report'!$D$135:$D$144,$B146,'7.  Persistence Report'!AZ$135:AZ$144)</f>
        <v>0</v>
      </c>
      <c r="J147" s="288">
        <f>SUMIF('7.  Persistence Report'!$D$135:$D$144,$B146,'7.  Persistence Report'!BA$135:BA$144)</f>
        <v>0</v>
      </c>
      <c r="K147" s="288">
        <f>SUMIF('7.  Persistence Report'!$D$135:$D$144,$B146,'7.  Persistence Report'!BB$135:BB$144)</f>
        <v>0</v>
      </c>
      <c r="L147" s="288">
        <f>SUMIF('7.  Persistence Report'!$D$135:$D$144,$B146,'7.  Persistence Report'!BC$135:BC$144)</f>
        <v>0</v>
      </c>
      <c r="M147" s="288">
        <f>SUMIF('7.  Persistence Report'!$D$135:$D$144,$B146,'7.  Persistence Report'!BD$135:BD$144)</f>
        <v>0</v>
      </c>
      <c r="N147" s="288">
        <f>N146</f>
        <v>0</v>
      </c>
      <c r="O147" s="288">
        <f>'[3]5.  2015-2020 LRAM'!O147</f>
        <v>0</v>
      </c>
      <c r="P147" s="288">
        <f>SUMIF('7.  Persistence Report'!$D$135:$D$144,$B146,'7.  Persistence Report'!Q$135:Q$144)</f>
        <v>0</v>
      </c>
      <c r="Q147" s="288">
        <f>SUMIF('7.  Persistence Report'!$D$135:$D$144,$B146,'7.  Persistence Report'!R$135:R$144)</f>
        <v>0</v>
      </c>
      <c r="R147" s="288">
        <f>SUMIF('7.  Persistence Report'!$D$135:$D$144,$B146,'7.  Persistence Report'!S$135:S$144)</f>
        <v>0</v>
      </c>
      <c r="S147" s="288">
        <f>SUMIF('7.  Persistence Report'!$D$135:$D$144,$B146,'7.  Persistence Report'!T$135:T$144)</f>
        <v>0</v>
      </c>
      <c r="T147" s="288">
        <f>SUMIF('7.  Persistence Report'!$D$135:$D$144,$B146,'7.  Persistence Report'!U$135:U$144)</f>
        <v>0</v>
      </c>
      <c r="U147" s="288">
        <f>SUMIF('7.  Persistence Report'!$D$135:$D$144,$B146,'7.  Persistence Report'!V$135:V$144)</f>
        <v>0</v>
      </c>
      <c r="V147" s="288">
        <f>SUMIF('7.  Persistence Report'!$D$135:$D$144,$B146,'7.  Persistence Report'!W$135:W$144)</f>
        <v>0</v>
      </c>
      <c r="W147" s="288">
        <f>SUMIF('7.  Persistence Report'!$D$135:$D$144,$B146,'7.  Persistence Report'!X$135:X$144)</f>
        <v>0</v>
      </c>
      <c r="X147" s="288">
        <f>SUMIF('7.  Persistence Report'!$D$135:$D$144,$B146,'7.  Persistence Report'!Y$135:Y$144)</f>
        <v>0</v>
      </c>
      <c r="Y147" s="404">
        <f>Y146</f>
        <v>0</v>
      </c>
      <c r="Z147" s="404">
        <f t="shared" ref="Z147" si="345">Z146</f>
        <v>0</v>
      </c>
      <c r="AA147" s="404">
        <f t="shared" ref="AA147" si="346">AA146</f>
        <v>0</v>
      </c>
      <c r="AB147" s="404">
        <f t="shared" ref="AB147" si="347">AB146</f>
        <v>0</v>
      </c>
      <c r="AC147" s="404">
        <f t="shared" ref="AC147" si="348">AC146</f>
        <v>0</v>
      </c>
      <c r="AD147" s="404">
        <f t="shared" ref="AD147" si="349">AD146</f>
        <v>0</v>
      </c>
      <c r="AE147" s="404">
        <f t="shared" ref="AE147" si="350">AE146</f>
        <v>0</v>
      </c>
      <c r="AF147" s="404">
        <f t="shared" ref="AF147" si="351">AF146</f>
        <v>0</v>
      </c>
      <c r="AG147" s="404">
        <f t="shared" ref="AG147" si="352">AG146</f>
        <v>0</v>
      </c>
      <c r="AH147" s="404">
        <f t="shared" ref="AH147" si="353">AH146</f>
        <v>0</v>
      </c>
      <c r="AI147" s="404">
        <f t="shared" ref="AI147" si="354">AI146</f>
        <v>0</v>
      </c>
      <c r="AJ147" s="404">
        <f t="shared" ref="AJ147" si="355">AJ146</f>
        <v>0</v>
      </c>
      <c r="AK147" s="404">
        <f t="shared" ref="AK147" si="356">AK146</f>
        <v>0</v>
      </c>
      <c r="AL147" s="404">
        <f t="shared" ref="AL147" si="357">AL146</f>
        <v>0</v>
      </c>
      <c r="AM147" s="299"/>
    </row>
    <row r="148" spans="1:39" outlineLevel="1">
      <c r="B148" s="513"/>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405"/>
      <c r="Z148" s="418"/>
      <c r="AA148" s="418"/>
      <c r="AB148" s="418"/>
      <c r="AC148" s="418"/>
      <c r="AD148" s="418"/>
      <c r="AE148" s="418"/>
      <c r="AF148" s="418"/>
      <c r="AG148" s="418"/>
      <c r="AH148" s="418"/>
      <c r="AI148" s="418"/>
      <c r="AJ148" s="418"/>
      <c r="AK148" s="418"/>
      <c r="AL148" s="418"/>
      <c r="AM148" s="299"/>
    </row>
    <row r="149" spans="1:39" outlineLevel="1">
      <c r="A149" s="515">
        <v>35</v>
      </c>
      <c r="B149" s="513" t="s">
        <v>126</v>
      </c>
      <c r="C149" s="284" t="s">
        <v>24</v>
      </c>
      <c r="D149" s="288">
        <f>'[3]5.  2015-2020 LRAM'!D149</f>
        <v>0</v>
      </c>
      <c r="E149" s="288">
        <f>SUMIF('7.  Persistence Report'!$D$122:$D$133,$B149,'7.  Persistence Report'!AV$122:AV$133)</f>
        <v>0</v>
      </c>
      <c r="F149" s="288">
        <f>SUMIF('7.  Persistence Report'!$D$122:$D$133,$B149,'7.  Persistence Report'!AW$122:AW$133)</f>
        <v>0</v>
      </c>
      <c r="G149" s="288">
        <f>SUMIF('7.  Persistence Report'!$D$122:$D$133,$B149,'7.  Persistence Report'!AX$122:AX$133)</f>
        <v>0</v>
      </c>
      <c r="H149" s="288">
        <f>SUMIF('7.  Persistence Report'!$D$122:$D$133,$B149,'7.  Persistence Report'!AY$122:AY$133)</f>
        <v>0</v>
      </c>
      <c r="I149" s="288">
        <f>SUMIF('7.  Persistence Report'!$D$122:$D$133,$B149,'7.  Persistence Report'!AZ$122:AZ$133)</f>
        <v>0</v>
      </c>
      <c r="J149" s="288">
        <f>SUMIF('7.  Persistence Report'!$D$122:$D$133,$B149,'7.  Persistence Report'!BA$122:BA$133)</f>
        <v>0</v>
      </c>
      <c r="K149" s="288">
        <f>SUMIF('7.  Persistence Report'!$D$122:$D$133,$B149,'7.  Persistence Report'!BB$122:BB$133)</f>
        <v>0</v>
      </c>
      <c r="L149" s="288">
        <f>SUMIF('7.  Persistence Report'!$D$122:$D$133,$B149,'7.  Persistence Report'!BC$122:BC$133)</f>
        <v>0</v>
      </c>
      <c r="M149" s="288">
        <f>SUMIF('7.  Persistence Report'!$D$122:$D$133,$B149,'7.  Persistence Report'!BD$122:BD$133)</f>
        <v>0</v>
      </c>
      <c r="N149" s="288">
        <v>0</v>
      </c>
      <c r="O149" s="288">
        <f>'[3]5.  2015-2020 LRAM'!O149</f>
        <v>0</v>
      </c>
      <c r="P149" s="288">
        <f>SUMIF('7.  Persistence Report'!$D$122:$D$133,$B149,'7.  Persistence Report'!Q$122:Q$133)</f>
        <v>0</v>
      </c>
      <c r="Q149" s="288">
        <f>SUMIF('7.  Persistence Report'!$D$122:$D$133,$B149,'7.  Persistence Report'!R$122:R$133)</f>
        <v>0</v>
      </c>
      <c r="R149" s="288">
        <f>SUMIF('7.  Persistence Report'!$D$122:$D$133,$B149,'7.  Persistence Report'!S$122:S$133)</f>
        <v>0</v>
      </c>
      <c r="S149" s="288">
        <f>SUMIF('7.  Persistence Report'!$D$122:$D$133,$B149,'7.  Persistence Report'!T$122:T$133)</f>
        <v>0</v>
      </c>
      <c r="T149" s="288">
        <f>SUMIF('7.  Persistence Report'!$D$122:$D$133,$B149,'7.  Persistence Report'!U$122:U$133)</f>
        <v>0</v>
      </c>
      <c r="U149" s="288">
        <f>SUMIF('7.  Persistence Report'!$D$122:$D$133,$B149,'7.  Persistence Report'!V$122:V$133)</f>
        <v>0</v>
      </c>
      <c r="V149" s="288">
        <f>SUMIF('7.  Persistence Report'!$D$122:$D$133,$B149,'7.  Persistence Report'!W$122:W$133)</f>
        <v>0</v>
      </c>
      <c r="W149" s="288">
        <f>SUMIF('7.  Persistence Report'!$D$122:$D$133,$B149,'7.  Persistence Report'!X$122:X$133)</f>
        <v>0</v>
      </c>
      <c r="X149" s="288">
        <f>SUMIF('7.  Persistence Report'!$D$122:$D$133,$B149,'7.  Persistence Report'!Y$122:Y$133)</f>
        <v>0</v>
      </c>
      <c r="Y149" s="419"/>
      <c r="Z149" s="403"/>
      <c r="AA149" s="403"/>
      <c r="AB149" s="403"/>
      <c r="AC149" s="403"/>
      <c r="AD149" s="403"/>
      <c r="AE149" s="403"/>
      <c r="AF149" s="408"/>
      <c r="AG149" s="408"/>
      <c r="AH149" s="408"/>
      <c r="AI149" s="408"/>
      <c r="AJ149" s="408"/>
      <c r="AK149" s="408"/>
      <c r="AL149" s="408"/>
      <c r="AM149" s="289">
        <f>SUM(Y149:AL149)</f>
        <v>0</v>
      </c>
    </row>
    <row r="150" spans="1:39" outlineLevel="1">
      <c r="B150" s="287" t="s">
        <v>266</v>
      </c>
      <c r="C150" s="284" t="s">
        <v>162</v>
      </c>
      <c r="D150" s="288">
        <f>'[3]5.  2015-2020 LRAM'!D150</f>
        <v>0</v>
      </c>
      <c r="E150" s="288">
        <f>SUMIF('7.  Persistence Report'!$D$135:$D$144,$B149,'7.  Persistence Report'!AV$135:AV$144)</f>
        <v>0</v>
      </c>
      <c r="F150" s="288">
        <f>SUMIF('7.  Persistence Report'!$D$135:$D$144,$B149,'7.  Persistence Report'!AW$135:AW$144)</f>
        <v>0</v>
      </c>
      <c r="G150" s="288">
        <f>SUMIF('7.  Persistence Report'!$D$135:$D$144,$B149,'7.  Persistence Report'!AX$135:AX$144)</f>
        <v>0</v>
      </c>
      <c r="H150" s="288">
        <f>SUMIF('7.  Persistence Report'!$D$135:$D$144,$B149,'7.  Persistence Report'!AY$135:AY$144)</f>
        <v>0</v>
      </c>
      <c r="I150" s="288">
        <f>SUMIF('7.  Persistence Report'!$D$135:$D$144,$B149,'7.  Persistence Report'!AZ$135:AZ$144)</f>
        <v>0</v>
      </c>
      <c r="J150" s="288">
        <f>SUMIF('7.  Persistence Report'!$D$135:$D$144,$B149,'7.  Persistence Report'!BA$135:BA$144)</f>
        <v>0</v>
      </c>
      <c r="K150" s="288">
        <f>SUMIF('7.  Persistence Report'!$D$135:$D$144,$B149,'7.  Persistence Report'!BB$135:BB$144)</f>
        <v>0</v>
      </c>
      <c r="L150" s="288">
        <f>SUMIF('7.  Persistence Report'!$D$135:$D$144,$B149,'7.  Persistence Report'!BC$135:BC$144)</f>
        <v>0</v>
      </c>
      <c r="M150" s="288">
        <f>SUMIF('7.  Persistence Report'!$D$135:$D$144,$B149,'7.  Persistence Report'!BD$135:BD$144)</f>
        <v>0</v>
      </c>
      <c r="N150" s="288">
        <f>N149</f>
        <v>0</v>
      </c>
      <c r="O150" s="288">
        <f>'[3]5.  2015-2020 LRAM'!O150</f>
        <v>0</v>
      </c>
      <c r="P150" s="288">
        <f>SUMIF('7.  Persistence Report'!$D$135:$D$144,$B149,'7.  Persistence Report'!Q$135:Q$144)</f>
        <v>0</v>
      </c>
      <c r="Q150" s="288">
        <f>SUMIF('7.  Persistence Report'!$D$135:$D$144,$B149,'7.  Persistence Report'!R$135:R$144)</f>
        <v>0</v>
      </c>
      <c r="R150" s="288">
        <f>SUMIF('7.  Persistence Report'!$D$135:$D$144,$B149,'7.  Persistence Report'!S$135:S$144)</f>
        <v>0</v>
      </c>
      <c r="S150" s="288">
        <f>SUMIF('7.  Persistence Report'!$D$135:$D$144,$B149,'7.  Persistence Report'!T$135:T$144)</f>
        <v>0</v>
      </c>
      <c r="T150" s="288">
        <f>SUMIF('7.  Persistence Report'!$D$135:$D$144,$B149,'7.  Persistence Report'!U$135:U$144)</f>
        <v>0</v>
      </c>
      <c r="U150" s="288">
        <f>SUMIF('7.  Persistence Report'!$D$135:$D$144,$B149,'7.  Persistence Report'!V$135:V$144)</f>
        <v>0</v>
      </c>
      <c r="V150" s="288">
        <f>SUMIF('7.  Persistence Report'!$D$135:$D$144,$B149,'7.  Persistence Report'!W$135:W$144)</f>
        <v>0</v>
      </c>
      <c r="W150" s="288">
        <f>SUMIF('7.  Persistence Report'!$D$135:$D$144,$B149,'7.  Persistence Report'!X$135:X$144)</f>
        <v>0</v>
      </c>
      <c r="X150" s="288">
        <f>SUMIF('7.  Persistence Report'!$D$135:$D$144,$B149,'7.  Persistence Report'!Y$135:Y$144)</f>
        <v>0</v>
      </c>
      <c r="Y150" s="404">
        <f>Y149</f>
        <v>0</v>
      </c>
      <c r="Z150" s="404">
        <f t="shared" ref="Z150" si="358">Z149</f>
        <v>0</v>
      </c>
      <c r="AA150" s="404">
        <f t="shared" ref="AA150" si="359">AA149</f>
        <v>0</v>
      </c>
      <c r="AB150" s="404">
        <f t="shared" ref="AB150" si="360">AB149</f>
        <v>0</v>
      </c>
      <c r="AC150" s="404">
        <f t="shared" ref="AC150" si="361">AC149</f>
        <v>0</v>
      </c>
      <c r="AD150" s="404">
        <f t="shared" ref="AD150" si="362">AD149</f>
        <v>0</v>
      </c>
      <c r="AE150" s="404">
        <f t="shared" ref="AE150" si="363">AE149</f>
        <v>0</v>
      </c>
      <c r="AF150" s="404">
        <f t="shared" ref="AF150" si="364">AF149</f>
        <v>0</v>
      </c>
      <c r="AG150" s="404">
        <f t="shared" ref="AG150" si="365">AG149</f>
        <v>0</v>
      </c>
      <c r="AH150" s="404">
        <f t="shared" ref="AH150" si="366">AH149</f>
        <v>0</v>
      </c>
      <c r="AI150" s="404">
        <f t="shared" ref="AI150" si="367">AI149</f>
        <v>0</v>
      </c>
      <c r="AJ150" s="404">
        <f t="shared" ref="AJ150" si="368">AJ149</f>
        <v>0</v>
      </c>
      <c r="AK150" s="404">
        <f t="shared" ref="AK150" si="369">AK149</f>
        <v>0</v>
      </c>
      <c r="AL150" s="404">
        <f t="shared" ref="AL150" si="370">AL149</f>
        <v>0</v>
      </c>
      <c r="AM150" s="299"/>
    </row>
    <row r="151" spans="1:39" outlineLevel="1">
      <c r="B151" s="287"/>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405"/>
      <c r="Z151" s="418"/>
      <c r="AA151" s="418"/>
      <c r="AB151" s="418"/>
      <c r="AC151" s="418"/>
      <c r="AD151" s="418"/>
      <c r="AE151" s="418"/>
      <c r="AF151" s="418"/>
      <c r="AG151" s="418"/>
      <c r="AH151" s="418"/>
      <c r="AI151" s="418"/>
      <c r="AJ151" s="418"/>
      <c r="AK151" s="418"/>
      <c r="AL151" s="418"/>
      <c r="AM151" s="299"/>
    </row>
    <row r="152" spans="1:39" ht="15.75" outlineLevel="1">
      <c r="B152" s="281" t="s">
        <v>501</v>
      </c>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405"/>
      <c r="Z152" s="418"/>
      <c r="AA152" s="418"/>
      <c r="AB152" s="418"/>
      <c r="AC152" s="418"/>
      <c r="AD152" s="418"/>
      <c r="AE152" s="418"/>
      <c r="AF152" s="418"/>
      <c r="AG152" s="418"/>
      <c r="AH152" s="418"/>
      <c r="AI152" s="418"/>
      <c r="AJ152" s="418"/>
      <c r="AK152" s="418"/>
      <c r="AL152" s="418"/>
      <c r="AM152" s="299"/>
    </row>
    <row r="153" spans="1:39" ht="45" outlineLevel="1">
      <c r="A153" s="515">
        <v>36</v>
      </c>
      <c r="B153" s="513" t="s">
        <v>127</v>
      </c>
      <c r="C153" s="284" t="s">
        <v>24</v>
      </c>
      <c r="D153" s="288">
        <f>'[3]5.  2015-2020 LRAM'!D153</f>
        <v>0</v>
      </c>
      <c r="E153" s="288">
        <f>SUMIF('7.  Persistence Report'!$D$122:$D$133,$B153,'7.  Persistence Report'!AV$122:AV$133)</f>
        <v>0</v>
      </c>
      <c r="F153" s="288">
        <f>SUMIF('7.  Persistence Report'!$D$122:$D$133,$B153,'7.  Persistence Report'!AW$122:AW$133)</f>
        <v>0</v>
      </c>
      <c r="G153" s="288">
        <f>SUMIF('7.  Persistence Report'!$D$122:$D$133,$B153,'7.  Persistence Report'!AX$122:AX$133)</f>
        <v>0</v>
      </c>
      <c r="H153" s="288">
        <f>SUMIF('7.  Persistence Report'!$D$122:$D$133,$B153,'7.  Persistence Report'!AY$122:AY$133)</f>
        <v>0</v>
      </c>
      <c r="I153" s="288">
        <f>SUMIF('7.  Persistence Report'!$D$122:$D$133,$B153,'7.  Persistence Report'!AZ$122:AZ$133)</f>
        <v>0</v>
      </c>
      <c r="J153" s="288">
        <f>SUMIF('7.  Persistence Report'!$D$122:$D$133,$B153,'7.  Persistence Report'!BA$122:BA$133)</f>
        <v>0</v>
      </c>
      <c r="K153" s="288">
        <f>SUMIF('7.  Persistence Report'!$D$122:$D$133,$B153,'7.  Persistence Report'!BB$122:BB$133)</f>
        <v>0</v>
      </c>
      <c r="L153" s="288">
        <f>SUMIF('7.  Persistence Report'!$D$122:$D$133,$B153,'7.  Persistence Report'!BC$122:BC$133)</f>
        <v>0</v>
      </c>
      <c r="M153" s="288">
        <f>SUMIF('7.  Persistence Report'!$D$122:$D$133,$B153,'7.  Persistence Report'!BD$122:BD$133)</f>
        <v>0</v>
      </c>
      <c r="N153" s="288">
        <v>12</v>
      </c>
      <c r="O153" s="288">
        <f>'[3]5.  2015-2020 LRAM'!O153</f>
        <v>0</v>
      </c>
      <c r="P153" s="288">
        <f>SUMIF('7.  Persistence Report'!$D$122:$D$133,$B153,'7.  Persistence Report'!Q$122:Q$133)</f>
        <v>0</v>
      </c>
      <c r="Q153" s="288">
        <f>SUMIF('7.  Persistence Report'!$D$122:$D$133,$B153,'7.  Persistence Report'!R$122:R$133)</f>
        <v>0</v>
      </c>
      <c r="R153" s="288">
        <f>SUMIF('7.  Persistence Report'!$D$122:$D$133,$B153,'7.  Persistence Report'!S$122:S$133)</f>
        <v>0</v>
      </c>
      <c r="S153" s="288">
        <f>SUMIF('7.  Persistence Report'!$D$122:$D$133,$B153,'7.  Persistence Report'!T$122:T$133)</f>
        <v>0</v>
      </c>
      <c r="T153" s="288">
        <f>SUMIF('7.  Persistence Report'!$D$122:$D$133,$B153,'7.  Persistence Report'!U$122:U$133)</f>
        <v>0</v>
      </c>
      <c r="U153" s="288">
        <f>SUMIF('7.  Persistence Report'!$D$122:$D$133,$B153,'7.  Persistence Report'!V$122:V$133)</f>
        <v>0</v>
      </c>
      <c r="V153" s="288">
        <f>SUMIF('7.  Persistence Report'!$D$122:$D$133,$B153,'7.  Persistence Report'!W$122:W$133)</f>
        <v>0</v>
      </c>
      <c r="W153" s="288">
        <f>SUMIF('7.  Persistence Report'!$D$122:$D$133,$B153,'7.  Persistence Report'!X$122:X$133)</f>
        <v>0</v>
      </c>
      <c r="X153" s="288">
        <f>SUMIF('7.  Persistence Report'!$D$122:$D$133,$B153,'7.  Persistence Report'!Y$122:Y$133)</f>
        <v>0</v>
      </c>
      <c r="Y153" s="419"/>
      <c r="Z153" s="403"/>
      <c r="AA153" s="403"/>
      <c r="AB153" s="403"/>
      <c r="AC153" s="403"/>
      <c r="AD153" s="403"/>
      <c r="AE153" s="403"/>
      <c r="AF153" s="408"/>
      <c r="AG153" s="408"/>
      <c r="AH153" s="408"/>
      <c r="AI153" s="408"/>
      <c r="AJ153" s="408"/>
      <c r="AK153" s="408"/>
      <c r="AL153" s="408"/>
      <c r="AM153" s="289">
        <f>SUM(Y153:AL153)</f>
        <v>0</v>
      </c>
    </row>
    <row r="154" spans="1:39" outlineLevel="1">
      <c r="B154" s="287" t="s">
        <v>266</v>
      </c>
      <c r="C154" s="284" t="s">
        <v>162</v>
      </c>
      <c r="D154" s="288">
        <f>'[3]5.  2015-2020 LRAM'!D154</f>
        <v>0</v>
      </c>
      <c r="E154" s="288">
        <f>SUMIF('7.  Persistence Report'!$D$135:$D$144,$B153,'7.  Persistence Report'!AV$135:AV$144)</f>
        <v>0</v>
      </c>
      <c r="F154" s="288">
        <f>SUMIF('7.  Persistence Report'!$D$135:$D$144,$B153,'7.  Persistence Report'!AW$135:AW$144)</f>
        <v>0</v>
      </c>
      <c r="G154" s="288">
        <f>SUMIF('7.  Persistence Report'!$D$135:$D$144,$B153,'7.  Persistence Report'!AX$135:AX$144)</f>
        <v>0</v>
      </c>
      <c r="H154" s="288">
        <f>SUMIF('7.  Persistence Report'!$D$135:$D$144,$B153,'7.  Persistence Report'!AY$135:AY$144)</f>
        <v>0</v>
      </c>
      <c r="I154" s="288">
        <f>SUMIF('7.  Persistence Report'!$D$135:$D$144,$B153,'7.  Persistence Report'!AZ$135:AZ$144)</f>
        <v>0</v>
      </c>
      <c r="J154" s="288">
        <f>SUMIF('7.  Persistence Report'!$D$135:$D$144,$B153,'7.  Persistence Report'!BA$135:BA$144)</f>
        <v>0</v>
      </c>
      <c r="K154" s="288">
        <f>SUMIF('7.  Persistence Report'!$D$135:$D$144,$B153,'7.  Persistence Report'!BB$135:BB$144)</f>
        <v>0</v>
      </c>
      <c r="L154" s="288">
        <f>SUMIF('7.  Persistence Report'!$D$135:$D$144,$B153,'7.  Persistence Report'!BC$135:BC$144)</f>
        <v>0</v>
      </c>
      <c r="M154" s="288">
        <f>SUMIF('7.  Persistence Report'!$D$135:$D$144,$B153,'7.  Persistence Report'!BD$135:BD$144)</f>
        <v>0</v>
      </c>
      <c r="N154" s="288">
        <f>N153</f>
        <v>12</v>
      </c>
      <c r="O154" s="288">
        <f>'[3]5.  2015-2020 LRAM'!O154</f>
        <v>0</v>
      </c>
      <c r="P154" s="288">
        <f>SUMIF('7.  Persistence Report'!$D$135:$D$144,$B153,'7.  Persistence Report'!Q$135:Q$144)</f>
        <v>0</v>
      </c>
      <c r="Q154" s="288">
        <f>SUMIF('7.  Persistence Report'!$D$135:$D$144,$B153,'7.  Persistence Report'!R$135:R$144)</f>
        <v>0</v>
      </c>
      <c r="R154" s="288">
        <f>SUMIF('7.  Persistence Report'!$D$135:$D$144,$B153,'7.  Persistence Report'!S$135:S$144)</f>
        <v>0</v>
      </c>
      <c r="S154" s="288">
        <f>SUMIF('7.  Persistence Report'!$D$135:$D$144,$B153,'7.  Persistence Report'!T$135:T$144)</f>
        <v>0</v>
      </c>
      <c r="T154" s="288">
        <f>SUMIF('7.  Persistence Report'!$D$135:$D$144,$B153,'7.  Persistence Report'!U$135:U$144)</f>
        <v>0</v>
      </c>
      <c r="U154" s="288">
        <f>SUMIF('7.  Persistence Report'!$D$135:$D$144,$B153,'7.  Persistence Report'!V$135:V$144)</f>
        <v>0</v>
      </c>
      <c r="V154" s="288">
        <f>SUMIF('7.  Persistence Report'!$D$135:$D$144,$B153,'7.  Persistence Report'!W$135:W$144)</f>
        <v>0</v>
      </c>
      <c r="W154" s="288">
        <f>SUMIF('7.  Persistence Report'!$D$135:$D$144,$B153,'7.  Persistence Report'!X$135:X$144)</f>
        <v>0</v>
      </c>
      <c r="X154" s="288">
        <f>SUMIF('7.  Persistence Report'!$D$135:$D$144,$B153,'7.  Persistence Report'!Y$135:Y$144)</f>
        <v>0</v>
      </c>
      <c r="Y154" s="404">
        <f>Y153</f>
        <v>0</v>
      </c>
      <c r="Z154" s="404">
        <f t="shared" ref="Z154" si="371">Z153</f>
        <v>0</v>
      </c>
      <c r="AA154" s="404">
        <f t="shared" ref="AA154" si="372">AA153</f>
        <v>0</v>
      </c>
      <c r="AB154" s="404">
        <f t="shared" ref="AB154" si="373">AB153</f>
        <v>0</v>
      </c>
      <c r="AC154" s="404">
        <f t="shared" ref="AC154" si="374">AC153</f>
        <v>0</v>
      </c>
      <c r="AD154" s="404">
        <f t="shared" ref="AD154" si="375">AD153</f>
        <v>0</v>
      </c>
      <c r="AE154" s="404">
        <f t="shared" ref="AE154" si="376">AE153</f>
        <v>0</v>
      </c>
      <c r="AF154" s="404">
        <f t="shared" ref="AF154" si="377">AF153</f>
        <v>0</v>
      </c>
      <c r="AG154" s="404">
        <f t="shared" ref="AG154" si="378">AG153</f>
        <v>0</v>
      </c>
      <c r="AH154" s="404">
        <f t="shared" ref="AH154" si="379">AH153</f>
        <v>0</v>
      </c>
      <c r="AI154" s="404">
        <f t="shared" ref="AI154" si="380">AI153</f>
        <v>0</v>
      </c>
      <c r="AJ154" s="404">
        <f t="shared" ref="AJ154" si="381">AJ153</f>
        <v>0</v>
      </c>
      <c r="AK154" s="404">
        <f t="shared" ref="AK154" si="382">AK153</f>
        <v>0</v>
      </c>
      <c r="AL154" s="404">
        <f t="shared" ref="AL154" si="383">AL153</f>
        <v>0</v>
      </c>
      <c r="AM154" s="299"/>
    </row>
    <row r="155" spans="1:39" outlineLevel="1">
      <c r="B155" s="513"/>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405"/>
      <c r="Z155" s="418"/>
      <c r="AA155" s="418"/>
      <c r="AB155" s="418"/>
      <c r="AC155" s="418"/>
      <c r="AD155" s="418"/>
      <c r="AE155" s="418"/>
      <c r="AF155" s="418"/>
      <c r="AG155" s="418"/>
      <c r="AH155" s="418"/>
      <c r="AI155" s="418"/>
      <c r="AJ155" s="418"/>
      <c r="AK155" s="418"/>
      <c r="AL155" s="418"/>
      <c r="AM155" s="299"/>
    </row>
    <row r="156" spans="1:39" ht="30" outlineLevel="1">
      <c r="A156" s="515">
        <v>37</v>
      </c>
      <c r="B156" s="513" t="s">
        <v>128</v>
      </c>
      <c r="C156" s="284" t="s">
        <v>24</v>
      </c>
      <c r="D156" s="288">
        <f>'[3]5.  2015-2020 LRAM'!D156</f>
        <v>0</v>
      </c>
      <c r="E156" s="288">
        <f>SUMIF('7.  Persistence Report'!$D$122:$D$133,$B156,'7.  Persistence Report'!AV$122:AV$133)</f>
        <v>0</v>
      </c>
      <c r="F156" s="288">
        <f>SUMIF('7.  Persistence Report'!$D$122:$D$133,$B156,'7.  Persistence Report'!AW$122:AW$133)</f>
        <v>0</v>
      </c>
      <c r="G156" s="288">
        <f>SUMIF('7.  Persistence Report'!$D$122:$D$133,$B156,'7.  Persistence Report'!AX$122:AX$133)</f>
        <v>0</v>
      </c>
      <c r="H156" s="288">
        <f>SUMIF('7.  Persistence Report'!$D$122:$D$133,$B156,'7.  Persistence Report'!AY$122:AY$133)</f>
        <v>0</v>
      </c>
      <c r="I156" s="288">
        <f>SUMIF('7.  Persistence Report'!$D$122:$D$133,$B156,'7.  Persistence Report'!AZ$122:AZ$133)</f>
        <v>0</v>
      </c>
      <c r="J156" s="288">
        <f>SUMIF('7.  Persistence Report'!$D$122:$D$133,$B156,'7.  Persistence Report'!BA$122:BA$133)</f>
        <v>0</v>
      </c>
      <c r="K156" s="288">
        <f>SUMIF('7.  Persistence Report'!$D$122:$D$133,$B156,'7.  Persistence Report'!BB$122:BB$133)</f>
        <v>0</v>
      </c>
      <c r="L156" s="288">
        <f>SUMIF('7.  Persistence Report'!$D$122:$D$133,$B156,'7.  Persistence Report'!BC$122:BC$133)</f>
        <v>0</v>
      </c>
      <c r="M156" s="288">
        <f>SUMIF('7.  Persistence Report'!$D$122:$D$133,$B156,'7.  Persistence Report'!BD$122:BD$133)</f>
        <v>0</v>
      </c>
      <c r="N156" s="288">
        <v>12</v>
      </c>
      <c r="O156" s="288">
        <f>'[3]5.  2015-2020 LRAM'!O156</f>
        <v>0</v>
      </c>
      <c r="P156" s="288">
        <f>SUMIF('7.  Persistence Report'!$D$122:$D$133,$B156,'7.  Persistence Report'!Q$122:Q$133)</f>
        <v>0</v>
      </c>
      <c r="Q156" s="288">
        <f>SUMIF('7.  Persistence Report'!$D$122:$D$133,$B156,'7.  Persistence Report'!R$122:R$133)</f>
        <v>0</v>
      </c>
      <c r="R156" s="288">
        <f>SUMIF('7.  Persistence Report'!$D$122:$D$133,$B156,'7.  Persistence Report'!S$122:S$133)</f>
        <v>0</v>
      </c>
      <c r="S156" s="288">
        <f>SUMIF('7.  Persistence Report'!$D$122:$D$133,$B156,'7.  Persistence Report'!T$122:T$133)</f>
        <v>0</v>
      </c>
      <c r="T156" s="288">
        <f>SUMIF('7.  Persistence Report'!$D$122:$D$133,$B156,'7.  Persistence Report'!U$122:U$133)</f>
        <v>0</v>
      </c>
      <c r="U156" s="288">
        <f>SUMIF('7.  Persistence Report'!$D$122:$D$133,$B156,'7.  Persistence Report'!V$122:V$133)</f>
        <v>0</v>
      </c>
      <c r="V156" s="288">
        <f>SUMIF('7.  Persistence Report'!$D$122:$D$133,$B156,'7.  Persistence Report'!W$122:W$133)</f>
        <v>0</v>
      </c>
      <c r="W156" s="288">
        <f>SUMIF('7.  Persistence Report'!$D$122:$D$133,$B156,'7.  Persistence Report'!X$122:X$133)</f>
        <v>0</v>
      </c>
      <c r="X156" s="288">
        <f>SUMIF('7.  Persistence Report'!$D$122:$D$133,$B156,'7.  Persistence Report'!Y$122:Y$133)</f>
        <v>0</v>
      </c>
      <c r="Y156" s="419"/>
      <c r="Z156" s="403"/>
      <c r="AA156" s="403"/>
      <c r="AB156" s="403"/>
      <c r="AC156" s="403"/>
      <c r="AD156" s="403"/>
      <c r="AE156" s="403"/>
      <c r="AF156" s="408"/>
      <c r="AG156" s="408"/>
      <c r="AH156" s="408"/>
      <c r="AI156" s="408"/>
      <c r="AJ156" s="408"/>
      <c r="AK156" s="408"/>
      <c r="AL156" s="408"/>
      <c r="AM156" s="289">
        <f>SUM(Y156:AL156)</f>
        <v>0</v>
      </c>
    </row>
    <row r="157" spans="1:39" outlineLevel="1">
      <c r="B157" s="287" t="s">
        <v>266</v>
      </c>
      <c r="C157" s="284" t="s">
        <v>162</v>
      </c>
      <c r="D157" s="288">
        <f>'[3]5.  2015-2020 LRAM'!D157</f>
        <v>0</v>
      </c>
      <c r="E157" s="288">
        <f>SUMIF('7.  Persistence Report'!$D$135:$D$144,$B156,'7.  Persistence Report'!AV$135:AV$144)</f>
        <v>0</v>
      </c>
      <c r="F157" s="288">
        <f>SUMIF('7.  Persistence Report'!$D$135:$D$144,$B156,'7.  Persistence Report'!AW$135:AW$144)</f>
        <v>0</v>
      </c>
      <c r="G157" s="288">
        <f>SUMIF('7.  Persistence Report'!$D$135:$D$144,$B156,'7.  Persistence Report'!AX$135:AX$144)</f>
        <v>0</v>
      </c>
      <c r="H157" s="288">
        <f>SUMIF('7.  Persistence Report'!$D$135:$D$144,$B156,'7.  Persistence Report'!AY$135:AY$144)</f>
        <v>0</v>
      </c>
      <c r="I157" s="288">
        <f>SUMIF('7.  Persistence Report'!$D$135:$D$144,$B156,'7.  Persistence Report'!AZ$135:AZ$144)</f>
        <v>0</v>
      </c>
      <c r="J157" s="288">
        <f>SUMIF('7.  Persistence Report'!$D$135:$D$144,$B156,'7.  Persistence Report'!BA$135:BA$144)</f>
        <v>0</v>
      </c>
      <c r="K157" s="288">
        <f>SUMIF('7.  Persistence Report'!$D$135:$D$144,$B156,'7.  Persistence Report'!BB$135:BB$144)</f>
        <v>0</v>
      </c>
      <c r="L157" s="288">
        <f>SUMIF('7.  Persistence Report'!$D$135:$D$144,$B156,'7.  Persistence Report'!BC$135:BC$144)</f>
        <v>0</v>
      </c>
      <c r="M157" s="288">
        <f>SUMIF('7.  Persistence Report'!$D$135:$D$144,$B156,'7.  Persistence Report'!BD$135:BD$144)</f>
        <v>0</v>
      </c>
      <c r="N157" s="288">
        <f>N156</f>
        <v>12</v>
      </c>
      <c r="O157" s="288">
        <f>'[3]5.  2015-2020 LRAM'!O157</f>
        <v>0</v>
      </c>
      <c r="P157" s="288">
        <f>SUMIF('7.  Persistence Report'!$D$135:$D$144,$B156,'7.  Persistence Report'!Q$135:Q$144)</f>
        <v>0</v>
      </c>
      <c r="Q157" s="288">
        <f>SUMIF('7.  Persistence Report'!$D$135:$D$144,$B156,'7.  Persistence Report'!R$135:R$144)</f>
        <v>0</v>
      </c>
      <c r="R157" s="288">
        <f>SUMIF('7.  Persistence Report'!$D$135:$D$144,$B156,'7.  Persistence Report'!S$135:S$144)</f>
        <v>0</v>
      </c>
      <c r="S157" s="288">
        <f>SUMIF('7.  Persistence Report'!$D$135:$D$144,$B156,'7.  Persistence Report'!T$135:T$144)</f>
        <v>0</v>
      </c>
      <c r="T157" s="288">
        <f>SUMIF('7.  Persistence Report'!$D$135:$D$144,$B156,'7.  Persistence Report'!U$135:U$144)</f>
        <v>0</v>
      </c>
      <c r="U157" s="288">
        <f>SUMIF('7.  Persistence Report'!$D$135:$D$144,$B156,'7.  Persistence Report'!V$135:V$144)</f>
        <v>0</v>
      </c>
      <c r="V157" s="288">
        <f>SUMIF('7.  Persistence Report'!$D$135:$D$144,$B156,'7.  Persistence Report'!W$135:W$144)</f>
        <v>0</v>
      </c>
      <c r="W157" s="288">
        <f>SUMIF('7.  Persistence Report'!$D$135:$D$144,$B156,'7.  Persistence Report'!X$135:X$144)</f>
        <v>0</v>
      </c>
      <c r="X157" s="288">
        <f>SUMIF('7.  Persistence Report'!$D$135:$D$144,$B156,'7.  Persistence Report'!Y$135:Y$144)</f>
        <v>0</v>
      </c>
      <c r="Y157" s="404">
        <f>Y156</f>
        <v>0</v>
      </c>
      <c r="Z157" s="404">
        <f t="shared" ref="Z157" si="384">Z156</f>
        <v>0</v>
      </c>
      <c r="AA157" s="404">
        <f t="shared" ref="AA157" si="385">AA156</f>
        <v>0</v>
      </c>
      <c r="AB157" s="404">
        <f t="shared" ref="AB157" si="386">AB156</f>
        <v>0</v>
      </c>
      <c r="AC157" s="404">
        <f t="shared" ref="AC157" si="387">AC156</f>
        <v>0</v>
      </c>
      <c r="AD157" s="404">
        <f t="shared" ref="AD157" si="388">AD156</f>
        <v>0</v>
      </c>
      <c r="AE157" s="404">
        <f t="shared" ref="AE157" si="389">AE156</f>
        <v>0</v>
      </c>
      <c r="AF157" s="404">
        <f t="shared" ref="AF157" si="390">AF156</f>
        <v>0</v>
      </c>
      <c r="AG157" s="404">
        <f t="shared" ref="AG157" si="391">AG156</f>
        <v>0</v>
      </c>
      <c r="AH157" s="404">
        <f t="shared" ref="AH157" si="392">AH156</f>
        <v>0</v>
      </c>
      <c r="AI157" s="404">
        <f t="shared" ref="AI157" si="393">AI156</f>
        <v>0</v>
      </c>
      <c r="AJ157" s="404">
        <f t="shared" ref="AJ157" si="394">AJ156</f>
        <v>0</v>
      </c>
      <c r="AK157" s="404">
        <f t="shared" ref="AK157" si="395">AK156</f>
        <v>0</v>
      </c>
      <c r="AL157" s="404">
        <f t="shared" ref="AL157" si="396">AL156</f>
        <v>0</v>
      </c>
      <c r="AM157" s="299"/>
    </row>
    <row r="158" spans="1:39" outlineLevel="1">
      <c r="B158" s="513"/>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405"/>
      <c r="Z158" s="418"/>
      <c r="AA158" s="418"/>
      <c r="AB158" s="418"/>
      <c r="AC158" s="418"/>
      <c r="AD158" s="418"/>
      <c r="AE158" s="418"/>
      <c r="AF158" s="418"/>
      <c r="AG158" s="418"/>
      <c r="AH158" s="418"/>
      <c r="AI158" s="418"/>
      <c r="AJ158" s="418"/>
      <c r="AK158" s="418"/>
      <c r="AL158" s="418"/>
      <c r="AM158" s="299"/>
    </row>
    <row r="159" spans="1:39" outlineLevel="1">
      <c r="A159" s="515">
        <v>38</v>
      </c>
      <c r="B159" s="513" t="s">
        <v>129</v>
      </c>
      <c r="C159" s="284" t="s">
        <v>24</v>
      </c>
      <c r="D159" s="288">
        <f>'[3]5.  2015-2020 LRAM'!D159</f>
        <v>0</v>
      </c>
      <c r="E159" s="288">
        <f>SUMIF('7.  Persistence Report'!$D$122:$D$133,$B159,'7.  Persistence Report'!AV$122:AV$133)</f>
        <v>0</v>
      </c>
      <c r="F159" s="288">
        <f>SUMIF('7.  Persistence Report'!$D$122:$D$133,$B159,'7.  Persistence Report'!AW$122:AW$133)</f>
        <v>0</v>
      </c>
      <c r="G159" s="288">
        <f>SUMIF('7.  Persistence Report'!$D$122:$D$133,$B159,'7.  Persistence Report'!AX$122:AX$133)</f>
        <v>0</v>
      </c>
      <c r="H159" s="288">
        <f>SUMIF('7.  Persistence Report'!$D$122:$D$133,$B159,'7.  Persistence Report'!AY$122:AY$133)</f>
        <v>0</v>
      </c>
      <c r="I159" s="288">
        <f>SUMIF('7.  Persistence Report'!$D$122:$D$133,$B159,'7.  Persistence Report'!AZ$122:AZ$133)</f>
        <v>0</v>
      </c>
      <c r="J159" s="288">
        <f>SUMIF('7.  Persistence Report'!$D$122:$D$133,$B159,'7.  Persistence Report'!BA$122:BA$133)</f>
        <v>0</v>
      </c>
      <c r="K159" s="288">
        <f>SUMIF('7.  Persistence Report'!$D$122:$D$133,$B159,'7.  Persistence Report'!BB$122:BB$133)</f>
        <v>0</v>
      </c>
      <c r="L159" s="288">
        <f>SUMIF('7.  Persistence Report'!$D$122:$D$133,$B159,'7.  Persistence Report'!BC$122:BC$133)</f>
        <v>0</v>
      </c>
      <c r="M159" s="288">
        <f>SUMIF('7.  Persistence Report'!$D$122:$D$133,$B159,'7.  Persistence Report'!BD$122:BD$133)</f>
        <v>0</v>
      </c>
      <c r="N159" s="288">
        <v>12</v>
      </c>
      <c r="O159" s="288">
        <f>'[3]5.  2015-2020 LRAM'!O159</f>
        <v>0</v>
      </c>
      <c r="P159" s="288">
        <f>SUMIF('7.  Persistence Report'!$D$122:$D$133,$B159,'7.  Persistence Report'!Q$122:Q$133)</f>
        <v>0</v>
      </c>
      <c r="Q159" s="288">
        <f>SUMIF('7.  Persistence Report'!$D$122:$D$133,$B159,'7.  Persistence Report'!R$122:R$133)</f>
        <v>0</v>
      </c>
      <c r="R159" s="288">
        <f>SUMIF('7.  Persistence Report'!$D$122:$D$133,$B159,'7.  Persistence Report'!S$122:S$133)</f>
        <v>0</v>
      </c>
      <c r="S159" s="288">
        <f>SUMIF('7.  Persistence Report'!$D$122:$D$133,$B159,'7.  Persistence Report'!T$122:T$133)</f>
        <v>0</v>
      </c>
      <c r="T159" s="288">
        <f>SUMIF('7.  Persistence Report'!$D$122:$D$133,$B159,'7.  Persistence Report'!U$122:U$133)</f>
        <v>0</v>
      </c>
      <c r="U159" s="288">
        <f>SUMIF('7.  Persistence Report'!$D$122:$D$133,$B159,'7.  Persistence Report'!V$122:V$133)</f>
        <v>0</v>
      </c>
      <c r="V159" s="288">
        <f>SUMIF('7.  Persistence Report'!$D$122:$D$133,$B159,'7.  Persistence Report'!W$122:W$133)</f>
        <v>0</v>
      </c>
      <c r="W159" s="288">
        <f>SUMIF('7.  Persistence Report'!$D$122:$D$133,$B159,'7.  Persistence Report'!X$122:X$133)</f>
        <v>0</v>
      </c>
      <c r="X159" s="288">
        <f>SUMIF('7.  Persistence Report'!$D$122:$D$133,$B159,'7.  Persistence Report'!Y$122:Y$133)</f>
        <v>0</v>
      </c>
      <c r="Y159" s="419"/>
      <c r="Z159" s="403"/>
      <c r="AA159" s="403"/>
      <c r="AB159" s="403"/>
      <c r="AC159" s="403"/>
      <c r="AD159" s="403"/>
      <c r="AE159" s="403"/>
      <c r="AF159" s="408"/>
      <c r="AG159" s="408"/>
      <c r="AH159" s="408"/>
      <c r="AI159" s="408"/>
      <c r="AJ159" s="408"/>
      <c r="AK159" s="408"/>
      <c r="AL159" s="408"/>
      <c r="AM159" s="289">
        <f>SUM(Y159:AL159)</f>
        <v>0</v>
      </c>
    </row>
    <row r="160" spans="1:39" outlineLevel="1">
      <c r="B160" s="287" t="s">
        <v>266</v>
      </c>
      <c r="C160" s="284" t="s">
        <v>162</v>
      </c>
      <c r="D160" s="288">
        <f>'[3]5.  2015-2020 LRAM'!D160</f>
        <v>0</v>
      </c>
      <c r="E160" s="288">
        <f>SUMIF('7.  Persistence Report'!$D$135:$D$144,$B159,'7.  Persistence Report'!AV$135:AV$144)</f>
        <v>0</v>
      </c>
      <c r="F160" s="288">
        <f>SUMIF('7.  Persistence Report'!$D$135:$D$144,$B159,'7.  Persistence Report'!AW$135:AW$144)</f>
        <v>0</v>
      </c>
      <c r="G160" s="288">
        <f>SUMIF('7.  Persistence Report'!$D$135:$D$144,$B159,'7.  Persistence Report'!AX$135:AX$144)</f>
        <v>0</v>
      </c>
      <c r="H160" s="288">
        <f>SUMIF('7.  Persistence Report'!$D$135:$D$144,$B159,'7.  Persistence Report'!AY$135:AY$144)</f>
        <v>0</v>
      </c>
      <c r="I160" s="288">
        <f>SUMIF('7.  Persistence Report'!$D$135:$D$144,$B159,'7.  Persistence Report'!AZ$135:AZ$144)</f>
        <v>0</v>
      </c>
      <c r="J160" s="288">
        <f>SUMIF('7.  Persistence Report'!$D$135:$D$144,$B159,'7.  Persistence Report'!BA$135:BA$144)</f>
        <v>0</v>
      </c>
      <c r="K160" s="288">
        <f>SUMIF('7.  Persistence Report'!$D$135:$D$144,$B159,'7.  Persistence Report'!BB$135:BB$144)</f>
        <v>0</v>
      </c>
      <c r="L160" s="288">
        <f>SUMIF('7.  Persistence Report'!$D$135:$D$144,$B159,'7.  Persistence Report'!BC$135:BC$144)</f>
        <v>0</v>
      </c>
      <c r="M160" s="288">
        <f>SUMIF('7.  Persistence Report'!$D$135:$D$144,$B159,'7.  Persistence Report'!BD$135:BD$144)</f>
        <v>0</v>
      </c>
      <c r="N160" s="288">
        <f>N159</f>
        <v>12</v>
      </c>
      <c r="O160" s="288">
        <f>'[3]5.  2015-2020 LRAM'!O160</f>
        <v>0</v>
      </c>
      <c r="P160" s="288">
        <f>SUMIF('7.  Persistence Report'!$D$135:$D$144,$B159,'7.  Persistence Report'!Q$135:Q$144)</f>
        <v>0</v>
      </c>
      <c r="Q160" s="288">
        <f>SUMIF('7.  Persistence Report'!$D$135:$D$144,$B159,'7.  Persistence Report'!R$135:R$144)</f>
        <v>0</v>
      </c>
      <c r="R160" s="288">
        <f>SUMIF('7.  Persistence Report'!$D$135:$D$144,$B159,'7.  Persistence Report'!S$135:S$144)</f>
        <v>0</v>
      </c>
      <c r="S160" s="288">
        <f>SUMIF('7.  Persistence Report'!$D$135:$D$144,$B159,'7.  Persistence Report'!T$135:T$144)</f>
        <v>0</v>
      </c>
      <c r="T160" s="288">
        <f>SUMIF('7.  Persistence Report'!$D$135:$D$144,$B159,'7.  Persistence Report'!U$135:U$144)</f>
        <v>0</v>
      </c>
      <c r="U160" s="288">
        <f>SUMIF('7.  Persistence Report'!$D$135:$D$144,$B159,'7.  Persistence Report'!V$135:V$144)</f>
        <v>0</v>
      </c>
      <c r="V160" s="288">
        <f>SUMIF('7.  Persistence Report'!$D$135:$D$144,$B159,'7.  Persistence Report'!W$135:W$144)</f>
        <v>0</v>
      </c>
      <c r="W160" s="288">
        <f>SUMIF('7.  Persistence Report'!$D$135:$D$144,$B159,'7.  Persistence Report'!X$135:X$144)</f>
        <v>0</v>
      </c>
      <c r="X160" s="288">
        <f>SUMIF('7.  Persistence Report'!$D$135:$D$144,$B159,'7.  Persistence Report'!Y$135:Y$144)</f>
        <v>0</v>
      </c>
      <c r="Y160" s="404">
        <f>Y159</f>
        <v>0</v>
      </c>
      <c r="Z160" s="404">
        <f t="shared" ref="Z160" si="397">Z159</f>
        <v>0</v>
      </c>
      <c r="AA160" s="404">
        <f t="shared" ref="AA160" si="398">AA159</f>
        <v>0</v>
      </c>
      <c r="AB160" s="404">
        <f t="shared" ref="AB160" si="399">AB159</f>
        <v>0</v>
      </c>
      <c r="AC160" s="404">
        <f t="shared" ref="AC160" si="400">AC159</f>
        <v>0</v>
      </c>
      <c r="AD160" s="404">
        <f t="shared" ref="AD160" si="401">AD159</f>
        <v>0</v>
      </c>
      <c r="AE160" s="404">
        <f t="shared" ref="AE160" si="402">AE159</f>
        <v>0</v>
      </c>
      <c r="AF160" s="404">
        <f t="shared" ref="AF160" si="403">AF159</f>
        <v>0</v>
      </c>
      <c r="AG160" s="404">
        <f t="shared" ref="AG160" si="404">AG159</f>
        <v>0</v>
      </c>
      <c r="AH160" s="404">
        <f t="shared" ref="AH160" si="405">AH159</f>
        <v>0</v>
      </c>
      <c r="AI160" s="404">
        <f t="shared" ref="AI160" si="406">AI159</f>
        <v>0</v>
      </c>
      <c r="AJ160" s="404">
        <f t="shared" ref="AJ160" si="407">AJ159</f>
        <v>0</v>
      </c>
      <c r="AK160" s="404">
        <f t="shared" ref="AK160" si="408">AK159</f>
        <v>0</v>
      </c>
      <c r="AL160" s="404">
        <f t="shared" ref="AL160" si="409">AL159</f>
        <v>0</v>
      </c>
      <c r="AM160" s="299"/>
    </row>
    <row r="161" spans="1:39" outlineLevel="1">
      <c r="B161" s="513"/>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405"/>
      <c r="Z161" s="418"/>
      <c r="AA161" s="418"/>
      <c r="AB161" s="418"/>
      <c r="AC161" s="418"/>
      <c r="AD161" s="418"/>
      <c r="AE161" s="418"/>
      <c r="AF161" s="418"/>
      <c r="AG161" s="418"/>
      <c r="AH161" s="418"/>
      <c r="AI161" s="418"/>
      <c r="AJ161" s="418"/>
      <c r="AK161" s="418"/>
      <c r="AL161" s="418"/>
      <c r="AM161" s="299"/>
    </row>
    <row r="162" spans="1:39" ht="30" outlineLevel="1">
      <c r="A162" s="515">
        <v>39</v>
      </c>
      <c r="B162" s="513" t="s">
        <v>130</v>
      </c>
      <c r="C162" s="284" t="s">
        <v>24</v>
      </c>
      <c r="D162" s="288">
        <f>'[3]5.  2015-2020 LRAM'!D162</f>
        <v>0</v>
      </c>
      <c r="E162" s="288">
        <f>SUMIF('7.  Persistence Report'!$D$122:$D$133,$B162,'7.  Persistence Report'!AV$122:AV$133)</f>
        <v>0</v>
      </c>
      <c r="F162" s="288">
        <f>SUMIF('7.  Persistence Report'!$D$122:$D$133,$B162,'7.  Persistence Report'!AW$122:AW$133)</f>
        <v>0</v>
      </c>
      <c r="G162" s="288">
        <f>SUMIF('7.  Persistence Report'!$D$122:$D$133,$B162,'7.  Persistence Report'!AX$122:AX$133)</f>
        <v>0</v>
      </c>
      <c r="H162" s="288">
        <f>SUMIF('7.  Persistence Report'!$D$122:$D$133,$B162,'7.  Persistence Report'!AY$122:AY$133)</f>
        <v>0</v>
      </c>
      <c r="I162" s="288">
        <f>SUMIF('7.  Persistence Report'!$D$122:$D$133,$B162,'7.  Persistence Report'!AZ$122:AZ$133)</f>
        <v>0</v>
      </c>
      <c r="J162" s="288">
        <f>SUMIF('7.  Persistence Report'!$D$122:$D$133,$B162,'7.  Persistence Report'!BA$122:BA$133)</f>
        <v>0</v>
      </c>
      <c r="K162" s="288">
        <f>SUMIF('7.  Persistence Report'!$D$122:$D$133,$B162,'7.  Persistence Report'!BB$122:BB$133)</f>
        <v>0</v>
      </c>
      <c r="L162" s="288">
        <f>SUMIF('7.  Persistence Report'!$D$122:$D$133,$B162,'7.  Persistence Report'!BC$122:BC$133)</f>
        <v>0</v>
      </c>
      <c r="M162" s="288">
        <f>SUMIF('7.  Persistence Report'!$D$122:$D$133,$B162,'7.  Persistence Report'!BD$122:BD$133)</f>
        <v>0</v>
      </c>
      <c r="N162" s="288">
        <v>12</v>
      </c>
      <c r="O162" s="288">
        <f>'[3]5.  2015-2020 LRAM'!O162</f>
        <v>0</v>
      </c>
      <c r="P162" s="288">
        <f>SUMIF('7.  Persistence Report'!$D$122:$D$133,$B162,'7.  Persistence Report'!Q$122:Q$133)</f>
        <v>0</v>
      </c>
      <c r="Q162" s="288">
        <f>SUMIF('7.  Persistence Report'!$D$122:$D$133,$B162,'7.  Persistence Report'!R$122:R$133)</f>
        <v>0</v>
      </c>
      <c r="R162" s="288">
        <f>SUMIF('7.  Persistence Report'!$D$122:$D$133,$B162,'7.  Persistence Report'!S$122:S$133)</f>
        <v>0</v>
      </c>
      <c r="S162" s="288">
        <f>SUMIF('7.  Persistence Report'!$D$122:$D$133,$B162,'7.  Persistence Report'!T$122:T$133)</f>
        <v>0</v>
      </c>
      <c r="T162" s="288">
        <f>SUMIF('7.  Persistence Report'!$D$122:$D$133,$B162,'7.  Persistence Report'!U$122:U$133)</f>
        <v>0</v>
      </c>
      <c r="U162" s="288">
        <f>SUMIF('7.  Persistence Report'!$D$122:$D$133,$B162,'7.  Persistence Report'!V$122:V$133)</f>
        <v>0</v>
      </c>
      <c r="V162" s="288">
        <f>SUMIF('7.  Persistence Report'!$D$122:$D$133,$B162,'7.  Persistence Report'!W$122:W$133)</f>
        <v>0</v>
      </c>
      <c r="W162" s="288">
        <f>SUMIF('7.  Persistence Report'!$D$122:$D$133,$B162,'7.  Persistence Report'!X$122:X$133)</f>
        <v>0</v>
      </c>
      <c r="X162" s="288">
        <f>SUMIF('7.  Persistence Report'!$D$122:$D$133,$B162,'7.  Persistence Report'!Y$122:Y$133)</f>
        <v>0</v>
      </c>
      <c r="Y162" s="419"/>
      <c r="Z162" s="403"/>
      <c r="AA162" s="403"/>
      <c r="AB162" s="403"/>
      <c r="AC162" s="403"/>
      <c r="AD162" s="403"/>
      <c r="AE162" s="403"/>
      <c r="AF162" s="408"/>
      <c r="AG162" s="408"/>
      <c r="AH162" s="408"/>
      <c r="AI162" s="408"/>
      <c r="AJ162" s="408"/>
      <c r="AK162" s="408"/>
      <c r="AL162" s="408"/>
      <c r="AM162" s="289">
        <f>SUM(Y162:AL162)</f>
        <v>0</v>
      </c>
    </row>
    <row r="163" spans="1:39" outlineLevel="1">
      <c r="B163" s="287" t="s">
        <v>266</v>
      </c>
      <c r="C163" s="284" t="s">
        <v>162</v>
      </c>
      <c r="D163" s="288">
        <f>'[3]5.  2015-2020 LRAM'!D163</f>
        <v>0</v>
      </c>
      <c r="E163" s="288">
        <f>SUMIF('7.  Persistence Report'!$D$135:$D$144,$B162,'7.  Persistence Report'!AV$135:AV$144)</f>
        <v>0</v>
      </c>
      <c r="F163" s="288">
        <f>SUMIF('7.  Persistence Report'!$D$135:$D$144,$B162,'7.  Persistence Report'!AW$135:AW$144)</f>
        <v>0</v>
      </c>
      <c r="G163" s="288">
        <f>SUMIF('7.  Persistence Report'!$D$135:$D$144,$B162,'7.  Persistence Report'!AX$135:AX$144)</f>
        <v>0</v>
      </c>
      <c r="H163" s="288">
        <f>SUMIF('7.  Persistence Report'!$D$135:$D$144,$B162,'7.  Persistence Report'!AY$135:AY$144)</f>
        <v>0</v>
      </c>
      <c r="I163" s="288">
        <f>SUMIF('7.  Persistence Report'!$D$135:$D$144,$B162,'7.  Persistence Report'!AZ$135:AZ$144)</f>
        <v>0</v>
      </c>
      <c r="J163" s="288">
        <f>SUMIF('7.  Persistence Report'!$D$135:$D$144,$B162,'7.  Persistence Report'!BA$135:BA$144)</f>
        <v>0</v>
      </c>
      <c r="K163" s="288">
        <f>SUMIF('7.  Persistence Report'!$D$135:$D$144,$B162,'7.  Persistence Report'!BB$135:BB$144)</f>
        <v>0</v>
      </c>
      <c r="L163" s="288">
        <f>SUMIF('7.  Persistence Report'!$D$135:$D$144,$B162,'7.  Persistence Report'!BC$135:BC$144)</f>
        <v>0</v>
      </c>
      <c r="M163" s="288">
        <f>SUMIF('7.  Persistence Report'!$D$135:$D$144,$B162,'7.  Persistence Report'!BD$135:BD$144)</f>
        <v>0</v>
      </c>
      <c r="N163" s="288">
        <f>N162</f>
        <v>12</v>
      </c>
      <c r="O163" s="288">
        <f>'[3]5.  2015-2020 LRAM'!O163</f>
        <v>0</v>
      </c>
      <c r="P163" s="288">
        <f>SUMIF('7.  Persistence Report'!$D$135:$D$144,$B162,'7.  Persistence Report'!Q$135:Q$144)</f>
        <v>0</v>
      </c>
      <c r="Q163" s="288">
        <f>SUMIF('7.  Persistence Report'!$D$135:$D$144,$B162,'7.  Persistence Report'!R$135:R$144)</f>
        <v>0</v>
      </c>
      <c r="R163" s="288">
        <f>SUMIF('7.  Persistence Report'!$D$135:$D$144,$B162,'7.  Persistence Report'!S$135:S$144)</f>
        <v>0</v>
      </c>
      <c r="S163" s="288">
        <f>SUMIF('7.  Persistence Report'!$D$135:$D$144,$B162,'7.  Persistence Report'!T$135:T$144)</f>
        <v>0</v>
      </c>
      <c r="T163" s="288">
        <f>SUMIF('7.  Persistence Report'!$D$135:$D$144,$B162,'7.  Persistence Report'!U$135:U$144)</f>
        <v>0</v>
      </c>
      <c r="U163" s="288">
        <f>SUMIF('7.  Persistence Report'!$D$135:$D$144,$B162,'7.  Persistence Report'!V$135:V$144)</f>
        <v>0</v>
      </c>
      <c r="V163" s="288">
        <f>SUMIF('7.  Persistence Report'!$D$135:$D$144,$B162,'7.  Persistence Report'!W$135:W$144)</f>
        <v>0</v>
      </c>
      <c r="W163" s="288">
        <f>SUMIF('7.  Persistence Report'!$D$135:$D$144,$B162,'7.  Persistence Report'!X$135:X$144)</f>
        <v>0</v>
      </c>
      <c r="X163" s="288">
        <f>SUMIF('7.  Persistence Report'!$D$135:$D$144,$B162,'7.  Persistence Report'!Y$135:Y$144)</f>
        <v>0</v>
      </c>
      <c r="Y163" s="404">
        <f>Y162</f>
        <v>0</v>
      </c>
      <c r="Z163" s="404">
        <f t="shared" ref="Z163" si="410">Z162</f>
        <v>0</v>
      </c>
      <c r="AA163" s="404">
        <f t="shared" ref="AA163" si="411">AA162</f>
        <v>0</v>
      </c>
      <c r="AB163" s="404">
        <f t="shared" ref="AB163" si="412">AB162</f>
        <v>0</v>
      </c>
      <c r="AC163" s="404">
        <f t="shared" ref="AC163" si="413">AC162</f>
        <v>0</v>
      </c>
      <c r="AD163" s="404">
        <f t="shared" ref="AD163" si="414">AD162</f>
        <v>0</v>
      </c>
      <c r="AE163" s="404">
        <f t="shared" ref="AE163" si="415">AE162</f>
        <v>0</v>
      </c>
      <c r="AF163" s="404">
        <f t="shared" ref="AF163" si="416">AF162</f>
        <v>0</v>
      </c>
      <c r="AG163" s="404">
        <f t="shared" ref="AG163" si="417">AG162</f>
        <v>0</v>
      </c>
      <c r="AH163" s="404">
        <f t="shared" ref="AH163" si="418">AH162</f>
        <v>0</v>
      </c>
      <c r="AI163" s="404">
        <f t="shared" ref="AI163" si="419">AI162</f>
        <v>0</v>
      </c>
      <c r="AJ163" s="404">
        <f t="shared" ref="AJ163" si="420">AJ162</f>
        <v>0</v>
      </c>
      <c r="AK163" s="404">
        <f t="shared" ref="AK163" si="421">AK162</f>
        <v>0</v>
      </c>
      <c r="AL163" s="404">
        <f t="shared" ref="AL163" si="422">AL162</f>
        <v>0</v>
      </c>
      <c r="AM163" s="299"/>
    </row>
    <row r="164" spans="1:39" outlineLevel="1">
      <c r="B164" s="513"/>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405"/>
      <c r="Z164" s="418"/>
      <c r="AA164" s="418"/>
      <c r="AB164" s="418"/>
      <c r="AC164" s="418"/>
      <c r="AD164" s="418"/>
      <c r="AE164" s="418"/>
      <c r="AF164" s="418"/>
      <c r="AG164" s="418"/>
      <c r="AH164" s="418"/>
      <c r="AI164" s="418"/>
      <c r="AJ164" s="418"/>
      <c r="AK164" s="418"/>
      <c r="AL164" s="418"/>
      <c r="AM164" s="299"/>
    </row>
    <row r="165" spans="1:39" ht="30" outlineLevel="1">
      <c r="A165" s="515">
        <v>40</v>
      </c>
      <c r="B165" s="513" t="s">
        <v>131</v>
      </c>
      <c r="C165" s="284" t="s">
        <v>24</v>
      </c>
      <c r="D165" s="288">
        <f>'[3]5.  2015-2020 LRAM'!D165</f>
        <v>0</v>
      </c>
      <c r="E165" s="288">
        <f>SUMIF('7.  Persistence Report'!$D$122:$D$133,$B165,'7.  Persistence Report'!AV$122:AV$133)</f>
        <v>0</v>
      </c>
      <c r="F165" s="288">
        <f>SUMIF('7.  Persistence Report'!$D$122:$D$133,$B165,'7.  Persistence Report'!AW$122:AW$133)</f>
        <v>0</v>
      </c>
      <c r="G165" s="288">
        <f>SUMIF('7.  Persistence Report'!$D$122:$D$133,$B165,'7.  Persistence Report'!AX$122:AX$133)</f>
        <v>0</v>
      </c>
      <c r="H165" s="288">
        <f>SUMIF('7.  Persistence Report'!$D$122:$D$133,$B165,'7.  Persistence Report'!AY$122:AY$133)</f>
        <v>0</v>
      </c>
      <c r="I165" s="288">
        <f>SUMIF('7.  Persistence Report'!$D$122:$D$133,$B165,'7.  Persistence Report'!AZ$122:AZ$133)</f>
        <v>0</v>
      </c>
      <c r="J165" s="288">
        <f>SUMIF('7.  Persistence Report'!$D$122:$D$133,$B165,'7.  Persistence Report'!BA$122:BA$133)</f>
        <v>0</v>
      </c>
      <c r="K165" s="288">
        <f>SUMIF('7.  Persistence Report'!$D$122:$D$133,$B165,'7.  Persistence Report'!BB$122:BB$133)</f>
        <v>0</v>
      </c>
      <c r="L165" s="288">
        <f>SUMIF('7.  Persistence Report'!$D$122:$D$133,$B165,'7.  Persistence Report'!BC$122:BC$133)</f>
        <v>0</v>
      </c>
      <c r="M165" s="288">
        <f>SUMIF('7.  Persistence Report'!$D$122:$D$133,$B165,'7.  Persistence Report'!BD$122:BD$133)</f>
        <v>0</v>
      </c>
      <c r="N165" s="288">
        <v>12</v>
      </c>
      <c r="O165" s="288">
        <f>'[3]5.  2015-2020 LRAM'!O165</f>
        <v>0</v>
      </c>
      <c r="P165" s="288">
        <f>SUMIF('7.  Persistence Report'!$D$122:$D$133,$B165,'7.  Persistence Report'!Q$122:Q$133)</f>
        <v>0</v>
      </c>
      <c r="Q165" s="288">
        <f>SUMIF('7.  Persistence Report'!$D$122:$D$133,$B165,'7.  Persistence Report'!R$122:R$133)</f>
        <v>0</v>
      </c>
      <c r="R165" s="288">
        <f>SUMIF('7.  Persistence Report'!$D$122:$D$133,$B165,'7.  Persistence Report'!S$122:S$133)</f>
        <v>0</v>
      </c>
      <c r="S165" s="288">
        <f>SUMIF('7.  Persistence Report'!$D$122:$D$133,$B165,'7.  Persistence Report'!T$122:T$133)</f>
        <v>0</v>
      </c>
      <c r="T165" s="288">
        <f>SUMIF('7.  Persistence Report'!$D$122:$D$133,$B165,'7.  Persistence Report'!U$122:U$133)</f>
        <v>0</v>
      </c>
      <c r="U165" s="288">
        <f>SUMIF('7.  Persistence Report'!$D$122:$D$133,$B165,'7.  Persistence Report'!V$122:V$133)</f>
        <v>0</v>
      </c>
      <c r="V165" s="288">
        <f>SUMIF('7.  Persistence Report'!$D$122:$D$133,$B165,'7.  Persistence Report'!W$122:W$133)</f>
        <v>0</v>
      </c>
      <c r="W165" s="288">
        <f>SUMIF('7.  Persistence Report'!$D$122:$D$133,$B165,'7.  Persistence Report'!X$122:X$133)</f>
        <v>0</v>
      </c>
      <c r="X165" s="288">
        <f>SUMIF('7.  Persistence Report'!$D$122:$D$133,$B165,'7.  Persistence Report'!Y$122:Y$133)</f>
        <v>0</v>
      </c>
      <c r="Y165" s="419"/>
      <c r="Z165" s="403"/>
      <c r="AA165" s="403"/>
      <c r="AB165" s="403"/>
      <c r="AC165" s="403"/>
      <c r="AD165" s="403"/>
      <c r="AE165" s="403"/>
      <c r="AF165" s="408"/>
      <c r="AG165" s="408"/>
      <c r="AH165" s="408"/>
      <c r="AI165" s="408"/>
      <c r="AJ165" s="408"/>
      <c r="AK165" s="408"/>
      <c r="AL165" s="408"/>
      <c r="AM165" s="289">
        <f>SUM(Y165:AL165)</f>
        <v>0</v>
      </c>
    </row>
    <row r="166" spans="1:39" outlineLevel="1">
      <c r="B166" s="287" t="s">
        <v>266</v>
      </c>
      <c r="C166" s="284" t="s">
        <v>162</v>
      </c>
      <c r="D166" s="288">
        <f>'[3]5.  2015-2020 LRAM'!D166</f>
        <v>0</v>
      </c>
      <c r="E166" s="288">
        <f>SUMIF('7.  Persistence Report'!$D$135:$D$144,$B165,'7.  Persistence Report'!AV$135:AV$144)</f>
        <v>0</v>
      </c>
      <c r="F166" s="288">
        <f>SUMIF('7.  Persistence Report'!$D$135:$D$144,$B165,'7.  Persistence Report'!AW$135:AW$144)</f>
        <v>0</v>
      </c>
      <c r="G166" s="288">
        <f>SUMIF('7.  Persistence Report'!$D$135:$D$144,$B165,'7.  Persistence Report'!AX$135:AX$144)</f>
        <v>0</v>
      </c>
      <c r="H166" s="288">
        <f>SUMIF('7.  Persistence Report'!$D$135:$D$144,$B165,'7.  Persistence Report'!AY$135:AY$144)</f>
        <v>0</v>
      </c>
      <c r="I166" s="288">
        <f>SUMIF('7.  Persistence Report'!$D$135:$D$144,$B165,'7.  Persistence Report'!AZ$135:AZ$144)</f>
        <v>0</v>
      </c>
      <c r="J166" s="288">
        <f>SUMIF('7.  Persistence Report'!$D$135:$D$144,$B165,'7.  Persistence Report'!BA$135:BA$144)</f>
        <v>0</v>
      </c>
      <c r="K166" s="288">
        <f>SUMIF('7.  Persistence Report'!$D$135:$D$144,$B165,'7.  Persistence Report'!BB$135:BB$144)</f>
        <v>0</v>
      </c>
      <c r="L166" s="288">
        <f>SUMIF('7.  Persistence Report'!$D$135:$D$144,$B165,'7.  Persistence Report'!BC$135:BC$144)</f>
        <v>0</v>
      </c>
      <c r="M166" s="288">
        <f>SUMIF('7.  Persistence Report'!$D$135:$D$144,$B165,'7.  Persistence Report'!BD$135:BD$144)</f>
        <v>0</v>
      </c>
      <c r="N166" s="288">
        <f>N165</f>
        <v>12</v>
      </c>
      <c r="O166" s="288">
        <f>'[3]5.  2015-2020 LRAM'!O166</f>
        <v>0</v>
      </c>
      <c r="P166" s="288">
        <f>SUMIF('7.  Persistence Report'!$D$135:$D$144,$B165,'7.  Persistence Report'!Q$135:Q$144)</f>
        <v>0</v>
      </c>
      <c r="Q166" s="288">
        <f>SUMIF('7.  Persistence Report'!$D$135:$D$144,$B165,'7.  Persistence Report'!R$135:R$144)</f>
        <v>0</v>
      </c>
      <c r="R166" s="288">
        <f>SUMIF('7.  Persistence Report'!$D$135:$D$144,$B165,'7.  Persistence Report'!S$135:S$144)</f>
        <v>0</v>
      </c>
      <c r="S166" s="288">
        <f>SUMIF('7.  Persistence Report'!$D$135:$D$144,$B165,'7.  Persistence Report'!T$135:T$144)</f>
        <v>0</v>
      </c>
      <c r="T166" s="288">
        <f>SUMIF('7.  Persistence Report'!$D$135:$D$144,$B165,'7.  Persistence Report'!U$135:U$144)</f>
        <v>0</v>
      </c>
      <c r="U166" s="288">
        <f>SUMIF('7.  Persistence Report'!$D$135:$D$144,$B165,'7.  Persistence Report'!V$135:V$144)</f>
        <v>0</v>
      </c>
      <c r="V166" s="288">
        <f>SUMIF('7.  Persistence Report'!$D$135:$D$144,$B165,'7.  Persistence Report'!W$135:W$144)</f>
        <v>0</v>
      </c>
      <c r="W166" s="288">
        <f>SUMIF('7.  Persistence Report'!$D$135:$D$144,$B165,'7.  Persistence Report'!X$135:X$144)</f>
        <v>0</v>
      </c>
      <c r="X166" s="288">
        <f>SUMIF('7.  Persistence Report'!$D$135:$D$144,$B165,'7.  Persistence Report'!Y$135:Y$144)</f>
        <v>0</v>
      </c>
      <c r="Y166" s="404">
        <f>Y165</f>
        <v>0</v>
      </c>
      <c r="Z166" s="404">
        <f t="shared" ref="Z166" si="423">Z165</f>
        <v>0</v>
      </c>
      <c r="AA166" s="404">
        <f t="shared" ref="AA166" si="424">AA165</f>
        <v>0</v>
      </c>
      <c r="AB166" s="404">
        <f t="shared" ref="AB166" si="425">AB165</f>
        <v>0</v>
      </c>
      <c r="AC166" s="404">
        <f t="shared" ref="AC166" si="426">AC165</f>
        <v>0</v>
      </c>
      <c r="AD166" s="404">
        <f t="shared" ref="AD166" si="427">AD165</f>
        <v>0</v>
      </c>
      <c r="AE166" s="404">
        <f t="shared" ref="AE166" si="428">AE165</f>
        <v>0</v>
      </c>
      <c r="AF166" s="404">
        <f t="shared" ref="AF166" si="429">AF165</f>
        <v>0</v>
      </c>
      <c r="AG166" s="404">
        <f t="shared" ref="AG166" si="430">AG165</f>
        <v>0</v>
      </c>
      <c r="AH166" s="404">
        <f t="shared" ref="AH166" si="431">AH165</f>
        <v>0</v>
      </c>
      <c r="AI166" s="404">
        <f t="shared" ref="AI166" si="432">AI165</f>
        <v>0</v>
      </c>
      <c r="AJ166" s="404">
        <f t="shared" ref="AJ166" si="433">AJ165</f>
        <v>0</v>
      </c>
      <c r="AK166" s="404">
        <f t="shared" ref="AK166" si="434">AK165</f>
        <v>0</v>
      </c>
      <c r="AL166" s="404">
        <f t="shared" ref="AL166" si="435">AL165</f>
        <v>0</v>
      </c>
      <c r="AM166" s="299"/>
    </row>
    <row r="167" spans="1:39" outlineLevel="1">
      <c r="B167" s="513"/>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405"/>
      <c r="Z167" s="418"/>
      <c r="AA167" s="418"/>
      <c r="AB167" s="418"/>
      <c r="AC167" s="418"/>
      <c r="AD167" s="418"/>
      <c r="AE167" s="418"/>
      <c r="AF167" s="418"/>
      <c r="AG167" s="418"/>
      <c r="AH167" s="418"/>
      <c r="AI167" s="418"/>
      <c r="AJ167" s="418"/>
      <c r="AK167" s="418"/>
      <c r="AL167" s="418"/>
      <c r="AM167" s="299"/>
    </row>
    <row r="168" spans="1:39" ht="45" outlineLevel="1">
      <c r="A168" s="515">
        <v>41</v>
      </c>
      <c r="B168" s="513" t="s">
        <v>132</v>
      </c>
      <c r="C168" s="284" t="s">
        <v>24</v>
      </c>
      <c r="D168" s="288">
        <f>'[3]5.  2015-2020 LRAM'!D168</f>
        <v>0</v>
      </c>
      <c r="E168" s="288">
        <f>SUMIF('7.  Persistence Report'!$D$122:$D$133,$B168,'7.  Persistence Report'!AV$122:AV$133)</f>
        <v>0</v>
      </c>
      <c r="F168" s="288">
        <f>SUMIF('7.  Persistence Report'!$D$122:$D$133,$B168,'7.  Persistence Report'!AW$122:AW$133)</f>
        <v>0</v>
      </c>
      <c r="G168" s="288">
        <f>SUMIF('7.  Persistence Report'!$D$122:$D$133,$B168,'7.  Persistence Report'!AX$122:AX$133)</f>
        <v>0</v>
      </c>
      <c r="H168" s="288">
        <f>SUMIF('7.  Persistence Report'!$D$122:$D$133,$B168,'7.  Persistence Report'!AY$122:AY$133)</f>
        <v>0</v>
      </c>
      <c r="I168" s="288">
        <f>SUMIF('7.  Persistence Report'!$D$122:$D$133,$B168,'7.  Persistence Report'!AZ$122:AZ$133)</f>
        <v>0</v>
      </c>
      <c r="J168" s="288">
        <f>SUMIF('7.  Persistence Report'!$D$122:$D$133,$B168,'7.  Persistence Report'!BA$122:BA$133)</f>
        <v>0</v>
      </c>
      <c r="K168" s="288">
        <f>SUMIF('7.  Persistence Report'!$D$122:$D$133,$B168,'7.  Persistence Report'!BB$122:BB$133)</f>
        <v>0</v>
      </c>
      <c r="L168" s="288">
        <f>SUMIF('7.  Persistence Report'!$D$122:$D$133,$B168,'7.  Persistence Report'!BC$122:BC$133)</f>
        <v>0</v>
      </c>
      <c r="M168" s="288">
        <f>SUMIF('7.  Persistence Report'!$D$122:$D$133,$B168,'7.  Persistence Report'!BD$122:BD$133)</f>
        <v>0</v>
      </c>
      <c r="N168" s="288">
        <v>12</v>
      </c>
      <c r="O168" s="288">
        <f>'[3]5.  2015-2020 LRAM'!O168</f>
        <v>0</v>
      </c>
      <c r="P168" s="288">
        <f>SUMIF('7.  Persistence Report'!$D$122:$D$133,$B168,'7.  Persistence Report'!Q$122:Q$133)</f>
        <v>0</v>
      </c>
      <c r="Q168" s="288">
        <f>SUMIF('7.  Persistence Report'!$D$122:$D$133,$B168,'7.  Persistence Report'!R$122:R$133)</f>
        <v>0</v>
      </c>
      <c r="R168" s="288">
        <f>SUMIF('7.  Persistence Report'!$D$122:$D$133,$B168,'7.  Persistence Report'!S$122:S$133)</f>
        <v>0</v>
      </c>
      <c r="S168" s="288">
        <f>SUMIF('7.  Persistence Report'!$D$122:$D$133,$B168,'7.  Persistence Report'!T$122:T$133)</f>
        <v>0</v>
      </c>
      <c r="T168" s="288">
        <f>SUMIF('7.  Persistence Report'!$D$122:$D$133,$B168,'7.  Persistence Report'!U$122:U$133)</f>
        <v>0</v>
      </c>
      <c r="U168" s="288">
        <f>SUMIF('7.  Persistence Report'!$D$122:$D$133,$B168,'7.  Persistence Report'!V$122:V$133)</f>
        <v>0</v>
      </c>
      <c r="V168" s="288">
        <f>SUMIF('7.  Persistence Report'!$D$122:$D$133,$B168,'7.  Persistence Report'!W$122:W$133)</f>
        <v>0</v>
      </c>
      <c r="W168" s="288">
        <f>SUMIF('7.  Persistence Report'!$D$122:$D$133,$B168,'7.  Persistence Report'!X$122:X$133)</f>
        <v>0</v>
      </c>
      <c r="X168" s="288">
        <f>SUMIF('7.  Persistence Report'!$D$122:$D$133,$B168,'7.  Persistence Report'!Y$122:Y$133)</f>
        <v>0</v>
      </c>
      <c r="Y168" s="419"/>
      <c r="Z168" s="403"/>
      <c r="AA168" s="403"/>
      <c r="AB168" s="403"/>
      <c r="AC168" s="403"/>
      <c r="AD168" s="403"/>
      <c r="AE168" s="403"/>
      <c r="AF168" s="408"/>
      <c r="AG168" s="408"/>
      <c r="AH168" s="408"/>
      <c r="AI168" s="408"/>
      <c r="AJ168" s="408"/>
      <c r="AK168" s="408"/>
      <c r="AL168" s="408"/>
      <c r="AM168" s="289">
        <f>SUM(Y168:AL168)</f>
        <v>0</v>
      </c>
    </row>
    <row r="169" spans="1:39" outlineLevel="1">
      <c r="B169" s="287" t="s">
        <v>266</v>
      </c>
      <c r="C169" s="284" t="s">
        <v>162</v>
      </c>
      <c r="D169" s="288">
        <f>'[3]5.  2015-2020 LRAM'!D169</f>
        <v>0</v>
      </c>
      <c r="E169" s="288">
        <f>SUMIF('7.  Persistence Report'!$D$135:$D$144,$B168,'7.  Persistence Report'!AV$135:AV$144)</f>
        <v>0</v>
      </c>
      <c r="F169" s="288">
        <f>SUMIF('7.  Persistence Report'!$D$135:$D$144,$B168,'7.  Persistence Report'!AW$135:AW$144)</f>
        <v>0</v>
      </c>
      <c r="G169" s="288">
        <f>SUMIF('7.  Persistence Report'!$D$135:$D$144,$B168,'7.  Persistence Report'!AX$135:AX$144)</f>
        <v>0</v>
      </c>
      <c r="H169" s="288">
        <f>SUMIF('7.  Persistence Report'!$D$135:$D$144,$B168,'7.  Persistence Report'!AY$135:AY$144)</f>
        <v>0</v>
      </c>
      <c r="I169" s="288">
        <f>SUMIF('7.  Persistence Report'!$D$135:$D$144,$B168,'7.  Persistence Report'!AZ$135:AZ$144)</f>
        <v>0</v>
      </c>
      <c r="J169" s="288">
        <f>SUMIF('7.  Persistence Report'!$D$135:$D$144,$B168,'7.  Persistence Report'!BA$135:BA$144)</f>
        <v>0</v>
      </c>
      <c r="K169" s="288">
        <f>SUMIF('7.  Persistence Report'!$D$135:$D$144,$B168,'7.  Persistence Report'!BB$135:BB$144)</f>
        <v>0</v>
      </c>
      <c r="L169" s="288">
        <f>SUMIF('7.  Persistence Report'!$D$135:$D$144,$B168,'7.  Persistence Report'!BC$135:BC$144)</f>
        <v>0</v>
      </c>
      <c r="M169" s="288">
        <f>SUMIF('7.  Persistence Report'!$D$135:$D$144,$B168,'7.  Persistence Report'!BD$135:BD$144)</f>
        <v>0</v>
      </c>
      <c r="N169" s="288">
        <f>N168</f>
        <v>12</v>
      </c>
      <c r="O169" s="288">
        <f>'[3]5.  2015-2020 LRAM'!O169</f>
        <v>0</v>
      </c>
      <c r="P169" s="288">
        <f>SUMIF('7.  Persistence Report'!$D$135:$D$144,$B168,'7.  Persistence Report'!Q$135:Q$144)</f>
        <v>0</v>
      </c>
      <c r="Q169" s="288">
        <f>SUMIF('7.  Persistence Report'!$D$135:$D$144,$B168,'7.  Persistence Report'!R$135:R$144)</f>
        <v>0</v>
      </c>
      <c r="R169" s="288">
        <f>SUMIF('7.  Persistence Report'!$D$135:$D$144,$B168,'7.  Persistence Report'!S$135:S$144)</f>
        <v>0</v>
      </c>
      <c r="S169" s="288">
        <f>SUMIF('7.  Persistence Report'!$D$135:$D$144,$B168,'7.  Persistence Report'!T$135:T$144)</f>
        <v>0</v>
      </c>
      <c r="T169" s="288">
        <f>SUMIF('7.  Persistence Report'!$D$135:$D$144,$B168,'7.  Persistence Report'!U$135:U$144)</f>
        <v>0</v>
      </c>
      <c r="U169" s="288">
        <f>SUMIF('7.  Persistence Report'!$D$135:$D$144,$B168,'7.  Persistence Report'!V$135:V$144)</f>
        <v>0</v>
      </c>
      <c r="V169" s="288">
        <f>SUMIF('7.  Persistence Report'!$D$135:$D$144,$B168,'7.  Persistence Report'!W$135:W$144)</f>
        <v>0</v>
      </c>
      <c r="W169" s="288">
        <f>SUMIF('7.  Persistence Report'!$D$135:$D$144,$B168,'7.  Persistence Report'!X$135:X$144)</f>
        <v>0</v>
      </c>
      <c r="X169" s="288">
        <f>SUMIF('7.  Persistence Report'!$D$135:$D$144,$B168,'7.  Persistence Report'!Y$135:Y$144)</f>
        <v>0</v>
      </c>
      <c r="Y169" s="404">
        <f>Y168</f>
        <v>0</v>
      </c>
      <c r="Z169" s="404">
        <f t="shared" ref="Z169" si="436">Z168</f>
        <v>0</v>
      </c>
      <c r="AA169" s="404">
        <f t="shared" ref="AA169" si="437">AA168</f>
        <v>0</v>
      </c>
      <c r="AB169" s="404">
        <f t="shared" ref="AB169" si="438">AB168</f>
        <v>0</v>
      </c>
      <c r="AC169" s="404">
        <f t="shared" ref="AC169" si="439">AC168</f>
        <v>0</v>
      </c>
      <c r="AD169" s="404">
        <f t="shared" ref="AD169" si="440">AD168</f>
        <v>0</v>
      </c>
      <c r="AE169" s="404">
        <f t="shared" ref="AE169" si="441">AE168</f>
        <v>0</v>
      </c>
      <c r="AF169" s="404">
        <f t="shared" ref="AF169" si="442">AF168</f>
        <v>0</v>
      </c>
      <c r="AG169" s="404">
        <f t="shared" ref="AG169" si="443">AG168</f>
        <v>0</v>
      </c>
      <c r="AH169" s="404">
        <f t="shared" ref="AH169" si="444">AH168</f>
        <v>0</v>
      </c>
      <c r="AI169" s="404">
        <f t="shared" ref="AI169" si="445">AI168</f>
        <v>0</v>
      </c>
      <c r="AJ169" s="404">
        <f t="shared" ref="AJ169" si="446">AJ168</f>
        <v>0</v>
      </c>
      <c r="AK169" s="404">
        <f t="shared" ref="AK169" si="447">AK168</f>
        <v>0</v>
      </c>
      <c r="AL169" s="404">
        <f t="shared" ref="AL169" si="448">AL168</f>
        <v>0</v>
      </c>
      <c r="AM169" s="299"/>
    </row>
    <row r="170" spans="1:39" outlineLevel="1">
      <c r="B170" s="513"/>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405"/>
      <c r="Z170" s="418"/>
      <c r="AA170" s="418"/>
      <c r="AB170" s="418"/>
      <c r="AC170" s="418"/>
      <c r="AD170" s="418"/>
      <c r="AE170" s="418"/>
      <c r="AF170" s="418"/>
      <c r="AG170" s="418"/>
      <c r="AH170" s="418"/>
      <c r="AI170" s="418"/>
      <c r="AJ170" s="418"/>
      <c r="AK170" s="418"/>
      <c r="AL170" s="418"/>
      <c r="AM170" s="299"/>
    </row>
    <row r="171" spans="1:39" ht="45" outlineLevel="1">
      <c r="A171" s="515">
        <v>42</v>
      </c>
      <c r="B171" s="513" t="s">
        <v>133</v>
      </c>
      <c r="C171" s="284" t="s">
        <v>24</v>
      </c>
      <c r="D171" s="288">
        <f>'[3]5.  2015-2020 LRAM'!D171</f>
        <v>0</v>
      </c>
      <c r="E171" s="288">
        <f>SUMIF('7.  Persistence Report'!$D$122:$D$133,$B171,'7.  Persistence Report'!AV$122:AV$133)</f>
        <v>0</v>
      </c>
      <c r="F171" s="288">
        <f>SUMIF('7.  Persistence Report'!$D$122:$D$133,$B171,'7.  Persistence Report'!AW$122:AW$133)</f>
        <v>0</v>
      </c>
      <c r="G171" s="288">
        <f>SUMIF('7.  Persistence Report'!$D$122:$D$133,$B171,'7.  Persistence Report'!AX$122:AX$133)</f>
        <v>0</v>
      </c>
      <c r="H171" s="288">
        <f>SUMIF('7.  Persistence Report'!$D$122:$D$133,$B171,'7.  Persistence Report'!AY$122:AY$133)</f>
        <v>0</v>
      </c>
      <c r="I171" s="288">
        <f>SUMIF('7.  Persistence Report'!$D$122:$D$133,$B171,'7.  Persistence Report'!AZ$122:AZ$133)</f>
        <v>0</v>
      </c>
      <c r="J171" s="288">
        <f>SUMIF('7.  Persistence Report'!$D$122:$D$133,$B171,'7.  Persistence Report'!BA$122:BA$133)</f>
        <v>0</v>
      </c>
      <c r="K171" s="288">
        <f>SUMIF('7.  Persistence Report'!$D$122:$D$133,$B171,'7.  Persistence Report'!BB$122:BB$133)</f>
        <v>0</v>
      </c>
      <c r="L171" s="288">
        <f>SUMIF('7.  Persistence Report'!$D$122:$D$133,$B171,'7.  Persistence Report'!BC$122:BC$133)</f>
        <v>0</v>
      </c>
      <c r="M171" s="288">
        <f>SUMIF('7.  Persistence Report'!$D$122:$D$133,$B171,'7.  Persistence Report'!BD$122:BD$133)</f>
        <v>0</v>
      </c>
      <c r="N171" s="284"/>
      <c r="O171" s="288">
        <f>'[3]5.  2015-2020 LRAM'!O171</f>
        <v>0</v>
      </c>
      <c r="P171" s="288">
        <f>SUMIF('7.  Persistence Report'!$D$122:$D$133,$B171,'7.  Persistence Report'!Q$122:Q$133)</f>
        <v>0</v>
      </c>
      <c r="Q171" s="288">
        <f>SUMIF('7.  Persistence Report'!$D$122:$D$133,$B171,'7.  Persistence Report'!R$122:R$133)</f>
        <v>0</v>
      </c>
      <c r="R171" s="288">
        <f>SUMIF('7.  Persistence Report'!$D$122:$D$133,$B171,'7.  Persistence Report'!S$122:S$133)</f>
        <v>0</v>
      </c>
      <c r="S171" s="288">
        <f>SUMIF('7.  Persistence Report'!$D$122:$D$133,$B171,'7.  Persistence Report'!T$122:T$133)</f>
        <v>0</v>
      </c>
      <c r="T171" s="288">
        <f>SUMIF('7.  Persistence Report'!$D$122:$D$133,$B171,'7.  Persistence Report'!U$122:U$133)</f>
        <v>0</v>
      </c>
      <c r="U171" s="288">
        <f>SUMIF('7.  Persistence Report'!$D$122:$D$133,$B171,'7.  Persistence Report'!V$122:V$133)</f>
        <v>0</v>
      </c>
      <c r="V171" s="288">
        <f>SUMIF('7.  Persistence Report'!$D$122:$D$133,$B171,'7.  Persistence Report'!W$122:W$133)</f>
        <v>0</v>
      </c>
      <c r="W171" s="288">
        <f>SUMIF('7.  Persistence Report'!$D$122:$D$133,$B171,'7.  Persistence Report'!X$122:X$133)</f>
        <v>0</v>
      </c>
      <c r="X171" s="288">
        <f>SUMIF('7.  Persistence Report'!$D$122:$D$133,$B171,'7.  Persistence Report'!Y$122:Y$133)</f>
        <v>0</v>
      </c>
      <c r="Y171" s="419"/>
      <c r="Z171" s="403"/>
      <c r="AA171" s="403"/>
      <c r="AB171" s="403"/>
      <c r="AC171" s="403"/>
      <c r="AD171" s="403"/>
      <c r="AE171" s="403"/>
      <c r="AF171" s="408"/>
      <c r="AG171" s="408"/>
      <c r="AH171" s="408"/>
      <c r="AI171" s="408"/>
      <c r="AJ171" s="408"/>
      <c r="AK171" s="408"/>
      <c r="AL171" s="408"/>
      <c r="AM171" s="289">
        <f>SUM(Y171:AL171)</f>
        <v>0</v>
      </c>
    </row>
    <row r="172" spans="1:39" outlineLevel="1">
      <c r="B172" s="287" t="s">
        <v>266</v>
      </c>
      <c r="C172" s="284" t="s">
        <v>162</v>
      </c>
      <c r="D172" s="288">
        <f>'[3]5.  2015-2020 LRAM'!D172</f>
        <v>0</v>
      </c>
      <c r="E172" s="288">
        <f>SUMIF('7.  Persistence Report'!$D$135:$D$144,$B171,'7.  Persistence Report'!AV$135:AV$144)</f>
        <v>0</v>
      </c>
      <c r="F172" s="288">
        <f>SUMIF('7.  Persistence Report'!$D$135:$D$144,$B171,'7.  Persistence Report'!AW$135:AW$144)</f>
        <v>0</v>
      </c>
      <c r="G172" s="288">
        <f>SUMIF('7.  Persistence Report'!$D$135:$D$144,$B171,'7.  Persistence Report'!AX$135:AX$144)</f>
        <v>0</v>
      </c>
      <c r="H172" s="288">
        <f>SUMIF('7.  Persistence Report'!$D$135:$D$144,$B171,'7.  Persistence Report'!AY$135:AY$144)</f>
        <v>0</v>
      </c>
      <c r="I172" s="288">
        <f>SUMIF('7.  Persistence Report'!$D$135:$D$144,$B171,'7.  Persistence Report'!AZ$135:AZ$144)</f>
        <v>0</v>
      </c>
      <c r="J172" s="288">
        <f>SUMIF('7.  Persistence Report'!$D$135:$D$144,$B171,'7.  Persistence Report'!BA$135:BA$144)</f>
        <v>0</v>
      </c>
      <c r="K172" s="288">
        <f>SUMIF('7.  Persistence Report'!$D$135:$D$144,$B171,'7.  Persistence Report'!BB$135:BB$144)</f>
        <v>0</v>
      </c>
      <c r="L172" s="288">
        <f>SUMIF('7.  Persistence Report'!$D$135:$D$144,$B171,'7.  Persistence Report'!BC$135:BC$144)</f>
        <v>0</v>
      </c>
      <c r="M172" s="288">
        <f>SUMIF('7.  Persistence Report'!$D$135:$D$144,$B171,'7.  Persistence Report'!BD$135:BD$144)</f>
        <v>0</v>
      </c>
      <c r="N172" s="461"/>
      <c r="O172" s="288">
        <f>'[3]5.  2015-2020 LRAM'!O172</f>
        <v>0</v>
      </c>
      <c r="P172" s="288">
        <f>SUMIF('7.  Persistence Report'!$D$135:$D$144,$B171,'7.  Persistence Report'!Q$135:Q$144)</f>
        <v>0</v>
      </c>
      <c r="Q172" s="288">
        <f>SUMIF('7.  Persistence Report'!$D$135:$D$144,$B171,'7.  Persistence Report'!R$135:R$144)</f>
        <v>0</v>
      </c>
      <c r="R172" s="288">
        <f>SUMIF('7.  Persistence Report'!$D$135:$D$144,$B171,'7.  Persistence Report'!S$135:S$144)</f>
        <v>0</v>
      </c>
      <c r="S172" s="288">
        <f>SUMIF('7.  Persistence Report'!$D$135:$D$144,$B171,'7.  Persistence Report'!T$135:T$144)</f>
        <v>0</v>
      </c>
      <c r="T172" s="288">
        <f>SUMIF('7.  Persistence Report'!$D$135:$D$144,$B171,'7.  Persistence Report'!U$135:U$144)</f>
        <v>0</v>
      </c>
      <c r="U172" s="288">
        <f>SUMIF('7.  Persistence Report'!$D$135:$D$144,$B171,'7.  Persistence Report'!V$135:V$144)</f>
        <v>0</v>
      </c>
      <c r="V172" s="288">
        <f>SUMIF('7.  Persistence Report'!$D$135:$D$144,$B171,'7.  Persistence Report'!W$135:W$144)</f>
        <v>0</v>
      </c>
      <c r="W172" s="288">
        <f>SUMIF('7.  Persistence Report'!$D$135:$D$144,$B171,'7.  Persistence Report'!X$135:X$144)</f>
        <v>0</v>
      </c>
      <c r="X172" s="288">
        <f>SUMIF('7.  Persistence Report'!$D$135:$D$144,$B171,'7.  Persistence Report'!Y$135:Y$144)</f>
        <v>0</v>
      </c>
      <c r="Y172" s="404">
        <f>Y171</f>
        <v>0</v>
      </c>
      <c r="Z172" s="404">
        <f t="shared" ref="Z172" si="449">Z171</f>
        <v>0</v>
      </c>
      <c r="AA172" s="404">
        <f t="shared" ref="AA172" si="450">AA171</f>
        <v>0</v>
      </c>
      <c r="AB172" s="404">
        <f t="shared" ref="AB172" si="451">AB171</f>
        <v>0</v>
      </c>
      <c r="AC172" s="404">
        <f t="shared" ref="AC172" si="452">AC171</f>
        <v>0</v>
      </c>
      <c r="AD172" s="404">
        <f t="shared" ref="AD172" si="453">AD171</f>
        <v>0</v>
      </c>
      <c r="AE172" s="404">
        <f t="shared" ref="AE172" si="454">AE171</f>
        <v>0</v>
      </c>
      <c r="AF172" s="404">
        <f t="shared" ref="AF172" si="455">AF171</f>
        <v>0</v>
      </c>
      <c r="AG172" s="404">
        <f t="shared" ref="AG172" si="456">AG171</f>
        <v>0</v>
      </c>
      <c r="AH172" s="404">
        <f t="shared" ref="AH172" si="457">AH171</f>
        <v>0</v>
      </c>
      <c r="AI172" s="404">
        <f t="shared" ref="AI172" si="458">AI171</f>
        <v>0</v>
      </c>
      <c r="AJ172" s="404">
        <f t="shared" ref="AJ172" si="459">AJ171</f>
        <v>0</v>
      </c>
      <c r="AK172" s="404">
        <f t="shared" ref="AK172" si="460">AK171</f>
        <v>0</v>
      </c>
      <c r="AL172" s="404">
        <f t="shared" ref="AL172" si="461">AL171</f>
        <v>0</v>
      </c>
      <c r="AM172" s="299"/>
    </row>
    <row r="173" spans="1:39" outlineLevel="1">
      <c r="B173" s="513"/>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405"/>
      <c r="Z173" s="418"/>
      <c r="AA173" s="418"/>
      <c r="AB173" s="418"/>
      <c r="AC173" s="418"/>
      <c r="AD173" s="418"/>
      <c r="AE173" s="418"/>
      <c r="AF173" s="418"/>
      <c r="AG173" s="418"/>
      <c r="AH173" s="418"/>
      <c r="AI173" s="418"/>
      <c r="AJ173" s="418"/>
      <c r="AK173" s="418"/>
      <c r="AL173" s="418"/>
      <c r="AM173" s="299"/>
    </row>
    <row r="174" spans="1:39" ht="30" outlineLevel="1">
      <c r="A174" s="515">
        <v>43</v>
      </c>
      <c r="B174" s="513" t="s">
        <v>134</v>
      </c>
      <c r="C174" s="284" t="s">
        <v>24</v>
      </c>
      <c r="D174" s="288">
        <f>'[3]5.  2015-2020 LRAM'!D174</f>
        <v>0</v>
      </c>
      <c r="E174" s="288">
        <f>SUMIF('7.  Persistence Report'!$D$122:$D$133,$B174,'7.  Persistence Report'!AV$122:AV$133)</f>
        <v>0</v>
      </c>
      <c r="F174" s="288">
        <f>SUMIF('7.  Persistence Report'!$D$122:$D$133,$B174,'7.  Persistence Report'!AW$122:AW$133)</f>
        <v>0</v>
      </c>
      <c r="G174" s="288">
        <f>SUMIF('7.  Persistence Report'!$D$122:$D$133,$B174,'7.  Persistence Report'!AX$122:AX$133)</f>
        <v>0</v>
      </c>
      <c r="H174" s="288">
        <f>SUMIF('7.  Persistence Report'!$D$122:$D$133,$B174,'7.  Persistence Report'!AY$122:AY$133)</f>
        <v>0</v>
      </c>
      <c r="I174" s="288">
        <f>SUMIF('7.  Persistence Report'!$D$122:$D$133,$B174,'7.  Persistence Report'!AZ$122:AZ$133)</f>
        <v>0</v>
      </c>
      <c r="J174" s="288">
        <f>SUMIF('7.  Persistence Report'!$D$122:$D$133,$B174,'7.  Persistence Report'!BA$122:BA$133)</f>
        <v>0</v>
      </c>
      <c r="K174" s="288">
        <f>SUMIF('7.  Persistence Report'!$D$122:$D$133,$B174,'7.  Persistence Report'!BB$122:BB$133)</f>
        <v>0</v>
      </c>
      <c r="L174" s="288">
        <f>SUMIF('7.  Persistence Report'!$D$122:$D$133,$B174,'7.  Persistence Report'!BC$122:BC$133)</f>
        <v>0</v>
      </c>
      <c r="M174" s="288">
        <f>SUMIF('7.  Persistence Report'!$D$122:$D$133,$B174,'7.  Persistence Report'!BD$122:BD$133)</f>
        <v>0</v>
      </c>
      <c r="N174" s="288">
        <v>12</v>
      </c>
      <c r="O174" s="288">
        <f>'[3]5.  2015-2020 LRAM'!O174</f>
        <v>0</v>
      </c>
      <c r="P174" s="288">
        <f>SUMIF('7.  Persistence Report'!$D$122:$D$133,$B174,'7.  Persistence Report'!Q$122:Q$133)</f>
        <v>0</v>
      </c>
      <c r="Q174" s="288">
        <f>SUMIF('7.  Persistence Report'!$D$122:$D$133,$B174,'7.  Persistence Report'!R$122:R$133)</f>
        <v>0</v>
      </c>
      <c r="R174" s="288">
        <f>SUMIF('7.  Persistence Report'!$D$122:$D$133,$B174,'7.  Persistence Report'!S$122:S$133)</f>
        <v>0</v>
      </c>
      <c r="S174" s="288">
        <f>SUMIF('7.  Persistence Report'!$D$122:$D$133,$B174,'7.  Persistence Report'!T$122:T$133)</f>
        <v>0</v>
      </c>
      <c r="T174" s="288">
        <f>SUMIF('7.  Persistence Report'!$D$122:$D$133,$B174,'7.  Persistence Report'!U$122:U$133)</f>
        <v>0</v>
      </c>
      <c r="U174" s="288">
        <f>SUMIF('7.  Persistence Report'!$D$122:$D$133,$B174,'7.  Persistence Report'!V$122:V$133)</f>
        <v>0</v>
      </c>
      <c r="V174" s="288">
        <f>SUMIF('7.  Persistence Report'!$D$122:$D$133,$B174,'7.  Persistence Report'!W$122:W$133)</f>
        <v>0</v>
      </c>
      <c r="W174" s="288">
        <f>SUMIF('7.  Persistence Report'!$D$122:$D$133,$B174,'7.  Persistence Report'!X$122:X$133)</f>
        <v>0</v>
      </c>
      <c r="X174" s="288">
        <f>SUMIF('7.  Persistence Report'!$D$122:$D$133,$B174,'7.  Persistence Report'!Y$122:Y$133)</f>
        <v>0</v>
      </c>
      <c r="Y174" s="419"/>
      <c r="Z174" s="403"/>
      <c r="AA174" s="403"/>
      <c r="AB174" s="403"/>
      <c r="AC174" s="403"/>
      <c r="AD174" s="403"/>
      <c r="AE174" s="403"/>
      <c r="AF174" s="408"/>
      <c r="AG174" s="408"/>
      <c r="AH174" s="408"/>
      <c r="AI174" s="408"/>
      <c r="AJ174" s="408"/>
      <c r="AK174" s="408"/>
      <c r="AL174" s="408"/>
      <c r="AM174" s="289">
        <f>SUM(Y174:AL174)</f>
        <v>0</v>
      </c>
    </row>
    <row r="175" spans="1:39" outlineLevel="1">
      <c r="B175" s="287" t="s">
        <v>266</v>
      </c>
      <c r="C175" s="284" t="s">
        <v>162</v>
      </c>
      <c r="D175" s="288">
        <f>'[3]5.  2015-2020 LRAM'!D175</f>
        <v>0</v>
      </c>
      <c r="E175" s="288">
        <f>SUMIF('7.  Persistence Report'!$D$135:$D$144,$B174,'7.  Persistence Report'!AV$135:AV$144)</f>
        <v>0</v>
      </c>
      <c r="F175" s="288">
        <f>SUMIF('7.  Persistence Report'!$D$135:$D$144,$B174,'7.  Persistence Report'!AW$135:AW$144)</f>
        <v>0</v>
      </c>
      <c r="G175" s="288">
        <f>SUMIF('7.  Persistence Report'!$D$135:$D$144,$B174,'7.  Persistence Report'!AX$135:AX$144)</f>
        <v>0</v>
      </c>
      <c r="H175" s="288">
        <f>SUMIF('7.  Persistence Report'!$D$135:$D$144,$B174,'7.  Persistence Report'!AY$135:AY$144)</f>
        <v>0</v>
      </c>
      <c r="I175" s="288">
        <f>SUMIF('7.  Persistence Report'!$D$135:$D$144,$B174,'7.  Persistence Report'!AZ$135:AZ$144)</f>
        <v>0</v>
      </c>
      <c r="J175" s="288">
        <f>SUMIF('7.  Persistence Report'!$D$135:$D$144,$B174,'7.  Persistence Report'!BA$135:BA$144)</f>
        <v>0</v>
      </c>
      <c r="K175" s="288">
        <f>SUMIF('7.  Persistence Report'!$D$135:$D$144,$B174,'7.  Persistence Report'!BB$135:BB$144)</f>
        <v>0</v>
      </c>
      <c r="L175" s="288">
        <f>SUMIF('7.  Persistence Report'!$D$135:$D$144,$B174,'7.  Persistence Report'!BC$135:BC$144)</f>
        <v>0</v>
      </c>
      <c r="M175" s="288">
        <f>SUMIF('7.  Persistence Report'!$D$135:$D$144,$B174,'7.  Persistence Report'!BD$135:BD$144)</f>
        <v>0</v>
      </c>
      <c r="N175" s="288">
        <f>N174</f>
        <v>12</v>
      </c>
      <c r="O175" s="288">
        <f>'[3]5.  2015-2020 LRAM'!O175</f>
        <v>0</v>
      </c>
      <c r="P175" s="288">
        <f>SUMIF('7.  Persistence Report'!$D$135:$D$144,$B174,'7.  Persistence Report'!Q$135:Q$144)</f>
        <v>0</v>
      </c>
      <c r="Q175" s="288">
        <f>SUMIF('7.  Persistence Report'!$D$135:$D$144,$B174,'7.  Persistence Report'!R$135:R$144)</f>
        <v>0</v>
      </c>
      <c r="R175" s="288">
        <f>SUMIF('7.  Persistence Report'!$D$135:$D$144,$B174,'7.  Persistence Report'!S$135:S$144)</f>
        <v>0</v>
      </c>
      <c r="S175" s="288">
        <f>SUMIF('7.  Persistence Report'!$D$135:$D$144,$B174,'7.  Persistence Report'!T$135:T$144)</f>
        <v>0</v>
      </c>
      <c r="T175" s="288">
        <f>SUMIF('7.  Persistence Report'!$D$135:$D$144,$B174,'7.  Persistence Report'!U$135:U$144)</f>
        <v>0</v>
      </c>
      <c r="U175" s="288">
        <f>SUMIF('7.  Persistence Report'!$D$135:$D$144,$B174,'7.  Persistence Report'!V$135:V$144)</f>
        <v>0</v>
      </c>
      <c r="V175" s="288">
        <f>SUMIF('7.  Persistence Report'!$D$135:$D$144,$B174,'7.  Persistence Report'!W$135:W$144)</f>
        <v>0</v>
      </c>
      <c r="W175" s="288">
        <f>SUMIF('7.  Persistence Report'!$D$135:$D$144,$B174,'7.  Persistence Report'!X$135:X$144)</f>
        <v>0</v>
      </c>
      <c r="X175" s="288">
        <f>SUMIF('7.  Persistence Report'!$D$135:$D$144,$B174,'7.  Persistence Report'!Y$135:Y$144)</f>
        <v>0</v>
      </c>
      <c r="Y175" s="404">
        <f>Y174</f>
        <v>0</v>
      </c>
      <c r="Z175" s="404">
        <f t="shared" ref="Z175" si="462">Z174</f>
        <v>0</v>
      </c>
      <c r="AA175" s="404">
        <f t="shared" ref="AA175" si="463">AA174</f>
        <v>0</v>
      </c>
      <c r="AB175" s="404">
        <f t="shared" ref="AB175" si="464">AB174</f>
        <v>0</v>
      </c>
      <c r="AC175" s="404">
        <f t="shared" ref="AC175" si="465">AC174</f>
        <v>0</v>
      </c>
      <c r="AD175" s="404">
        <f t="shared" ref="AD175" si="466">AD174</f>
        <v>0</v>
      </c>
      <c r="AE175" s="404">
        <f t="shared" ref="AE175" si="467">AE174</f>
        <v>0</v>
      </c>
      <c r="AF175" s="404">
        <f t="shared" ref="AF175" si="468">AF174</f>
        <v>0</v>
      </c>
      <c r="AG175" s="404">
        <f t="shared" ref="AG175" si="469">AG174</f>
        <v>0</v>
      </c>
      <c r="AH175" s="404">
        <f t="shared" ref="AH175" si="470">AH174</f>
        <v>0</v>
      </c>
      <c r="AI175" s="404">
        <f t="shared" ref="AI175" si="471">AI174</f>
        <v>0</v>
      </c>
      <c r="AJ175" s="404">
        <f t="shared" ref="AJ175" si="472">AJ174</f>
        <v>0</v>
      </c>
      <c r="AK175" s="404">
        <f t="shared" ref="AK175" si="473">AK174</f>
        <v>0</v>
      </c>
      <c r="AL175" s="404">
        <f t="shared" ref="AL175" si="474">AL174</f>
        <v>0</v>
      </c>
      <c r="AM175" s="299"/>
    </row>
    <row r="176" spans="1:39" outlineLevel="1">
      <c r="B176" s="513"/>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405"/>
      <c r="Z176" s="418"/>
      <c r="AA176" s="418"/>
      <c r="AB176" s="418"/>
      <c r="AC176" s="418"/>
      <c r="AD176" s="418"/>
      <c r="AE176" s="418"/>
      <c r="AF176" s="418"/>
      <c r="AG176" s="418"/>
      <c r="AH176" s="418"/>
      <c r="AI176" s="418"/>
      <c r="AJ176" s="418"/>
      <c r="AK176" s="418"/>
      <c r="AL176" s="418"/>
      <c r="AM176" s="299"/>
    </row>
    <row r="177" spans="1:39" ht="45" outlineLevel="1">
      <c r="A177" s="515">
        <v>44</v>
      </c>
      <c r="B177" s="513" t="s">
        <v>135</v>
      </c>
      <c r="C177" s="284" t="s">
        <v>24</v>
      </c>
      <c r="D177" s="288">
        <f>'[3]5.  2015-2020 LRAM'!D177</f>
        <v>0</v>
      </c>
      <c r="E177" s="288">
        <f>SUMIF('7.  Persistence Report'!$D$122:$D$133,$B177,'7.  Persistence Report'!AV$122:AV$133)</f>
        <v>0</v>
      </c>
      <c r="F177" s="288">
        <f>SUMIF('7.  Persistence Report'!$D$122:$D$133,$B177,'7.  Persistence Report'!AW$122:AW$133)</f>
        <v>0</v>
      </c>
      <c r="G177" s="288">
        <f>SUMIF('7.  Persistence Report'!$D$122:$D$133,$B177,'7.  Persistence Report'!AX$122:AX$133)</f>
        <v>0</v>
      </c>
      <c r="H177" s="288">
        <f>SUMIF('7.  Persistence Report'!$D$122:$D$133,$B177,'7.  Persistence Report'!AY$122:AY$133)</f>
        <v>0</v>
      </c>
      <c r="I177" s="288">
        <f>SUMIF('7.  Persistence Report'!$D$122:$D$133,$B177,'7.  Persistence Report'!AZ$122:AZ$133)</f>
        <v>0</v>
      </c>
      <c r="J177" s="288">
        <f>SUMIF('7.  Persistence Report'!$D$122:$D$133,$B177,'7.  Persistence Report'!BA$122:BA$133)</f>
        <v>0</v>
      </c>
      <c r="K177" s="288">
        <f>SUMIF('7.  Persistence Report'!$D$122:$D$133,$B177,'7.  Persistence Report'!BB$122:BB$133)</f>
        <v>0</v>
      </c>
      <c r="L177" s="288">
        <f>SUMIF('7.  Persistence Report'!$D$122:$D$133,$B177,'7.  Persistence Report'!BC$122:BC$133)</f>
        <v>0</v>
      </c>
      <c r="M177" s="288">
        <f>SUMIF('7.  Persistence Report'!$D$122:$D$133,$B177,'7.  Persistence Report'!BD$122:BD$133)</f>
        <v>0</v>
      </c>
      <c r="N177" s="288">
        <v>12</v>
      </c>
      <c r="O177" s="288">
        <f>'[3]5.  2015-2020 LRAM'!O177</f>
        <v>0</v>
      </c>
      <c r="P177" s="288">
        <f>SUMIF('7.  Persistence Report'!$D$122:$D$133,$B177,'7.  Persistence Report'!Q$122:Q$133)</f>
        <v>0</v>
      </c>
      <c r="Q177" s="288">
        <f>SUMIF('7.  Persistence Report'!$D$122:$D$133,$B177,'7.  Persistence Report'!R$122:R$133)</f>
        <v>0</v>
      </c>
      <c r="R177" s="288">
        <f>SUMIF('7.  Persistence Report'!$D$122:$D$133,$B177,'7.  Persistence Report'!S$122:S$133)</f>
        <v>0</v>
      </c>
      <c r="S177" s="288">
        <f>SUMIF('7.  Persistence Report'!$D$122:$D$133,$B177,'7.  Persistence Report'!T$122:T$133)</f>
        <v>0</v>
      </c>
      <c r="T177" s="288">
        <f>SUMIF('7.  Persistence Report'!$D$122:$D$133,$B177,'7.  Persistence Report'!U$122:U$133)</f>
        <v>0</v>
      </c>
      <c r="U177" s="288">
        <f>SUMIF('7.  Persistence Report'!$D$122:$D$133,$B177,'7.  Persistence Report'!V$122:V$133)</f>
        <v>0</v>
      </c>
      <c r="V177" s="288">
        <f>SUMIF('7.  Persistence Report'!$D$122:$D$133,$B177,'7.  Persistence Report'!W$122:W$133)</f>
        <v>0</v>
      </c>
      <c r="W177" s="288">
        <f>SUMIF('7.  Persistence Report'!$D$122:$D$133,$B177,'7.  Persistence Report'!X$122:X$133)</f>
        <v>0</v>
      </c>
      <c r="X177" s="288">
        <f>SUMIF('7.  Persistence Report'!$D$122:$D$133,$B177,'7.  Persistence Report'!Y$122:Y$133)</f>
        <v>0</v>
      </c>
      <c r="Y177" s="419"/>
      <c r="Z177" s="403"/>
      <c r="AA177" s="403"/>
      <c r="AB177" s="403"/>
      <c r="AC177" s="403"/>
      <c r="AD177" s="403"/>
      <c r="AE177" s="403"/>
      <c r="AF177" s="408"/>
      <c r="AG177" s="408"/>
      <c r="AH177" s="408"/>
      <c r="AI177" s="408"/>
      <c r="AJ177" s="408"/>
      <c r="AK177" s="408"/>
      <c r="AL177" s="408"/>
      <c r="AM177" s="289">
        <f>SUM(Y177:AL177)</f>
        <v>0</v>
      </c>
    </row>
    <row r="178" spans="1:39" outlineLevel="1">
      <c r="B178" s="287" t="s">
        <v>266</v>
      </c>
      <c r="C178" s="284" t="s">
        <v>162</v>
      </c>
      <c r="D178" s="288">
        <f>'[3]5.  2015-2020 LRAM'!D178</f>
        <v>0</v>
      </c>
      <c r="E178" s="288">
        <f>SUMIF('7.  Persistence Report'!$D$135:$D$144,$B177,'7.  Persistence Report'!AV$135:AV$144)</f>
        <v>0</v>
      </c>
      <c r="F178" s="288">
        <f>SUMIF('7.  Persistence Report'!$D$135:$D$144,$B177,'7.  Persistence Report'!AW$135:AW$144)</f>
        <v>0</v>
      </c>
      <c r="G178" s="288">
        <f>SUMIF('7.  Persistence Report'!$D$135:$D$144,$B177,'7.  Persistence Report'!AX$135:AX$144)</f>
        <v>0</v>
      </c>
      <c r="H178" s="288">
        <f>SUMIF('7.  Persistence Report'!$D$135:$D$144,$B177,'7.  Persistence Report'!AY$135:AY$144)</f>
        <v>0</v>
      </c>
      <c r="I178" s="288">
        <f>SUMIF('7.  Persistence Report'!$D$135:$D$144,$B177,'7.  Persistence Report'!AZ$135:AZ$144)</f>
        <v>0</v>
      </c>
      <c r="J178" s="288">
        <f>SUMIF('7.  Persistence Report'!$D$135:$D$144,$B177,'7.  Persistence Report'!BA$135:BA$144)</f>
        <v>0</v>
      </c>
      <c r="K178" s="288">
        <f>SUMIF('7.  Persistence Report'!$D$135:$D$144,$B177,'7.  Persistence Report'!BB$135:BB$144)</f>
        <v>0</v>
      </c>
      <c r="L178" s="288">
        <f>SUMIF('7.  Persistence Report'!$D$135:$D$144,$B177,'7.  Persistence Report'!BC$135:BC$144)</f>
        <v>0</v>
      </c>
      <c r="M178" s="288">
        <f>SUMIF('7.  Persistence Report'!$D$135:$D$144,$B177,'7.  Persistence Report'!BD$135:BD$144)</f>
        <v>0</v>
      </c>
      <c r="N178" s="288">
        <f>N177</f>
        <v>12</v>
      </c>
      <c r="O178" s="288">
        <f>'[3]5.  2015-2020 LRAM'!O178</f>
        <v>0</v>
      </c>
      <c r="P178" s="288">
        <f>SUMIF('7.  Persistence Report'!$D$135:$D$144,$B177,'7.  Persistence Report'!Q$135:Q$144)</f>
        <v>0</v>
      </c>
      <c r="Q178" s="288">
        <f>SUMIF('7.  Persistence Report'!$D$135:$D$144,$B177,'7.  Persistence Report'!R$135:R$144)</f>
        <v>0</v>
      </c>
      <c r="R178" s="288">
        <f>SUMIF('7.  Persistence Report'!$D$135:$D$144,$B177,'7.  Persistence Report'!S$135:S$144)</f>
        <v>0</v>
      </c>
      <c r="S178" s="288">
        <f>SUMIF('7.  Persistence Report'!$D$135:$D$144,$B177,'7.  Persistence Report'!T$135:T$144)</f>
        <v>0</v>
      </c>
      <c r="T178" s="288">
        <f>SUMIF('7.  Persistence Report'!$D$135:$D$144,$B177,'7.  Persistence Report'!U$135:U$144)</f>
        <v>0</v>
      </c>
      <c r="U178" s="288">
        <f>SUMIF('7.  Persistence Report'!$D$135:$D$144,$B177,'7.  Persistence Report'!V$135:V$144)</f>
        <v>0</v>
      </c>
      <c r="V178" s="288">
        <f>SUMIF('7.  Persistence Report'!$D$135:$D$144,$B177,'7.  Persistence Report'!W$135:W$144)</f>
        <v>0</v>
      </c>
      <c r="W178" s="288">
        <f>SUMIF('7.  Persistence Report'!$D$135:$D$144,$B177,'7.  Persistence Report'!X$135:X$144)</f>
        <v>0</v>
      </c>
      <c r="X178" s="288">
        <f>SUMIF('7.  Persistence Report'!$D$135:$D$144,$B177,'7.  Persistence Report'!Y$135:Y$144)</f>
        <v>0</v>
      </c>
      <c r="Y178" s="404">
        <f>Y177</f>
        <v>0</v>
      </c>
      <c r="Z178" s="404">
        <f t="shared" ref="Z178" si="475">Z177</f>
        <v>0</v>
      </c>
      <c r="AA178" s="404">
        <f t="shared" ref="AA178" si="476">AA177</f>
        <v>0</v>
      </c>
      <c r="AB178" s="404">
        <f t="shared" ref="AB178" si="477">AB177</f>
        <v>0</v>
      </c>
      <c r="AC178" s="404">
        <f t="shared" ref="AC178" si="478">AC177</f>
        <v>0</v>
      </c>
      <c r="AD178" s="404">
        <f t="shared" ref="AD178" si="479">AD177</f>
        <v>0</v>
      </c>
      <c r="AE178" s="404">
        <f t="shared" ref="AE178" si="480">AE177</f>
        <v>0</v>
      </c>
      <c r="AF178" s="404">
        <f t="shared" ref="AF178" si="481">AF177</f>
        <v>0</v>
      </c>
      <c r="AG178" s="404">
        <f t="shared" ref="AG178" si="482">AG177</f>
        <v>0</v>
      </c>
      <c r="AH178" s="404">
        <f t="shared" ref="AH178" si="483">AH177</f>
        <v>0</v>
      </c>
      <c r="AI178" s="404">
        <f t="shared" ref="AI178" si="484">AI177</f>
        <v>0</v>
      </c>
      <c r="AJ178" s="404">
        <f t="shared" ref="AJ178" si="485">AJ177</f>
        <v>0</v>
      </c>
      <c r="AK178" s="404">
        <f t="shared" ref="AK178" si="486">AK177</f>
        <v>0</v>
      </c>
      <c r="AL178" s="404">
        <f t="shared" ref="AL178" si="487">AL177</f>
        <v>0</v>
      </c>
      <c r="AM178" s="299"/>
    </row>
    <row r="179" spans="1:39" outlineLevel="1">
      <c r="B179" s="513"/>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405"/>
      <c r="Z179" s="418"/>
      <c r="AA179" s="418"/>
      <c r="AB179" s="418"/>
      <c r="AC179" s="418"/>
      <c r="AD179" s="418"/>
      <c r="AE179" s="418"/>
      <c r="AF179" s="418"/>
      <c r="AG179" s="418"/>
      <c r="AH179" s="418"/>
      <c r="AI179" s="418"/>
      <c r="AJ179" s="418"/>
      <c r="AK179" s="418"/>
      <c r="AL179" s="418"/>
      <c r="AM179" s="299"/>
    </row>
    <row r="180" spans="1:39" ht="30" outlineLevel="1">
      <c r="A180" s="515">
        <v>45</v>
      </c>
      <c r="B180" s="513" t="s">
        <v>136</v>
      </c>
      <c r="C180" s="284" t="s">
        <v>24</v>
      </c>
      <c r="D180" s="288">
        <f>'[3]5.  2015-2020 LRAM'!D180</f>
        <v>0</v>
      </c>
      <c r="E180" s="288">
        <f>SUMIF('7.  Persistence Report'!$D$122:$D$133,$B180,'7.  Persistence Report'!AV$122:AV$133)</f>
        <v>0</v>
      </c>
      <c r="F180" s="288">
        <f>SUMIF('7.  Persistence Report'!$D$122:$D$133,$B180,'7.  Persistence Report'!AW$122:AW$133)</f>
        <v>0</v>
      </c>
      <c r="G180" s="288">
        <f>SUMIF('7.  Persistence Report'!$D$122:$D$133,$B180,'7.  Persistence Report'!AX$122:AX$133)</f>
        <v>0</v>
      </c>
      <c r="H180" s="288">
        <f>SUMIF('7.  Persistence Report'!$D$122:$D$133,$B180,'7.  Persistence Report'!AY$122:AY$133)</f>
        <v>0</v>
      </c>
      <c r="I180" s="288">
        <f>SUMIF('7.  Persistence Report'!$D$122:$D$133,$B180,'7.  Persistence Report'!AZ$122:AZ$133)</f>
        <v>0</v>
      </c>
      <c r="J180" s="288">
        <f>SUMIF('7.  Persistence Report'!$D$122:$D$133,$B180,'7.  Persistence Report'!BA$122:BA$133)</f>
        <v>0</v>
      </c>
      <c r="K180" s="288">
        <f>SUMIF('7.  Persistence Report'!$D$122:$D$133,$B180,'7.  Persistence Report'!BB$122:BB$133)</f>
        <v>0</v>
      </c>
      <c r="L180" s="288">
        <f>SUMIF('7.  Persistence Report'!$D$122:$D$133,$B180,'7.  Persistence Report'!BC$122:BC$133)</f>
        <v>0</v>
      </c>
      <c r="M180" s="288">
        <f>SUMIF('7.  Persistence Report'!$D$122:$D$133,$B180,'7.  Persistence Report'!BD$122:BD$133)</f>
        <v>0</v>
      </c>
      <c r="N180" s="288">
        <v>12</v>
      </c>
      <c r="O180" s="288">
        <f>'[3]5.  2015-2020 LRAM'!O180</f>
        <v>0</v>
      </c>
      <c r="P180" s="288">
        <f>SUMIF('7.  Persistence Report'!$D$122:$D$133,$B180,'7.  Persistence Report'!Q$122:Q$133)</f>
        <v>0</v>
      </c>
      <c r="Q180" s="288">
        <f>SUMIF('7.  Persistence Report'!$D$122:$D$133,$B180,'7.  Persistence Report'!R$122:R$133)</f>
        <v>0</v>
      </c>
      <c r="R180" s="288">
        <f>SUMIF('7.  Persistence Report'!$D$122:$D$133,$B180,'7.  Persistence Report'!S$122:S$133)</f>
        <v>0</v>
      </c>
      <c r="S180" s="288">
        <f>SUMIF('7.  Persistence Report'!$D$122:$D$133,$B180,'7.  Persistence Report'!T$122:T$133)</f>
        <v>0</v>
      </c>
      <c r="T180" s="288">
        <f>SUMIF('7.  Persistence Report'!$D$122:$D$133,$B180,'7.  Persistence Report'!U$122:U$133)</f>
        <v>0</v>
      </c>
      <c r="U180" s="288">
        <f>SUMIF('7.  Persistence Report'!$D$122:$D$133,$B180,'7.  Persistence Report'!V$122:V$133)</f>
        <v>0</v>
      </c>
      <c r="V180" s="288">
        <f>SUMIF('7.  Persistence Report'!$D$122:$D$133,$B180,'7.  Persistence Report'!W$122:W$133)</f>
        <v>0</v>
      </c>
      <c r="W180" s="288">
        <f>SUMIF('7.  Persistence Report'!$D$122:$D$133,$B180,'7.  Persistence Report'!X$122:X$133)</f>
        <v>0</v>
      </c>
      <c r="X180" s="288">
        <f>SUMIF('7.  Persistence Report'!$D$122:$D$133,$B180,'7.  Persistence Report'!Y$122:Y$133)</f>
        <v>0</v>
      </c>
      <c r="Y180" s="419"/>
      <c r="Z180" s="403"/>
      <c r="AA180" s="403"/>
      <c r="AB180" s="403"/>
      <c r="AC180" s="403"/>
      <c r="AD180" s="403"/>
      <c r="AE180" s="403"/>
      <c r="AF180" s="408"/>
      <c r="AG180" s="408"/>
      <c r="AH180" s="408"/>
      <c r="AI180" s="408"/>
      <c r="AJ180" s="408"/>
      <c r="AK180" s="408"/>
      <c r="AL180" s="408"/>
      <c r="AM180" s="289">
        <f>SUM(Y180:AL180)</f>
        <v>0</v>
      </c>
    </row>
    <row r="181" spans="1:39" outlineLevel="1">
      <c r="B181" s="287" t="s">
        <v>266</v>
      </c>
      <c r="C181" s="284" t="s">
        <v>162</v>
      </c>
      <c r="D181" s="288">
        <f>'[3]5.  2015-2020 LRAM'!D181</f>
        <v>0</v>
      </c>
      <c r="E181" s="288">
        <f>SUMIF('7.  Persistence Report'!$D$135:$D$144,$B180,'7.  Persistence Report'!AV$135:AV$144)</f>
        <v>0</v>
      </c>
      <c r="F181" s="288">
        <f>SUMIF('7.  Persistence Report'!$D$135:$D$144,$B180,'7.  Persistence Report'!AW$135:AW$144)</f>
        <v>0</v>
      </c>
      <c r="G181" s="288">
        <f>SUMIF('7.  Persistence Report'!$D$135:$D$144,$B180,'7.  Persistence Report'!AX$135:AX$144)</f>
        <v>0</v>
      </c>
      <c r="H181" s="288">
        <f>SUMIF('7.  Persistence Report'!$D$135:$D$144,$B180,'7.  Persistence Report'!AY$135:AY$144)</f>
        <v>0</v>
      </c>
      <c r="I181" s="288">
        <f>SUMIF('7.  Persistence Report'!$D$135:$D$144,$B180,'7.  Persistence Report'!AZ$135:AZ$144)</f>
        <v>0</v>
      </c>
      <c r="J181" s="288">
        <f>SUMIF('7.  Persistence Report'!$D$135:$D$144,$B180,'7.  Persistence Report'!BA$135:BA$144)</f>
        <v>0</v>
      </c>
      <c r="K181" s="288">
        <f>SUMIF('7.  Persistence Report'!$D$135:$D$144,$B180,'7.  Persistence Report'!BB$135:BB$144)</f>
        <v>0</v>
      </c>
      <c r="L181" s="288">
        <f>SUMIF('7.  Persistence Report'!$D$135:$D$144,$B180,'7.  Persistence Report'!BC$135:BC$144)</f>
        <v>0</v>
      </c>
      <c r="M181" s="288">
        <f>SUMIF('7.  Persistence Report'!$D$135:$D$144,$B180,'7.  Persistence Report'!BD$135:BD$144)</f>
        <v>0</v>
      </c>
      <c r="N181" s="288">
        <f>N180</f>
        <v>12</v>
      </c>
      <c r="O181" s="288">
        <f>'[3]5.  2015-2020 LRAM'!O181</f>
        <v>0</v>
      </c>
      <c r="P181" s="288">
        <f>SUMIF('7.  Persistence Report'!$D$135:$D$144,$B180,'7.  Persistence Report'!Q$135:Q$144)</f>
        <v>0</v>
      </c>
      <c r="Q181" s="288">
        <f>SUMIF('7.  Persistence Report'!$D$135:$D$144,$B180,'7.  Persistence Report'!R$135:R$144)</f>
        <v>0</v>
      </c>
      <c r="R181" s="288">
        <f>SUMIF('7.  Persistence Report'!$D$135:$D$144,$B180,'7.  Persistence Report'!S$135:S$144)</f>
        <v>0</v>
      </c>
      <c r="S181" s="288">
        <f>SUMIF('7.  Persistence Report'!$D$135:$D$144,$B180,'7.  Persistence Report'!T$135:T$144)</f>
        <v>0</v>
      </c>
      <c r="T181" s="288">
        <f>SUMIF('7.  Persistence Report'!$D$135:$D$144,$B180,'7.  Persistence Report'!U$135:U$144)</f>
        <v>0</v>
      </c>
      <c r="U181" s="288">
        <f>SUMIF('7.  Persistence Report'!$D$135:$D$144,$B180,'7.  Persistence Report'!V$135:V$144)</f>
        <v>0</v>
      </c>
      <c r="V181" s="288">
        <f>SUMIF('7.  Persistence Report'!$D$135:$D$144,$B180,'7.  Persistence Report'!W$135:W$144)</f>
        <v>0</v>
      </c>
      <c r="W181" s="288">
        <f>SUMIF('7.  Persistence Report'!$D$135:$D$144,$B180,'7.  Persistence Report'!X$135:X$144)</f>
        <v>0</v>
      </c>
      <c r="X181" s="288">
        <f>SUMIF('7.  Persistence Report'!$D$135:$D$144,$B180,'7.  Persistence Report'!Y$135:Y$144)</f>
        <v>0</v>
      </c>
      <c r="Y181" s="404">
        <f>Y180</f>
        <v>0</v>
      </c>
      <c r="Z181" s="404">
        <f t="shared" ref="Z181" si="488">Z180</f>
        <v>0</v>
      </c>
      <c r="AA181" s="404">
        <f t="shared" ref="AA181" si="489">AA180</f>
        <v>0</v>
      </c>
      <c r="AB181" s="404">
        <f t="shared" ref="AB181" si="490">AB180</f>
        <v>0</v>
      </c>
      <c r="AC181" s="404">
        <f t="shared" ref="AC181" si="491">AC180</f>
        <v>0</v>
      </c>
      <c r="AD181" s="404">
        <f t="shared" ref="AD181" si="492">AD180</f>
        <v>0</v>
      </c>
      <c r="AE181" s="404">
        <f t="shared" ref="AE181" si="493">AE180</f>
        <v>0</v>
      </c>
      <c r="AF181" s="404">
        <f t="shared" ref="AF181" si="494">AF180</f>
        <v>0</v>
      </c>
      <c r="AG181" s="404">
        <f t="shared" ref="AG181" si="495">AG180</f>
        <v>0</v>
      </c>
      <c r="AH181" s="404">
        <f t="shared" ref="AH181" si="496">AH180</f>
        <v>0</v>
      </c>
      <c r="AI181" s="404">
        <f t="shared" ref="AI181" si="497">AI180</f>
        <v>0</v>
      </c>
      <c r="AJ181" s="404">
        <f t="shared" ref="AJ181" si="498">AJ180</f>
        <v>0</v>
      </c>
      <c r="AK181" s="404">
        <f t="shared" ref="AK181" si="499">AK180</f>
        <v>0</v>
      </c>
      <c r="AL181" s="404">
        <f t="shared" ref="AL181" si="500">AL180</f>
        <v>0</v>
      </c>
      <c r="AM181" s="299"/>
    </row>
    <row r="182" spans="1:39" outlineLevel="1">
      <c r="B182" s="513"/>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405"/>
      <c r="Z182" s="418"/>
      <c r="AA182" s="418"/>
      <c r="AB182" s="418"/>
      <c r="AC182" s="418"/>
      <c r="AD182" s="418"/>
      <c r="AE182" s="418"/>
      <c r="AF182" s="418"/>
      <c r="AG182" s="418"/>
      <c r="AH182" s="418"/>
      <c r="AI182" s="418"/>
      <c r="AJ182" s="418"/>
      <c r="AK182" s="418"/>
      <c r="AL182" s="418"/>
      <c r="AM182" s="299"/>
    </row>
    <row r="183" spans="1:39" ht="30" outlineLevel="1">
      <c r="A183" s="515">
        <v>46</v>
      </c>
      <c r="B183" s="513" t="s">
        <v>137</v>
      </c>
      <c r="C183" s="284" t="s">
        <v>24</v>
      </c>
      <c r="D183" s="288">
        <f>'[3]5.  2015-2020 LRAM'!D183</f>
        <v>0</v>
      </c>
      <c r="E183" s="288">
        <f>SUMIF('7.  Persistence Report'!$D$122:$D$133,$B183,'7.  Persistence Report'!AV$122:AV$133)</f>
        <v>0</v>
      </c>
      <c r="F183" s="288">
        <f>SUMIF('7.  Persistence Report'!$D$122:$D$133,$B183,'7.  Persistence Report'!AW$122:AW$133)</f>
        <v>0</v>
      </c>
      <c r="G183" s="288">
        <f>SUMIF('7.  Persistence Report'!$D$122:$D$133,$B183,'7.  Persistence Report'!AX$122:AX$133)</f>
        <v>0</v>
      </c>
      <c r="H183" s="288">
        <f>SUMIF('7.  Persistence Report'!$D$122:$D$133,$B183,'7.  Persistence Report'!AY$122:AY$133)</f>
        <v>0</v>
      </c>
      <c r="I183" s="288">
        <f>SUMIF('7.  Persistence Report'!$D$122:$D$133,$B183,'7.  Persistence Report'!AZ$122:AZ$133)</f>
        <v>0</v>
      </c>
      <c r="J183" s="288">
        <f>SUMIF('7.  Persistence Report'!$D$122:$D$133,$B183,'7.  Persistence Report'!BA$122:BA$133)</f>
        <v>0</v>
      </c>
      <c r="K183" s="288">
        <f>SUMIF('7.  Persistence Report'!$D$122:$D$133,$B183,'7.  Persistence Report'!BB$122:BB$133)</f>
        <v>0</v>
      </c>
      <c r="L183" s="288">
        <f>SUMIF('7.  Persistence Report'!$D$122:$D$133,$B183,'7.  Persistence Report'!BC$122:BC$133)</f>
        <v>0</v>
      </c>
      <c r="M183" s="288">
        <f>SUMIF('7.  Persistence Report'!$D$122:$D$133,$B183,'7.  Persistence Report'!BD$122:BD$133)</f>
        <v>0</v>
      </c>
      <c r="N183" s="288">
        <v>12</v>
      </c>
      <c r="O183" s="288">
        <f>'[3]5.  2015-2020 LRAM'!O183</f>
        <v>0</v>
      </c>
      <c r="P183" s="288">
        <f>SUMIF('7.  Persistence Report'!$D$122:$D$133,$B183,'7.  Persistence Report'!Q$122:Q$133)</f>
        <v>0</v>
      </c>
      <c r="Q183" s="288">
        <f>SUMIF('7.  Persistence Report'!$D$122:$D$133,$B183,'7.  Persistence Report'!R$122:R$133)</f>
        <v>0</v>
      </c>
      <c r="R183" s="288">
        <f>SUMIF('7.  Persistence Report'!$D$122:$D$133,$B183,'7.  Persistence Report'!S$122:S$133)</f>
        <v>0</v>
      </c>
      <c r="S183" s="288">
        <f>SUMIF('7.  Persistence Report'!$D$122:$D$133,$B183,'7.  Persistence Report'!T$122:T$133)</f>
        <v>0</v>
      </c>
      <c r="T183" s="288">
        <f>SUMIF('7.  Persistence Report'!$D$122:$D$133,$B183,'7.  Persistence Report'!U$122:U$133)</f>
        <v>0</v>
      </c>
      <c r="U183" s="288">
        <f>SUMIF('7.  Persistence Report'!$D$122:$D$133,$B183,'7.  Persistence Report'!V$122:V$133)</f>
        <v>0</v>
      </c>
      <c r="V183" s="288">
        <f>SUMIF('7.  Persistence Report'!$D$122:$D$133,$B183,'7.  Persistence Report'!W$122:W$133)</f>
        <v>0</v>
      </c>
      <c r="W183" s="288">
        <f>SUMIF('7.  Persistence Report'!$D$122:$D$133,$B183,'7.  Persistence Report'!X$122:X$133)</f>
        <v>0</v>
      </c>
      <c r="X183" s="288">
        <f>SUMIF('7.  Persistence Report'!$D$122:$D$133,$B183,'7.  Persistence Report'!Y$122:Y$133)</f>
        <v>0</v>
      </c>
      <c r="Y183" s="419"/>
      <c r="Z183" s="403"/>
      <c r="AA183" s="403"/>
      <c r="AB183" s="403"/>
      <c r="AC183" s="403"/>
      <c r="AD183" s="403"/>
      <c r="AE183" s="403"/>
      <c r="AF183" s="408"/>
      <c r="AG183" s="408"/>
      <c r="AH183" s="408"/>
      <c r="AI183" s="408"/>
      <c r="AJ183" s="408"/>
      <c r="AK183" s="408"/>
      <c r="AL183" s="408"/>
      <c r="AM183" s="289">
        <f>SUM(Y183:AL183)</f>
        <v>0</v>
      </c>
    </row>
    <row r="184" spans="1:39" outlineLevel="1">
      <c r="B184" s="287" t="s">
        <v>266</v>
      </c>
      <c r="C184" s="284" t="s">
        <v>162</v>
      </c>
      <c r="D184" s="288">
        <f>'[3]5.  2015-2020 LRAM'!D184</f>
        <v>0</v>
      </c>
      <c r="E184" s="288">
        <f>SUMIF('7.  Persistence Report'!$D$135:$D$144,$B183,'7.  Persistence Report'!AV$135:AV$144)</f>
        <v>0</v>
      </c>
      <c r="F184" s="288">
        <f>SUMIF('7.  Persistence Report'!$D$135:$D$144,$B183,'7.  Persistence Report'!AW$135:AW$144)</f>
        <v>0</v>
      </c>
      <c r="G184" s="288">
        <f>SUMIF('7.  Persistence Report'!$D$135:$D$144,$B183,'7.  Persistence Report'!AX$135:AX$144)</f>
        <v>0</v>
      </c>
      <c r="H184" s="288">
        <f>SUMIF('7.  Persistence Report'!$D$135:$D$144,$B183,'7.  Persistence Report'!AY$135:AY$144)</f>
        <v>0</v>
      </c>
      <c r="I184" s="288">
        <f>SUMIF('7.  Persistence Report'!$D$135:$D$144,$B183,'7.  Persistence Report'!AZ$135:AZ$144)</f>
        <v>0</v>
      </c>
      <c r="J184" s="288">
        <f>SUMIF('7.  Persistence Report'!$D$135:$D$144,$B183,'7.  Persistence Report'!BA$135:BA$144)</f>
        <v>0</v>
      </c>
      <c r="K184" s="288">
        <f>SUMIF('7.  Persistence Report'!$D$135:$D$144,$B183,'7.  Persistence Report'!BB$135:BB$144)</f>
        <v>0</v>
      </c>
      <c r="L184" s="288">
        <f>SUMIF('7.  Persistence Report'!$D$135:$D$144,$B183,'7.  Persistence Report'!BC$135:BC$144)</f>
        <v>0</v>
      </c>
      <c r="M184" s="288">
        <f>SUMIF('7.  Persistence Report'!$D$135:$D$144,$B183,'7.  Persistence Report'!BD$135:BD$144)</f>
        <v>0</v>
      </c>
      <c r="N184" s="288">
        <f>N183</f>
        <v>12</v>
      </c>
      <c r="O184" s="288">
        <f>'[3]5.  2015-2020 LRAM'!O184</f>
        <v>0</v>
      </c>
      <c r="P184" s="288">
        <f>SUMIF('7.  Persistence Report'!$D$135:$D$144,$B183,'7.  Persistence Report'!Q$135:Q$144)</f>
        <v>0</v>
      </c>
      <c r="Q184" s="288">
        <f>SUMIF('7.  Persistence Report'!$D$135:$D$144,$B183,'7.  Persistence Report'!R$135:R$144)</f>
        <v>0</v>
      </c>
      <c r="R184" s="288">
        <f>SUMIF('7.  Persistence Report'!$D$135:$D$144,$B183,'7.  Persistence Report'!S$135:S$144)</f>
        <v>0</v>
      </c>
      <c r="S184" s="288">
        <f>SUMIF('7.  Persistence Report'!$D$135:$D$144,$B183,'7.  Persistence Report'!T$135:T$144)</f>
        <v>0</v>
      </c>
      <c r="T184" s="288">
        <f>SUMIF('7.  Persistence Report'!$D$135:$D$144,$B183,'7.  Persistence Report'!U$135:U$144)</f>
        <v>0</v>
      </c>
      <c r="U184" s="288">
        <f>SUMIF('7.  Persistence Report'!$D$135:$D$144,$B183,'7.  Persistence Report'!V$135:V$144)</f>
        <v>0</v>
      </c>
      <c r="V184" s="288">
        <f>SUMIF('7.  Persistence Report'!$D$135:$D$144,$B183,'7.  Persistence Report'!W$135:W$144)</f>
        <v>0</v>
      </c>
      <c r="W184" s="288">
        <f>SUMIF('7.  Persistence Report'!$D$135:$D$144,$B183,'7.  Persistence Report'!X$135:X$144)</f>
        <v>0</v>
      </c>
      <c r="X184" s="288">
        <f>SUMIF('7.  Persistence Report'!$D$135:$D$144,$B183,'7.  Persistence Report'!Y$135:Y$144)</f>
        <v>0</v>
      </c>
      <c r="Y184" s="404">
        <f>Y183</f>
        <v>0</v>
      </c>
      <c r="Z184" s="404">
        <f t="shared" ref="Z184" si="501">Z183</f>
        <v>0</v>
      </c>
      <c r="AA184" s="404">
        <f t="shared" ref="AA184" si="502">AA183</f>
        <v>0</v>
      </c>
      <c r="AB184" s="404">
        <f t="shared" ref="AB184" si="503">AB183</f>
        <v>0</v>
      </c>
      <c r="AC184" s="404">
        <f t="shared" ref="AC184" si="504">AC183</f>
        <v>0</v>
      </c>
      <c r="AD184" s="404">
        <f t="shared" ref="AD184" si="505">AD183</f>
        <v>0</v>
      </c>
      <c r="AE184" s="404">
        <f t="shared" ref="AE184" si="506">AE183</f>
        <v>0</v>
      </c>
      <c r="AF184" s="404">
        <f t="shared" ref="AF184" si="507">AF183</f>
        <v>0</v>
      </c>
      <c r="AG184" s="404">
        <f t="shared" ref="AG184" si="508">AG183</f>
        <v>0</v>
      </c>
      <c r="AH184" s="404">
        <f t="shared" ref="AH184" si="509">AH183</f>
        <v>0</v>
      </c>
      <c r="AI184" s="404">
        <f t="shared" ref="AI184" si="510">AI183</f>
        <v>0</v>
      </c>
      <c r="AJ184" s="404">
        <f t="shared" ref="AJ184" si="511">AJ183</f>
        <v>0</v>
      </c>
      <c r="AK184" s="404">
        <f t="shared" ref="AK184" si="512">AK183</f>
        <v>0</v>
      </c>
      <c r="AL184" s="404">
        <f t="shared" ref="AL184" si="513">AL183</f>
        <v>0</v>
      </c>
      <c r="AM184" s="299"/>
    </row>
    <row r="185" spans="1:39" outlineLevel="1">
      <c r="B185" s="513"/>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405"/>
      <c r="Z185" s="418"/>
      <c r="AA185" s="418"/>
      <c r="AB185" s="418"/>
      <c r="AC185" s="418"/>
      <c r="AD185" s="418"/>
      <c r="AE185" s="418"/>
      <c r="AF185" s="418"/>
      <c r="AG185" s="418"/>
      <c r="AH185" s="418"/>
      <c r="AI185" s="418"/>
      <c r="AJ185" s="418"/>
      <c r="AK185" s="418"/>
      <c r="AL185" s="418"/>
      <c r="AM185" s="299"/>
    </row>
    <row r="186" spans="1:39" ht="30" outlineLevel="1">
      <c r="A186" s="515">
        <v>47</v>
      </c>
      <c r="B186" s="513" t="s">
        <v>138</v>
      </c>
      <c r="C186" s="284" t="s">
        <v>24</v>
      </c>
      <c r="D186" s="288">
        <f>'[3]5.  2015-2020 LRAM'!D186</f>
        <v>0</v>
      </c>
      <c r="E186" s="288">
        <f>SUMIF('7.  Persistence Report'!$D$122:$D$133,$B186,'7.  Persistence Report'!AV$122:AV$133)</f>
        <v>0</v>
      </c>
      <c r="F186" s="288">
        <f>SUMIF('7.  Persistence Report'!$D$122:$D$133,$B186,'7.  Persistence Report'!AW$122:AW$133)</f>
        <v>0</v>
      </c>
      <c r="G186" s="288">
        <f>SUMIF('7.  Persistence Report'!$D$122:$D$133,$B186,'7.  Persistence Report'!AX$122:AX$133)</f>
        <v>0</v>
      </c>
      <c r="H186" s="288">
        <f>SUMIF('7.  Persistence Report'!$D$122:$D$133,$B186,'7.  Persistence Report'!AY$122:AY$133)</f>
        <v>0</v>
      </c>
      <c r="I186" s="288">
        <f>SUMIF('7.  Persistence Report'!$D$122:$D$133,$B186,'7.  Persistence Report'!AZ$122:AZ$133)</f>
        <v>0</v>
      </c>
      <c r="J186" s="288">
        <f>SUMIF('7.  Persistence Report'!$D$122:$D$133,$B186,'7.  Persistence Report'!BA$122:BA$133)</f>
        <v>0</v>
      </c>
      <c r="K186" s="288">
        <f>SUMIF('7.  Persistence Report'!$D$122:$D$133,$B186,'7.  Persistence Report'!BB$122:BB$133)</f>
        <v>0</v>
      </c>
      <c r="L186" s="288">
        <f>SUMIF('7.  Persistence Report'!$D$122:$D$133,$B186,'7.  Persistence Report'!BC$122:BC$133)</f>
        <v>0</v>
      </c>
      <c r="M186" s="288">
        <f>SUMIF('7.  Persistence Report'!$D$122:$D$133,$B186,'7.  Persistence Report'!BD$122:BD$133)</f>
        <v>0</v>
      </c>
      <c r="N186" s="288">
        <v>12</v>
      </c>
      <c r="O186" s="288">
        <f>'[3]5.  2015-2020 LRAM'!O186</f>
        <v>0</v>
      </c>
      <c r="P186" s="288">
        <f>SUMIF('7.  Persistence Report'!$D$122:$D$133,$B186,'7.  Persistence Report'!Q$122:Q$133)</f>
        <v>0</v>
      </c>
      <c r="Q186" s="288">
        <f>SUMIF('7.  Persistence Report'!$D$122:$D$133,$B186,'7.  Persistence Report'!R$122:R$133)</f>
        <v>0</v>
      </c>
      <c r="R186" s="288">
        <f>SUMIF('7.  Persistence Report'!$D$122:$D$133,$B186,'7.  Persistence Report'!S$122:S$133)</f>
        <v>0</v>
      </c>
      <c r="S186" s="288">
        <f>SUMIF('7.  Persistence Report'!$D$122:$D$133,$B186,'7.  Persistence Report'!T$122:T$133)</f>
        <v>0</v>
      </c>
      <c r="T186" s="288">
        <f>SUMIF('7.  Persistence Report'!$D$122:$D$133,$B186,'7.  Persistence Report'!U$122:U$133)</f>
        <v>0</v>
      </c>
      <c r="U186" s="288">
        <f>SUMIF('7.  Persistence Report'!$D$122:$D$133,$B186,'7.  Persistence Report'!V$122:V$133)</f>
        <v>0</v>
      </c>
      <c r="V186" s="288">
        <f>SUMIF('7.  Persistence Report'!$D$122:$D$133,$B186,'7.  Persistence Report'!W$122:W$133)</f>
        <v>0</v>
      </c>
      <c r="W186" s="288">
        <f>SUMIF('7.  Persistence Report'!$D$122:$D$133,$B186,'7.  Persistence Report'!X$122:X$133)</f>
        <v>0</v>
      </c>
      <c r="X186" s="288">
        <f>SUMIF('7.  Persistence Report'!$D$122:$D$133,$B186,'7.  Persistence Report'!Y$122:Y$133)</f>
        <v>0</v>
      </c>
      <c r="Y186" s="419"/>
      <c r="Z186" s="403"/>
      <c r="AA186" s="403"/>
      <c r="AB186" s="403"/>
      <c r="AC186" s="403"/>
      <c r="AD186" s="403"/>
      <c r="AE186" s="403"/>
      <c r="AF186" s="408"/>
      <c r="AG186" s="408"/>
      <c r="AH186" s="408"/>
      <c r="AI186" s="408"/>
      <c r="AJ186" s="408"/>
      <c r="AK186" s="408"/>
      <c r="AL186" s="408"/>
      <c r="AM186" s="289">
        <f>SUM(Y186:AL186)</f>
        <v>0</v>
      </c>
    </row>
    <row r="187" spans="1:39" outlineLevel="1">
      <c r="B187" s="287" t="s">
        <v>266</v>
      </c>
      <c r="C187" s="284" t="s">
        <v>162</v>
      </c>
      <c r="D187" s="288">
        <f>'[3]5.  2015-2020 LRAM'!D187</f>
        <v>0</v>
      </c>
      <c r="E187" s="288">
        <f>SUMIF('7.  Persistence Report'!$D$135:$D$144,$B186,'7.  Persistence Report'!AV$135:AV$144)</f>
        <v>0</v>
      </c>
      <c r="F187" s="288">
        <f>SUMIF('7.  Persistence Report'!$D$135:$D$144,$B186,'7.  Persistence Report'!AW$135:AW$144)</f>
        <v>0</v>
      </c>
      <c r="G187" s="288">
        <f>SUMIF('7.  Persistence Report'!$D$135:$D$144,$B186,'7.  Persistence Report'!AX$135:AX$144)</f>
        <v>0</v>
      </c>
      <c r="H187" s="288">
        <f>SUMIF('7.  Persistence Report'!$D$135:$D$144,$B186,'7.  Persistence Report'!AY$135:AY$144)</f>
        <v>0</v>
      </c>
      <c r="I187" s="288">
        <f>SUMIF('7.  Persistence Report'!$D$135:$D$144,$B186,'7.  Persistence Report'!AZ$135:AZ$144)</f>
        <v>0</v>
      </c>
      <c r="J187" s="288">
        <f>SUMIF('7.  Persistence Report'!$D$135:$D$144,$B186,'7.  Persistence Report'!BA$135:BA$144)</f>
        <v>0</v>
      </c>
      <c r="K187" s="288">
        <f>SUMIF('7.  Persistence Report'!$D$135:$D$144,$B186,'7.  Persistence Report'!BB$135:BB$144)</f>
        <v>0</v>
      </c>
      <c r="L187" s="288">
        <f>SUMIF('7.  Persistence Report'!$D$135:$D$144,$B186,'7.  Persistence Report'!BC$135:BC$144)</f>
        <v>0</v>
      </c>
      <c r="M187" s="288">
        <f>SUMIF('7.  Persistence Report'!$D$135:$D$144,$B186,'7.  Persistence Report'!BD$135:BD$144)</f>
        <v>0</v>
      </c>
      <c r="N187" s="288">
        <f>N186</f>
        <v>12</v>
      </c>
      <c r="O187" s="288">
        <f>'[3]5.  2015-2020 LRAM'!O187</f>
        <v>0</v>
      </c>
      <c r="P187" s="288">
        <f>SUMIF('7.  Persistence Report'!$D$135:$D$144,$B186,'7.  Persistence Report'!Q$135:Q$144)</f>
        <v>0</v>
      </c>
      <c r="Q187" s="288">
        <f>SUMIF('7.  Persistence Report'!$D$135:$D$144,$B186,'7.  Persistence Report'!R$135:R$144)</f>
        <v>0</v>
      </c>
      <c r="R187" s="288">
        <f>SUMIF('7.  Persistence Report'!$D$135:$D$144,$B186,'7.  Persistence Report'!S$135:S$144)</f>
        <v>0</v>
      </c>
      <c r="S187" s="288">
        <f>SUMIF('7.  Persistence Report'!$D$135:$D$144,$B186,'7.  Persistence Report'!T$135:T$144)</f>
        <v>0</v>
      </c>
      <c r="T187" s="288">
        <f>SUMIF('7.  Persistence Report'!$D$135:$D$144,$B186,'7.  Persistence Report'!U$135:U$144)</f>
        <v>0</v>
      </c>
      <c r="U187" s="288">
        <f>SUMIF('7.  Persistence Report'!$D$135:$D$144,$B186,'7.  Persistence Report'!V$135:V$144)</f>
        <v>0</v>
      </c>
      <c r="V187" s="288">
        <f>SUMIF('7.  Persistence Report'!$D$135:$D$144,$B186,'7.  Persistence Report'!W$135:W$144)</f>
        <v>0</v>
      </c>
      <c r="W187" s="288">
        <f>SUMIF('7.  Persistence Report'!$D$135:$D$144,$B186,'7.  Persistence Report'!X$135:X$144)</f>
        <v>0</v>
      </c>
      <c r="X187" s="288">
        <f>SUMIF('7.  Persistence Report'!$D$135:$D$144,$B186,'7.  Persistence Report'!Y$135:Y$144)</f>
        <v>0</v>
      </c>
      <c r="Y187" s="404">
        <f>Y186</f>
        <v>0</v>
      </c>
      <c r="Z187" s="404">
        <f t="shared" ref="Z187" si="514">Z186</f>
        <v>0</v>
      </c>
      <c r="AA187" s="404">
        <f t="shared" ref="AA187" si="515">AA186</f>
        <v>0</v>
      </c>
      <c r="AB187" s="404">
        <f t="shared" ref="AB187" si="516">AB186</f>
        <v>0</v>
      </c>
      <c r="AC187" s="404">
        <f t="shared" ref="AC187" si="517">AC186</f>
        <v>0</v>
      </c>
      <c r="AD187" s="404">
        <f t="shared" ref="AD187" si="518">AD186</f>
        <v>0</v>
      </c>
      <c r="AE187" s="404">
        <f t="shared" ref="AE187" si="519">AE186</f>
        <v>0</v>
      </c>
      <c r="AF187" s="404">
        <f t="shared" ref="AF187" si="520">AF186</f>
        <v>0</v>
      </c>
      <c r="AG187" s="404">
        <f t="shared" ref="AG187" si="521">AG186</f>
        <v>0</v>
      </c>
      <c r="AH187" s="404">
        <f t="shared" ref="AH187" si="522">AH186</f>
        <v>0</v>
      </c>
      <c r="AI187" s="404">
        <f t="shared" ref="AI187" si="523">AI186</f>
        <v>0</v>
      </c>
      <c r="AJ187" s="404">
        <f t="shared" ref="AJ187" si="524">AJ186</f>
        <v>0</v>
      </c>
      <c r="AK187" s="404">
        <f t="shared" ref="AK187" si="525">AK186</f>
        <v>0</v>
      </c>
      <c r="AL187" s="404">
        <f t="shared" ref="AL187" si="526">AL186</f>
        <v>0</v>
      </c>
      <c r="AM187" s="299"/>
    </row>
    <row r="188" spans="1:39" outlineLevel="1">
      <c r="B188" s="513"/>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405"/>
      <c r="Z188" s="418"/>
      <c r="AA188" s="418"/>
      <c r="AB188" s="418"/>
      <c r="AC188" s="418"/>
      <c r="AD188" s="418"/>
      <c r="AE188" s="418"/>
      <c r="AF188" s="418"/>
      <c r="AG188" s="418"/>
      <c r="AH188" s="418"/>
      <c r="AI188" s="418"/>
      <c r="AJ188" s="418"/>
      <c r="AK188" s="418"/>
      <c r="AL188" s="418"/>
      <c r="AM188" s="299"/>
    </row>
    <row r="189" spans="1:39" ht="45" outlineLevel="1">
      <c r="A189" s="515">
        <v>48</v>
      </c>
      <c r="B189" s="513" t="s">
        <v>139</v>
      </c>
      <c r="C189" s="284" t="s">
        <v>24</v>
      </c>
      <c r="D189" s="288">
        <f>'[3]5.  2015-2020 LRAM'!D189</f>
        <v>0</v>
      </c>
      <c r="E189" s="288">
        <f>SUMIF('7.  Persistence Report'!$D$122:$D$133,$B189,'7.  Persistence Report'!AV$122:AV$133)</f>
        <v>0</v>
      </c>
      <c r="F189" s="288">
        <f>SUMIF('7.  Persistence Report'!$D$122:$D$133,$B189,'7.  Persistence Report'!AW$122:AW$133)</f>
        <v>0</v>
      </c>
      <c r="G189" s="288">
        <f>SUMIF('7.  Persistence Report'!$D$122:$D$133,$B189,'7.  Persistence Report'!AX$122:AX$133)</f>
        <v>0</v>
      </c>
      <c r="H189" s="288">
        <f>SUMIF('7.  Persistence Report'!$D$122:$D$133,$B189,'7.  Persistence Report'!AY$122:AY$133)</f>
        <v>0</v>
      </c>
      <c r="I189" s="288">
        <f>SUMIF('7.  Persistence Report'!$D$122:$D$133,$B189,'7.  Persistence Report'!AZ$122:AZ$133)</f>
        <v>0</v>
      </c>
      <c r="J189" s="288">
        <f>SUMIF('7.  Persistence Report'!$D$122:$D$133,$B189,'7.  Persistence Report'!BA$122:BA$133)</f>
        <v>0</v>
      </c>
      <c r="K189" s="288">
        <f>SUMIF('7.  Persistence Report'!$D$122:$D$133,$B189,'7.  Persistence Report'!BB$122:BB$133)</f>
        <v>0</v>
      </c>
      <c r="L189" s="288">
        <f>SUMIF('7.  Persistence Report'!$D$122:$D$133,$B189,'7.  Persistence Report'!BC$122:BC$133)</f>
        <v>0</v>
      </c>
      <c r="M189" s="288">
        <f>SUMIF('7.  Persistence Report'!$D$122:$D$133,$B189,'7.  Persistence Report'!BD$122:BD$133)</f>
        <v>0</v>
      </c>
      <c r="N189" s="288">
        <v>12</v>
      </c>
      <c r="O189" s="288">
        <f>'[3]5.  2015-2020 LRAM'!O189</f>
        <v>0</v>
      </c>
      <c r="P189" s="288">
        <f>SUMIF('7.  Persistence Report'!$D$122:$D$133,$B189,'7.  Persistence Report'!Q$122:Q$133)</f>
        <v>0</v>
      </c>
      <c r="Q189" s="288">
        <f>SUMIF('7.  Persistence Report'!$D$122:$D$133,$B189,'7.  Persistence Report'!R$122:R$133)</f>
        <v>0</v>
      </c>
      <c r="R189" s="288">
        <f>SUMIF('7.  Persistence Report'!$D$122:$D$133,$B189,'7.  Persistence Report'!S$122:S$133)</f>
        <v>0</v>
      </c>
      <c r="S189" s="288">
        <f>SUMIF('7.  Persistence Report'!$D$122:$D$133,$B189,'7.  Persistence Report'!T$122:T$133)</f>
        <v>0</v>
      </c>
      <c r="T189" s="288">
        <f>SUMIF('7.  Persistence Report'!$D$122:$D$133,$B189,'7.  Persistence Report'!U$122:U$133)</f>
        <v>0</v>
      </c>
      <c r="U189" s="288">
        <f>SUMIF('7.  Persistence Report'!$D$122:$D$133,$B189,'7.  Persistence Report'!V$122:V$133)</f>
        <v>0</v>
      </c>
      <c r="V189" s="288">
        <f>SUMIF('7.  Persistence Report'!$D$122:$D$133,$B189,'7.  Persistence Report'!W$122:W$133)</f>
        <v>0</v>
      </c>
      <c r="W189" s="288">
        <f>SUMIF('7.  Persistence Report'!$D$122:$D$133,$B189,'7.  Persistence Report'!X$122:X$133)</f>
        <v>0</v>
      </c>
      <c r="X189" s="288">
        <f>SUMIF('7.  Persistence Report'!$D$122:$D$133,$B189,'7.  Persistence Report'!Y$122:Y$133)</f>
        <v>0</v>
      </c>
      <c r="Y189" s="419"/>
      <c r="Z189" s="403"/>
      <c r="AA189" s="403"/>
      <c r="AB189" s="403"/>
      <c r="AC189" s="403"/>
      <c r="AD189" s="403"/>
      <c r="AE189" s="403"/>
      <c r="AF189" s="408"/>
      <c r="AG189" s="408"/>
      <c r="AH189" s="408"/>
      <c r="AI189" s="408"/>
      <c r="AJ189" s="408"/>
      <c r="AK189" s="408"/>
      <c r="AL189" s="408"/>
      <c r="AM189" s="289">
        <f>SUM(Y189:AL189)</f>
        <v>0</v>
      </c>
    </row>
    <row r="190" spans="1:39" outlineLevel="1">
      <c r="B190" s="287" t="s">
        <v>266</v>
      </c>
      <c r="C190" s="284" t="s">
        <v>162</v>
      </c>
      <c r="D190" s="288">
        <f>'[3]5.  2015-2020 LRAM'!D190</f>
        <v>0</v>
      </c>
      <c r="E190" s="288">
        <f>SUMIF('7.  Persistence Report'!$D$135:$D$144,$B189,'7.  Persistence Report'!AV$135:AV$144)</f>
        <v>0</v>
      </c>
      <c r="F190" s="288">
        <f>SUMIF('7.  Persistence Report'!$D$135:$D$144,$B189,'7.  Persistence Report'!AW$135:AW$144)</f>
        <v>0</v>
      </c>
      <c r="G190" s="288">
        <f>SUMIF('7.  Persistence Report'!$D$135:$D$144,$B189,'7.  Persistence Report'!AX$135:AX$144)</f>
        <v>0</v>
      </c>
      <c r="H190" s="288">
        <f>SUMIF('7.  Persistence Report'!$D$135:$D$144,$B189,'7.  Persistence Report'!AY$135:AY$144)</f>
        <v>0</v>
      </c>
      <c r="I190" s="288">
        <f>SUMIF('7.  Persistence Report'!$D$135:$D$144,$B189,'7.  Persistence Report'!AZ$135:AZ$144)</f>
        <v>0</v>
      </c>
      <c r="J190" s="288">
        <f>SUMIF('7.  Persistence Report'!$D$135:$D$144,$B189,'7.  Persistence Report'!BA$135:BA$144)</f>
        <v>0</v>
      </c>
      <c r="K190" s="288">
        <f>SUMIF('7.  Persistence Report'!$D$135:$D$144,$B189,'7.  Persistence Report'!BB$135:BB$144)</f>
        <v>0</v>
      </c>
      <c r="L190" s="288">
        <f>SUMIF('7.  Persistence Report'!$D$135:$D$144,$B189,'7.  Persistence Report'!BC$135:BC$144)</f>
        <v>0</v>
      </c>
      <c r="M190" s="288">
        <f>SUMIF('7.  Persistence Report'!$D$135:$D$144,$B189,'7.  Persistence Report'!BD$135:BD$144)</f>
        <v>0</v>
      </c>
      <c r="N190" s="288">
        <f>N189</f>
        <v>12</v>
      </c>
      <c r="O190" s="288">
        <f>'[3]5.  2015-2020 LRAM'!O190</f>
        <v>0</v>
      </c>
      <c r="P190" s="288">
        <f>SUMIF('7.  Persistence Report'!$D$135:$D$144,$B189,'7.  Persistence Report'!Q$135:Q$144)</f>
        <v>0</v>
      </c>
      <c r="Q190" s="288">
        <f>SUMIF('7.  Persistence Report'!$D$135:$D$144,$B189,'7.  Persistence Report'!R$135:R$144)</f>
        <v>0</v>
      </c>
      <c r="R190" s="288">
        <f>SUMIF('7.  Persistence Report'!$D$135:$D$144,$B189,'7.  Persistence Report'!S$135:S$144)</f>
        <v>0</v>
      </c>
      <c r="S190" s="288">
        <f>SUMIF('7.  Persistence Report'!$D$135:$D$144,$B189,'7.  Persistence Report'!T$135:T$144)</f>
        <v>0</v>
      </c>
      <c r="T190" s="288">
        <f>SUMIF('7.  Persistence Report'!$D$135:$D$144,$B189,'7.  Persistence Report'!U$135:U$144)</f>
        <v>0</v>
      </c>
      <c r="U190" s="288">
        <f>SUMIF('7.  Persistence Report'!$D$135:$D$144,$B189,'7.  Persistence Report'!V$135:V$144)</f>
        <v>0</v>
      </c>
      <c r="V190" s="288">
        <f>SUMIF('7.  Persistence Report'!$D$135:$D$144,$B189,'7.  Persistence Report'!W$135:W$144)</f>
        <v>0</v>
      </c>
      <c r="W190" s="288">
        <f>SUMIF('7.  Persistence Report'!$D$135:$D$144,$B189,'7.  Persistence Report'!X$135:X$144)</f>
        <v>0</v>
      </c>
      <c r="X190" s="288">
        <f>SUMIF('7.  Persistence Report'!$D$135:$D$144,$B189,'7.  Persistence Report'!Y$135:Y$144)</f>
        <v>0</v>
      </c>
      <c r="Y190" s="404">
        <f>Y189</f>
        <v>0</v>
      </c>
      <c r="Z190" s="404">
        <f t="shared" ref="Z190" si="527">Z189</f>
        <v>0</v>
      </c>
      <c r="AA190" s="404">
        <f t="shared" ref="AA190" si="528">AA189</f>
        <v>0</v>
      </c>
      <c r="AB190" s="404">
        <f t="shared" ref="AB190" si="529">AB189</f>
        <v>0</v>
      </c>
      <c r="AC190" s="404">
        <f t="shared" ref="AC190" si="530">AC189</f>
        <v>0</v>
      </c>
      <c r="AD190" s="404">
        <f t="shared" ref="AD190" si="531">AD189</f>
        <v>0</v>
      </c>
      <c r="AE190" s="404">
        <f t="shared" ref="AE190" si="532">AE189</f>
        <v>0</v>
      </c>
      <c r="AF190" s="404">
        <f t="shared" ref="AF190" si="533">AF189</f>
        <v>0</v>
      </c>
      <c r="AG190" s="404">
        <f t="shared" ref="AG190" si="534">AG189</f>
        <v>0</v>
      </c>
      <c r="AH190" s="404">
        <f t="shared" ref="AH190" si="535">AH189</f>
        <v>0</v>
      </c>
      <c r="AI190" s="404">
        <f t="shared" ref="AI190" si="536">AI189</f>
        <v>0</v>
      </c>
      <c r="AJ190" s="404">
        <f t="shared" ref="AJ190" si="537">AJ189</f>
        <v>0</v>
      </c>
      <c r="AK190" s="404">
        <f t="shared" ref="AK190" si="538">AK189</f>
        <v>0</v>
      </c>
      <c r="AL190" s="404">
        <f t="shared" ref="AL190" si="539">AL189</f>
        <v>0</v>
      </c>
      <c r="AM190" s="299"/>
    </row>
    <row r="191" spans="1:39" outlineLevel="1">
      <c r="B191" s="513"/>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405"/>
      <c r="Z191" s="418"/>
      <c r="AA191" s="418"/>
      <c r="AB191" s="418"/>
      <c r="AC191" s="418"/>
      <c r="AD191" s="418"/>
      <c r="AE191" s="418"/>
      <c r="AF191" s="418"/>
      <c r="AG191" s="418"/>
      <c r="AH191" s="418"/>
      <c r="AI191" s="418"/>
      <c r="AJ191" s="418"/>
      <c r="AK191" s="418"/>
      <c r="AL191" s="418"/>
      <c r="AM191" s="299"/>
    </row>
    <row r="192" spans="1:39" ht="30" outlineLevel="1">
      <c r="A192" s="515">
        <v>49</v>
      </c>
      <c r="B192" s="513" t="s">
        <v>140</v>
      </c>
      <c r="C192" s="284" t="s">
        <v>24</v>
      </c>
      <c r="D192" s="288">
        <f>'[3]5.  2015-2020 LRAM'!D192</f>
        <v>0</v>
      </c>
      <c r="E192" s="288">
        <f>SUMIF('7.  Persistence Report'!$D$122:$D$133,$B192,'7.  Persistence Report'!AV$122:AV$133)</f>
        <v>0</v>
      </c>
      <c r="F192" s="288">
        <f>SUMIF('7.  Persistence Report'!$D$122:$D$133,$B192,'7.  Persistence Report'!AW$122:AW$133)</f>
        <v>0</v>
      </c>
      <c r="G192" s="288">
        <f>SUMIF('7.  Persistence Report'!$D$122:$D$133,$B192,'7.  Persistence Report'!AX$122:AX$133)</f>
        <v>0</v>
      </c>
      <c r="H192" s="288">
        <f>SUMIF('7.  Persistence Report'!$D$122:$D$133,$B192,'7.  Persistence Report'!AY$122:AY$133)</f>
        <v>0</v>
      </c>
      <c r="I192" s="288">
        <f>SUMIF('7.  Persistence Report'!$D$122:$D$133,$B192,'7.  Persistence Report'!AZ$122:AZ$133)</f>
        <v>0</v>
      </c>
      <c r="J192" s="288">
        <f>SUMIF('7.  Persistence Report'!$D$122:$D$133,$B192,'7.  Persistence Report'!BA$122:BA$133)</f>
        <v>0</v>
      </c>
      <c r="K192" s="288">
        <f>SUMIF('7.  Persistence Report'!$D$122:$D$133,$B192,'7.  Persistence Report'!BB$122:BB$133)</f>
        <v>0</v>
      </c>
      <c r="L192" s="288">
        <f>SUMIF('7.  Persistence Report'!$D$122:$D$133,$B192,'7.  Persistence Report'!BC$122:BC$133)</f>
        <v>0</v>
      </c>
      <c r="M192" s="288">
        <f>SUMIF('7.  Persistence Report'!$D$122:$D$133,$B192,'7.  Persistence Report'!BD$122:BD$133)</f>
        <v>0</v>
      </c>
      <c r="N192" s="288">
        <v>12</v>
      </c>
      <c r="O192" s="288">
        <f>'[3]5.  2015-2020 LRAM'!O192</f>
        <v>0</v>
      </c>
      <c r="P192" s="288">
        <f>SUMIF('7.  Persistence Report'!$D$122:$D$133,$B192,'7.  Persistence Report'!Q$122:Q$133)</f>
        <v>0</v>
      </c>
      <c r="Q192" s="288">
        <f>SUMIF('7.  Persistence Report'!$D$122:$D$133,$B192,'7.  Persistence Report'!R$122:R$133)</f>
        <v>0</v>
      </c>
      <c r="R192" s="288">
        <f>SUMIF('7.  Persistence Report'!$D$122:$D$133,$B192,'7.  Persistence Report'!S$122:S$133)</f>
        <v>0</v>
      </c>
      <c r="S192" s="288">
        <f>SUMIF('7.  Persistence Report'!$D$122:$D$133,$B192,'7.  Persistence Report'!T$122:T$133)</f>
        <v>0</v>
      </c>
      <c r="T192" s="288">
        <f>SUMIF('7.  Persistence Report'!$D$122:$D$133,$B192,'7.  Persistence Report'!U$122:U$133)</f>
        <v>0</v>
      </c>
      <c r="U192" s="288">
        <f>SUMIF('7.  Persistence Report'!$D$122:$D$133,$B192,'7.  Persistence Report'!V$122:V$133)</f>
        <v>0</v>
      </c>
      <c r="V192" s="288">
        <f>SUMIF('7.  Persistence Report'!$D$122:$D$133,$B192,'7.  Persistence Report'!W$122:W$133)</f>
        <v>0</v>
      </c>
      <c r="W192" s="288">
        <f>SUMIF('7.  Persistence Report'!$D$122:$D$133,$B192,'7.  Persistence Report'!X$122:X$133)</f>
        <v>0</v>
      </c>
      <c r="X192" s="288">
        <f>SUMIF('7.  Persistence Report'!$D$122:$D$133,$B192,'7.  Persistence Report'!Y$122:Y$133)</f>
        <v>0</v>
      </c>
      <c r="Y192" s="419"/>
      <c r="Z192" s="403"/>
      <c r="AA192" s="403"/>
      <c r="AB192" s="403"/>
      <c r="AC192" s="403"/>
      <c r="AD192" s="403"/>
      <c r="AE192" s="403"/>
      <c r="AF192" s="408"/>
      <c r="AG192" s="408"/>
      <c r="AH192" s="408"/>
      <c r="AI192" s="408"/>
      <c r="AJ192" s="408"/>
      <c r="AK192" s="408"/>
      <c r="AL192" s="408"/>
      <c r="AM192" s="289">
        <f>SUM(Y192:AL192)</f>
        <v>0</v>
      </c>
    </row>
    <row r="193" spans="2:39" outlineLevel="1">
      <c r="B193" s="287" t="s">
        <v>266</v>
      </c>
      <c r="C193" s="284" t="s">
        <v>162</v>
      </c>
      <c r="D193" s="288">
        <f>'[3]5.  2015-2020 LRAM'!D193</f>
        <v>0</v>
      </c>
      <c r="E193" s="288">
        <f>SUMIF('7.  Persistence Report'!$D$135:$D$144,$B192,'7.  Persistence Report'!AV$135:AV$144)</f>
        <v>0</v>
      </c>
      <c r="F193" s="288">
        <f>SUMIF('7.  Persistence Report'!$D$135:$D$144,$B192,'7.  Persistence Report'!AW$135:AW$144)</f>
        <v>0</v>
      </c>
      <c r="G193" s="288">
        <f>SUMIF('7.  Persistence Report'!$D$135:$D$144,$B192,'7.  Persistence Report'!AX$135:AX$144)</f>
        <v>0</v>
      </c>
      <c r="H193" s="288">
        <f>SUMIF('7.  Persistence Report'!$D$135:$D$144,$B192,'7.  Persistence Report'!AY$135:AY$144)</f>
        <v>0</v>
      </c>
      <c r="I193" s="288">
        <f>SUMIF('7.  Persistence Report'!$D$135:$D$144,$B192,'7.  Persistence Report'!AZ$135:AZ$144)</f>
        <v>0</v>
      </c>
      <c r="J193" s="288">
        <f>SUMIF('7.  Persistence Report'!$D$135:$D$144,$B192,'7.  Persistence Report'!BA$135:BA$144)</f>
        <v>0</v>
      </c>
      <c r="K193" s="288">
        <f>SUMIF('7.  Persistence Report'!$D$135:$D$144,$B192,'7.  Persistence Report'!BB$135:BB$144)</f>
        <v>0</v>
      </c>
      <c r="L193" s="288">
        <f>SUMIF('7.  Persistence Report'!$D$135:$D$144,$B192,'7.  Persistence Report'!BC$135:BC$144)</f>
        <v>0</v>
      </c>
      <c r="M193" s="288">
        <f>SUMIF('7.  Persistence Report'!$D$135:$D$144,$B192,'7.  Persistence Report'!BD$135:BD$144)</f>
        <v>0</v>
      </c>
      <c r="N193" s="288">
        <f>N192</f>
        <v>12</v>
      </c>
      <c r="O193" s="288">
        <f>'[3]5.  2015-2020 LRAM'!O193</f>
        <v>0</v>
      </c>
      <c r="P193" s="288">
        <f>SUMIF('7.  Persistence Report'!$D$135:$D$144,$B192,'7.  Persistence Report'!Q$135:Q$144)</f>
        <v>0</v>
      </c>
      <c r="Q193" s="288">
        <f>SUMIF('7.  Persistence Report'!$D$135:$D$144,$B192,'7.  Persistence Report'!R$135:R$144)</f>
        <v>0</v>
      </c>
      <c r="R193" s="288">
        <f>SUMIF('7.  Persistence Report'!$D$135:$D$144,$B192,'7.  Persistence Report'!S$135:S$144)</f>
        <v>0</v>
      </c>
      <c r="S193" s="288">
        <f>SUMIF('7.  Persistence Report'!$D$135:$D$144,$B192,'7.  Persistence Report'!T$135:T$144)</f>
        <v>0</v>
      </c>
      <c r="T193" s="288">
        <f>SUMIF('7.  Persistence Report'!$D$135:$D$144,$B192,'7.  Persistence Report'!U$135:U$144)</f>
        <v>0</v>
      </c>
      <c r="U193" s="288">
        <f>SUMIF('7.  Persistence Report'!$D$135:$D$144,$B192,'7.  Persistence Report'!V$135:V$144)</f>
        <v>0</v>
      </c>
      <c r="V193" s="288">
        <f>SUMIF('7.  Persistence Report'!$D$135:$D$144,$B192,'7.  Persistence Report'!W$135:W$144)</f>
        <v>0</v>
      </c>
      <c r="W193" s="288">
        <f>SUMIF('7.  Persistence Report'!$D$135:$D$144,$B192,'7.  Persistence Report'!X$135:X$144)</f>
        <v>0</v>
      </c>
      <c r="X193" s="288">
        <f>SUMIF('7.  Persistence Report'!$D$135:$D$144,$B192,'7.  Persistence Report'!Y$135:Y$144)</f>
        <v>0</v>
      </c>
      <c r="Y193" s="404">
        <f>Y192</f>
        <v>0</v>
      </c>
      <c r="Z193" s="404">
        <f t="shared" ref="Z193" si="540">Z192</f>
        <v>0</v>
      </c>
      <c r="AA193" s="404">
        <f t="shared" ref="AA193" si="541">AA192</f>
        <v>0</v>
      </c>
      <c r="AB193" s="404">
        <f t="shared" ref="AB193" si="542">AB192</f>
        <v>0</v>
      </c>
      <c r="AC193" s="404">
        <f t="shared" ref="AC193" si="543">AC192</f>
        <v>0</v>
      </c>
      <c r="AD193" s="404">
        <f t="shared" ref="AD193" si="544">AD192</f>
        <v>0</v>
      </c>
      <c r="AE193" s="404">
        <f t="shared" ref="AE193" si="545">AE192</f>
        <v>0</v>
      </c>
      <c r="AF193" s="404">
        <f t="shared" ref="AF193" si="546">AF192</f>
        <v>0</v>
      </c>
      <c r="AG193" s="404">
        <f t="shared" ref="AG193" si="547">AG192</f>
        <v>0</v>
      </c>
      <c r="AH193" s="404">
        <f t="shared" ref="AH193" si="548">AH192</f>
        <v>0</v>
      </c>
      <c r="AI193" s="404">
        <f t="shared" ref="AI193" si="549">AI192</f>
        <v>0</v>
      </c>
      <c r="AJ193" s="404">
        <f t="shared" ref="AJ193" si="550">AJ192</f>
        <v>0</v>
      </c>
      <c r="AK193" s="404">
        <f t="shared" ref="AK193" si="551">AK192</f>
        <v>0</v>
      </c>
      <c r="AL193" s="404">
        <f t="shared" ref="AL193" si="552">AL192</f>
        <v>0</v>
      </c>
      <c r="AM193" s="299"/>
    </row>
    <row r="194" spans="2:39" outlineLevel="1">
      <c r="B194" s="287"/>
      <c r="C194" s="298"/>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94"/>
      <c r="Z194" s="294"/>
      <c r="AA194" s="294"/>
      <c r="AB194" s="294"/>
      <c r="AC194" s="294"/>
      <c r="AD194" s="294"/>
      <c r="AE194" s="294"/>
      <c r="AF194" s="294"/>
      <c r="AG194" s="294"/>
      <c r="AH194" s="294"/>
      <c r="AI194" s="294"/>
      <c r="AJ194" s="294"/>
      <c r="AK194" s="294"/>
      <c r="AL194" s="294"/>
      <c r="AM194" s="299"/>
    </row>
    <row r="195" spans="2:39" ht="15.75">
      <c r="B195" s="320" t="s">
        <v>270</v>
      </c>
      <c r="C195" s="322"/>
      <c r="D195" s="322">
        <f>SUM(D38:D193)</f>
        <v>62357375</v>
      </c>
      <c r="E195" s="322">
        <f t="shared" ref="E195:M195" si="553">SUM(E38:E193)</f>
        <v>62224965</v>
      </c>
      <c r="F195" s="322">
        <f t="shared" si="553"/>
        <v>62203682</v>
      </c>
      <c r="G195" s="322">
        <f t="shared" si="553"/>
        <v>62185891</v>
      </c>
      <c r="H195" s="322">
        <f t="shared" si="553"/>
        <v>62165281</v>
      </c>
      <c r="I195" s="322">
        <f t="shared" si="553"/>
        <v>62139235</v>
      </c>
      <c r="J195" s="322">
        <f t="shared" si="553"/>
        <v>62139233</v>
      </c>
      <c r="K195" s="322">
        <f t="shared" si="553"/>
        <v>62138658</v>
      </c>
      <c r="L195" s="322">
        <f t="shared" si="553"/>
        <v>61904072</v>
      </c>
      <c r="M195" s="322">
        <f t="shared" si="553"/>
        <v>59702675</v>
      </c>
      <c r="N195" s="322"/>
      <c r="O195" s="322">
        <f>SUM(O38:O193)</f>
        <v>13032</v>
      </c>
      <c r="P195" s="322">
        <f>SUM(P38:P193)</f>
        <v>13025</v>
      </c>
      <c r="Q195" s="322">
        <f t="shared" ref="Q195:X195" si="554">SUM(Q38:Q193)</f>
        <v>13024</v>
      </c>
      <c r="R195" s="322">
        <f t="shared" si="554"/>
        <v>13024</v>
      </c>
      <c r="S195" s="322">
        <f t="shared" si="554"/>
        <v>13021</v>
      </c>
      <c r="T195" s="322">
        <f t="shared" si="554"/>
        <v>13017</v>
      </c>
      <c r="U195" s="322">
        <f t="shared" si="554"/>
        <v>13016</v>
      </c>
      <c r="V195" s="322">
        <f t="shared" si="554"/>
        <v>13016</v>
      </c>
      <c r="W195" s="322">
        <f t="shared" si="554"/>
        <v>12986</v>
      </c>
      <c r="X195" s="322">
        <f t="shared" si="554"/>
        <v>12538</v>
      </c>
      <c r="Y195" s="322">
        <f>IF(Y36="kWh",SUMPRODUCT(D38:D193,Y38:Y193))</f>
        <v>2783418</v>
      </c>
      <c r="Z195" s="322">
        <f>IF(Z36="kWh",SUMPRODUCT(D38:D193,Z38:Z193))</f>
        <v>1594713</v>
      </c>
      <c r="AA195" s="322">
        <f>IF(AA36="kw",SUMPRODUCT(N38:N193,O38:O193,AA38:AA193),SUMPRODUCT(D38:D193,AA38:AA193))</f>
        <v>10852.44</v>
      </c>
      <c r="AB195" s="322">
        <f>IF(AB36="kw",SUMPRODUCT(N38:N193,O38:O193,AB38:AB193),SUMPRODUCT(D38:D193,AB38:AB193))</f>
        <v>9080.4</v>
      </c>
      <c r="AC195" s="322">
        <f>IF(AC36="kw",SUMPRODUCT(N38:N193,O38:O193,AC38:AC193),SUMPRODUCT(D38:D193,AC38:AC193))</f>
        <v>126743.03999999999</v>
      </c>
      <c r="AD195" s="322">
        <f>IF(AD36="kw",SUMPRODUCT(N38:N193,O38:O193,AD38:AD193),SUMPRODUCT(D38:D193,AD38:AD193))</f>
        <v>0</v>
      </c>
      <c r="AE195" s="322">
        <f>IF(AE36="kw",SUMPRODUCT(N38:N193,O38:O193,AE38:AE193),SUMPRODUCT(D38:D193,AE38:AE193))</f>
        <v>0</v>
      </c>
      <c r="AF195" s="322">
        <f>IF(AF36="kw",SUMPRODUCT(N38:N193,O38:O193,AF38:AF193),SUMPRODUCT(D38:D193,AF38:AF193))</f>
        <v>0</v>
      </c>
      <c r="AG195" s="322">
        <f>IF(AG36="kw",SUMPRODUCT(N38:N193,O38:O193,AG38:AG193),SUMPRODUCT(D38:D193,AG38:AG193))</f>
        <v>0</v>
      </c>
      <c r="AH195" s="322">
        <f>IF(AH36="kw",SUMPRODUCT(N38:N193,O38:O193,AH38:AH193),SUMPRODUCT(D38:D193,AH38:AH193))</f>
        <v>0</v>
      </c>
      <c r="AI195" s="322">
        <f>IF(AI36="kw",SUMPRODUCT(N38:N193,O38:O193,AI38:AI193),SUMPRODUCT(D38:D193,AI38:AI193))</f>
        <v>0</v>
      </c>
      <c r="AJ195" s="322">
        <f>IF(AJ36="kw",SUMPRODUCT(N38:N193,O38:O193,AJ38:AJ193),SUMPRODUCT(D38:D193,AJ38:AJ193))</f>
        <v>0</v>
      </c>
      <c r="AK195" s="322">
        <f>IF(AK36="kw",SUMPRODUCT(N38:N193,O38:O193,AK38:AK193),SUMPRODUCT(D38:D193,AK38:AK193))</f>
        <v>0</v>
      </c>
      <c r="AL195" s="322">
        <f>IF(AL36="kw",SUMPRODUCT(N38:N193,O38:O193,AL38:AL193),SUMPRODUCT(D38:D193,AL38:AL193))</f>
        <v>0</v>
      </c>
      <c r="AM195" s="323"/>
    </row>
    <row r="196" spans="2:39" ht="15.75">
      <c r="B196" s="384" t="s">
        <v>271</v>
      </c>
      <c r="C196" s="385"/>
      <c r="D196" s="385"/>
      <c r="E196" s="385"/>
      <c r="F196" s="385"/>
      <c r="G196" s="385"/>
      <c r="H196" s="385"/>
      <c r="I196" s="385"/>
      <c r="J196" s="385"/>
      <c r="K196" s="385"/>
      <c r="L196" s="385"/>
      <c r="M196" s="385"/>
      <c r="N196" s="385"/>
      <c r="O196" s="385"/>
      <c r="P196" s="385"/>
      <c r="Q196" s="385"/>
      <c r="R196" s="385"/>
      <c r="S196" s="385"/>
      <c r="T196" s="385"/>
      <c r="U196" s="385"/>
      <c r="V196" s="385"/>
      <c r="W196" s="385"/>
      <c r="X196" s="385"/>
      <c r="Y196" s="385">
        <f>HLOOKUP(Y35,'2. LRAMVA Threshold'!$B$42:$Q$53,7,FALSE)</f>
        <v>0</v>
      </c>
      <c r="Z196" s="385">
        <f>HLOOKUP(Z35,'2. LRAMVA Threshold'!$B$42:$Q$53,7,FALSE)</f>
        <v>0</v>
      </c>
      <c r="AA196" s="385">
        <f>HLOOKUP(AA35,'2. LRAMVA Threshold'!$B$42:$Q$53,7,FALSE)</f>
        <v>0</v>
      </c>
      <c r="AB196" s="385">
        <f>HLOOKUP(AB35,'2. LRAMVA Threshold'!$B$42:$Q$53,7,FALSE)</f>
        <v>0</v>
      </c>
      <c r="AC196" s="385">
        <f>HLOOKUP(AC35,'2. LRAMVA Threshold'!$B$42:$Q$53,7,FALSE)</f>
        <v>0</v>
      </c>
      <c r="AD196" s="385">
        <f>HLOOKUP(AD35,'2. LRAMVA Threshold'!$B$42:$Q$53,7,FALSE)</f>
        <v>0</v>
      </c>
      <c r="AE196" s="385">
        <f>HLOOKUP(AE35,'2. LRAMVA Threshold'!$B$42:$Q$53,7,FALSE)</f>
        <v>0</v>
      </c>
      <c r="AF196" s="385">
        <f>HLOOKUP(AF35,'2. LRAMVA Threshold'!$B$42:$Q$53,7,FALSE)</f>
        <v>0</v>
      </c>
      <c r="AG196" s="385">
        <f>HLOOKUP(AG35,'2. LRAMVA Threshold'!$B$42:$Q$53,7,FALSE)</f>
        <v>0</v>
      </c>
      <c r="AH196" s="385">
        <f>HLOOKUP(AH35,'2. LRAMVA Threshold'!$B$42:$Q$53,7,FALSE)</f>
        <v>0</v>
      </c>
      <c r="AI196" s="385">
        <f>HLOOKUP(AI35,'2. LRAMVA Threshold'!$B$42:$Q$53,7,FALSE)</f>
        <v>0</v>
      </c>
      <c r="AJ196" s="385">
        <f>HLOOKUP(AJ35,'2. LRAMVA Threshold'!$B$42:$Q$53,7,FALSE)</f>
        <v>0</v>
      </c>
      <c r="AK196" s="385">
        <f>HLOOKUP(AK35,'2. LRAMVA Threshold'!$B$42:$Q$53,7,FALSE)</f>
        <v>0</v>
      </c>
      <c r="AL196" s="385">
        <f>HLOOKUP(AL35,'2. LRAMVA Threshold'!$B$42:$Q$53,7,FALSE)</f>
        <v>0</v>
      </c>
      <c r="AM196" s="386"/>
    </row>
    <row r="197" spans="2:39">
      <c r="B197" s="514"/>
      <c r="C197" s="425"/>
      <c r="D197" s="426"/>
      <c r="E197" s="426"/>
      <c r="F197" s="426"/>
      <c r="G197" s="426"/>
      <c r="H197" s="426"/>
      <c r="I197" s="426"/>
      <c r="J197" s="426"/>
      <c r="K197" s="426"/>
      <c r="L197" s="426"/>
      <c r="M197" s="426"/>
      <c r="N197" s="426"/>
      <c r="O197" s="427"/>
      <c r="P197" s="426"/>
      <c r="Q197" s="426"/>
      <c r="R197" s="426"/>
      <c r="S197" s="428"/>
      <c r="T197" s="428"/>
      <c r="U197" s="428"/>
      <c r="V197" s="428"/>
      <c r="W197" s="426"/>
      <c r="X197" s="426"/>
      <c r="Y197" s="429"/>
      <c r="Z197" s="429"/>
      <c r="AA197" s="429"/>
      <c r="AB197" s="429"/>
      <c r="AC197" s="429"/>
      <c r="AD197" s="429"/>
      <c r="AE197" s="429"/>
      <c r="AF197" s="392"/>
      <c r="AG197" s="392"/>
      <c r="AH197" s="392"/>
      <c r="AI197" s="392"/>
      <c r="AJ197" s="392"/>
      <c r="AK197" s="392"/>
      <c r="AL197" s="392"/>
      <c r="AM197" s="393"/>
    </row>
    <row r="198" spans="2:39">
      <c r="B198" s="317" t="s">
        <v>167</v>
      </c>
      <c r="C198" s="331"/>
      <c r="D198" s="331"/>
      <c r="E198" s="369"/>
      <c r="F198" s="369"/>
      <c r="G198" s="369"/>
      <c r="H198" s="369"/>
      <c r="I198" s="369"/>
      <c r="J198" s="369"/>
      <c r="K198" s="369"/>
      <c r="L198" s="369"/>
      <c r="M198" s="369"/>
      <c r="N198" s="369"/>
      <c r="O198" s="284"/>
      <c r="P198" s="333"/>
      <c r="Q198" s="333"/>
      <c r="R198" s="333"/>
      <c r="S198" s="332"/>
      <c r="T198" s="332"/>
      <c r="U198" s="332"/>
      <c r="V198" s="332"/>
      <c r="W198" s="333"/>
      <c r="X198" s="333"/>
      <c r="Y198" s="334">
        <f>HLOOKUP(Y$35,'3.  Distribution Rates'!$C$122:$P$133,7,FALSE)</f>
        <v>0</v>
      </c>
      <c r="Z198" s="334">
        <f>HLOOKUP(Z$35,'3.  Distribution Rates'!$C$122:$P$133,7,FALSE)</f>
        <v>0</v>
      </c>
      <c r="AA198" s="334">
        <f>HLOOKUP(AA$35,'3.  Distribution Rates'!$C$122:$P$133,7,FALSE)</f>
        <v>0</v>
      </c>
      <c r="AB198" s="334">
        <f>HLOOKUP(AB$35,'3.  Distribution Rates'!$C$122:$P$133,7,FALSE)</f>
        <v>0</v>
      </c>
      <c r="AC198" s="334">
        <f>HLOOKUP(AC$35,'3.  Distribution Rates'!$C$122:$P$133,7,FALSE)</f>
        <v>0</v>
      </c>
      <c r="AD198" s="334">
        <f>HLOOKUP(AD$35,'3.  Distribution Rates'!$C$122:$P$133,7,FALSE)</f>
        <v>0</v>
      </c>
      <c r="AE198" s="334">
        <f>HLOOKUP(AE$35,'3.  Distribution Rates'!$C$122:$P$133,7,FALSE)</f>
        <v>0</v>
      </c>
      <c r="AF198" s="334">
        <f>HLOOKUP(AF$35,'3.  Distribution Rates'!$C$122:$P$133,7,FALSE)</f>
        <v>0</v>
      </c>
      <c r="AG198" s="334">
        <f>HLOOKUP(AG$35,'3.  Distribution Rates'!$C$122:$P$133,7,FALSE)</f>
        <v>0</v>
      </c>
      <c r="AH198" s="334">
        <f>HLOOKUP(AH$35,'3.  Distribution Rates'!$C$122:$P$133,7,FALSE)</f>
        <v>0</v>
      </c>
      <c r="AI198" s="334">
        <f>HLOOKUP(AI$35,'3.  Distribution Rates'!$C$122:$P$133,7,FALSE)</f>
        <v>0</v>
      </c>
      <c r="AJ198" s="334">
        <f>HLOOKUP(AJ$35,'3.  Distribution Rates'!$C$122:$P$133,7,FALSE)</f>
        <v>0</v>
      </c>
      <c r="AK198" s="334">
        <f>HLOOKUP(AK$35,'3.  Distribution Rates'!$C$122:$P$133,7,FALSE)</f>
        <v>0</v>
      </c>
      <c r="AL198" s="334">
        <f>HLOOKUP(AL$35,'3.  Distribution Rates'!$C$122:$P$133,7,FALSE)</f>
        <v>0</v>
      </c>
      <c r="AM198" s="341"/>
    </row>
    <row r="199" spans="2:39">
      <c r="B199" s="317" t="s">
        <v>148</v>
      </c>
      <c r="C199" s="338"/>
      <c r="D199" s="302"/>
      <c r="E199" s="272"/>
      <c r="F199" s="272"/>
      <c r="G199" s="272"/>
      <c r="H199" s="272"/>
      <c r="I199" s="272"/>
      <c r="J199" s="272"/>
      <c r="K199" s="272"/>
      <c r="L199" s="272"/>
      <c r="M199" s="272"/>
      <c r="N199" s="272"/>
      <c r="O199" s="284"/>
      <c r="P199" s="272"/>
      <c r="Q199" s="272"/>
      <c r="R199" s="272"/>
      <c r="S199" s="302"/>
      <c r="T199" s="302"/>
      <c r="U199" s="302"/>
      <c r="V199" s="302"/>
      <c r="W199" s="272"/>
      <c r="X199" s="272"/>
      <c r="Y199" s="371">
        <f>'4.  2011-2014 LRAM'!Y138*Y198</f>
        <v>0</v>
      </c>
      <c r="Z199" s="371">
        <f>'4.  2011-2014 LRAM'!Z138*Z198</f>
        <v>0</v>
      </c>
      <c r="AA199" s="371">
        <f>'4.  2011-2014 LRAM'!AA138*AA198</f>
        <v>0</v>
      </c>
      <c r="AB199" s="371">
        <f>'4.  2011-2014 LRAM'!AB138*AB198</f>
        <v>0</v>
      </c>
      <c r="AC199" s="371">
        <f>'4.  2011-2014 LRAM'!AC138*AC198</f>
        <v>0</v>
      </c>
      <c r="AD199" s="371">
        <f>'4.  2011-2014 LRAM'!AD138*AD198</f>
        <v>0</v>
      </c>
      <c r="AE199" s="371">
        <f>'4.  2011-2014 LRAM'!AE138*AE198</f>
        <v>0</v>
      </c>
      <c r="AF199" s="371">
        <f>'4.  2011-2014 LRAM'!AF138*AF198</f>
        <v>0</v>
      </c>
      <c r="AG199" s="371">
        <f>'4.  2011-2014 LRAM'!AG138*AG198</f>
        <v>0</v>
      </c>
      <c r="AH199" s="371">
        <f>'4.  2011-2014 LRAM'!AH138*AH198</f>
        <v>0</v>
      </c>
      <c r="AI199" s="371">
        <f>'4.  2011-2014 LRAM'!AI138*AI198</f>
        <v>0</v>
      </c>
      <c r="AJ199" s="371">
        <f>'4.  2011-2014 LRAM'!AJ138*AJ198</f>
        <v>0</v>
      </c>
      <c r="AK199" s="371">
        <f>'4.  2011-2014 LRAM'!AK138*AK198</f>
        <v>0</v>
      </c>
      <c r="AL199" s="371">
        <f>'4.  2011-2014 LRAM'!AL138*AL198</f>
        <v>0</v>
      </c>
      <c r="AM199" s="620">
        <f>SUM(Y199:AL199)</f>
        <v>0</v>
      </c>
    </row>
    <row r="200" spans="2:39">
      <c r="B200" s="317" t="s">
        <v>149</v>
      </c>
      <c r="C200" s="338"/>
      <c r="D200" s="302"/>
      <c r="E200" s="272"/>
      <c r="F200" s="272"/>
      <c r="G200" s="272"/>
      <c r="H200" s="272"/>
      <c r="I200" s="272"/>
      <c r="J200" s="272"/>
      <c r="K200" s="272"/>
      <c r="L200" s="272"/>
      <c r="M200" s="272"/>
      <c r="N200" s="272"/>
      <c r="O200" s="284"/>
      <c r="P200" s="272"/>
      <c r="Q200" s="272"/>
      <c r="R200" s="272"/>
      <c r="S200" s="302"/>
      <c r="T200" s="302"/>
      <c r="U200" s="302"/>
      <c r="V200" s="302"/>
      <c r="W200" s="272"/>
      <c r="X200" s="272"/>
      <c r="Y200" s="371">
        <f>'4.  2011-2014 LRAM'!Y267*Y198</f>
        <v>0</v>
      </c>
      <c r="Z200" s="371">
        <f>'4.  2011-2014 LRAM'!Z267*Z198</f>
        <v>0</v>
      </c>
      <c r="AA200" s="371">
        <f>'4.  2011-2014 LRAM'!AA267*AA198</f>
        <v>0</v>
      </c>
      <c r="AB200" s="371">
        <f>'4.  2011-2014 LRAM'!AB267*AB198</f>
        <v>0</v>
      </c>
      <c r="AC200" s="371">
        <f>'4.  2011-2014 LRAM'!AC267*AC198</f>
        <v>0</v>
      </c>
      <c r="AD200" s="371">
        <f>'4.  2011-2014 LRAM'!AD267*AD198</f>
        <v>0</v>
      </c>
      <c r="AE200" s="371">
        <f>'4.  2011-2014 LRAM'!AE267*AE198</f>
        <v>0</v>
      </c>
      <c r="AF200" s="371">
        <f>'4.  2011-2014 LRAM'!AF267*AF198</f>
        <v>0</v>
      </c>
      <c r="AG200" s="371">
        <f>'4.  2011-2014 LRAM'!AG267*AG198</f>
        <v>0</v>
      </c>
      <c r="AH200" s="371">
        <f>'4.  2011-2014 LRAM'!AH267*AH198</f>
        <v>0</v>
      </c>
      <c r="AI200" s="371">
        <f>'4.  2011-2014 LRAM'!AI267*AI198</f>
        <v>0</v>
      </c>
      <c r="AJ200" s="371">
        <f>'4.  2011-2014 LRAM'!AJ267*AJ198</f>
        <v>0</v>
      </c>
      <c r="AK200" s="371">
        <f>'4.  2011-2014 LRAM'!AK267*AK198</f>
        <v>0</v>
      </c>
      <c r="AL200" s="371">
        <f>'4.  2011-2014 LRAM'!AL267*AL198</f>
        <v>0</v>
      </c>
      <c r="AM200" s="620">
        <f>SUM(Y200:AL200)</f>
        <v>0</v>
      </c>
    </row>
    <row r="201" spans="2:39">
      <c r="B201" s="317" t="s">
        <v>150</v>
      </c>
      <c r="C201" s="338"/>
      <c r="D201" s="302"/>
      <c r="E201" s="272"/>
      <c r="F201" s="272"/>
      <c r="G201" s="272"/>
      <c r="H201" s="272"/>
      <c r="I201" s="272"/>
      <c r="J201" s="272"/>
      <c r="K201" s="272"/>
      <c r="L201" s="272"/>
      <c r="M201" s="272"/>
      <c r="N201" s="272"/>
      <c r="O201" s="284"/>
      <c r="P201" s="272"/>
      <c r="Q201" s="272"/>
      <c r="R201" s="272"/>
      <c r="S201" s="302"/>
      <c r="T201" s="302"/>
      <c r="U201" s="302"/>
      <c r="V201" s="302"/>
      <c r="W201" s="272"/>
      <c r="X201" s="272"/>
      <c r="Y201" s="371">
        <f>'4.  2011-2014 LRAM'!Y396*Y198</f>
        <v>0</v>
      </c>
      <c r="Z201" s="371">
        <f>'4.  2011-2014 LRAM'!Z396*Z198</f>
        <v>0</v>
      </c>
      <c r="AA201" s="371">
        <f>'4.  2011-2014 LRAM'!AA396*AA198</f>
        <v>0</v>
      </c>
      <c r="AB201" s="371">
        <f>'4.  2011-2014 LRAM'!AB396*AB198</f>
        <v>0</v>
      </c>
      <c r="AC201" s="371">
        <f>'4.  2011-2014 LRAM'!AC396*AC198</f>
        <v>0</v>
      </c>
      <c r="AD201" s="371">
        <f>'4.  2011-2014 LRAM'!AD396*AD198</f>
        <v>0</v>
      </c>
      <c r="AE201" s="371">
        <f>'4.  2011-2014 LRAM'!AE396*AE198</f>
        <v>0</v>
      </c>
      <c r="AF201" s="371">
        <f>'4.  2011-2014 LRAM'!AF396*AF198</f>
        <v>0</v>
      </c>
      <c r="AG201" s="371">
        <f>'4.  2011-2014 LRAM'!AG396*AG198</f>
        <v>0</v>
      </c>
      <c r="AH201" s="371">
        <f>'4.  2011-2014 LRAM'!AH396*AH198</f>
        <v>0</v>
      </c>
      <c r="AI201" s="371">
        <f>'4.  2011-2014 LRAM'!AI396*AI198</f>
        <v>0</v>
      </c>
      <c r="AJ201" s="371">
        <f>'4.  2011-2014 LRAM'!AJ396*AJ198</f>
        <v>0</v>
      </c>
      <c r="AK201" s="371">
        <f>'4.  2011-2014 LRAM'!AK396*AK198</f>
        <v>0</v>
      </c>
      <c r="AL201" s="371">
        <f>'4.  2011-2014 LRAM'!AL396*AL198</f>
        <v>0</v>
      </c>
      <c r="AM201" s="620">
        <f>SUM(Y201:AL201)</f>
        <v>0</v>
      </c>
    </row>
    <row r="202" spans="2:39">
      <c r="B202" s="317" t="s">
        <v>151</v>
      </c>
      <c r="C202" s="338"/>
      <c r="D202" s="302"/>
      <c r="E202" s="272"/>
      <c r="F202" s="272"/>
      <c r="G202" s="272"/>
      <c r="H202" s="272"/>
      <c r="I202" s="272"/>
      <c r="J202" s="272"/>
      <c r="K202" s="272"/>
      <c r="L202" s="272"/>
      <c r="M202" s="272"/>
      <c r="N202" s="272"/>
      <c r="O202" s="284"/>
      <c r="P202" s="272"/>
      <c r="Q202" s="272"/>
      <c r="R202" s="272"/>
      <c r="S202" s="302"/>
      <c r="T202" s="302"/>
      <c r="U202" s="302"/>
      <c r="V202" s="302"/>
      <c r="W202" s="272"/>
      <c r="X202" s="272"/>
      <c r="Y202" s="371">
        <f>'4.  2011-2014 LRAM'!Y526*Y198</f>
        <v>0</v>
      </c>
      <c r="Z202" s="371">
        <f>'4.  2011-2014 LRAM'!Z526*Z198</f>
        <v>0</v>
      </c>
      <c r="AA202" s="371">
        <f>'4.  2011-2014 LRAM'!AA526*AA198</f>
        <v>0</v>
      </c>
      <c r="AB202" s="371">
        <f>'4.  2011-2014 LRAM'!AB526*AB198</f>
        <v>0</v>
      </c>
      <c r="AC202" s="371">
        <f>'4.  2011-2014 LRAM'!AC526*AC198</f>
        <v>0</v>
      </c>
      <c r="AD202" s="371">
        <f>'4.  2011-2014 LRAM'!AD526*AD198</f>
        <v>0</v>
      </c>
      <c r="AE202" s="371">
        <f>'4.  2011-2014 LRAM'!AE526*AE198</f>
        <v>0</v>
      </c>
      <c r="AF202" s="371">
        <f>'4.  2011-2014 LRAM'!AF526*AF198</f>
        <v>0</v>
      </c>
      <c r="AG202" s="371">
        <f>'4.  2011-2014 LRAM'!AG526*AG198</f>
        <v>0</v>
      </c>
      <c r="AH202" s="371">
        <f>'4.  2011-2014 LRAM'!AH526*AH198</f>
        <v>0</v>
      </c>
      <c r="AI202" s="371">
        <f>'4.  2011-2014 LRAM'!AI526*AI198</f>
        <v>0</v>
      </c>
      <c r="AJ202" s="371">
        <f>'4.  2011-2014 LRAM'!AJ526*AJ198</f>
        <v>0</v>
      </c>
      <c r="AK202" s="371">
        <f>'4.  2011-2014 LRAM'!AK526*AK198</f>
        <v>0</v>
      </c>
      <c r="AL202" s="371">
        <f>'4.  2011-2014 LRAM'!AL526*AL198</f>
        <v>0</v>
      </c>
      <c r="AM202" s="620">
        <f>SUM(Y202:AL202)</f>
        <v>0</v>
      </c>
    </row>
    <row r="203" spans="2:39">
      <c r="B203" s="317" t="s">
        <v>152</v>
      </c>
      <c r="C203" s="338"/>
      <c r="D203" s="302"/>
      <c r="E203" s="272"/>
      <c r="F203" s="272"/>
      <c r="G203" s="272"/>
      <c r="H203" s="272"/>
      <c r="I203" s="272"/>
      <c r="J203" s="272"/>
      <c r="K203" s="272"/>
      <c r="L203" s="272"/>
      <c r="M203" s="272"/>
      <c r="N203" s="272"/>
      <c r="O203" s="284"/>
      <c r="P203" s="272"/>
      <c r="Q203" s="272"/>
      <c r="R203" s="272"/>
      <c r="S203" s="302"/>
      <c r="T203" s="302"/>
      <c r="U203" s="302"/>
      <c r="V203" s="302"/>
      <c r="W203" s="272"/>
      <c r="X203" s="272"/>
      <c r="Y203" s="371">
        <f>Y195*Y198</f>
        <v>0</v>
      </c>
      <c r="Z203" s="371">
        <f>Z195*Z198</f>
        <v>0</v>
      </c>
      <c r="AA203" s="371">
        <f>AA195*AA198</f>
        <v>0</v>
      </c>
      <c r="AB203" s="371">
        <f t="shared" ref="AB203:AL203" si="555">AB195*AB198</f>
        <v>0</v>
      </c>
      <c r="AC203" s="371">
        <f t="shared" si="555"/>
        <v>0</v>
      </c>
      <c r="AD203" s="371">
        <f t="shared" si="555"/>
        <v>0</v>
      </c>
      <c r="AE203" s="371">
        <f t="shared" si="555"/>
        <v>0</v>
      </c>
      <c r="AF203" s="371">
        <f t="shared" si="555"/>
        <v>0</v>
      </c>
      <c r="AG203" s="371">
        <f t="shared" si="555"/>
        <v>0</v>
      </c>
      <c r="AH203" s="371">
        <f t="shared" si="555"/>
        <v>0</v>
      </c>
      <c r="AI203" s="371">
        <f t="shared" si="555"/>
        <v>0</v>
      </c>
      <c r="AJ203" s="371">
        <f t="shared" si="555"/>
        <v>0</v>
      </c>
      <c r="AK203" s="371">
        <f t="shared" si="555"/>
        <v>0</v>
      </c>
      <c r="AL203" s="371">
        <f t="shared" si="555"/>
        <v>0</v>
      </c>
      <c r="AM203" s="620">
        <f>SUM(Y203:AL203)</f>
        <v>0</v>
      </c>
    </row>
    <row r="204" spans="2:39" ht="15.75">
      <c r="B204" s="342" t="s">
        <v>267</v>
      </c>
      <c r="C204" s="338"/>
      <c r="D204" s="329"/>
      <c r="E204" s="327"/>
      <c r="F204" s="327"/>
      <c r="G204" s="327"/>
      <c r="H204" s="327"/>
      <c r="I204" s="327"/>
      <c r="J204" s="327"/>
      <c r="K204" s="327"/>
      <c r="L204" s="327"/>
      <c r="M204" s="327"/>
      <c r="N204" s="327"/>
      <c r="O204" s="293"/>
      <c r="P204" s="327"/>
      <c r="Q204" s="327"/>
      <c r="R204" s="327"/>
      <c r="S204" s="329"/>
      <c r="T204" s="329"/>
      <c r="U204" s="329"/>
      <c r="V204" s="329"/>
      <c r="W204" s="327"/>
      <c r="X204" s="327"/>
      <c r="Y204" s="339">
        <f>SUM(Y199:Y203)</f>
        <v>0</v>
      </c>
      <c r="Z204" s="339">
        <f>SUM(Z199:Z203)</f>
        <v>0</v>
      </c>
      <c r="AA204" s="339">
        <f t="shared" ref="AA204:AE204" si="556">SUM(AA199:AA203)</f>
        <v>0</v>
      </c>
      <c r="AB204" s="339">
        <f t="shared" si="556"/>
        <v>0</v>
      </c>
      <c r="AC204" s="339">
        <f t="shared" si="556"/>
        <v>0</v>
      </c>
      <c r="AD204" s="339">
        <f t="shared" si="556"/>
        <v>0</v>
      </c>
      <c r="AE204" s="339">
        <f t="shared" si="556"/>
        <v>0</v>
      </c>
      <c r="AF204" s="339">
        <f>SUM(AF199:AF203)</f>
        <v>0</v>
      </c>
      <c r="AG204" s="339">
        <f>SUM(AG199:AG203)</f>
        <v>0</v>
      </c>
      <c r="AH204" s="339">
        <f t="shared" ref="AH204:AL204" si="557">SUM(AH199:AH203)</f>
        <v>0</v>
      </c>
      <c r="AI204" s="339">
        <f t="shared" si="557"/>
        <v>0</v>
      </c>
      <c r="AJ204" s="339">
        <f t="shared" si="557"/>
        <v>0</v>
      </c>
      <c r="AK204" s="339">
        <f t="shared" si="557"/>
        <v>0</v>
      </c>
      <c r="AL204" s="339">
        <f t="shared" si="557"/>
        <v>0</v>
      </c>
      <c r="AM204" s="400">
        <f>SUM(AM199:AM203)</f>
        <v>0</v>
      </c>
    </row>
    <row r="205" spans="2:39" ht="15.75">
      <c r="B205" s="342" t="s">
        <v>268</v>
      </c>
      <c r="C205" s="338"/>
      <c r="D205" s="343"/>
      <c r="E205" s="327"/>
      <c r="F205" s="327"/>
      <c r="G205" s="327"/>
      <c r="H205" s="327"/>
      <c r="I205" s="327"/>
      <c r="J205" s="327"/>
      <c r="K205" s="327"/>
      <c r="L205" s="327"/>
      <c r="M205" s="327"/>
      <c r="N205" s="327"/>
      <c r="O205" s="293"/>
      <c r="P205" s="327"/>
      <c r="Q205" s="327"/>
      <c r="R205" s="327"/>
      <c r="S205" s="329"/>
      <c r="T205" s="329"/>
      <c r="U205" s="329"/>
      <c r="V205" s="329"/>
      <c r="W205" s="327"/>
      <c r="X205" s="327"/>
      <c r="Y205" s="340">
        <f>Y196*Y198</f>
        <v>0</v>
      </c>
      <c r="Z205" s="340">
        <f t="shared" ref="Z205:AE205" si="558">Z196*Z198</f>
        <v>0</v>
      </c>
      <c r="AA205" s="340">
        <f t="shared" si="558"/>
        <v>0</v>
      </c>
      <c r="AB205" s="340">
        <f t="shared" si="558"/>
        <v>0</v>
      </c>
      <c r="AC205" s="340">
        <f t="shared" si="558"/>
        <v>0</v>
      </c>
      <c r="AD205" s="340">
        <f t="shared" si="558"/>
        <v>0</v>
      </c>
      <c r="AE205" s="340">
        <f t="shared" si="558"/>
        <v>0</v>
      </c>
      <c r="AF205" s="340">
        <f>AF196*AF198</f>
        <v>0</v>
      </c>
      <c r="AG205" s="340">
        <f t="shared" ref="AG205:AL205" si="559">AG196*AG198</f>
        <v>0</v>
      </c>
      <c r="AH205" s="340">
        <f t="shared" si="559"/>
        <v>0</v>
      </c>
      <c r="AI205" s="340">
        <f t="shared" si="559"/>
        <v>0</v>
      </c>
      <c r="AJ205" s="340">
        <f t="shared" si="559"/>
        <v>0</v>
      </c>
      <c r="AK205" s="340">
        <f t="shared" si="559"/>
        <v>0</v>
      </c>
      <c r="AL205" s="340">
        <f t="shared" si="559"/>
        <v>0</v>
      </c>
      <c r="AM205" s="400">
        <f>SUM(Y205:AL205)</f>
        <v>0</v>
      </c>
    </row>
    <row r="206" spans="2:39" ht="15.75">
      <c r="B206" s="342" t="s">
        <v>269</v>
      </c>
      <c r="C206" s="338"/>
      <c r="D206" s="343"/>
      <c r="E206" s="327"/>
      <c r="F206" s="327"/>
      <c r="G206" s="327"/>
      <c r="H206" s="327"/>
      <c r="I206" s="327"/>
      <c r="J206" s="327"/>
      <c r="K206" s="327"/>
      <c r="L206" s="327"/>
      <c r="M206" s="327"/>
      <c r="N206" s="327"/>
      <c r="O206" s="293"/>
      <c r="P206" s="327"/>
      <c r="Q206" s="327"/>
      <c r="R206" s="327"/>
      <c r="S206" s="343"/>
      <c r="T206" s="343"/>
      <c r="U206" s="343"/>
      <c r="V206" s="343"/>
      <c r="W206" s="327"/>
      <c r="X206" s="327"/>
      <c r="Y206" s="344"/>
      <c r="Z206" s="344"/>
      <c r="AA206" s="344"/>
      <c r="AB206" s="344"/>
      <c r="AC206" s="344"/>
      <c r="AD206" s="344"/>
      <c r="AE206" s="344"/>
      <c r="AF206" s="344"/>
      <c r="AG206" s="344"/>
      <c r="AH206" s="344"/>
      <c r="AI206" s="344"/>
      <c r="AJ206" s="344"/>
      <c r="AK206" s="344"/>
      <c r="AL206" s="344"/>
      <c r="AM206" s="400">
        <f>AM204-AM205</f>
        <v>0</v>
      </c>
    </row>
    <row r="207" spans="2:39">
      <c r="B207" s="317"/>
      <c r="C207" s="343"/>
      <c r="D207" s="343"/>
      <c r="E207" s="327"/>
      <c r="F207" s="327"/>
      <c r="G207" s="327"/>
      <c r="H207" s="327"/>
      <c r="I207" s="327"/>
      <c r="J207" s="327"/>
      <c r="K207" s="327"/>
      <c r="L207" s="327"/>
      <c r="M207" s="327"/>
      <c r="N207" s="327"/>
      <c r="O207" s="293"/>
      <c r="P207" s="327"/>
      <c r="Q207" s="327"/>
      <c r="R207" s="327"/>
      <c r="S207" s="343"/>
      <c r="T207" s="338"/>
      <c r="U207" s="343"/>
      <c r="V207" s="343"/>
      <c r="W207" s="327"/>
      <c r="X207" s="327"/>
      <c r="Y207" s="345"/>
      <c r="Z207" s="345"/>
      <c r="AA207" s="345"/>
      <c r="AB207" s="345"/>
      <c r="AC207" s="345"/>
      <c r="AD207" s="345"/>
      <c r="AE207" s="345"/>
      <c r="AF207" s="345"/>
      <c r="AG207" s="345"/>
      <c r="AH207" s="345"/>
      <c r="AI207" s="345"/>
      <c r="AJ207" s="345"/>
      <c r="AK207" s="345"/>
      <c r="AL207" s="345"/>
      <c r="AM207" s="341"/>
    </row>
    <row r="208" spans="2:39">
      <c r="B208" s="287" t="s">
        <v>143</v>
      </c>
      <c r="C208" s="297"/>
      <c r="D208" s="272"/>
      <c r="E208" s="272"/>
      <c r="F208" s="272"/>
      <c r="G208" s="272"/>
      <c r="H208" s="272"/>
      <c r="I208" s="272"/>
      <c r="J208" s="272"/>
      <c r="K208" s="272"/>
      <c r="L208" s="272"/>
      <c r="M208" s="272"/>
      <c r="N208" s="272"/>
      <c r="O208" s="350"/>
      <c r="P208" s="272"/>
      <c r="Q208" s="272"/>
      <c r="R208" s="272"/>
      <c r="S208" s="297"/>
      <c r="T208" s="302"/>
      <c r="U208" s="302"/>
      <c r="V208" s="272"/>
      <c r="W208" s="272"/>
      <c r="X208" s="302"/>
      <c r="Y208" s="284">
        <f>SUMPRODUCT(E38:E193,Y38:Y193)</f>
        <v>2651008</v>
      </c>
      <c r="Z208" s="284">
        <f>SUMPRODUCT(E38:E193,Z38:Z193)</f>
        <v>1594713</v>
      </c>
      <c r="AA208" s="284">
        <f>IF(AA36="kw",SUMPRODUCT(N38:N193,P38:P193,AA38:AA193),SUMPRODUCT(E38:E193,AA38:AA193))</f>
        <v>10852.44</v>
      </c>
      <c r="AB208" s="284">
        <f>IF(AB36="kw",SUMPRODUCT(N38:N193,P38:P193,AB38:AB193),SUMPRODUCT(E38:E193,AB38:AB193))</f>
        <v>9080.4</v>
      </c>
      <c r="AC208" s="284">
        <f>IF(AC36="kw",SUMPRODUCT(N38:N193,P38:P193,AC38:AC193),SUMPRODUCT(E38:E193,AC38:AC193))</f>
        <v>126743.03999999999</v>
      </c>
      <c r="AD208" s="284">
        <f>IF(AD36="kw",SUMPRODUCT(N38:N193,P38:P193,AD38:AD193),SUMPRODUCT(E38:E193,AD38:AD193))</f>
        <v>0</v>
      </c>
      <c r="AE208" s="284">
        <f>IF(AE36="kw",SUMPRODUCT(N38:N193,P38:P193,AE38:AE193),SUMPRODUCT(E38:E193,AE38:AE193))</f>
        <v>0</v>
      </c>
      <c r="AF208" s="284">
        <f>IF(AF36="kw",SUMPRODUCT(N38:N193,P38:P193,AF38:AF193),SUMPRODUCT(E38:E193,AF38:AF193))</f>
        <v>0</v>
      </c>
      <c r="AG208" s="284">
        <f>IF(AG36="kw",SUMPRODUCT(N38:N193,P38:P193,AG38:AG193),SUMPRODUCT(E38:E193,AG38:AG193))</f>
        <v>0</v>
      </c>
      <c r="AH208" s="284">
        <f>IF(AH36="kw",SUMPRODUCT(N38:N193,P38:P193,AH38:AH193),SUMPRODUCT(E38:E193,AH38:AH193))</f>
        <v>0</v>
      </c>
      <c r="AI208" s="284">
        <f>IF(AI36="kw",SUMPRODUCT(N38:N193,P38:P193,AI38:AI193),SUMPRODUCT(E38:E193,AI38:AI193))</f>
        <v>0</v>
      </c>
      <c r="AJ208" s="284">
        <f>IF(AJ36="kw",SUMPRODUCT(N38:N193,P38:P193,AJ38:AJ193),SUMPRODUCT(E38:E193,AJ38:AJ193))</f>
        <v>0</v>
      </c>
      <c r="AK208" s="284">
        <f>IF(AK36="kw",SUMPRODUCT(N38:N193,P38:P193,AK38:AK193),SUMPRODUCT(E38:E193,AK38:AK193))</f>
        <v>0</v>
      </c>
      <c r="AL208" s="284">
        <f>IF(AL36="kw",SUMPRODUCT(N38:N193,P38:P193,AL38:AL193),SUMPRODUCT(E38:E193,AL38:AL193))</f>
        <v>0</v>
      </c>
      <c r="AM208" s="341"/>
    </row>
    <row r="209" spans="1:39">
      <c r="B209" s="287" t="s">
        <v>144</v>
      </c>
      <c r="C209" s="297"/>
      <c r="D209" s="272"/>
      <c r="E209" s="272"/>
      <c r="F209" s="272"/>
      <c r="G209" s="272"/>
      <c r="H209" s="272"/>
      <c r="I209" s="272"/>
      <c r="J209" s="272"/>
      <c r="K209" s="272"/>
      <c r="L209" s="272"/>
      <c r="M209" s="272"/>
      <c r="N209" s="272"/>
      <c r="O209" s="350"/>
      <c r="P209" s="272"/>
      <c r="Q209" s="272"/>
      <c r="R209" s="272"/>
      <c r="S209" s="297"/>
      <c r="T209" s="302"/>
      <c r="U209" s="302"/>
      <c r="V209" s="272"/>
      <c r="W209" s="272"/>
      <c r="X209" s="302"/>
      <c r="Y209" s="284">
        <f>SUMPRODUCT(F38:F193,Y38:Y193)</f>
        <v>2629726</v>
      </c>
      <c r="Z209" s="284">
        <f>SUMPRODUCT(F38:F193,Z38:Z193)</f>
        <v>1594711.9999999998</v>
      </c>
      <c r="AA209" s="284">
        <f>IF(AA36="kw",SUMPRODUCT(N38:N193,Q38:Q193,AA38:AA193),SUMPRODUCT(F38:F193,AA38:AA193))</f>
        <v>10852.440000000002</v>
      </c>
      <c r="AB209" s="284">
        <f>IF(AB36="kw",SUMPRODUCT(N38:N193,Q38:Q193,AB38:AB193),SUMPRODUCT(F38:F193,AB38:AB193))</f>
        <v>9080.4000000000015</v>
      </c>
      <c r="AC209" s="284">
        <f>IF(AC36="kw",SUMPRODUCT(N38:N193,Q38:Q193,AC38:AC193),SUMPRODUCT(F38:F193,AC38:AC193))</f>
        <v>126743.03999999999</v>
      </c>
      <c r="AD209" s="284">
        <f>IF(AD36="kw",SUMPRODUCT(N38:N193,Q38:Q193,AD38:AD193),SUMPRODUCT(F38:F193,AD38:AD193))</f>
        <v>0</v>
      </c>
      <c r="AE209" s="284">
        <f>IF(AE36="kw",SUMPRODUCT(N38:N193,Q38:Q193,AE38:AE193),SUMPRODUCT(F38:F193,AE38:AE193))</f>
        <v>0</v>
      </c>
      <c r="AF209" s="284">
        <f>IF(AF36="kw",SUMPRODUCT(N38:N193,Q38:Q193,AF38:AF193),SUMPRODUCT(F38:F193,AF38:AF193))</f>
        <v>0</v>
      </c>
      <c r="AG209" s="284">
        <f>IF(AG36="kw",SUMPRODUCT(N38:N193,Q38:Q193,AG38:AG193),SUMPRODUCT(F38:F193,AG38:AG193))</f>
        <v>0</v>
      </c>
      <c r="AH209" s="284">
        <f>IF(AH36="kw",SUMPRODUCT(N38:N193,Q38:Q193,AH38:AH193),SUMPRODUCT(F38:F193,AH38:AH193))</f>
        <v>0</v>
      </c>
      <c r="AI209" s="284">
        <f>IF(AI36="kw",SUMPRODUCT(N38:N193,Q38:Q193,AI38:AI193),SUMPRODUCT(F38:F193,AI38:AI193))</f>
        <v>0</v>
      </c>
      <c r="AJ209" s="284">
        <f>IF(AJ36="kw",SUMPRODUCT(N38:N193,Q38:Q193,AJ38:AJ193),SUMPRODUCT(F38:F193,AJ38:AJ193))</f>
        <v>0</v>
      </c>
      <c r="AK209" s="284">
        <f>IF(AK36="kw",SUMPRODUCT(N38:N193,Q38:Q193,AK38:AK193),SUMPRODUCT(F38:F193,AK38:AK193))</f>
        <v>0</v>
      </c>
      <c r="AL209" s="284">
        <f>IF(AL36="kw",SUMPRODUCT(N38:N193,Q38:Q193,AL38:AL193),SUMPRODUCT(F38:F193,AL38:AL193))</f>
        <v>0</v>
      </c>
      <c r="AM209" s="330"/>
    </row>
    <row r="210" spans="1:39">
      <c r="B210" s="287" t="s">
        <v>145</v>
      </c>
      <c r="C210" s="297"/>
      <c r="D210" s="272"/>
      <c r="E210" s="272"/>
      <c r="F210" s="272"/>
      <c r="G210" s="272"/>
      <c r="H210" s="272"/>
      <c r="I210" s="272"/>
      <c r="J210" s="272"/>
      <c r="K210" s="272"/>
      <c r="L210" s="272"/>
      <c r="M210" s="272"/>
      <c r="N210" s="272"/>
      <c r="O210" s="350"/>
      <c r="P210" s="272"/>
      <c r="Q210" s="272"/>
      <c r="R210" s="272"/>
      <c r="S210" s="297"/>
      <c r="T210" s="302"/>
      <c r="U210" s="302"/>
      <c r="V210" s="272"/>
      <c r="W210" s="272"/>
      <c r="X210" s="302"/>
      <c r="Y210" s="284">
        <f>SUMPRODUCT(G38:G193,Y38:Y193)</f>
        <v>2608933</v>
      </c>
      <c r="Z210" s="284">
        <f>SUMPRODUCT(G38:G193,Z38:Z193)</f>
        <v>1595948.5999999999</v>
      </c>
      <c r="AA210" s="284">
        <f>IF(AA36="kw",SUMPRODUCT(N38:N193,R38:R193,AA38:AA193),SUMPRODUCT(G38:G193,AA38:AA193))</f>
        <v>10852.440000000002</v>
      </c>
      <c r="AB210" s="284">
        <f>IF(AB36="kw",SUMPRODUCT(N38:N193,R38:R193,AB38:AB193),SUMPRODUCT(G38:G193,AB38:AB193))</f>
        <v>9080.4000000000015</v>
      </c>
      <c r="AC210" s="284">
        <f>IF(AC36="kw",SUMPRODUCT(N38:N193,R38:R193,AC38:AC193),SUMPRODUCT(G38:G193,AC38:AC193))</f>
        <v>126743.03999999999</v>
      </c>
      <c r="AD210" s="284">
        <f>IF(AD36="kw",SUMPRODUCT(N38:N193,R38:R193,AD38:AD193),SUMPRODUCT(G38:G193,AD38:AD193))</f>
        <v>0</v>
      </c>
      <c r="AE210" s="284">
        <f>IF(AE36="kw",SUMPRODUCT(N38:N193,R38:R193,AE38:AE193),SUMPRODUCT(G38:G193,AE38:AE193))</f>
        <v>0</v>
      </c>
      <c r="AF210" s="284">
        <f>IF(AF36="kw",SUMPRODUCT(N38:N193,R38:R193,AF38:AF193),SUMPRODUCT(G38:G193,AF38:AF193))</f>
        <v>0</v>
      </c>
      <c r="AG210" s="284">
        <f>IF(AG36="kw",SUMPRODUCT(N38:N193,R38:R193,AG38:AG193),SUMPRODUCT(G38:G193,AG38:AG193))</f>
        <v>0</v>
      </c>
      <c r="AH210" s="284">
        <f>IF(AH36="kw",SUMPRODUCT(N38:N193,R38:R193,AH38:AH193),SUMPRODUCT(G38:G193,AH38:AH193))</f>
        <v>0</v>
      </c>
      <c r="AI210" s="284">
        <f>IF(AI36="kw",SUMPRODUCT(N38:N193,R38:R193,AI38:AI193),SUMPRODUCT(G38:G193,AI38:AI193))</f>
        <v>0</v>
      </c>
      <c r="AJ210" s="284">
        <f>IF(AJ36="kw",SUMPRODUCT(N38:N193,R38:R193,AJ38:AJ193),SUMPRODUCT(G38:G193,AJ38:AJ193))</f>
        <v>0</v>
      </c>
      <c r="AK210" s="284">
        <f>IF(AK36="kw",SUMPRODUCT(N38:N193,R38:R193,AK38:AK193),SUMPRODUCT(G38:G193,AK38:AK193))</f>
        <v>0</v>
      </c>
      <c r="AL210" s="284">
        <f>IF(AL36="kw",SUMPRODUCT(N38:N193,R38:R193,AL38:AL193),SUMPRODUCT(G38:G193,AL38:AL193))</f>
        <v>0</v>
      </c>
      <c r="AM210" s="330"/>
    </row>
    <row r="211" spans="1:39">
      <c r="B211" s="287" t="s">
        <v>146</v>
      </c>
      <c r="C211" s="297"/>
      <c r="D211" s="272"/>
      <c r="E211" s="272"/>
      <c r="F211" s="272"/>
      <c r="G211" s="272"/>
      <c r="H211" s="272"/>
      <c r="I211" s="272"/>
      <c r="J211" s="272"/>
      <c r="K211" s="272"/>
      <c r="L211" s="272"/>
      <c r="M211" s="272"/>
      <c r="N211" s="272"/>
      <c r="O211" s="350"/>
      <c r="P211" s="272"/>
      <c r="Q211" s="272"/>
      <c r="R211" s="272"/>
      <c r="S211" s="297"/>
      <c r="T211" s="302"/>
      <c r="U211" s="302"/>
      <c r="V211" s="272"/>
      <c r="W211" s="272"/>
      <c r="X211" s="302"/>
      <c r="Y211" s="284">
        <f>SUMPRODUCT(H38:H193,Y38:Y193)</f>
        <v>2588323</v>
      </c>
      <c r="Z211" s="284">
        <f>SUMPRODUCT(H38:H193,Z38:Z193)</f>
        <v>1595948.5999999999</v>
      </c>
      <c r="AA211" s="284">
        <f>IF(AA36="kw",SUMPRODUCT(N38:N193,S38:S193,AA38:AA193),SUMPRODUCT(H38:H193,AA38:AA193))</f>
        <v>10852.440000000002</v>
      </c>
      <c r="AB211" s="284">
        <f>IF(AB36="kw",SUMPRODUCT(N38:N193,S38:S193,AB38:AB193),SUMPRODUCT(H38:H193,AB38:AB193))</f>
        <v>9080.4000000000015</v>
      </c>
      <c r="AC211" s="284">
        <f>IF(AC36="kw",SUMPRODUCT(N38:N193,S38:S193,AC38:AC193),SUMPRODUCT(H38:H193,AC38:AC193))</f>
        <v>126743.03999999999</v>
      </c>
      <c r="AD211" s="284">
        <f>IF(AD36="kw",SUMPRODUCT(N38:N193,S38:S193,AD38:AD193),SUMPRODUCT(H38:H193,AD38:AD193))</f>
        <v>0</v>
      </c>
      <c r="AE211" s="284">
        <f>IF(AE36="kw",SUMPRODUCT(N38:N193,S38:S193,AE38:AE193),SUMPRODUCT(H38:H193,AE38:AE193))</f>
        <v>0</v>
      </c>
      <c r="AF211" s="284">
        <f>IF(AF36="kw",SUMPRODUCT(N38:N193,S38:S193,AF38:AF193),SUMPRODUCT(H38:H193,AF38:AF193))</f>
        <v>0</v>
      </c>
      <c r="AG211" s="284">
        <f>IF(AG36="kw",SUMPRODUCT(N38:N193,S38:S193,AG38:AG193),SUMPRODUCT(H38:H193,AG38:AG193))</f>
        <v>0</v>
      </c>
      <c r="AH211" s="284">
        <f>IF(AH36="kw",SUMPRODUCT(N38:N193,S38:S193,AH38:AH193),SUMPRODUCT(H38:H193,AH38:AH193))</f>
        <v>0</v>
      </c>
      <c r="AI211" s="284">
        <f>IF(AI36="kw",SUMPRODUCT(N38:N193,S38:S193,AI38:AI193),SUMPRODUCT(H38:H193,AI38:AI193))</f>
        <v>0</v>
      </c>
      <c r="AJ211" s="284">
        <f>IF(AJ36="kw",SUMPRODUCT(N38:N193,S38:S193,AJ38:AJ193),SUMPRODUCT(H38:H193,AJ38:AJ193))</f>
        <v>0</v>
      </c>
      <c r="AK211" s="284">
        <f>IF(AK36="kw",SUMPRODUCT(N38:N193,S38:S193,AK38:AK193),SUMPRODUCT(H38:H193,AK38:AK193))</f>
        <v>0</v>
      </c>
      <c r="AL211" s="284">
        <f>IF(AL36="kw",SUMPRODUCT(N38:N193,S38:S193,AL38:AL193),SUMPRODUCT(H38:H193,AL38:AL193))</f>
        <v>0</v>
      </c>
      <c r="AM211" s="330"/>
    </row>
    <row r="212" spans="1:39">
      <c r="B212" s="430" t="s">
        <v>147</v>
      </c>
      <c r="C212" s="357"/>
      <c r="D212" s="377"/>
      <c r="E212" s="377"/>
      <c r="F212" s="377"/>
      <c r="G212" s="377"/>
      <c r="H212" s="377"/>
      <c r="I212" s="377"/>
      <c r="J212" s="377"/>
      <c r="K212" s="377"/>
      <c r="L212" s="377"/>
      <c r="M212" s="377"/>
      <c r="N212" s="377"/>
      <c r="O212" s="376"/>
      <c r="P212" s="377"/>
      <c r="Q212" s="377"/>
      <c r="R212" s="377"/>
      <c r="S212" s="357"/>
      <c r="T212" s="378"/>
      <c r="U212" s="378"/>
      <c r="V212" s="377"/>
      <c r="W212" s="377"/>
      <c r="X212" s="378"/>
      <c r="Y212" s="319">
        <f>SUMPRODUCT(I38:I193,Y38:Y193)</f>
        <v>2562277</v>
      </c>
      <c r="Z212" s="319">
        <f>SUMPRODUCT(I38:I193,Z38:Z193)</f>
        <v>1595948.5999999999</v>
      </c>
      <c r="AA212" s="319">
        <f>IF(AA36="kw",SUMPRODUCT(N38:N193,T38:T193,AA38:AA193),SUMPRODUCT(I38:I193,AA38:AA193))</f>
        <v>10852.440000000002</v>
      </c>
      <c r="AB212" s="319">
        <f>IF(AB36="kw",SUMPRODUCT(N38:N193,T38:T193,AB38:AB193),SUMPRODUCT(I38:I193,AB38:AB193))</f>
        <v>9080.4000000000015</v>
      </c>
      <c r="AC212" s="319">
        <f>IF(AC36="kw",SUMPRODUCT(N38:N193,T38:T193,AC38:AC193),SUMPRODUCT(I38:I193,AC38:AC193))</f>
        <v>126743.03999999999</v>
      </c>
      <c r="AD212" s="319">
        <f>IF(AD36="kw",SUMPRODUCT(N38:N193,T38:T193,AD38:AD193),SUMPRODUCT(I38:I193,AD38:AD193))</f>
        <v>0</v>
      </c>
      <c r="AE212" s="319">
        <f>IF(AE36="kw",SUMPRODUCT(N38:N193,T38:T193,AE38:AE193),SUMPRODUCT(I38:I193,AE38:AE193))</f>
        <v>0</v>
      </c>
      <c r="AF212" s="319">
        <f>IF(AF36="kw",SUMPRODUCT(N38:N193,T38:T193,AF38:AF193),SUMPRODUCT(I38:I193,AF38:AF193))</f>
        <v>0</v>
      </c>
      <c r="AG212" s="319">
        <f>IF(AG36="kw",SUMPRODUCT(N38:N193,T38:T193,AG38:AG193),SUMPRODUCT(I38:I193,AG38:AG193))</f>
        <v>0</v>
      </c>
      <c r="AH212" s="319">
        <f>IF(AH36="kw",SUMPRODUCT(N38:N193,T38:T193,AH38:AH193),SUMPRODUCT(I38:I193,AH38:AH193))</f>
        <v>0</v>
      </c>
      <c r="AI212" s="319">
        <f>IF(AI36="kw",SUMPRODUCT(N38:N193,T38:T193,AI38:AI193),SUMPRODUCT(I38:I193,AI38:AI193))</f>
        <v>0</v>
      </c>
      <c r="AJ212" s="319">
        <f>IF(AJ36="kw",SUMPRODUCT(N38:N193,T38:T193,AJ38:AJ193),SUMPRODUCT(I38:I193,AJ38:AJ193))</f>
        <v>0</v>
      </c>
      <c r="AK212" s="319">
        <f>IF(AK36="kw",SUMPRODUCT(N38:N193,T38:T193,AK38:AK193),SUMPRODUCT(I38:I193,AK38:AK193))</f>
        <v>0</v>
      </c>
      <c r="AL212" s="319">
        <f>IF(AL36="kw",SUMPRODUCT(N38:N193,T38:T193,AL38:AL193),SUMPRODUCT(I38:I193,AL38:AL193))</f>
        <v>0</v>
      </c>
      <c r="AM212" s="379"/>
    </row>
    <row r="213" spans="1:39" ht="20.25" customHeight="1">
      <c r="B213" s="361" t="s">
        <v>594</v>
      </c>
      <c r="C213" s="380"/>
      <c r="D213" s="381"/>
      <c r="E213" s="381"/>
      <c r="F213" s="381"/>
      <c r="G213" s="381"/>
      <c r="H213" s="381"/>
      <c r="I213" s="381"/>
      <c r="J213" s="381"/>
      <c r="K213" s="381"/>
      <c r="L213" s="381"/>
      <c r="M213" s="381"/>
      <c r="N213" s="381"/>
      <c r="O213" s="381"/>
      <c r="P213" s="381"/>
      <c r="Q213" s="381"/>
      <c r="R213" s="381"/>
      <c r="S213" s="364"/>
      <c r="T213" s="365"/>
      <c r="U213" s="381"/>
      <c r="V213" s="381"/>
      <c r="W213" s="381"/>
      <c r="X213" s="381"/>
      <c r="Y213" s="402"/>
      <c r="Z213" s="402"/>
      <c r="AA213" s="402"/>
      <c r="AB213" s="402"/>
      <c r="AC213" s="402"/>
      <c r="AD213" s="402"/>
      <c r="AE213" s="402"/>
      <c r="AF213" s="402"/>
      <c r="AG213" s="402"/>
      <c r="AH213" s="402"/>
      <c r="AI213" s="402"/>
      <c r="AJ213" s="402"/>
      <c r="AK213" s="402"/>
      <c r="AL213" s="402"/>
      <c r="AM213" s="382"/>
    </row>
    <row r="214" spans="1:39" ht="15.75">
      <c r="B214" s="431"/>
    </row>
    <row r="215" spans="1:39" ht="15.75">
      <c r="B215" s="431"/>
    </row>
    <row r="216" spans="1:39" ht="15.75">
      <c r="B216" s="273" t="s">
        <v>272</v>
      </c>
      <c r="C216" s="274"/>
      <c r="D216" s="582" t="s">
        <v>525</v>
      </c>
      <c r="E216" s="246"/>
      <c r="F216" s="582"/>
      <c r="G216" s="246"/>
      <c r="H216" s="246"/>
      <c r="I216" s="246"/>
      <c r="J216" s="246"/>
      <c r="K216" s="246"/>
      <c r="L216" s="246"/>
      <c r="M216" s="246"/>
      <c r="N216" s="246"/>
      <c r="O216" s="274"/>
      <c r="P216" s="246"/>
      <c r="Q216" s="246"/>
      <c r="R216" s="246"/>
      <c r="S216" s="246"/>
      <c r="T216" s="246"/>
      <c r="U216" s="246"/>
      <c r="V216" s="246"/>
      <c r="W216" s="246"/>
      <c r="X216" s="246"/>
      <c r="Y216" s="263"/>
      <c r="Z216" s="260"/>
      <c r="AA216" s="260"/>
      <c r="AB216" s="260"/>
      <c r="AC216" s="260"/>
      <c r="AD216" s="260"/>
      <c r="AE216" s="260"/>
      <c r="AF216" s="260"/>
      <c r="AG216" s="260"/>
      <c r="AH216" s="260"/>
      <c r="AI216" s="260"/>
      <c r="AJ216" s="260"/>
      <c r="AK216" s="260"/>
      <c r="AL216" s="260"/>
      <c r="AM216" s="275"/>
    </row>
    <row r="217" spans="1:39" ht="34.5" customHeight="1">
      <c r="B217" s="1287" t="s">
        <v>210</v>
      </c>
      <c r="C217" s="1289" t="s">
        <v>32</v>
      </c>
      <c r="D217" s="277" t="s">
        <v>421</v>
      </c>
      <c r="E217" s="1291" t="s">
        <v>208</v>
      </c>
      <c r="F217" s="1292"/>
      <c r="G217" s="1292"/>
      <c r="H217" s="1292"/>
      <c r="I217" s="1292"/>
      <c r="J217" s="1292"/>
      <c r="K217" s="1292"/>
      <c r="L217" s="1292"/>
      <c r="M217" s="1293"/>
      <c r="N217" s="1297" t="s">
        <v>212</v>
      </c>
      <c r="O217" s="277" t="s">
        <v>422</v>
      </c>
      <c r="P217" s="1291" t="s">
        <v>211</v>
      </c>
      <c r="Q217" s="1292"/>
      <c r="R217" s="1292"/>
      <c r="S217" s="1292"/>
      <c r="T217" s="1292"/>
      <c r="U217" s="1292"/>
      <c r="V217" s="1292"/>
      <c r="W217" s="1292"/>
      <c r="X217" s="1293"/>
      <c r="Y217" s="1294" t="s">
        <v>242</v>
      </c>
      <c r="Z217" s="1295"/>
      <c r="AA217" s="1295"/>
      <c r="AB217" s="1295"/>
      <c r="AC217" s="1295"/>
      <c r="AD217" s="1295"/>
      <c r="AE217" s="1295"/>
      <c r="AF217" s="1295"/>
      <c r="AG217" s="1295"/>
      <c r="AH217" s="1295"/>
      <c r="AI217" s="1295"/>
      <c r="AJ217" s="1295"/>
      <c r="AK217" s="1295"/>
      <c r="AL217" s="1295"/>
      <c r="AM217" s="1296"/>
    </row>
    <row r="218" spans="1:39" ht="60.75" customHeight="1">
      <c r="B218" s="1288"/>
      <c r="C218" s="1290"/>
      <c r="D218" s="278">
        <v>2016</v>
      </c>
      <c r="E218" s="278">
        <v>2017</v>
      </c>
      <c r="F218" s="278">
        <v>2018</v>
      </c>
      <c r="G218" s="278">
        <v>2019</v>
      </c>
      <c r="H218" s="278">
        <v>2020</v>
      </c>
      <c r="I218" s="278">
        <v>2021</v>
      </c>
      <c r="J218" s="278">
        <v>2022</v>
      </c>
      <c r="K218" s="278">
        <v>2023</v>
      </c>
      <c r="L218" s="278">
        <v>2024</v>
      </c>
      <c r="M218" s="278">
        <v>2025</v>
      </c>
      <c r="N218" s="1298"/>
      <c r="O218" s="278">
        <v>2016</v>
      </c>
      <c r="P218" s="278">
        <v>2017</v>
      </c>
      <c r="Q218" s="278">
        <v>2018</v>
      </c>
      <c r="R218" s="278">
        <v>2019</v>
      </c>
      <c r="S218" s="278">
        <v>2020</v>
      </c>
      <c r="T218" s="278">
        <v>2021</v>
      </c>
      <c r="U218" s="278">
        <v>2022</v>
      </c>
      <c r="V218" s="278">
        <v>2023</v>
      </c>
      <c r="W218" s="278">
        <v>2024</v>
      </c>
      <c r="X218" s="278">
        <v>2025</v>
      </c>
      <c r="Y218" s="278" t="str">
        <f>'1.  LRAMVA Summary'!D52</f>
        <v>Residential</v>
      </c>
      <c r="Z218" s="278" t="str">
        <f>'1.  LRAMVA Summary'!E52</f>
        <v>GS&lt;50 kW</v>
      </c>
      <c r="AA218" s="278" t="str">
        <f>'1.  LRAMVA Summary'!F52</f>
        <v>General Service 50 to 999 kW</v>
      </c>
      <c r="AB218" s="278" t="str">
        <f>'1.  LRAMVA Summary'!G52</f>
        <v>General Service 1,000 to 4,999 kW</v>
      </c>
      <c r="AC218" s="278" t="str">
        <f>'1.  LRAMVA Summary'!H52</f>
        <v>Large Use</v>
      </c>
      <c r="AD218" s="278" t="str">
        <f>'1.  LRAMVA Summary'!I52</f>
        <v>Unmetered Scattered Load</v>
      </c>
      <c r="AE218" s="278" t="str">
        <f>'1.  LRAMVA Summary'!J52</f>
        <v>Sentinel Lighting</v>
      </c>
      <c r="AF218" s="278" t="str">
        <f>'1.  LRAMVA Summary'!K52</f>
        <v>Street Lighting</v>
      </c>
      <c r="AG218" s="278" t="str">
        <f>'1.  LRAMVA Summary'!L52</f>
        <v/>
      </c>
      <c r="AH218" s="278" t="str">
        <f>'1.  LRAMVA Summary'!M52</f>
        <v/>
      </c>
      <c r="AI218" s="278" t="str">
        <f>'1.  LRAMVA Summary'!N52</f>
        <v/>
      </c>
      <c r="AJ218" s="278" t="str">
        <f>'1.  LRAMVA Summary'!O52</f>
        <v/>
      </c>
      <c r="AK218" s="278" t="str">
        <f>'1.  LRAMVA Summary'!P52</f>
        <v/>
      </c>
      <c r="AL218" s="278" t="str">
        <f>'1.  LRAMVA Summary'!Q52</f>
        <v/>
      </c>
      <c r="AM218" s="280" t="str">
        <f>'1.  LRAMVA Summary'!R52</f>
        <v>Total</v>
      </c>
    </row>
    <row r="219" spans="1:39" ht="15.75" customHeight="1">
      <c r="B219" s="511" t="s">
        <v>503</v>
      </c>
      <c r="C219" s="282"/>
      <c r="D219" s="282"/>
      <c r="E219" s="282"/>
      <c r="F219" s="282"/>
      <c r="G219" s="282"/>
      <c r="H219" s="282"/>
      <c r="I219" s="282"/>
      <c r="J219" s="282"/>
      <c r="K219" s="282"/>
      <c r="L219" s="282"/>
      <c r="M219" s="282"/>
      <c r="N219" s="283"/>
      <c r="O219" s="282"/>
      <c r="P219" s="282"/>
      <c r="Q219" s="282"/>
      <c r="R219" s="282"/>
      <c r="S219" s="282"/>
      <c r="T219" s="282"/>
      <c r="U219" s="282"/>
      <c r="V219" s="282"/>
      <c r="W219" s="282"/>
      <c r="X219" s="282"/>
      <c r="Y219" s="284" t="str">
        <f>'1.  LRAMVA Summary'!D53</f>
        <v>kWh</v>
      </c>
      <c r="Z219" s="284" t="str">
        <f>'1.  LRAMVA Summary'!E53</f>
        <v>kWh</v>
      </c>
      <c r="AA219" s="284" t="str">
        <f>'1.  LRAMVA Summary'!F53</f>
        <v>kW</v>
      </c>
      <c r="AB219" s="284" t="str">
        <f>'1.  LRAMVA Summary'!G53</f>
        <v>kW</v>
      </c>
      <c r="AC219" s="284" t="str">
        <f>'1.  LRAMVA Summary'!H53</f>
        <v>kW</v>
      </c>
      <c r="AD219" s="284" t="str">
        <f>'1.  LRAMVA Summary'!I53</f>
        <v>kWh</v>
      </c>
      <c r="AE219" s="284" t="str">
        <f>'1.  LRAMVA Summary'!J53</f>
        <v>kW</v>
      </c>
      <c r="AF219" s="284" t="str">
        <f>'1.  LRAMVA Summary'!K53</f>
        <v>kW</v>
      </c>
      <c r="AG219" s="284">
        <f>'1.  LRAMVA Summary'!L53</f>
        <v>0</v>
      </c>
      <c r="AH219" s="284">
        <f>'1.  LRAMVA Summary'!M53</f>
        <v>0</v>
      </c>
      <c r="AI219" s="284">
        <f>'1.  LRAMVA Summary'!N53</f>
        <v>0</v>
      </c>
      <c r="AJ219" s="284">
        <f>'1.  LRAMVA Summary'!O53</f>
        <v>0</v>
      </c>
      <c r="AK219" s="284">
        <f>'1.  LRAMVA Summary'!P53</f>
        <v>0</v>
      </c>
      <c r="AL219" s="284">
        <f>'1.  LRAMVA Summary'!Q53</f>
        <v>0</v>
      </c>
      <c r="AM219" s="285"/>
    </row>
    <row r="220" spans="1:39" ht="15.75" outlineLevel="1">
      <c r="B220" s="281" t="s">
        <v>496</v>
      </c>
      <c r="C220" s="282"/>
      <c r="D220" s="282"/>
      <c r="E220" s="282"/>
      <c r="F220" s="282"/>
      <c r="G220" s="282"/>
      <c r="H220" s="282"/>
      <c r="I220" s="282"/>
      <c r="J220" s="282"/>
      <c r="K220" s="282"/>
      <c r="L220" s="282"/>
      <c r="M220" s="282"/>
      <c r="N220" s="283"/>
      <c r="O220" s="282"/>
      <c r="P220" s="282"/>
      <c r="Q220" s="282"/>
      <c r="R220" s="282"/>
      <c r="S220" s="282"/>
      <c r="T220" s="282"/>
      <c r="U220" s="282"/>
      <c r="V220" s="282"/>
      <c r="W220" s="282"/>
      <c r="X220" s="282"/>
      <c r="Y220" s="284"/>
      <c r="Z220" s="284"/>
      <c r="AA220" s="284"/>
      <c r="AB220" s="284"/>
      <c r="AC220" s="284"/>
      <c r="AD220" s="284"/>
      <c r="AE220" s="284"/>
      <c r="AF220" s="284"/>
      <c r="AG220" s="284"/>
      <c r="AH220" s="284"/>
      <c r="AI220" s="284"/>
      <c r="AJ220" s="284"/>
      <c r="AK220" s="284"/>
      <c r="AL220" s="284"/>
      <c r="AM220" s="285"/>
    </row>
    <row r="221" spans="1:39" outlineLevel="1">
      <c r="A221" s="515">
        <v>1</v>
      </c>
      <c r="B221" s="513" t="s">
        <v>94</v>
      </c>
      <c r="C221" s="284" t="s">
        <v>24</v>
      </c>
      <c r="D221" s="288">
        <f>'[3]5.  2015-2020 LRAM'!D221</f>
        <v>0</v>
      </c>
      <c r="E221" s="288">
        <f>SUMIF('7.  Persistence Report'!$D$146:$D$150,$B221,'7.  Persistence Report'!AW$146:AW$150)</f>
        <v>0</v>
      </c>
      <c r="F221" s="288">
        <f>SUMIF('7.  Persistence Report'!$D$146:$D$150,$B221,'7.  Persistence Report'!AX$146:AX$150)</f>
        <v>0</v>
      </c>
      <c r="G221" s="288">
        <f>SUMIF('7.  Persistence Report'!$D$146:$D$150,$B221,'7.  Persistence Report'!AY$146:AY$150)</f>
        <v>0</v>
      </c>
      <c r="H221" s="288">
        <f>SUMIF('7.  Persistence Report'!$D$146:$D$150,$B221,'7.  Persistence Report'!AZ$146:AZ$150)</f>
        <v>0</v>
      </c>
      <c r="I221" s="288">
        <f>SUMIF('7.  Persistence Report'!$D$146:$D$150,$B221,'7.  Persistence Report'!BA$146:BA$150)</f>
        <v>0</v>
      </c>
      <c r="J221" s="288">
        <f>SUMIF('7.  Persistence Report'!$D$146:$D$150,$B221,'7.  Persistence Report'!BB$146:BB$150)</f>
        <v>0</v>
      </c>
      <c r="K221" s="288">
        <f>SUMIF('7.  Persistence Report'!$D$146:$D$150,$B221,'7.  Persistence Report'!BC$146:BC$150)</f>
        <v>0</v>
      </c>
      <c r="L221" s="288">
        <f>SUMIF('7.  Persistence Report'!$D$146:$D$150,$B221,'7.  Persistence Report'!BD$146:BD$150)</f>
        <v>0</v>
      </c>
      <c r="M221" s="288">
        <f>SUMIF('7.  Persistence Report'!$D$146:$D$150,$B221,'7.  Persistence Report'!BE$146:BE$150)</f>
        <v>0</v>
      </c>
      <c r="N221" s="284"/>
      <c r="O221" s="288">
        <f>'[3]5.  2015-2020 LRAM'!O221</f>
        <v>0</v>
      </c>
      <c r="P221" s="288">
        <f>SUMIF('7.  Persistence Report'!$D$146:$D$150,$B221,'7.  Persistence Report'!R$146:R$150)</f>
        <v>0</v>
      </c>
      <c r="Q221" s="288">
        <f>SUMIF('7.  Persistence Report'!$D$146:$D$150,$B221,'7.  Persistence Report'!S$146:S$150)</f>
        <v>0</v>
      </c>
      <c r="R221" s="288">
        <f>SUMIF('7.  Persistence Report'!$D$146:$D$150,$B221,'7.  Persistence Report'!T$146:T$150)</f>
        <v>0</v>
      </c>
      <c r="S221" s="288">
        <f>SUMIF('7.  Persistence Report'!$D$146:$D$150,$B221,'7.  Persistence Report'!U$146:U$150)</f>
        <v>0</v>
      </c>
      <c r="T221" s="288">
        <f>SUMIF('7.  Persistence Report'!$D$146:$D$150,$B221,'7.  Persistence Report'!V$146:V$150)</f>
        <v>0</v>
      </c>
      <c r="U221" s="288">
        <f>SUMIF('7.  Persistence Report'!$D$146:$D$150,$B221,'7.  Persistence Report'!W$146:W$150)</f>
        <v>0</v>
      </c>
      <c r="V221" s="288">
        <f>SUMIF('7.  Persistence Report'!$D$146:$D$150,$B221,'7.  Persistence Report'!X$146:X$150)</f>
        <v>0</v>
      </c>
      <c r="W221" s="288">
        <f>SUMIF('7.  Persistence Report'!$D$146:$D$150,$B221,'7.  Persistence Report'!Y$146:Y$150)</f>
        <v>0</v>
      </c>
      <c r="X221" s="288">
        <f>SUMIF('7.  Persistence Report'!$D$146:$D$150,$B221,'7.  Persistence Report'!Z$146:Z$150)</f>
        <v>0</v>
      </c>
      <c r="Y221" s="403"/>
      <c r="Z221" s="403"/>
      <c r="AA221" s="403"/>
      <c r="AB221" s="403"/>
      <c r="AC221" s="403"/>
      <c r="AD221" s="403"/>
      <c r="AE221" s="403"/>
      <c r="AF221" s="403"/>
      <c r="AG221" s="403"/>
      <c r="AH221" s="403"/>
      <c r="AI221" s="403"/>
      <c r="AJ221" s="403"/>
      <c r="AK221" s="403"/>
      <c r="AL221" s="403"/>
      <c r="AM221" s="289">
        <f>SUM(Y221:AL221)</f>
        <v>0</v>
      </c>
    </row>
    <row r="222" spans="1:39" outlineLevel="1">
      <c r="B222" s="287" t="s">
        <v>288</v>
      </c>
      <c r="C222" s="284" t="s">
        <v>162</v>
      </c>
      <c r="D222" s="288">
        <f>'[3]5.  2015-2020 LRAM'!D222</f>
        <v>0</v>
      </c>
      <c r="E222" s="288"/>
      <c r="F222" s="288"/>
      <c r="G222" s="288"/>
      <c r="H222" s="288"/>
      <c r="I222" s="288"/>
      <c r="J222" s="288"/>
      <c r="K222" s="288"/>
      <c r="L222" s="288"/>
      <c r="M222" s="288"/>
      <c r="N222" s="461"/>
      <c r="O222" s="288">
        <f>'[3]5.  2015-2020 LRAM'!O222</f>
        <v>0</v>
      </c>
      <c r="P222" s="288"/>
      <c r="Q222" s="288"/>
      <c r="R222" s="288"/>
      <c r="S222" s="288"/>
      <c r="T222" s="288"/>
      <c r="U222" s="288"/>
      <c r="V222" s="288"/>
      <c r="W222" s="288"/>
      <c r="X222" s="288"/>
      <c r="Y222" s="404">
        <f>Y221</f>
        <v>0</v>
      </c>
      <c r="Z222" s="404">
        <f t="shared" ref="Z222" si="560">Z221</f>
        <v>0</v>
      </c>
      <c r="AA222" s="404">
        <f t="shared" ref="AA222" si="561">AA221</f>
        <v>0</v>
      </c>
      <c r="AB222" s="404">
        <f t="shared" ref="AB222" si="562">AB221</f>
        <v>0</v>
      </c>
      <c r="AC222" s="404">
        <f t="shared" ref="AC222" si="563">AC221</f>
        <v>0</v>
      </c>
      <c r="AD222" s="404">
        <f t="shared" ref="AD222" si="564">AD221</f>
        <v>0</v>
      </c>
      <c r="AE222" s="404">
        <f t="shared" ref="AE222" si="565">AE221</f>
        <v>0</v>
      </c>
      <c r="AF222" s="404">
        <f t="shared" ref="AF222" si="566">AF221</f>
        <v>0</v>
      </c>
      <c r="AG222" s="404">
        <f t="shared" ref="AG222" si="567">AG221</f>
        <v>0</v>
      </c>
      <c r="AH222" s="404">
        <f t="shared" ref="AH222" si="568">AH221</f>
        <v>0</v>
      </c>
      <c r="AI222" s="404">
        <f t="shared" ref="AI222" si="569">AI221</f>
        <v>0</v>
      </c>
      <c r="AJ222" s="404">
        <f t="shared" ref="AJ222" si="570">AJ221</f>
        <v>0</v>
      </c>
      <c r="AK222" s="404">
        <f t="shared" ref="AK222" si="571">AK221</f>
        <v>0</v>
      </c>
      <c r="AL222" s="404">
        <f t="shared" ref="AL222" si="572">AL221</f>
        <v>0</v>
      </c>
      <c r="AM222" s="290"/>
    </row>
    <row r="223" spans="1:39" ht="15.75" outlineLevel="1">
      <c r="B223" s="291"/>
      <c r="C223" s="292"/>
      <c r="D223" s="292"/>
      <c r="E223" s="292"/>
      <c r="F223" s="292"/>
      <c r="G223" s="292"/>
      <c r="H223" s="292"/>
      <c r="I223" s="292"/>
      <c r="J223" s="292"/>
      <c r="K223" s="292"/>
      <c r="L223" s="292"/>
      <c r="M223" s="292"/>
      <c r="N223" s="293"/>
      <c r="O223" s="292"/>
      <c r="P223" s="292"/>
      <c r="Q223" s="292"/>
      <c r="R223" s="292"/>
      <c r="S223" s="292"/>
      <c r="T223" s="292"/>
      <c r="U223" s="292"/>
      <c r="V223" s="292"/>
      <c r="W223" s="292"/>
      <c r="X223" s="292"/>
      <c r="Y223" s="405"/>
      <c r="Z223" s="406"/>
      <c r="AA223" s="406"/>
      <c r="AB223" s="406"/>
      <c r="AC223" s="406"/>
      <c r="AD223" s="406"/>
      <c r="AE223" s="406"/>
      <c r="AF223" s="406"/>
      <c r="AG223" s="406"/>
      <c r="AH223" s="406"/>
      <c r="AI223" s="406"/>
      <c r="AJ223" s="406"/>
      <c r="AK223" s="406"/>
      <c r="AL223" s="406"/>
      <c r="AM223" s="295"/>
    </row>
    <row r="224" spans="1:39" outlineLevel="1">
      <c r="A224" s="515">
        <v>2</v>
      </c>
      <c r="B224" s="513" t="s">
        <v>95</v>
      </c>
      <c r="C224" s="284" t="s">
        <v>24</v>
      </c>
      <c r="D224" s="288">
        <f>'[3]5.  2015-2020 LRAM'!D224</f>
        <v>0</v>
      </c>
      <c r="E224" s="288">
        <f>SUMIF('7.  Persistence Report'!$D$146:$D$150,$B224,'7.  Persistence Report'!AW$146:AW$150)</f>
        <v>0</v>
      </c>
      <c r="F224" s="288">
        <f>SUMIF('7.  Persistence Report'!$D$146:$D$150,$B224,'7.  Persistence Report'!AX$146:AX$150)</f>
        <v>0</v>
      </c>
      <c r="G224" s="288">
        <f>SUMIF('7.  Persistence Report'!$D$146:$D$150,$B224,'7.  Persistence Report'!AY$146:AY$150)</f>
        <v>0</v>
      </c>
      <c r="H224" s="288">
        <f>SUMIF('7.  Persistence Report'!$D$146:$D$150,$B224,'7.  Persistence Report'!AZ$146:AZ$150)</f>
        <v>0</v>
      </c>
      <c r="I224" s="288">
        <f>SUMIF('7.  Persistence Report'!$D$146:$D$150,$B224,'7.  Persistence Report'!BA$146:BA$150)</f>
        <v>0</v>
      </c>
      <c r="J224" s="288">
        <f>SUMIF('7.  Persistence Report'!$D$146:$D$150,$B224,'7.  Persistence Report'!BB$146:BB$150)</f>
        <v>0</v>
      </c>
      <c r="K224" s="288">
        <f>SUMIF('7.  Persistence Report'!$D$146:$D$150,$B224,'7.  Persistence Report'!BC$146:BC$150)</f>
        <v>0</v>
      </c>
      <c r="L224" s="288">
        <f>SUMIF('7.  Persistence Report'!$D$146:$D$150,$B224,'7.  Persistence Report'!BD$146:BD$150)</f>
        <v>0</v>
      </c>
      <c r="M224" s="288">
        <f>SUMIF('7.  Persistence Report'!$D$146:$D$150,$B224,'7.  Persistence Report'!BE$146:BE$150)</f>
        <v>0</v>
      </c>
      <c r="N224" s="284"/>
      <c r="O224" s="288">
        <f>'[3]5.  2015-2020 LRAM'!O224</f>
        <v>0</v>
      </c>
      <c r="P224" s="288">
        <f>SUMIF('7.  Persistence Report'!$D$146:$D$150,$B224,'7.  Persistence Report'!R$146:R$150)</f>
        <v>0</v>
      </c>
      <c r="Q224" s="288">
        <f>SUMIF('7.  Persistence Report'!$D$146:$D$150,$B224,'7.  Persistence Report'!S$146:S$150)</f>
        <v>0</v>
      </c>
      <c r="R224" s="288">
        <f>SUMIF('7.  Persistence Report'!$D$146:$D$150,$B224,'7.  Persistence Report'!T$146:T$150)</f>
        <v>0</v>
      </c>
      <c r="S224" s="288">
        <f>SUMIF('7.  Persistence Report'!$D$146:$D$150,$B224,'7.  Persistence Report'!U$146:U$150)</f>
        <v>0</v>
      </c>
      <c r="T224" s="288">
        <f>SUMIF('7.  Persistence Report'!$D$146:$D$150,$B224,'7.  Persistence Report'!V$146:V$150)</f>
        <v>0</v>
      </c>
      <c r="U224" s="288">
        <f>SUMIF('7.  Persistence Report'!$D$146:$D$150,$B224,'7.  Persistence Report'!W$146:W$150)</f>
        <v>0</v>
      </c>
      <c r="V224" s="288">
        <f>SUMIF('7.  Persistence Report'!$D$146:$D$150,$B224,'7.  Persistence Report'!X$146:X$150)</f>
        <v>0</v>
      </c>
      <c r="W224" s="288">
        <f>SUMIF('7.  Persistence Report'!$D$146:$D$150,$B224,'7.  Persistence Report'!Y$146:Y$150)</f>
        <v>0</v>
      </c>
      <c r="X224" s="288">
        <f>SUMIF('7.  Persistence Report'!$D$146:$D$150,$B224,'7.  Persistence Report'!Z$146:Z$150)</f>
        <v>0</v>
      </c>
      <c r="Y224" s="403"/>
      <c r="Z224" s="403"/>
      <c r="AA224" s="403"/>
      <c r="AB224" s="403"/>
      <c r="AC224" s="403"/>
      <c r="AD224" s="403"/>
      <c r="AE224" s="403"/>
      <c r="AF224" s="403"/>
      <c r="AG224" s="403"/>
      <c r="AH224" s="403"/>
      <c r="AI224" s="403"/>
      <c r="AJ224" s="403"/>
      <c r="AK224" s="403"/>
      <c r="AL224" s="403"/>
      <c r="AM224" s="289">
        <f>SUM(Y224:AL224)</f>
        <v>0</v>
      </c>
    </row>
    <row r="225" spans="1:39" outlineLevel="1">
      <c r="B225" s="287" t="s">
        <v>288</v>
      </c>
      <c r="C225" s="284" t="s">
        <v>162</v>
      </c>
      <c r="D225" s="288">
        <f>'[3]5.  2015-2020 LRAM'!D225</f>
        <v>0</v>
      </c>
      <c r="E225" s="288"/>
      <c r="F225" s="288"/>
      <c r="G225" s="288"/>
      <c r="H225" s="288"/>
      <c r="I225" s="288"/>
      <c r="J225" s="288"/>
      <c r="K225" s="288"/>
      <c r="L225" s="288"/>
      <c r="M225" s="288"/>
      <c r="N225" s="461"/>
      <c r="O225" s="288">
        <f>'[3]5.  2015-2020 LRAM'!O225</f>
        <v>0</v>
      </c>
      <c r="P225" s="288"/>
      <c r="Q225" s="288"/>
      <c r="R225" s="288"/>
      <c r="S225" s="288"/>
      <c r="T225" s="288"/>
      <c r="U225" s="288"/>
      <c r="V225" s="288"/>
      <c r="W225" s="288"/>
      <c r="X225" s="288"/>
      <c r="Y225" s="404">
        <f>Y224</f>
        <v>0</v>
      </c>
      <c r="Z225" s="404">
        <f t="shared" ref="Z225" si="573">Z224</f>
        <v>0</v>
      </c>
      <c r="AA225" s="404">
        <f t="shared" ref="AA225" si="574">AA224</f>
        <v>0</v>
      </c>
      <c r="AB225" s="404">
        <f t="shared" ref="AB225" si="575">AB224</f>
        <v>0</v>
      </c>
      <c r="AC225" s="404">
        <f t="shared" ref="AC225" si="576">AC224</f>
        <v>0</v>
      </c>
      <c r="AD225" s="404">
        <f t="shared" ref="AD225" si="577">AD224</f>
        <v>0</v>
      </c>
      <c r="AE225" s="404">
        <f t="shared" ref="AE225" si="578">AE224</f>
        <v>0</v>
      </c>
      <c r="AF225" s="404">
        <f t="shared" ref="AF225" si="579">AF224</f>
        <v>0</v>
      </c>
      <c r="AG225" s="404">
        <f t="shared" ref="AG225" si="580">AG224</f>
        <v>0</v>
      </c>
      <c r="AH225" s="404">
        <f t="shared" ref="AH225" si="581">AH224</f>
        <v>0</v>
      </c>
      <c r="AI225" s="404">
        <f t="shared" ref="AI225" si="582">AI224</f>
        <v>0</v>
      </c>
      <c r="AJ225" s="404">
        <f t="shared" ref="AJ225" si="583">AJ224</f>
        <v>0</v>
      </c>
      <c r="AK225" s="404">
        <f t="shared" ref="AK225" si="584">AK224</f>
        <v>0</v>
      </c>
      <c r="AL225" s="404">
        <f t="shared" ref="AL225" si="585">AL224</f>
        <v>0</v>
      </c>
      <c r="AM225" s="290"/>
    </row>
    <row r="226" spans="1:39" ht="15.75" outlineLevel="1">
      <c r="B226" s="291"/>
      <c r="C226" s="292"/>
      <c r="D226" s="297"/>
      <c r="E226" s="297"/>
      <c r="F226" s="297"/>
      <c r="G226" s="297"/>
      <c r="H226" s="297"/>
      <c r="I226" s="297"/>
      <c r="J226" s="297"/>
      <c r="K226" s="297"/>
      <c r="L226" s="297"/>
      <c r="M226" s="297"/>
      <c r="N226" s="293"/>
      <c r="O226" s="297"/>
      <c r="P226" s="297"/>
      <c r="Q226" s="297"/>
      <c r="R226" s="297"/>
      <c r="S226" s="297"/>
      <c r="T226" s="297"/>
      <c r="U226" s="297"/>
      <c r="V226" s="297"/>
      <c r="W226" s="297"/>
      <c r="X226" s="297"/>
      <c r="Y226" s="405"/>
      <c r="Z226" s="406"/>
      <c r="AA226" s="406"/>
      <c r="AB226" s="406"/>
      <c r="AC226" s="406"/>
      <c r="AD226" s="406"/>
      <c r="AE226" s="406"/>
      <c r="AF226" s="406"/>
      <c r="AG226" s="406"/>
      <c r="AH226" s="406"/>
      <c r="AI226" s="406"/>
      <c r="AJ226" s="406"/>
      <c r="AK226" s="406"/>
      <c r="AL226" s="406"/>
      <c r="AM226" s="295"/>
    </row>
    <row r="227" spans="1:39" outlineLevel="1">
      <c r="A227" s="515">
        <v>3</v>
      </c>
      <c r="B227" s="513" t="s">
        <v>96</v>
      </c>
      <c r="C227" s="284" t="s">
        <v>24</v>
      </c>
      <c r="D227" s="288">
        <f>'[3]5.  2015-2020 LRAM'!D227</f>
        <v>0</v>
      </c>
      <c r="E227" s="288">
        <f>SUMIF('7.  Persistence Report'!$D$146:$D$150,$B227,'7.  Persistence Report'!AW$146:AW$150)</f>
        <v>0</v>
      </c>
      <c r="F227" s="288">
        <f>SUMIF('7.  Persistence Report'!$D$146:$D$150,$B227,'7.  Persistence Report'!AX$146:AX$150)</f>
        <v>0</v>
      </c>
      <c r="G227" s="288">
        <f>SUMIF('7.  Persistence Report'!$D$146:$D$150,$B227,'7.  Persistence Report'!AY$146:AY$150)</f>
        <v>0</v>
      </c>
      <c r="H227" s="288">
        <f>SUMIF('7.  Persistence Report'!$D$146:$D$150,$B227,'7.  Persistence Report'!AZ$146:AZ$150)</f>
        <v>0</v>
      </c>
      <c r="I227" s="288">
        <f>SUMIF('7.  Persistence Report'!$D$146:$D$150,$B227,'7.  Persistence Report'!BA$146:BA$150)</f>
        <v>0</v>
      </c>
      <c r="J227" s="288">
        <f>SUMIF('7.  Persistence Report'!$D$146:$D$150,$B227,'7.  Persistence Report'!BB$146:BB$150)</f>
        <v>0</v>
      </c>
      <c r="K227" s="288">
        <f>SUMIF('7.  Persistence Report'!$D$146:$D$150,$B227,'7.  Persistence Report'!BC$146:BC$150)</f>
        <v>0</v>
      </c>
      <c r="L227" s="288">
        <f>SUMIF('7.  Persistence Report'!$D$146:$D$150,$B227,'7.  Persistence Report'!BD$146:BD$150)</f>
        <v>0</v>
      </c>
      <c r="M227" s="288">
        <f>SUMIF('7.  Persistence Report'!$D$146:$D$150,$B227,'7.  Persistence Report'!BE$146:BE$150)</f>
        <v>0</v>
      </c>
      <c r="N227" s="284"/>
      <c r="O227" s="288">
        <f>'[3]5.  2015-2020 LRAM'!O227</f>
        <v>0</v>
      </c>
      <c r="P227" s="288">
        <f>SUMIF('7.  Persistence Report'!$D$146:$D$150,$B227,'7.  Persistence Report'!R$146:R$150)</f>
        <v>0</v>
      </c>
      <c r="Q227" s="288">
        <f>SUMIF('7.  Persistence Report'!$D$146:$D$150,$B227,'7.  Persistence Report'!S$146:S$150)</f>
        <v>0</v>
      </c>
      <c r="R227" s="288">
        <f>SUMIF('7.  Persistence Report'!$D$146:$D$150,$B227,'7.  Persistence Report'!T$146:T$150)</f>
        <v>0</v>
      </c>
      <c r="S227" s="288">
        <f>SUMIF('7.  Persistence Report'!$D$146:$D$150,$B227,'7.  Persistence Report'!U$146:U$150)</f>
        <v>0</v>
      </c>
      <c r="T227" s="288">
        <f>SUMIF('7.  Persistence Report'!$D$146:$D$150,$B227,'7.  Persistence Report'!V$146:V$150)</f>
        <v>0</v>
      </c>
      <c r="U227" s="288">
        <f>SUMIF('7.  Persistence Report'!$D$146:$D$150,$B227,'7.  Persistence Report'!W$146:W$150)</f>
        <v>0</v>
      </c>
      <c r="V227" s="288">
        <f>SUMIF('7.  Persistence Report'!$D$146:$D$150,$B227,'7.  Persistence Report'!X$146:X$150)</f>
        <v>0</v>
      </c>
      <c r="W227" s="288">
        <f>SUMIF('7.  Persistence Report'!$D$146:$D$150,$B227,'7.  Persistence Report'!Y$146:Y$150)</f>
        <v>0</v>
      </c>
      <c r="X227" s="288">
        <f>SUMIF('7.  Persistence Report'!$D$146:$D$150,$B227,'7.  Persistence Report'!Z$146:Z$150)</f>
        <v>0</v>
      </c>
      <c r="Y227" s="403"/>
      <c r="Z227" s="403"/>
      <c r="AA227" s="403"/>
      <c r="AB227" s="403"/>
      <c r="AC227" s="403"/>
      <c r="AD227" s="403"/>
      <c r="AE227" s="403"/>
      <c r="AF227" s="403"/>
      <c r="AG227" s="403"/>
      <c r="AH227" s="403"/>
      <c r="AI227" s="403"/>
      <c r="AJ227" s="403"/>
      <c r="AK227" s="403"/>
      <c r="AL227" s="403"/>
      <c r="AM227" s="289">
        <f>SUM(Y227:AL227)</f>
        <v>0</v>
      </c>
    </row>
    <row r="228" spans="1:39" outlineLevel="1">
      <c r="B228" s="287" t="s">
        <v>288</v>
      </c>
      <c r="C228" s="284" t="s">
        <v>162</v>
      </c>
      <c r="D228" s="288">
        <f>'[3]5.  2015-2020 LRAM'!D228</f>
        <v>0</v>
      </c>
      <c r="E228" s="288"/>
      <c r="F228" s="288"/>
      <c r="G228" s="288"/>
      <c r="H228" s="288"/>
      <c r="I228" s="288"/>
      <c r="J228" s="288"/>
      <c r="K228" s="288"/>
      <c r="L228" s="288"/>
      <c r="M228" s="288"/>
      <c r="N228" s="461"/>
      <c r="O228" s="288">
        <f>'[3]5.  2015-2020 LRAM'!O228</f>
        <v>0</v>
      </c>
      <c r="P228" s="288"/>
      <c r="Q228" s="288"/>
      <c r="R228" s="288"/>
      <c r="S228" s="288"/>
      <c r="T228" s="288"/>
      <c r="U228" s="288"/>
      <c r="V228" s="288"/>
      <c r="W228" s="288"/>
      <c r="X228" s="288"/>
      <c r="Y228" s="404">
        <f>Y227</f>
        <v>0</v>
      </c>
      <c r="Z228" s="404">
        <f t="shared" ref="Z228" si="586">Z227</f>
        <v>0</v>
      </c>
      <c r="AA228" s="404">
        <f t="shared" ref="AA228" si="587">AA227</f>
        <v>0</v>
      </c>
      <c r="AB228" s="404">
        <f t="shared" ref="AB228" si="588">AB227</f>
        <v>0</v>
      </c>
      <c r="AC228" s="404">
        <f t="shared" ref="AC228" si="589">AC227</f>
        <v>0</v>
      </c>
      <c r="AD228" s="404">
        <f t="shared" ref="AD228" si="590">AD227</f>
        <v>0</v>
      </c>
      <c r="AE228" s="404">
        <f t="shared" ref="AE228" si="591">AE227</f>
        <v>0</v>
      </c>
      <c r="AF228" s="404">
        <f t="shared" ref="AF228" si="592">AF227</f>
        <v>0</v>
      </c>
      <c r="AG228" s="404">
        <f t="shared" ref="AG228" si="593">AG227</f>
        <v>0</v>
      </c>
      <c r="AH228" s="404">
        <f t="shared" ref="AH228" si="594">AH227</f>
        <v>0</v>
      </c>
      <c r="AI228" s="404">
        <f t="shared" ref="AI228" si="595">AI227</f>
        <v>0</v>
      </c>
      <c r="AJ228" s="404">
        <f t="shared" ref="AJ228" si="596">AJ227</f>
        <v>0</v>
      </c>
      <c r="AK228" s="404">
        <f t="shared" ref="AK228" si="597">AK227</f>
        <v>0</v>
      </c>
      <c r="AL228" s="404">
        <f t="shared" ref="AL228" si="598">AL227</f>
        <v>0</v>
      </c>
      <c r="AM228" s="290"/>
    </row>
    <row r="229" spans="1:39" outlineLevel="1">
      <c r="B229" s="287"/>
      <c r="C229" s="298"/>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405"/>
      <c r="Z229" s="405"/>
      <c r="AA229" s="405"/>
      <c r="AB229" s="405"/>
      <c r="AC229" s="405"/>
      <c r="AD229" s="405"/>
      <c r="AE229" s="405"/>
      <c r="AF229" s="405"/>
      <c r="AG229" s="405"/>
      <c r="AH229" s="405"/>
      <c r="AI229" s="405"/>
      <c r="AJ229" s="405"/>
      <c r="AK229" s="405"/>
      <c r="AL229" s="405"/>
      <c r="AM229" s="299"/>
    </row>
    <row r="230" spans="1:39" outlineLevel="1">
      <c r="A230" s="515">
        <v>4</v>
      </c>
      <c r="B230" s="513" t="s">
        <v>687</v>
      </c>
      <c r="C230" s="284" t="s">
        <v>24</v>
      </c>
      <c r="D230" s="288">
        <f>'[3]5.  2015-2020 LRAM'!D230</f>
        <v>0</v>
      </c>
      <c r="E230" s="288">
        <f>SUMIF('7.  Persistence Report'!$D$146:$D$150,$B230,'7.  Persistence Report'!AW$146:AW$150)</f>
        <v>0</v>
      </c>
      <c r="F230" s="288">
        <f>SUMIF('7.  Persistence Report'!$D$146:$D$150,$B230,'7.  Persistence Report'!AX$146:AX$150)</f>
        <v>0</v>
      </c>
      <c r="G230" s="288">
        <f>SUMIF('7.  Persistence Report'!$D$146:$D$150,$B230,'7.  Persistence Report'!AY$146:AY$150)</f>
        <v>0</v>
      </c>
      <c r="H230" s="288">
        <f>SUMIF('7.  Persistence Report'!$D$146:$D$150,$B230,'7.  Persistence Report'!AZ$146:AZ$150)</f>
        <v>0</v>
      </c>
      <c r="I230" s="288">
        <f>SUMIF('7.  Persistence Report'!$D$146:$D$150,$B230,'7.  Persistence Report'!BA$146:BA$150)</f>
        <v>0</v>
      </c>
      <c r="J230" s="288">
        <f>SUMIF('7.  Persistence Report'!$D$146:$D$150,$B230,'7.  Persistence Report'!BB$146:BB$150)</f>
        <v>0</v>
      </c>
      <c r="K230" s="288">
        <f>SUMIF('7.  Persistence Report'!$D$146:$D$150,$B230,'7.  Persistence Report'!BC$146:BC$150)</f>
        <v>0</v>
      </c>
      <c r="L230" s="288">
        <f>SUMIF('7.  Persistence Report'!$D$146:$D$150,$B230,'7.  Persistence Report'!BD$146:BD$150)</f>
        <v>0</v>
      </c>
      <c r="M230" s="288">
        <f>SUMIF('7.  Persistence Report'!$D$146:$D$150,$B230,'7.  Persistence Report'!BE$146:BE$150)</f>
        <v>0</v>
      </c>
      <c r="N230" s="284"/>
      <c r="O230" s="288">
        <f>'[3]5.  2015-2020 LRAM'!O230</f>
        <v>0</v>
      </c>
      <c r="P230" s="288">
        <f>SUMIF('7.  Persistence Report'!$D$146:$D$150,$B230,'7.  Persistence Report'!R$146:R$150)</f>
        <v>0</v>
      </c>
      <c r="Q230" s="288">
        <f>SUMIF('7.  Persistence Report'!$D$146:$D$150,$B230,'7.  Persistence Report'!S$146:S$150)</f>
        <v>0</v>
      </c>
      <c r="R230" s="288">
        <f>SUMIF('7.  Persistence Report'!$D$146:$D$150,$B230,'7.  Persistence Report'!T$146:T$150)</f>
        <v>0</v>
      </c>
      <c r="S230" s="288">
        <f>SUMIF('7.  Persistence Report'!$D$146:$D$150,$B230,'7.  Persistence Report'!U$146:U$150)</f>
        <v>0</v>
      </c>
      <c r="T230" s="288">
        <f>SUMIF('7.  Persistence Report'!$D$146:$D$150,$B230,'7.  Persistence Report'!V$146:V$150)</f>
        <v>0</v>
      </c>
      <c r="U230" s="288">
        <f>SUMIF('7.  Persistence Report'!$D$146:$D$150,$B230,'7.  Persistence Report'!W$146:W$150)</f>
        <v>0</v>
      </c>
      <c r="V230" s="288">
        <f>SUMIF('7.  Persistence Report'!$D$146:$D$150,$B230,'7.  Persistence Report'!X$146:X$150)</f>
        <v>0</v>
      </c>
      <c r="W230" s="288">
        <f>SUMIF('7.  Persistence Report'!$D$146:$D$150,$B230,'7.  Persistence Report'!Y$146:Y$150)</f>
        <v>0</v>
      </c>
      <c r="X230" s="288">
        <f>SUMIF('7.  Persistence Report'!$D$146:$D$150,$B230,'7.  Persistence Report'!Z$146:Z$150)</f>
        <v>0</v>
      </c>
      <c r="Y230" s="403"/>
      <c r="Z230" s="403"/>
      <c r="AA230" s="403"/>
      <c r="AB230" s="403"/>
      <c r="AC230" s="403"/>
      <c r="AD230" s="403"/>
      <c r="AE230" s="403"/>
      <c r="AF230" s="403"/>
      <c r="AG230" s="403"/>
      <c r="AH230" s="403"/>
      <c r="AI230" s="403"/>
      <c r="AJ230" s="403"/>
      <c r="AK230" s="403"/>
      <c r="AL230" s="403"/>
      <c r="AM230" s="289">
        <f>SUM(Y230:AL230)</f>
        <v>0</v>
      </c>
    </row>
    <row r="231" spans="1:39" outlineLevel="1">
      <c r="B231" s="287" t="s">
        <v>288</v>
      </c>
      <c r="C231" s="284" t="s">
        <v>162</v>
      </c>
      <c r="D231" s="288">
        <f>'[3]5.  2015-2020 LRAM'!D231</f>
        <v>0</v>
      </c>
      <c r="E231" s="288"/>
      <c r="F231" s="288"/>
      <c r="G231" s="288"/>
      <c r="H231" s="288"/>
      <c r="I231" s="288"/>
      <c r="J231" s="288"/>
      <c r="K231" s="288"/>
      <c r="L231" s="288"/>
      <c r="M231" s="288"/>
      <c r="N231" s="461"/>
      <c r="O231" s="288">
        <f>'[3]5.  2015-2020 LRAM'!O231</f>
        <v>0</v>
      </c>
      <c r="P231" s="288"/>
      <c r="Q231" s="288"/>
      <c r="R231" s="288"/>
      <c r="S231" s="288"/>
      <c r="T231" s="288"/>
      <c r="U231" s="288"/>
      <c r="V231" s="288"/>
      <c r="W231" s="288"/>
      <c r="X231" s="288"/>
      <c r="Y231" s="404">
        <f>Y230</f>
        <v>0</v>
      </c>
      <c r="Z231" s="404">
        <f t="shared" ref="Z231" si="599">Z230</f>
        <v>0</v>
      </c>
      <c r="AA231" s="404">
        <f t="shared" ref="AA231" si="600">AA230</f>
        <v>0</v>
      </c>
      <c r="AB231" s="404">
        <f t="shared" ref="AB231" si="601">AB230</f>
        <v>0</v>
      </c>
      <c r="AC231" s="404">
        <f t="shared" ref="AC231" si="602">AC230</f>
        <v>0</v>
      </c>
      <c r="AD231" s="404">
        <f t="shared" ref="AD231" si="603">AD230</f>
        <v>0</v>
      </c>
      <c r="AE231" s="404">
        <f t="shared" ref="AE231" si="604">AE230</f>
        <v>0</v>
      </c>
      <c r="AF231" s="404">
        <f t="shared" ref="AF231" si="605">AF230</f>
        <v>0</v>
      </c>
      <c r="AG231" s="404">
        <f t="shared" ref="AG231" si="606">AG230</f>
        <v>0</v>
      </c>
      <c r="AH231" s="404">
        <f t="shared" ref="AH231" si="607">AH230</f>
        <v>0</v>
      </c>
      <c r="AI231" s="404">
        <f t="shared" ref="AI231" si="608">AI230</f>
        <v>0</v>
      </c>
      <c r="AJ231" s="404">
        <f t="shared" ref="AJ231" si="609">AJ230</f>
        <v>0</v>
      </c>
      <c r="AK231" s="404">
        <f t="shared" ref="AK231" si="610">AK230</f>
        <v>0</v>
      </c>
      <c r="AL231" s="404">
        <f t="shared" ref="AL231" si="611">AL230</f>
        <v>0</v>
      </c>
      <c r="AM231" s="290"/>
    </row>
    <row r="232" spans="1:39" outlineLevel="1">
      <c r="B232" s="287"/>
      <c r="C232" s="298"/>
      <c r="D232" s="297"/>
      <c r="E232" s="297"/>
      <c r="F232" s="297"/>
      <c r="G232" s="297"/>
      <c r="H232" s="297"/>
      <c r="I232" s="297"/>
      <c r="J232" s="297"/>
      <c r="K232" s="297"/>
      <c r="L232" s="297"/>
      <c r="M232" s="297"/>
      <c r="N232" s="284"/>
      <c r="O232" s="297"/>
      <c r="P232" s="297"/>
      <c r="Q232" s="297"/>
      <c r="R232" s="297"/>
      <c r="S232" s="297"/>
      <c r="T232" s="297"/>
      <c r="U232" s="297"/>
      <c r="V232" s="297"/>
      <c r="W232" s="297"/>
      <c r="X232" s="297"/>
      <c r="Y232" s="405"/>
      <c r="Z232" s="405"/>
      <c r="AA232" s="405"/>
      <c r="AB232" s="405"/>
      <c r="AC232" s="405"/>
      <c r="AD232" s="405"/>
      <c r="AE232" s="405"/>
      <c r="AF232" s="405"/>
      <c r="AG232" s="405"/>
      <c r="AH232" s="405"/>
      <c r="AI232" s="405"/>
      <c r="AJ232" s="405"/>
      <c r="AK232" s="405"/>
      <c r="AL232" s="405"/>
      <c r="AM232" s="299"/>
    </row>
    <row r="233" spans="1:39" ht="30" outlineLevel="1">
      <c r="A233" s="515">
        <v>5</v>
      </c>
      <c r="B233" s="513" t="s">
        <v>97</v>
      </c>
      <c r="C233" s="284" t="s">
        <v>24</v>
      </c>
      <c r="D233" s="288">
        <f>'[3]5.  2015-2020 LRAM'!D233</f>
        <v>0</v>
      </c>
      <c r="E233" s="288">
        <f>SUMIF('7.  Persistence Report'!$D$146:$D$150,$B233,'7.  Persistence Report'!AW$146:AW$150)</f>
        <v>0</v>
      </c>
      <c r="F233" s="288">
        <f>SUMIF('7.  Persistence Report'!$D$146:$D$150,$B233,'7.  Persistence Report'!AX$146:AX$150)</f>
        <v>0</v>
      </c>
      <c r="G233" s="288">
        <f>SUMIF('7.  Persistence Report'!$D$146:$D$150,$B233,'7.  Persistence Report'!AY$146:AY$150)</f>
        <v>0</v>
      </c>
      <c r="H233" s="288">
        <f>SUMIF('7.  Persistence Report'!$D$146:$D$150,$B233,'7.  Persistence Report'!AZ$146:AZ$150)</f>
        <v>0</v>
      </c>
      <c r="I233" s="288">
        <f>SUMIF('7.  Persistence Report'!$D$146:$D$150,$B233,'7.  Persistence Report'!BA$146:BA$150)</f>
        <v>0</v>
      </c>
      <c r="J233" s="288">
        <f>SUMIF('7.  Persistence Report'!$D$146:$D$150,$B233,'7.  Persistence Report'!BB$146:BB$150)</f>
        <v>0</v>
      </c>
      <c r="K233" s="288">
        <f>SUMIF('7.  Persistence Report'!$D$146:$D$150,$B233,'7.  Persistence Report'!BC$146:BC$150)</f>
        <v>0</v>
      </c>
      <c r="L233" s="288">
        <f>SUMIF('7.  Persistence Report'!$D$146:$D$150,$B233,'7.  Persistence Report'!BD$146:BD$150)</f>
        <v>0</v>
      </c>
      <c r="M233" s="288">
        <f>SUMIF('7.  Persistence Report'!$D$146:$D$150,$B233,'7.  Persistence Report'!BE$146:BE$150)</f>
        <v>0</v>
      </c>
      <c r="N233" s="284"/>
      <c r="O233" s="288">
        <f>'[3]5.  2015-2020 LRAM'!O233</f>
        <v>0</v>
      </c>
      <c r="P233" s="288">
        <f>SUMIF('7.  Persistence Report'!$D$146:$D$150,$B233,'7.  Persistence Report'!R$146:R$150)</f>
        <v>0</v>
      </c>
      <c r="Q233" s="288">
        <f>SUMIF('7.  Persistence Report'!$D$146:$D$150,$B233,'7.  Persistence Report'!S$146:S$150)</f>
        <v>0</v>
      </c>
      <c r="R233" s="288">
        <f>SUMIF('7.  Persistence Report'!$D$146:$D$150,$B233,'7.  Persistence Report'!T$146:T$150)</f>
        <v>0</v>
      </c>
      <c r="S233" s="288">
        <f>SUMIF('7.  Persistence Report'!$D$146:$D$150,$B233,'7.  Persistence Report'!U$146:U$150)</f>
        <v>0</v>
      </c>
      <c r="T233" s="288">
        <f>SUMIF('7.  Persistence Report'!$D$146:$D$150,$B233,'7.  Persistence Report'!V$146:V$150)</f>
        <v>0</v>
      </c>
      <c r="U233" s="288">
        <f>SUMIF('7.  Persistence Report'!$D$146:$D$150,$B233,'7.  Persistence Report'!W$146:W$150)</f>
        <v>0</v>
      </c>
      <c r="V233" s="288">
        <f>SUMIF('7.  Persistence Report'!$D$146:$D$150,$B233,'7.  Persistence Report'!X$146:X$150)</f>
        <v>0</v>
      </c>
      <c r="W233" s="288">
        <f>SUMIF('7.  Persistence Report'!$D$146:$D$150,$B233,'7.  Persistence Report'!Y$146:Y$150)</f>
        <v>0</v>
      </c>
      <c r="X233" s="288">
        <f>SUMIF('7.  Persistence Report'!$D$146:$D$150,$B233,'7.  Persistence Report'!Z$146:Z$150)</f>
        <v>0</v>
      </c>
      <c r="Y233" s="403"/>
      <c r="Z233" s="403"/>
      <c r="AA233" s="403"/>
      <c r="AB233" s="403"/>
      <c r="AC233" s="403"/>
      <c r="AD233" s="403"/>
      <c r="AE233" s="403"/>
      <c r="AF233" s="403"/>
      <c r="AG233" s="403"/>
      <c r="AH233" s="403"/>
      <c r="AI233" s="403"/>
      <c r="AJ233" s="403"/>
      <c r="AK233" s="403"/>
      <c r="AL233" s="403"/>
      <c r="AM233" s="289">
        <f>SUM(Y233:AL233)</f>
        <v>0</v>
      </c>
    </row>
    <row r="234" spans="1:39" outlineLevel="1">
      <c r="B234" s="287" t="s">
        <v>288</v>
      </c>
      <c r="C234" s="284" t="s">
        <v>162</v>
      </c>
      <c r="D234" s="288">
        <f>'[3]5.  2015-2020 LRAM'!D234</f>
        <v>0</v>
      </c>
      <c r="E234" s="288"/>
      <c r="F234" s="288"/>
      <c r="G234" s="288"/>
      <c r="H234" s="288"/>
      <c r="I234" s="288"/>
      <c r="J234" s="288"/>
      <c r="K234" s="288"/>
      <c r="L234" s="288"/>
      <c r="M234" s="288"/>
      <c r="N234" s="461"/>
      <c r="O234" s="288">
        <f>'[3]5.  2015-2020 LRAM'!O234</f>
        <v>0</v>
      </c>
      <c r="P234" s="288"/>
      <c r="Q234" s="288"/>
      <c r="R234" s="288"/>
      <c r="S234" s="288"/>
      <c r="T234" s="288"/>
      <c r="U234" s="288"/>
      <c r="V234" s="288"/>
      <c r="W234" s="288"/>
      <c r="X234" s="288"/>
      <c r="Y234" s="404">
        <f>Y233</f>
        <v>0</v>
      </c>
      <c r="Z234" s="404">
        <f t="shared" ref="Z234" si="612">Z233</f>
        <v>0</v>
      </c>
      <c r="AA234" s="404">
        <f t="shared" ref="AA234" si="613">AA233</f>
        <v>0</v>
      </c>
      <c r="AB234" s="404">
        <f t="shared" ref="AB234" si="614">AB233</f>
        <v>0</v>
      </c>
      <c r="AC234" s="404">
        <f t="shared" ref="AC234" si="615">AC233</f>
        <v>0</v>
      </c>
      <c r="AD234" s="404">
        <f t="shared" ref="AD234" si="616">AD233</f>
        <v>0</v>
      </c>
      <c r="AE234" s="404">
        <f t="shared" ref="AE234" si="617">AE233</f>
        <v>0</v>
      </c>
      <c r="AF234" s="404">
        <f t="shared" ref="AF234" si="618">AF233</f>
        <v>0</v>
      </c>
      <c r="AG234" s="404">
        <f t="shared" ref="AG234" si="619">AG233</f>
        <v>0</v>
      </c>
      <c r="AH234" s="404">
        <f t="shared" ref="AH234" si="620">AH233</f>
        <v>0</v>
      </c>
      <c r="AI234" s="404">
        <f t="shared" ref="AI234" si="621">AI233</f>
        <v>0</v>
      </c>
      <c r="AJ234" s="404">
        <f t="shared" ref="AJ234" si="622">AJ233</f>
        <v>0</v>
      </c>
      <c r="AK234" s="404">
        <f t="shared" ref="AK234" si="623">AK233</f>
        <v>0</v>
      </c>
      <c r="AL234" s="404">
        <f t="shared" ref="AL234" si="624">AL233</f>
        <v>0</v>
      </c>
      <c r="AM234" s="290"/>
    </row>
    <row r="235" spans="1:39" outlineLevel="1">
      <c r="B235" s="287"/>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415"/>
      <c r="Z235" s="416"/>
      <c r="AA235" s="416"/>
      <c r="AB235" s="416"/>
      <c r="AC235" s="416"/>
      <c r="AD235" s="416"/>
      <c r="AE235" s="416"/>
      <c r="AF235" s="416"/>
      <c r="AG235" s="416"/>
      <c r="AH235" s="416"/>
      <c r="AI235" s="416"/>
      <c r="AJ235" s="416"/>
      <c r="AK235" s="416"/>
      <c r="AL235" s="416"/>
      <c r="AM235" s="290"/>
    </row>
    <row r="236" spans="1:39" ht="15.75" outlineLevel="1">
      <c r="B236" s="312" t="s">
        <v>497</v>
      </c>
      <c r="C236" s="282"/>
      <c r="D236" s="282"/>
      <c r="E236" s="282"/>
      <c r="F236" s="282"/>
      <c r="G236" s="282"/>
      <c r="H236" s="282"/>
      <c r="I236" s="282"/>
      <c r="J236" s="282"/>
      <c r="K236" s="282"/>
      <c r="L236" s="282"/>
      <c r="M236" s="282"/>
      <c r="N236" s="283"/>
      <c r="O236" s="282"/>
      <c r="P236" s="282"/>
      <c r="Q236" s="282"/>
      <c r="R236" s="282"/>
      <c r="S236" s="282"/>
      <c r="T236" s="282"/>
      <c r="U236" s="282"/>
      <c r="V236" s="282"/>
      <c r="W236" s="282"/>
      <c r="X236" s="282"/>
      <c r="Y236" s="407"/>
      <c r="Z236" s="407"/>
      <c r="AA236" s="407"/>
      <c r="AB236" s="407"/>
      <c r="AC236" s="407"/>
      <c r="AD236" s="407"/>
      <c r="AE236" s="407"/>
      <c r="AF236" s="407"/>
      <c r="AG236" s="407"/>
      <c r="AH236" s="407"/>
      <c r="AI236" s="407"/>
      <c r="AJ236" s="407"/>
      <c r="AK236" s="407"/>
      <c r="AL236" s="407"/>
      <c r="AM236" s="285"/>
    </row>
    <row r="237" spans="1:39" outlineLevel="1">
      <c r="A237" s="515">
        <v>6</v>
      </c>
      <c r="B237" s="513" t="s">
        <v>98</v>
      </c>
      <c r="C237" s="284" t="s">
        <v>24</v>
      </c>
      <c r="D237" s="288">
        <f>'[3]5.  2015-2020 LRAM'!D237</f>
        <v>0</v>
      </c>
      <c r="E237" s="288">
        <f>SUMIF('7.  Persistence Report'!$D$146:$D$150,$B237,'7.  Persistence Report'!AW$146:AW$150)</f>
        <v>0</v>
      </c>
      <c r="F237" s="288">
        <f>SUMIF('7.  Persistence Report'!$D$146:$D$150,$B237,'7.  Persistence Report'!AX$146:AX$150)</f>
        <v>0</v>
      </c>
      <c r="G237" s="288">
        <f>SUMIF('7.  Persistence Report'!$D$146:$D$150,$B237,'7.  Persistence Report'!AY$146:AY$150)</f>
        <v>0</v>
      </c>
      <c r="H237" s="288">
        <f>SUMIF('7.  Persistence Report'!$D$146:$D$150,$B237,'7.  Persistence Report'!AZ$146:AZ$150)</f>
        <v>0</v>
      </c>
      <c r="I237" s="288">
        <f>SUMIF('7.  Persistence Report'!$D$146:$D$150,$B237,'7.  Persistence Report'!BA$146:BA$150)</f>
        <v>0</v>
      </c>
      <c r="J237" s="288">
        <f>SUMIF('7.  Persistence Report'!$D$146:$D$150,$B237,'7.  Persistence Report'!BB$146:BB$150)</f>
        <v>0</v>
      </c>
      <c r="K237" s="288">
        <f>SUMIF('7.  Persistence Report'!$D$146:$D$150,$B237,'7.  Persistence Report'!BC$146:BC$150)</f>
        <v>0</v>
      </c>
      <c r="L237" s="288">
        <f>SUMIF('7.  Persistence Report'!$D$146:$D$150,$B237,'7.  Persistence Report'!BD$146:BD$150)</f>
        <v>0</v>
      </c>
      <c r="M237" s="288">
        <f>SUMIF('7.  Persistence Report'!$D$146:$D$150,$B237,'7.  Persistence Report'!BE$146:BE$150)</f>
        <v>0</v>
      </c>
      <c r="N237" s="288">
        <v>12</v>
      </c>
      <c r="O237" s="288">
        <f>'[3]5.  2015-2020 LRAM'!O237</f>
        <v>0</v>
      </c>
      <c r="P237" s="288">
        <f>SUMIF('7.  Persistence Report'!$D$146:$D$150,$B237,'7.  Persistence Report'!R$146:R$150)</f>
        <v>0</v>
      </c>
      <c r="Q237" s="288">
        <f>SUMIF('7.  Persistence Report'!$D$146:$D$150,$B237,'7.  Persistence Report'!S$146:S$150)</f>
        <v>0</v>
      </c>
      <c r="R237" s="288">
        <f>SUMIF('7.  Persistence Report'!$D$146:$D$150,$B237,'7.  Persistence Report'!T$146:T$150)</f>
        <v>0</v>
      </c>
      <c r="S237" s="288">
        <f>SUMIF('7.  Persistence Report'!$D$146:$D$150,$B237,'7.  Persistence Report'!U$146:U$150)</f>
        <v>0</v>
      </c>
      <c r="T237" s="288">
        <f>SUMIF('7.  Persistence Report'!$D$146:$D$150,$B237,'7.  Persistence Report'!V$146:V$150)</f>
        <v>0</v>
      </c>
      <c r="U237" s="288">
        <f>SUMIF('7.  Persistence Report'!$D$146:$D$150,$B237,'7.  Persistence Report'!W$146:W$150)</f>
        <v>0</v>
      </c>
      <c r="V237" s="288">
        <f>SUMIF('7.  Persistence Report'!$D$146:$D$150,$B237,'7.  Persistence Report'!X$146:X$150)</f>
        <v>0</v>
      </c>
      <c r="W237" s="288">
        <f>SUMIF('7.  Persistence Report'!$D$146:$D$150,$B237,'7.  Persistence Report'!Y$146:Y$150)</f>
        <v>0</v>
      </c>
      <c r="X237" s="288">
        <f>SUMIF('7.  Persistence Report'!$D$146:$D$150,$B237,'7.  Persistence Report'!Z$146:Z$150)</f>
        <v>0</v>
      </c>
      <c r="Y237" s="408"/>
      <c r="Z237" s="403"/>
      <c r="AA237" s="403"/>
      <c r="AB237" s="403"/>
      <c r="AC237" s="403"/>
      <c r="AD237" s="403"/>
      <c r="AE237" s="403"/>
      <c r="AF237" s="408"/>
      <c r="AG237" s="408"/>
      <c r="AH237" s="408"/>
      <c r="AI237" s="408"/>
      <c r="AJ237" s="408"/>
      <c r="AK237" s="408"/>
      <c r="AL237" s="408"/>
      <c r="AM237" s="289">
        <f>SUM(Y237:AL237)</f>
        <v>0</v>
      </c>
    </row>
    <row r="238" spans="1:39" outlineLevel="1">
      <c r="B238" s="287" t="s">
        <v>288</v>
      </c>
      <c r="C238" s="284" t="s">
        <v>162</v>
      </c>
      <c r="D238" s="288">
        <f>'[3]5.  2015-2020 LRAM'!D238</f>
        <v>0</v>
      </c>
      <c r="E238" s="288"/>
      <c r="F238" s="288"/>
      <c r="G238" s="288"/>
      <c r="H238" s="288"/>
      <c r="I238" s="288"/>
      <c r="J238" s="288"/>
      <c r="K238" s="288"/>
      <c r="L238" s="288"/>
      <c r="M238" s="288"/>
      <c r="N238" s="288">
        <f>N237</f>
        <v>12</v>
      </c>
      <c r="O238" s="288">
        <f>'[3]5.  2015-2020 LRAM'!O238</f>
        <v>0</v>
      </c>
      <c r="P238" s="288"/>
      <c r="Q238" s="288"/>
      <c r="R238" s="288"/>
      <c r="S238" s="288"/>
      <c r="T238" s="288"/>
      <c r="U238" s="288"/>
      <c r="V238" s="288"/>
      <c r="W238" s="288"/>
      <c r="X238" s="288"/>
      <c r="Y238" s="404">
        <f>Y237</f>
        <v>0</v>
      </c>
      <c r="Z238" s="404">
        <f t="shared" ref="Z238" si="625">Z237</f>
        <v>0</v>
      </c>
      <c r="AA238" s="404">
        <f t="shared" ref="AA238" si="626">AA237</f>
        <v>0</v>
      </c>
      <c r="AB238" s="404">
        <f t="shared" ref="AB238" si="627">AB237</f>
        <v>0</v>
      </c>
      <c r="AC238" s="404">
        <f t="shared" ref="AC238" si="628">AC237</f>
        <v>0</v>
      </c>
      <c r="AD238" s="404">
        <f t="shared" ref="AD238" si="629">AD237</f>
        <v>0</v>
      </c>
      <c r="AE238" s="404">
        <f t="shared" ref="AE238" si="630">AE237</f>
        <v>0</v>
      </c>
      <c r="AF238" s="404">
        <f t="shared" ref="AF238" si="631">AF237</f>
        <v>0</v>
      </c>
      <c r="AG238" s="404">
        <f t="shared" ref="AG238" si="632">AG237</f>
        <v>0</v>
      </c>
      <c r="AH238" s="404">
        <f t="shared" ref="AH238" si="633">AH237</f>
        <v>0</v>
      </c>
      <c r="AI238" s="404">
        <f t="shared" ref="AI238" si="634">AI237</f>
        <v>0</v>
      </c>
      <c r="AJ238" s="404">
        <f t="shared" ref="AJ238" si="635">AJ237</f>
        <v>0</v>
      </c>
      <c r="AK238" s="404">
        <f t="shared" ref="AK238" si="636">AK237</f>
        <v>0</v>
      </c>
      <c r="AL238" s="404">
        <f t="shared" ref="AL238" si="637">AL237</f>
        <v>0</v>
      </c>
      <c r="AM238" s="304"/>
    </row>
    <row r="239" spans="1:39" outlineLevel="1">
      <c r="B239" s="303"/>
      <c r="C239" s="305"/>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409"/>
      <c r="Z239" s="409"/>
      <c r="AA239" s="409"/>
      <c r="AB239" s="409"/>
      <c r="AC239" s="409"/>
      <c r="AD239" s="409"/>
      <c r="AE239" s="409"/>
      <c r="AF239" s="409"/>
      <c r="AG239" s="409"/>
      <c r="AH239" s="409"/>
      <c r="AI239" s="409"/>
      <c r="AJ239" s="409"/>
      <c r="AK239" s="409"/>
      <c r="AL239" s="409"/>
      <c r="AM239" s="306"/>
    </row>
    <row r="240" spans="1:39" ht="30" outlineLevel="1">
      <c r="A240" s="515">
        <v>7</v>
      </c>
      <c r="B240" s="513" t="s">
        <v>99</v>
      </c>
      <c r="C240" s="284" t="s">
        <v>24</v>
      </c>
      <c r="D240" s="288">
        <f>'[3]5.  2015-2020 LRAM'!D240</f>
        <v>0</v>
      </c>
      <c r="E240" s="288">
        <f>SUMIF('7.  Persistence Report'!$D$146:$D$150,$B240,'7.  Persistence Report'!AW$146:AW$150)</f>
        <v>0</v>
      </c>
      <c r="F240" s="288">
        <f>SUMIF('7.  Persistence Report'!$D$146:$D$150,$B240,'7.  Persistence Report'!AX$146:AX$150)</f>
        <v>0</v>
      </c>
      <c r="G240" s="288">
        <f>SUMIF('7.  Persistence Report'!$D$146:$D$150,$B240,'7.  Persistence Report'!AY$146:AY$150)</f>
        <v>0</v>
      </c>
      <c r="H240" s="288">
        <f>SUMIF('7.  Persistence Report'!$D$146:$D$150,$B240,'7.  Persistence Report'!AZ$146:AZ$150)</f>
        <v>0</v>
      </c>
      <c r="I240" s="288">
        <f>SUMIF('7.  Persistence Report'!$D$146:$D$150,$B240,'7.  Persistence Report'!BA$146:BA$150)</f>
        <v>0</v>
      </c>
      <c r="J240" s="288">
        <f>SUMIF('7.  Persistence Report'!$D$146:$D$150,$B240,'7.  Persistence Report'!BB$146:BB$150)</f>
        <v>0</v>
      </c>
      <c r="K240" s="288">
        <f>SUMIF('7.  Persistence Report'!$D$146:$D$150,$B240,'7.  Persistence Report'!BC$146:BC$150)</f>
        <v>0</v>
      </c>
      <c r="L240" s="288">
        <f>SUMIF('7.  Persistence Report'!$D$146:$D$150,$B240,'7.  Persistence Report'!BD$146:BD$150)</f>
        <v>0</v>
      </c>
      <c r="M240" s="288">
        <f>SUMIF('7.  Persistence Report'!$D$146:$D$150,$B240,'7.  Persistence Report'!BE$146:BE$150)</f>
        <v>0</v>
      </c>
      <c r="N240" s="288">
        <v>12</v>
      </c>
      <c r="O240" s="288">
        <f>'[3]5.  2015-2020 LRAM'!O240</f>
        <v>0</v>
      </c>
      <c r="P240" s="288">
        <f>SUMIF('7.  Persistence Report'!$D$146:$D$150,$B240,'7.  Persistence Report'!R$146:R$150)</f>
        <v>0</v>
      </c>
      <c r="Q240" s="288">
        <f>SUMIF('7.  Persistence Report'!$D$146:$D$150,$B240,'7.  Persistence Report'!S$146:S$150)</f>
        <v>0</v>
      </c>
      <c r="R240" s="288">
        <f>SUMIF('7.  Persistence Report'!$D$146:$D$150,$B240,'7.  Persistence Report'!T$146:T$150)</f>
        <v>0</v>
      </c>
      <c r="S240" s="288">
        <f>SUMIF('7.  Persistence Report'!$D$146:$D$150,$B240,'7.  Persistence Report'!U$146:U$150)</f>
        <v>0</v>
      </c>
      <c r="T240" s="288">
        <f>SUMIF('7.  Persistence Report'!$D$146:$D$150,$B240,'7.  Persistence Report'!V$146:V$150)</f>
        <v>0</v>
      </c>
      <c r="U240" s="288">
        <f>SUMIF('7.  Persistence Report'!$D$146:$D$150,$B240,'7.  Persistence Report'!W$146:W$150)</f>
        <v>0</v>
      </c>
      <c r="V240" s="288">
        <f>SUMIF('7.  Persistence Report'!$D$146:$D$150,$B240,'7.  Persistence Report'!X$146:X$150)</f>
        <v>0</v>
      </c>
      <c r="W240" s="288">
        <f>SUMIF('7.  Persistence Report'!$D$146:$D$150,$B240,'7.  Persistence Report'!Y$146:Y$150)</f>
        <v>0</v>
      </c>
      <c r="X240" s="288">
        <f>SUMIF('7.  Persistence Report'!$D$146:$D$150,$B240,'7.  Persistence Report'!Z$146:Z$150)</f>
        <v>0</v>
      </c>
      <c r="Y240" s="408"/>
      <c r="Z240" s="403"/>
      <c r="AA240" s="403"/>
      <c r="AB240" s="403"/>
      <c r="AC240" s="403"/>
      <c r="AD240" s="403"/>
      <c r="AE240" s="403"/>
      <c r="AF240" s="408"/>
      <c r="AG240" s="408"/>
      <c r="AH240" s="408"/>
      <c r="AI240" s="408"/>
      <c r="AJ240" s="408"/>
      <c r="AK240" s="408"/>
      <c r="AL240" s="408"/>
      <c r="AM240" s="289">
        <f>SUM(Y240:AL240)</f>
        <v>0</v>
      </c>
    </row>
    <row r="241" spans="1:39" outlineLevel="1">
      <c r="B241" s="287" t="s">
        <v>288</v>
      </c>
      <c r="C241" s="284" t="s">
        <v>162</v>
      </c>
      <c r="D241" s="288">
        <f>'[3]5.  2015-2020 LRAM'!D241</f>
        <v>0</v>
      </c>
      <c r="E241" s="288"/>
      <c r="F241" s="288"/>
      <c r="G241" s="288"/>
      <c r="H241" s="288"/>
      <c r="I241" s="288"/>
      <c r="J241" s="288"/>
      <c r="K241" s="288"/>
      <c r="L241" s="288"/>
      <c r="M241" s="288"/>
      <c r="N241" s="288">
        <f>N240</f>
        <v>12</v>
      </c>
      <c r="O241" s="288">
        <f>'[3]5.  2015-2020 LRAM'!O241</f>
        <v>0</v>
      </c>
      <c r="P241" s="288"/>
      <c r="Q241" s="288"/>
      <c r="R241" s="288"/>
      <c r="S241" s="288"/>
      <c r="T241" s="288"/>
      <c r="U241" s="288"/>
      <c r="V241" s="288"/>
      <c r="W241" s="288"/>
      <c r="X241" s="288"/>
      <c r="Y241" s="404">
        <f>Y240</f>
        <v>0</v>
      </c>
      <c r="Z241" s="404">
        <f t="shared" ref="Z241" si="638">Z240</f>
        <v>0</v>
      </c>
      <c r="AA241" s="404">
        <f t="shared" ref="AA241" si="639">AA240</f>
        <v>0</v>
      </c>
      <c r="AB241" s="404">
        <f t="shared" ref="AB241" si="640">AB240</f>
        <v>0</v>
      </c>
      <c r="AC241" s="404">
        <f t="shared" ref="AC241" si="641">AC240</f>
        <v>0</v>
      </c>
      <c r="AD241" s="404">
        <f t="shared" ref="AD241" si="642">AD240</f>
        <v>0</v>
      </c>
      <c r="AE241" s="404">
        <f t="shared" ref="AE241" si="643">AE240</f>
        <v>0</v>
      </c>
      <c r="AF241" s="404">
        <f t="shared" ref="AF241" si="644">AF240</f>
        <v>0</v>
      </c>
      <c r="AG241" s="404">
        <f t="shared" ref="AG241" si="645">AG240</f>
        <v>0</v>
      </c>
      <c r="AH241" s="404">
        <f t="shared" ref="AH241" si="646">AH240</f>
        <v>0</v>
      </c>
      <c r="AI241" s="404">
        <f t="shared" ref="AI241" si="647">AI240</f>
        <v>0</v>
      </c>
      <c r="AJ241" s="404">
        <f t="shared" ref="AJ241" si="648">AJ240</f>
        <v>0</v>
      </c>
      <c r="AK241" s="404">
        <f t="shared" ref="AK241" si="649">AK240</f>
        <v>0</v>
      </c>
      <c r="AL241" s="404">
        <f t="shared" ref="AL241" si="650">AL240</f>
        <v>0</v>
      </c>
      <c r="AM241" s="304"/>
    </row>
    <row r="242" spans="1:39" outlineLevel="1">
      <c r="B242" s="307"/>
      <c r="C242" s="305"/>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409"/>
      <c r="Z242" s="410"/>
      <c r="AA242" s="409"/>
      <c r="AB242" s="409"/>
      <c r="AC242" s="409"/>
      <c r="AD242" s="409"/>
      <c r="AE242" s="409"/>
      <c r="AF242" s="409"/>
      <c r="AG242" s="409"/>
      <c r="AH242" s="409"/>
      <c r="AI242" s="409"/>
      <c r="AJ242" s="409"/>
      <c r="AK242" s="409"/>
      <c r="AL242" s="409"/>
      <c r="AM242" s="306"/>
    </row>
    <row r="243" spans="1:39" ht="30" outlineLevel="1">
      <c r="A243" s="515">
        <v>8</v>
      </c>
      <c r="B243" s="513" t="s">
        <v>100</v>
      </c>
      <c r="C243" s="284" t="s">
        <v>24</v>
      </c>
      <c r="D243" s="288">
        <f>'[3]5.  2015-2020 LRAM'!D243</f>
        <v>0</v>
      </c>
      <c r="E243" s="288">
        <f>SUMIF('7.  Persistence Report'!$D$146:$D$150,$B243,'7.  Persistence Report'!AW$146:AW$150)</f>
        <v>0</v>
      </c>
      <c r="F243" s="288">
        <f>SUMIF('7.  Persistence Report'!$D$146:$D$150,$B243,'7.  Persistence Report'!AX$146:AX$150)</f>
        <v>0</v>
      </c>
      <c r="G243" s="288">
        <f>SUMIF('7.  Persistence Report'!$D$146:$D$150,$B243,'7.  Persistence Report'!AY$146:AY$150)</f>
        <v>0</v>
      </c>
      <c r="H243" s="288">
        <f>SUMIF('7.  Persistence Report'!$D$146:$D$150,$B243,'7.  Persistence Report'!AZ$146:AZ$150)</f>
        <v>0</v>
      </c>
      <c r="I243" s="288">
        <f>SUMIF('7.  Persistence Report'!$D$146:$D$150,$B243,'7.  Persistence Report'!BA$146:BA$150)</f>
        <v>0</v>
      </c>
      <c r="J243" s="288">
        <f>SUMIF('7.  Persistence Report'!$D$146:$D$150,$B243,'7.  Persistence Report'!BB$146:BB$150)</f>
        <v>0</v>
      </c>
      <c r="K243" s="288">
        <f>SUMIF('7.  Persistence Report'!$D$146:$D$150,$B243,'7.  Persistence Report'!BC$146:BC$150)</f>
        <v>0</v>
      </c>
      <c r="L243" s="288">
        <f>SUMIF('7.  Persistence Report'!$D$146:$D$150,$B243,'7.  Persistence Report'!BD$146:BD$150)</f>
        <v>0</v>
      </c>
      <c r="M243" s="288">
        <f>SUMIF('7.  Persistence Report'!$D$146:$D$150,$B243,'7.  Persistence Report'!BE$146:BE$150)</f>
        <v>0</v>
      </c>
      <c r="N243" s="288">
        <v>12</v>
      </c>
      <c r="O243" s="288">
        <f>'[3]5.  2015-2020 LRAM'!O243</f>
        <v>0</v>
      </c>
      <c r="P243" s="288">
        <f>SUMIF('7.  Persistence Report'!$D$146:$D$150,$B243,'7.  Persistence Report'!R$146:R$150)</f>
        <v>0</v>
      </c>
      <c r="Q243" s="288">
        <f>SUMIF('7.  Persistence Report'!$D$146:$D$150,$B243,'7.  Persistence Report'!S$146:S$150)</f>
        <v>0</v>
      </c>
      <c r="R243" s="288">
        <f>SUMIF('7.  Persistence Report'!$D$146:$D$150,$B243,'7.  Persistence Report'!T$146:T$150)</f>
        <v>0</v>
      </c>
      <c r="S243" s="288">
        <f>SUMIF('7.  Persistence Report'!$D$146:$D$150,$B243,'7.  Persistence Report'!U$146:U$150)</f>
        <v>0</v>
      </c>
      <c r="T243" s="288">
        <f>SUMIF('7.  Persistence Report'!$D$146:$D$150,$B243,'7.  Persistence Report'!V$146:V$150)</f>
        <v>0</v>
      </c>
      <c r="U243" s="288">
        <f>SUMIF('7.  Persistence Report'!$D$146:$D$150,$B243,'7.  Persistence Report'!W$146:W$150)</f>
        <v>0</v>
      </c>
      <c r="V243" s="288">
        <f>SUMIF('7.  Persistence Report'!$D$146:$D$150,$B243,'7.  Persistence Report'!X$146:X$150)</f>
        <v>0</v>
      </c>
      <c r="W243" s="288">
        <f>SUMIF('7.  Persistence Report'!$D$146:$D$150,$B243,'7.  Persistence Report'!Y$146:Y$150)</f>
        <v>0</v>
      </c>
      <c r="X243" s="288">
        <f>SUMIF('7.  Persistence Report'!$D$146:$D$150,$B243,'7.  Persistence Report'!Z$146:Z$150)</f>
        <v>0</v>
      </c>
      <c r="Y243" s="408"/>
      <c r="Z243" s="403"/>
      <c r="AA243" s="403"/>
      <c r="AB243" s="403"/>
      <c r="AC243" s="403"/>
      <c r="AD243" s="403"/>
      <c r="AE243" s="403"/>
      <c r="AF243" s="408"/>
      <c r="AG243" s="408"/>
      <c r="AH243" s="408"/>
      <c r="AI243" s="408"/>
      <c r="AJ243" s="408"/>
      <c r="AK243" s="408"/>
      <c r="AL243" s="408"/>
      <c r="AM243" s="289">
        <f>SUM(Y243:AL243)</f>
        <v>0</v>
      </c>
    </row>
    <row r="244" spans="1:39" outlineLevel="1">
      <c r="B244" s="287" t="s">
        <v>288</v>
      </c>
      <c r="C244" s="284" t="s">
        <v>162</v>
      </c>
      <c r="D244" s="288">
        <f>'[3]5.  2015-2020 LRAM'!D244</f>
        <v>0</v>
      </c>
      <c r="E244" s="288"/>
      <c r="F244" s="288"/>
      <c r="G244" s="288"/>
      <c r="H244" s="288"/>
      <c r="I244" s="288"/>
      <c r="J244" s="288"/>
      <c r="K244" s="288"/>
      <c r="L244" s="288"/>
      <c r="M244" s="288"/>
      <c r="N244" s="288">
        <f>N243</f>
        <v>12</v>
      </c>
      <c r="O244" s="288">
        <f>'[3]5.  2015-2020 LRAM'!O244</f>
        <v>0</v>
      </c>
      <c r="P244" s="288"/>
      <c r="Q244" s="288"/>
      <c r="R244" s="288"/>
      <c r="S244" s="288"/>
      <c r="T244" s="288"/>
      <c r="U244" s="288"/>
      <c r="V244" s="288"/>
      <c r="W244" s="288"/>
      <c r="X244" s="288"/>
      <c r="Y244" s="404">
        <f>Y243</f>
        <v>0</v>
      </c>
      <c r="Z244" s="404">
        <f t="shared" ref="Z244" si="651">Z243</f>
        <v>0</v>
      </c>
      <c r="AA244" s="404">
        <f t="shared" ref="AA244" si="652">AA243</f>
        <v>0</v>
      </c>
      <c r="AB244" s="404">
        <f t="shared" ref="AB244" si="653">AB243</f>
        <v>0</v>
      </c>
      <c r="AC244" s="404">
        <f t="shared" ref="AC244" si="654">AC243</f>
        <v>0</v>
      </c>
      <c r="AD244" s="404">
        <f t="shared" ref="AD244" si="655">AD243</f>
        <v>0</v>
      </c>
      <c r="AE244" s="404">
        <f t="shared" ref="AE244" si="656">AE243</f>
        <v>0</v>
      </c>
      <c r="AF244" s="404">
        <f t="shared" ref="AF244" si="657">AF243</f>
        <v>0</v>
      </c>
      <c r="AG244" s="404">
        <f t="shared" ref="AG244" si="658">AG243</f>
        <v>0</v>
      </c>
      <c r="AH244" s="404">
        <f t="shared" ref="AH244" si="659">AH243</f>
        <v>0</v>
      </c>
      <c r="AI244" s="404">
        <f t="shared" ref="AI244" si="660">AI243</f>
        <v>0</v>
      </c>
      <c r="AJ244" s="404">
        <f t="shared" ref="AJ244" si="661">AJ243</f>
        <v>0</v>
      </c>
      <c r="AK244" s="404">
        <f t="shared" ref="AK244" si="662">AK243</f>
        <v>0</v>
      </c>
      <c r="AL244" s="404">
        <f t="shared" ref="AL244" si="663">AL243</f>
        <v>0</v>
      </c>
      <c r="AM244" s="304"/>
    </row>
    <row r="245" spans="1:39" outlineLevel="1">
      <c r="B245" s="307"/>
      <c r="C245" s="305"/>
      <c r="D245" s="309"/>
      <c r="E245" s="309"/>
      <c r="F245" s="309"/>
      <c r="G245" s="309"/>
      <c r="H245" s="309"/>
      <c r="I245" s="309"/>
      <c r="J245" s="309"/>
      <c r="K245" s="309"/>
      <c r="L245" s="309"/>
      <c r="M245" s="309"/>
      <c r="N245" s="284"/>
      <c r="O245" s="309"/>
      <c r="P245" s="309"/>
      <c r="Q245" s="309"/>
      <c r="R245" s="309"/>
      <c r="S245" s="309"/>
      <c r="T245" s="309"/>
      <c r="U245" s="309"/>
      <c r="V245" s="309"/>
      <c r="W245" s="309"/>
      <c r="X245" s="309"/>
      <c r="Y245" s="409"/>
      <c r="Z245" s="410"/>
      <c r="AA245" s="409"/>
      <c r="AB245" s="409"/>
      <c r="AC245" s="409"/>
      <c r="AD245" s="409"/>
      <c r="AE245" s="409"/>
      <c r="AF245" s="409"/>
      <c r="AG245" s="409"/>
      <c r="AH245" s="409"/>
      <c r="AI245" s="409"/>
      <c r="AJ245" s="409"/>
      <c r="AK245" s="409"/>
      <c r="AL245" s="409"/>
      <c r="AM245" s="306"/>
    </row>
    <row r="246" spans="1:39" ht="30" outlineLevel="1">
      <c r="A246" s="515">
        <v>9</v>
      </c>
      <c r="B246" s="513" t="s">
        <v>101</v>
      </c>
      <c r="C246" s="284" t="s">
        <v>24</v>
      </c>
      <c r="D246" s="288">
        <f>'[3]5.  2015-2020 LRAM'!D246</f>
        <v>0</v>
      </c>
      <c r="E246" s="288">
        <f>SUMIF('7.  Persistence Report'!$D$146:$D$150,$B246,'7.  Persistence Report'!AW$146:AW$150)</f>
        <v>0</v>
      </c>
      <c r="F246" s="288">
        <f>SUMIF('7.  Persistence Report'!$D$146:$D$150,$B246,'7.  Persistence Report'!AX$146:AX$150)</f>
        <v>0</v>
      </c>
      <c r="G246" s="288">
        <f>SUMIF('7.  Persistence Report'!$D$146:$D$150,$B246,'7.  Persistence Report'!AY$146:AY$150)</f>
        <v>0</v>
      </c>
      <c r="H246" s="288">
        <f>SUMIF('7.  Persistence Report'!$D$146:$D$150,$B246,'7.  Persistence Report'!AZ$146:AZ$150)</f>
        <v>0</v>
      </c>
      <c r="I246" s="288">
        <f>SUMIF('7.  Persistence Report'!$D$146:$D$150,$B246,'7.  Persistence Report'!BA$146:BA$150)</f>
        <v>0</v>
      </c>
      <c r="J246" s="288">
        <f>SUMIF('7.  Persistence Report'!$D$146:$D$150,$B246,'7.  Persistence Report'!BB$146:BB$150)</f>
        <v>0</v>
      </c>
      <c r="K246" s="288">
        <f>SUMIF('7.  Persistence Report'!$D$146:$D$150,$B246,'7.  Persistence Report'!BC$146:BC$150)</f>
        <v>0</v>
      </c>
      <c r="L246" s="288">
        <f>SUMIF('7.  Persistence Report'!$D$146:$D$150,$B246,'7.  Persistence Report'!BD$146:BD$150)</f>
        <v>0</v>
      </c>
      <c r="M246" s="288">
        <f>SUMIF('7.  Persistence Report'!$D$146:$D$150,$B246,'7.  Persistence Report'!BE$146:BE$150)</f>
        <v>0</v>
      </c>
      <c r="N246" s="288">
        <v>12</v>
      </c>
      <c r="O246" s="288">
        <f>'[3]5.  2015-2020 LRAM'!O246</f>
        <v>0</v>
      </c>
      <c r="P246" s="288">
        <f>SUMIF('7.  Persistence Report'!$D$146:$D$150,$B246,'7.  Persistence Report'!R$146:R$150)</f>
        <v>0</v>
      </c>
      <c r="Q246" s="288">
        <f>SUMIF('7.  Persistence Report'!$D$146:$D$150,$B246,'7.  Persistence Report'!S$146:S$150)</f>
        <v>0</v>
      </c>
      <c r="R246" s="288">
        <f>SUMIF('7.  Persistence Report'!$D$146:$D$150,$B246,'7.  Persistence Report'!T$146:T$150)</f>
        <v>0</v>
      </c>
      <c r="S246" s="288">
        <f>SUMIF('7.  Persistence Report'!$D$146:$D$150,$B246,'7.  Persistence Report'!U$146:U$150)</f>
        <v>0</v>
      </c>
      <c r="T246" s="288">
        <f>SUMIF('7.  Persistence Report'!$D$146:$D$150,$B246,'7.  Persistence Report'!V$146:V$150)</f>
        <v>0</v>
      </c>
      <c r="U246" s="288">
        <f>SUMIF('7.  Persistence Report'!$D$146:$D$150,$B246,'7.  Persistence Report'!W$146:W$150)</f>
        <v>0</v>
      </c>
      <c r="V246" s="288">
        <f>SUMIF('7.  Persistence Report'!$D$146:$D$150,$B246,'7.  Persistence Report'!X$146:X$150)</f>
        <v>0</v>
      </c>
      <c r="W246" s="288">
        <f>SUMIF('7.  Persistence Report'!$D$146:$D$150,$B246,'7.  Persistence Report'!Y$146:Y$150)</f>
        <v>0</v>
      </c>
      <c r="X246" s="288">
        <f>SUMIF('7.  Persistence Report'!$D$146:$D$150,$B246,'7.  Persistence Report'!Z$146:Z$150)</f>
        <v>0</v>
      </c>
      <c r="Y246" s="408"/>
      <c r="Z246" s="403"/>
      <c r="AA246" s="403"/>
      <c r="AB246" s="403"/>
      <c r="AC246" s="403"/>
      <c r="AD246" s="403"/>
      <c r="AE246" s="403"/>
      <c r="AF246" s="408"/>
      <c r="AG246" s="408"/>
      <c r="AH246" s="408"/>
      <c r="AI246" s="408"/>
      <c r="AJ246" s="408"/>
      <c r="AK246" s="408"/>
      <c r="AL246" s="408"/>
      <c r="AM246" s="289">
        <f>SUM(Y246:AL246)</f>
        <v>0</v>
      </c>
    </row>
    <row r="247" spans="1:39" outlineLevel="1">
      <c r="B247" s="287" t="s">
        <v>288</v>
      </c>
      <c r="C247" s="284" t="s">
        <v>162</v>
      </c>
      <c r="D247" s="288">
        <f>'[3]5.  2015-2020 LRAM'!D247</f>
        <v>0</v>
      </c>
      <c r="E247" s="288"/>
      <c r="F247" s="288"/>
      <c r="G247" s="288"/>
      <c r="H247" s="288"/>
      <c r="I247" s="288"/>
      <c r="J247" s="288"/>
      <c r="K247" s="288"/>
      <c r="L247" s="288"/>
      <c r="M247" s="288"/>
      <c r="N247" s="288">
        <f>N246</f>
        <v>12</v>
      </c>
      <c r="O247" s="288">
        <f>'[3]5.  2015-2020 LRAM'!O247</f>
        <v>0</v>
      </c>
      <c r="P247" s="288"/>
      <c r="Q247" s="288"/>
      <c r="R247" s="288"/>
      <c r="S247" s="288"/>
      <c r="T247" s="288"/>
      <c r="U247" s="288"/>
      <c r="V247" s="288"/>
      <c r="W247" s="288"/>
      <c r="X247" s="288"/>
      <c r="Y247" s="404">
        <f>Y246</f>
        <v>0</v>
      </c>
      <c r="Z247" s="404">
        <f t="shared" ref="Z247" si="664">Z246</f>
        <v>0</v>
      </c>
      <c r="AA247" s="404">
        <f t="shared" ref="AA247" si="665">AA246</f>
        <v>0</v>
      </c>
      <c r="AB247" s="404">
        <f t="shared" ref="AB247" si="666">AB246</f>
        <v>0</v>
      </c>
      <c r="AC247" s="404">
        <f t="shared" ref="AC247" si="667">AC246</f>
        <v>0</v>
      </c>
      <c r="AD247" s="404">
        <f t="shared" ref="AD247" si="668">AD246</f>
        <v>0</v>
      </c>
      <c r="AE247" s="404">
        <f t="shared" ref="AE247" si="669">AE246</f>
        <v>0</v>
      </c>
      <c r="AF247" s="404">
        <f t="shared" ref="AF247" si="670">AF246</f>
        <v>0</v>
      </c>
      <c r="AG247" s="404">
        <f t="shared" ref="AG247" si="671">AG246</f>
        <v>0</v>
      </c>
      <c r="AH247" s="404">
        <f t="shared" ref="AH247" si="672">AH246</f>
        <v>0</v>
      </c>
      <c r="AI247" s="404">
        <f t="shared" ref="AI247" si="673">AI246</f>
        <v>0</v>
      </c>
      <c r="AJ247" s="404">
        <f t="shared" ref="AJ247" si="674">AJ246</f>
        <v>0</v>
      </c>
      <c r="AK247" s="404">
        <f t="shared" ref="AK247" si="675">AK246</f>
        <v>0</v>
      </c>
      <c r="AL247" s="404">
        <f t="shared" ref="AL247" si="676">AL246</f>
        <v>0</v>
      </c>
      <c r="AM247" s="304"/>
    </row>
    <row r="248" spans="1:39" outlineLevel="1">
      <c r="B248" s="307"/>
      <c r="C248" s="305"/>
      <c r="D248" s="309"/>
      <c r="E248" s="309"/>
      <c r="F248" s="309"/>
      <c r="G248" s="309"/>
      <c r="H248" s="309"/>
      <c r="I248" s="309"/>
      <c r="J248" s="309"/>
      <c r="K248" s="309"/>
      <c r="L248" s="309"/>
      <c r="M248" s="309"/>
      <c r="N248" s="284"/>
      <c r="O248" s="309"/>
      <c r="P248" s="309"/>
      <c r="Q248" s="309"/>
      <c r="R248" s="309"/>
      <c r="S248" s="309"/>
      <c r="T248" s="309"/>
      <c r="U248" s="309"/>
      <c r="V248" s="309"/>
      <c r="W248" s="309"/>
      <c r="X248" s="309"/>
      <c r="Y248" s="409"/>
      <c r="Z248" s="409"/>
      <c r="AA248" s="409"/>
      <c r="AB248" s="409"/>
      <c r="AC248" s="409"/>
      <c r="AD248" s="409"/>
      <c r="AE248" s="409"/>
      <c r="AF248" s="409"/>
      <c r="AG248" s="409"/>
      <c r="AH248" s="409"/>
      <c r="AI248" s="409"/>
      <c r="AJ248" s="409"/>
      <c r="AK248" s="409"/>
      <c r="AL248" s="409"/>
      <c r="AM248" s="306"/>
    </row>
    <row r="249" spans="1:39" ht="30" outlineLevel="1">
      <c r="A249" s="515">
        <v>10</v>
      </c>
      <c r="B249" s="513" t="s">
        <v>102</v>
      </c>
      <c r="C249" s="284" t="s">
        <v>24</v>
      </c>
      <c r="D249" s="288">
        <f>'[3]5.  2015-2020 LRAM'!D249</f>
        <v>0</v>
      </c>
      <c r="E249" s="288">
        <f>SUMIF('7.  Persistence Report'!$D$146:$D$150,$B249,'7.  Persistence Report'!AW$146:AW$150)</f>
        <v>0</v>
      </c>
      <c r="F249" s="288">
        <f>SUMIF('7.  Persistence Report'!$D$146:$D$150,$B249,'7.  Persistence Report'!AX$146:AX$150)</f>
        <v>0</v>
      </c>
      <c r="G249" s="288">
        <f>SUMIF('7.  Persistence Report'!$D$146:$D$150,$B249,'7.  Persistence Report'!AY$146:AY$150)</f>
        <v>0</v>
      </c>
      <c r="H249" s="288">
        <f>SUMIF('7.  Persistence Report'!$D$146:$D$150,$B249,'7.  Persistence Report'!AZ$146:AZ$150)</f>
        <v>0</v>
      </c>
      <c r="I249" s="288">
        <f>SUMIF('7.  Persistence Report'!$D$146:$D$150,$B249,'7.  Persistence Report'!BA$146:BA$150)</f>
        <v>0</v>
      </c>
      <c r="J249" s="288">
        <f>SUMIF('7.  Persistence Report'!$D$146:$D$150,$B249,'7.  Persistence Report'!BB$146:BB$150)</f>
        <v>0</v>
      </c>
      <c r="K249" s="288">
        <f>SUMIF('7.  Persistence Report'!$D$146:$D$150,$B249,'7.  Persistence Report'!BC$146:BC$150)</f>
        <v>0</v>
      </c>
      <c r="L249" s="288">
        <f>SUMIF('7.  Persistence Report'!$D$146:$D$150,$B249,'7.  Persistence Report'!BD$146:BD$150)</f>
        <v>0</v>
      </c>
      <c r="M249" s="288">
        <f>SUMIF('7.  Persistence Report'!$D$146:$D$150,$B249,'7.  Persistence Report'!BE$146:BE$150)</f>
        <v>0</v>
      </c>
      <c r="N249" s="288">
        <v>3</v>
      </c>
      <c r="O249" s="288">
        <f>'[3]5.  2015-2020 LRAM'!O249</f>
        <v>0</v>
      </c>
      <c r="P249" s="288">
        <f>SUMIF('7.  Persistence Report'!$D$146:$D$150,$B249,'7.  Persistence Report'!R$146:R$150)</f>
        <v>0</v>
      </c>
      <c r="Q249" s="288">
        <f>SUMIF('7.  Persistence Report'!$D$146:$D$150,$B249,'7.  Persistence Report'!S$146:S$150)</f>
        <v>0</v>
      </c>
      <c r="R249" s="288">
        <f>SUMIF('7.  Persistence Report'!$D$146:$D$150,$B249,'7.  Persistence Report'!T$146:T$150)</f>
        <v>0</v>
      </c>
      <c r="S249" s="288">
        <f>SUMIF('7.  Persistence Report'!$D$146:$D$150,$B249,'7.  Persistence Report'!U$146:U$150)</f>
        <v>0</v>
      </c>
      <c r="T249" s="288">
        <f>SUMIF('7.  Persistence Report'!$D$146:$D$150,$B249,'7.  Persistence Report'!V$146:V$150)</f>
        <v>0</v>
      </c>
      <c r="U249" s="288">
        <f>SUMIF('7.  Persistence Report'!$D$146:$D$150,$B249,'7.  Persistence Report'!W$146:W$150)</f>
        <v>0</v>
      </c>
      <c r="V249" s="288">
        <f>SUMIF('7.  Persistence Report'!$D$146:$D$150,$B249,'7.  Persistence Report'!X$146:X$150)</f>
        <v>0</v>
      </c>
      <c r="W249" s="288">
        <f>SUMIF('7.  Persistence Report'!$D$146:$D$150,$B249,'7.  Persistence Report'!Y$146:Y$150)</f>
        <v>0</v>
      </c>
      <c r="X249" s="288">
        <f>SUMIF('7.  Persistence Report'!$D$146:$D$150,$B249,'7.  Persistence Report'!Z$146:Z$150)</f>
        <v>0</v>
      </c>
      <c r="Y249" s="408"/>
      <c r="Z249" s="403"/>
      <c r="AA249" s="403"/>
      <c r="AB249" s="403"/>
      <c r="AC249" s="403"/>
      <c r="AD249" s="403"/>
      <c r="AE249" s="403"/>
      <c r="AF249" s="408"/>
      <c r="AG249" s="408"/>
      <c r="AH249" s="408"/>
      <c r="AI249" s="408"/>
      <c r="AJ249" s="408"/>
      <c r="AK249" s="408"/>
      <c r="AL249" s="408"/>
      <c r="AM249" s="289">
        <f>SUM(Y249:AL249)</f>
        <v>0</v>
      </c>
    </row>
    <row r="250" spans="1:39" outlineLevel="1">
      <c r="B250" s="287" t="s">
        <v>288</v>
      </c>
      <c r="C250" s="284" t="s">
        <v>162</v>
      </c>
      <c r="D250" s="288">
        <f>'[3]5.  2015-2020 LRAM'!D250</f>
        <v>0</v>
      </c>
      <c r="E250" s="288"/>
      <c r="F250" s="288"/>
      <c r="G250" s="288"/>
      <c r="H250" s="288"/>
      <c r="I250" s="288"/>
      <c r="J250" s="288"/>
      <c r="K250" s="288"/>
      <c r="L250" s="288"/>
      <c r="M250" s="288"/>
      <c r="N250" s="288">
        <f>N249</f>
        <v>3</v>
      </c>
      <c r="O250" s="288">
        <f>'[3]5.  2015-2020 LRAM'!O250</f>
        <v>0</v>
      </c>
      <c r="P250" s="288"/>
      <c r="Q250" s="288"/>
      <c r="R250" s="288"/>
      <c r="S250" s="288"/>
      <c r="T250" s="288"/>
      <c r="U250" s="288"/>
      <c r="V250" s="288"/>
      <c r="W250" s="288"/>
      <c r="X250" s="288"/>
      <c r="Y250" s="404">
        <f>Y249</f>
        <v>0</v>
      </c>
      <c r="Z250" s="404">
        <f t="shared" ref="Z250" si="677">Z249</f>
        <v>0</v>
      </c>
      <c r="AA250" s="404">
        <f t="shared" ref="AA250" si="678">AA249</f>
        <v>0</v>
      </c>
      <c r="AB250" s="404">
        <f t="shared" ref="AB250" si="679">AB249</f>
        <v>0</v>
      </c>
      <c r="AC250" s="404">
        <f t="shared" ref="AC250" si="680">AC249</f>
        <v>0</v>
      </c>
      <c r="AD250" s="404">
        <f t="shared" ref="AD250" si="681">AD249</f>
        <v>0</v>
      </c>
      <c r="AE250" s="404">
        <f t="shared" ref="AE250" si="682">AE249</f>
        <v>0</v>
      </c>
      <c r="AF250" s="404">
        <f t="shared" ref="AF250" si="683">AF249</f>
        <v>0</v>
      </c>
      <c r="AG250" s="404">
        <f t="shared" ref="AG250" si="684">AG249</f>
        <v>0</v>
      </c>
      <c r="AH250" s="404">
        <f t="shared" ref="AH250" si="685">AH249</f>
        <v>0</v>
      </c>
      <c r="AI250" s="404">
        <f t="shared" ref="AI250" si="686">AI249</f>
        <v>0</v>
      </c>
      <c r="AJ250" s="404">
        <f t="shared" ref="AJ250" si="687">AJ249</f>
        <v>0</v>
      </c>
      <c r="AK250" s="404">
        <f t="shared" ref="AK250" si="688">AK249</f>
        <v>0</v>
      </c>
      <c r="AL250" s="404">
        <f t="shared" ref="AL250" si="689">AL249</f>
        <v>0</v>
      </c>
      <c r="AM250" s="304"/>
    </row>
    <row r="251" spans="1:39" outlineLevel="1">
      <c r="B251" s="307"/>
      <c r="C251" s="305"/>
      <c r="D251" s="309"/>
      <c r="E251" s="309"/>
      <c r="F251" s="309"/>
      <c r="G251" s="309"/>
      <c r="H251" s="309"/>
      <c r="I251" s="309"/>
      <c r="J251" s="309"/>
      <c r="K251" s="309"/>
      <c r="L251" s="309"/>
      <c r="M251" s="309"/>
      <c r="N251" s="284"/>
      <c r="O251" s="309"/>
      <c r="P251" s="309"/>
      <c r="Q251" s="309"/>
      <c r="R251" s="309"/>
      <c r="S251" s="309"/>
      <c r="T251" s="309"/>
      <c r="U251" s="309"/>
      <c r="V251" s="309"/>
      <c r="W251" s="309"/>
      <c r="X251" s="309"/>
      <c r="Y251" s="409"/>
      <c r="Z251" s="410"/>
      <c r="AA251" s="409"/>
      <c r="AB251" s="409"/>
      <c r="AC251" s="409"/>
      <c r="AD251" s="409"/>
      <c r="AE251" s="409"/>
      <c r="AF251" s="409"/>
      <c r="AG251" s="409"/>
      <c r="AH251" s="409"/>
      <c r="AI251" s="409"/>
      <c r="AJ251" s="409"/>
      <c r="AK251" s="409"/>
      <c r="AL251" s="409"/>
      <c r="AM251" s="306"/>
    </row>
    <row r="252" spans="1:39" ht="15.75" outlineLevel="1">
      <c r="B252" s="281" t="s">
        <v>10</v>
      </c>
      <c r="C252" s="282"/>
      <c r="D252" s="282"/>
      <c r="E252" s="282"/>
      <c r="F252" s="282"/>
      <c r="G252" s="282"/>
      <c r="H252" s="282"/>
      <c r="I252" s="282"/>
      <c r="J252" s="282"/>
      <c r="K252" s="282"/>
      <c r="L252" s="282"/>
      <c r="M252" s="282"/>
      <c r="N252" s="283"/>
      <c r="O252" s="282"/>
      <c r="P252" s="282"/>
      <c r="Q252" s="282"/>
      <c r="R252" s="282"/>
      <c r="S252" s="282"/>
      <c r="T252" s="282"/>
      <c r="U252" s="282"/>
      <c r="V252" s="282"/>
      <c r="W252" s="282"/>
      <c r="X252" s="282"/>
      <c r="Y252" s="407"/>
      <c r="Z252" s="407"/>
      <c r="AA252" s="407"/>
      <c r="AB252" s="407"/>
      <c r="AC252" s="407"/>
      <c r="AD252" s="407"/>
      <c r="AE252" s="407"/>
      <c r="AF252" s="407"/>
      <c r="AG252" s="407"/>
      <c r="AH252" s="407"/>
      <c r="AI252" s="407"/>
      <c r="AJ252" s="407"/>
      <c r="AK252" s="407"/>
      <c r="AL252" s="407"/>
      <c r="AM252" s="285"/>
    </row>
    <row r="253" spans="1:39" ht="30" outlineLevel="1">
      <c r="A253" s="515">
        <v>11</v>
      </c>
      <c r="B253" s="513" t="s">
        <v>103</v>
      </c>
      <c r="C253" s="284" t="s">
        <v>24</v>
      </c>
      <c r="D253" s="288">
        <f>'[3]5.  2015-2020 LRAM'!D253</f>
        <v>0</v>
      </c>
      <c r="E253" s="288">
        <f>SUMIF('7.  Persistence Report'!$D$146:$D$150,$B253,'7.  Persistence Report'!AW$146:AW$150)</f>
        <v>0</v>
      </c>
      <c r="F253" s="288">
        <f>SUMIF('7.  Persistence Report'!$D$146:$D$150,$B253,'7.  Persistence Report'!AX$146:AX$150)</f>
        <v>0</v>
      </c>
      <c r="G253" s="288">
        <f>SUMIF('7.  Persistence Report'!$D$146:$D$150,$B253,'7.  Persistence Report'!AY$146:AY$150)</f>
        <v>0</v>
      </c>
      <c r="H253" s="288">
        <f>SUMIF('7.  Persistence Report'!$D$146:$D$150,$B253,'7.  Persistence Report'!AZ$146:AZ$150)</f>
        <v>0</v>
      </c>
      <c r="I253" s="288">
        <f>SUMIF('7.  Persistence Report'!$D$146:$D$150,$B253,'7.  Persistence Report'!BA$146:BA$150)</f>
        <v>0</v>
      </c>
      <c r="J253" s="288">
        <f>SUMIF('7.  Persistence Report'!$D$146:$D$150,$B253,'7.  Persistence Report'!BB$146:BB$150)</f>
        <v>0</v>
      </c>
      <c r="K253" s="288">
        <f>SUMIF('7.  Persistence Report'!$D$146:$D$150,$B253,'7.  Persistence Report'!BC$146:BC$150)</f>
        <v>0</v>
      </c>
      <c r="L253" s="288">
        <f>SUMIF('7.  Persistence Report'!$D$146:$D$150,$B253,'7.  Persistence Report'!BD$146:BD$150)</f>
        <v>0</v>
      </c>
      <c r="M253" s="288">
        <f>SUMIF('7.  Persistence Report'!$D$146:$D$150,$B253,'7.  Persistence Report'!BE$146:BE$150)</f>
        <v>0</v>
      </c>
      <c r="N253" s="288">
        <v>12</v>
      </c>
      <c r="O253" s="288">
        <f>'[3]5.  2015-2020 LRAM'!O253</f>
        <v>0</v>
      </c>
      <c r="P253" s="288">
        <f>SUMIF('7.  Persistence Report'!$D$146:$D$150,$B253,'7.  Persistence Report'!R$146:R$150)</f>
        <v>0</v>
      </c>
      <c r="Q253" s="288">
        <f>SUMIF('7.  Persistence Report'!$D$146:$D$150,$B253,'7.  Persistence Report'!S$146:S$150)</f>
        <v>0</v>
      </c>
      <c r="R253" s="288">
        <f>SUMIF('7.  Persistence Report'!$D$146:$D$150,$B253,'7.  Persistence Report'!T$146:T$150)</f>
        <v>0</v>
      </c>
      <c r="S253" s="288">
        <f>SUMIF('7.  Persistence Report'!$D$146:$D$150,$B253,'7.  Persistence Report'!U$146:U$150)</f>
        <v>0</v>
      </c>
      <c r="T253" s="288">
        <f>SUMIF('7.  Persistence Report'!$D$146:$D$150,$B253,'7.  Persistence Report'!V$146:V$150)</f>
        <v>0</v>
      </c>
      <c r="U253" s="288">
        <f>SUMIF('7.  Persistence Report'!$D$146:$D$150,$B253,'7.  Persistence Report'!W$146:W$150)</f>
        <v>0</v>
      </c>
      <c r="V253" s="288">
        <f>SUMIF('7.  Persistence Report'!$D$146:$D$150,$B253,'7.  Persistence Report'!X$146:X$150)</f>
        <v>0</v>
      </c>
      <c r="W253" s="288">
        <f>SUMIF('7.  Persistence Report'!$D$146:$D$150,$B253,'7.  Persistence Report'!Y$146:Y$150)</f>
        <v>0</v>
      </c>
      <c r="X253" s="288">
        <f>SUMIF('7.  Persistence Report'!$D$146:$D$150,$B253,'7.  Persistence Report'!Z$146:Z$150)</f>
        <v>0</v>
      </c>
      <c r="Y253" s="419"/>
      <c r="Z253" s="403"/>
      <c r="AA253" s="403"/>
      <c r="AB253" s="403"/>
      <c r="AC253" s="403"/>
      <c r="AD253" s="403"/>
      <c r="AE253" s="403"/>
      <c r="AF253" s="408"/>
      <c r="AG253" s="408"/>
      <c r="AH253" s="408"/>
      <c r="AI253" s="408"/>
      <c r="AJ253" s="408"/>
      <c r="AK253" s="408"/>
      <c r="AL253" s="408"/>
      <c r="AM253" s="289">
        <f>SUM(Y253:AL253)</f>
        <v>0</v>
      </c>
    </row>
    <row r="254" spans="1:39" outlineLevel="1">
      <c r="B254" s="287" t="s">
        <v>288</v>
      </c>
      <c r="C254" s="284" t="s">
        <v>162</v>
      </c>
      <c r="D254" s="288">
        <f>'[3]5.  2015-2020 LRAM'!D254</f>
        <v>0</v>
      </c>
      <c r="E254" s="288"/>
      <c r="F254" s="288"/>
      <c r="G254" s="288"/>
      <c r="H254" s="288"/>
      <c r="I254" s="288"/>
      <c r="J254" s="288"/>
      <c r="K254" s="288"/>
      <c r="L254" s="288"/>
      <c r="M254" s="288"/>
      <c r="N254" s="288">
        <f>N253</f>
        <v>12</v>
      </c>
      <c r="O254" s="288">
        <f>'[3]5.  2015-2020 LRAM'!O254</f>
        <v>0</v>
      </c>
      <c r="P254" s="288"/>
      <c r="Q254" s="288"/>
      <c r="R254" s="288"/>
      <c r="S254" s="288"/>
      <c r="T254" s="288"/>
      <c r="U254" s="288"/>
      <c r="V254" s="288"/>
      <c r="W254" s="288"/>
      <c r="X254" s="288"/>
      <c r="Y254" s="404">
        <f>Y253</f>
        <v>0</v>
      </c>
      <c r="Z254" s="404">
        <f t="shared" ref="Z254" si="690">Z253</f>
        <v>0</v>
      </c>
      <c r="AA254" s="404">
        <f t="shared" ref="AA254" si="691">AA253</f>
        <v>0</v>
      </c>
      <c r="AB254" s="404">
        <f t="shared" ref="AB254" si="692">AB253</f>
        <v>0</v>
      </c>
      <c r="AC254" s="404">
        <f t="shared" ref="AC254" si="693">AC253</f>
        <v>0</v>
      </c>
      <c r="AD254" s="404">
        <f t="shared" ref="AD254" si="694">AD253</f>
        <v>0</v>
      </c>
      <c r="AE254" s="404">
        <f t="shared" ref="AE254" si="695">AE253</f>
        <v>0</v>
      </c>
      <c r="AF254" s="404">
        <f t="shared" ref="AF254" si="696">AF253</f>
        <v>0</v>
      </c>
      <c r="AG254" s="404">
        <f t="shared" ref="AG254" si="697">AG253</f>
        <v>0</v>
      </c>
      <c r="AH254" s="404">
        <f t="shared" ref="AH254" si="698">AH253</f>
        <v>0</v>
      </c>
      <c r="AI254" s="404">
        <f t="shared" ref="AI254" si="699">AI253</f>
        <v>0</v>
      </c>
      <c r="AJ254" s="404">
        <f t="shared" ref="AJ254" si="700">AJ253</f>
        <v>0</v>
      </c>
      <c r="AK254" s="404">
        <f t="shared" ref="AK254" si="701">AK253</f>
        <v>0</v>
      </c>
      <c r="AL254" s="404">
        <f t="shared" ref="AL254" si="702">AL253</f>
        <v>0</v>
      </c>
      <c r="AM254" s="290"/>
    </row>
    <row r="255" spans="1:39" outlineLevel="1">
      <c r="B255" s="308"/>
      <c r="C255" s="298"/>
      <c r="D255" s="284"/>
      <c r="E255" s="284"/>
      <c r="F255" s="284"/>
      <c r="G255" s="284"/>
      <c r="H255" s="284"/>
      <c r="I255" s="284"/>
      <c r="J255" s="284"/>
      <c r="K255" s="284"/>
      <c r="L255" s="284"/>
      <c r="M255" s="284"/>
      <c r="N255" s="284"/>
      <c r="O255" s="284"/>
      <c r="P255" s="284"/>
      <c r="Q255" s="284"/>
      <c r="R255" s="284"/>
      <c r="S255" s="284"/>
      <c r="T255" s="284"/>
      <c r="U255" s="284"/>
      <c r="V255" s="284"/>
      <c r="W255" s="284"/>
      <c r="X255" s="284"/>
      <c r="Y255" s="405"/>
      <c r="Z255" s="414"/>
      <c r="AA255" s="414"/>
      <c r="AB255" s="414"/>
      <c r="AC255" s="414"/>
      <c r="AD255" s="414"/>
      <c r="AE255" s="414"/>
      <c r="AF255" s="414"/>
      <c r="AG255" s="414"/>
      <c r="AH255" s="414"/>
      <c r="AI255" s="414"/>
      <c r="AJ255" s="414"/>
      <c r="AK255" s="414"/>
      <c r="AL255" s="414"/>
      <c r="AM255" s="299"/>
    </row>
    <row r="256" spans="1:39" ht="45" outlineLevel="1">
      <c r="A256" s="515">
        <v>12</v>
      </c>
      <c r="B256" s="513" t="s">
        <v>104</v>
      </c>
      <c r="C256" s="284" t="s">
        <v>24</v>
      </c>
      <c r="D256" s="288">
        <f>'[3]5.  2015-2020 LRAM'!D256</f>
        <v>0</v>
      </c>
      <c r="E256" s="288">
        <f>SUMIF('7.  Persistence Report'!$D$146:$D$150,$B256,'7.  Persistence Report'!AW$146:AW$150)</f>
        <v>0</v>
      </c>
      <c r="F256" s="288">
        <f>SUMIF('7.  Persistence Report'!$D$146:$D$150,$B256,'7.  Persistence Report'!AX$146:AX$150)</f>
        <v>0</v>
      </c>
      <c r="G256" s="288">
        <f>SUMIF('7.  Persistence Report'!$D$146:$D$150,$B256,'7.  Persistence Report'!AY$146:AY$150)</f>
        <v>0</v>
      </c>
      <c r="H256" s="288">
        <f>SUMIF('7.  Persistence Report'!$D$146:$D$150,$B256,'7.  Persistence Report'!AZ$146:AZ$150)</f>
        <v>0</v>
      </c>
      <c r="I256" s="288">
        <f>SUMIF('7.  Persistence Report'!$D$146:$D$150,$B256,'7.  Persistence Report'!BA$146:BA$150)</f>
        <v>0</v>
      </c>
      <c r="J256" s="288">
        <f>SUMIF('7.  Persistence Report'!$D$146:$D$150,$B256,'7.  Persistence Report'!BB$146:BB$150)</f>
        <v>0</v>
      </c>
      <c r="K256" s="288">
        <f>SUMIF('7.  Persistence Report'!$D$146:$D$150,$B256,'7.  Persistence Report'!BC$146:BC$150)</f>
        <v>0</v>
      </c>
      <c r="L256" s="288">
        <f>SUMIF('7.  Persistence Report'!$D$146:$D$150,$B256,'7.  Persistence Report'!BD$146:BD$150)</f>
        <v>0</v>
      </c>
      <c r="M256" s="288">
        <f>SUMIF('7.  Persistence Report'!$D$146:$D$150,$B256,'7.  Persistence Report'!BE$146:BE$150)</f>
        <v>0</v>
      </c>
      <c r="N256" s="288">
        <v>12</v>
      </c>
      <c r="O256" s="288">
        <f>'[3]5.  2015-2020 LRAM'!O256</f>
        <v>0</v>
      </c>
      <c r="P256" s="288">
        <f>SUMIF('7.  Persistence Report'!$D$146:$D$150,$B256,'7.  Persistence Report'!R$146:R$150)</f>
        <v>0</v>
      </c>
      <c r="Q256" s="288">
        <f>SUMIF('7.  Persistence Report'!$D$146:$D$150,$B256,'7.  Persistence Report'!S$146:S$150)</f>
        <v>0</v>
      </c>
      <c r="R256" s="288">
        <f>SUMIF('7.  Persistence Report'!$D$146:$D$150,$B256,'7.  Persistence Report'!T$146:T$150)</f>
        <v>0</v>
      </c>
      <c r="S256" s="288">
        <f>SUMIF('7.  Persistence Report'!$D$146:$D$150,$B256,'7.  Persistence Report'!U$146:U$150)</f>
        <v>0</v>
      </c>
      <c r="T256" s="288">
        <f>SUMIF('7.  Persistence Report'!$D$146:$D$150,$B256,'7.  Persistence Report'!V$146:V$150)</f>
        <v>0</v>
      </c>
      <c r="U256" s="288">
        <f>SUMIF('7.  Persistence Report'!$D$146:$D$150,$B256,'7.  Persistence Report'!W$146:W$150)</f>
        <v>0</v>
      </c>
      <c r="V256" s="288">
        <f>SUMIF('7.  Persistence Report'!$D$146:$D$150,$B256,'7.  Persistence Report'!X$146:X$150)</f>
        <v>0</v>
      </c>
      <c r="W256" s="288">
        <f>SUMIF('7.  Persistence Report'!$D$146:$D$150,$B256,'7.  Persistence Report'!Y$146:Y$150)</f>
        <v>0</v>
      </c>
      <c r="X256" s="288">
        <f>SUMIF('7.  Persistence Report'!$D$146:$D$150,$B256,'7.  Persistence Report'!Z$146:Z$150)</f>
        <v>0</v>
      </c>
      <c r="Y256" s="403"/>
      <c r="Z256" s="403"/>
      <c r="AA256" s="403"/>
      <c r="AB256" s="403"/>
      <c r="AC256" s="403"/>
      <c r="AD256" s="403"/>
      <c r="AE256" s="403"/>
      <c r="AF256" s="408"/>
      <c r="AG256" s="408"/>
      <c r="AH256" s="408"/>
      <c r="AI256" s="408"/>
      <c r="AJ256" s="408"/>
      <c r="AK256" s="408"/>
      <c r="AL256" s="408"/>
      <c r="AM256" s="289">
        <f>SUM(Y256:AL256)</f>
        <v>0</v>
      </c>
    </row>
    <row r="257" spans="1:40" outlineLevel="1">
      <c r="B257" s="287" t="s">
        <v>288</v>
      </c>
      <c r="C257" s="284" t="s">
        <v>162</v>
      </c>
      <c r="D257" s="288">
        <f>'[3]5.  2015-2020 LRAM'!D257</f>
        <v>0</v>
      </c>
      <c r="E257" s="288"/>
      <c r="F257" s="288"/>
      <c r="G257" s="288"/>
      <c r="H257" s="288"/>
      <c r="I257" s="288"/>
      <c r="J257" s="288"/>
      <c r="K257" s="288"/>
      <c r="L257" s="288"/>
      <c r="M257" s="288"/>
      <c r="N257" s="288">
        <f>N256</f>
        <v>12</v>
      </c>
      <c r="O257" s="288">
        <f>'[3]5.  2015-2020 LRAM'!O257</f>
        <v>0</v>
      </c>
      <c r="P257" s="288"/>
      <c r="Q257" s="288"/>
      <c r="R257" s="288"/>
      <c r="S257" s="288"/>
      <c r="T257" s="288"/>
      <c r="U257" s="288"/>
      <c r="V257" s="288"/>
      <c r="W257" s="288"/>
      <c r="X257" s="288"/>
      <c r="Y257" s="404">
        <f>Y256</f>
        <v>0</v>
      </c>
      <c r="Z257" s="404">
        <f t="shared" ref="Z257" si="703">Z256</f>
        <v>0</v>
      </c>
      <c r="AA257" s="404">
        <f t="shared" ref="AA257" si="704">AA256</f>
        <v>0</v>
      </c>
      <c r="AB257" s="404">
        <f t="shared" ref="AB257" si="705">AB256</f>
        <v>0</v>
      </c>
      <c r="AC257" s="404">
        <f t="shared" ref="AC257" si="706">AC256</f>
        <v>0</v>
      </c>
      <c r="AD257" s="404">
        <f t="shared" ref="AD257" si="707">AD256</f>
        <v>0</v>
      </c>
      <c r="AE257" s="404">
        <f t="shared" ref="AE257" si="708">AE256</f>
        <v>0</v>
      </c>
      <c r="AF257" s="404">
        <f t="shared" ref="AF257" si="709">AF256</f>
        <v>0</v>
      </c>
      <c r="AG257" s="404">
        <f t="shared" ref="AG257" si="710">AG256</f>
        <v>0</v>
      </c>
      <c r="AH257" s="404">
        <f t="shared" ref="AH257" si="711">AH256</f>
        <v>0</v>
      </c>
      <c r="AI257" s="404">
        <f t="shared" ref="AI257" si="712">AI256</f>
        <v>0</v>
      </c>
      <c r="AJ257" s="404">
        <f t="shared" ref="AJ257" si="713">AJ256</f>
        <v>0</v>
      </c>
      <c r="AK257" s="404">
        <f t="shared" ref="AK257" si="714">AK256</f>
        <v>0</v>
      </c>
      <c r="AL257" s="404">
        <f t="shared" ref="AL257" si="715">AL256</f>
        <v>0</v>
      </c>
      <c r="AM257" s="290"/>
    </row>
    <row r="258" spans="1:40" outlineLevel="1">
      <c r="B258" s="308"/>
      <c r="C258" s="298"/>
      <c r="D258" s="284"/>
      <c r="E258" s="284"/>
      <c r="F258" s="284"/>
      <c r="G258" s="284"/>
      <c r="H258" s="284"/>
      <c r="I258" s="284"/>
      <c r="J258" s="284"/>
      <c r="K258" s="284"/>
      <c r="L258" s="284"/>
      <c r="M258" s="284"/>
      <c r="N258" s="284"/>
      <c r="O258" s="284"/>
      <c r="P258" s="284"/>
      <c r="Q258" s="284"/>
      <c r="R258" s="284"/>
      <c r="S258" s="284"/>
      <c r="T258" s="284"/>
      <c r="U258" s="284"/>
      <c r="V258" s="284"/>
      <c r="W258" s="284"/>
      <c r="X258" s="284"/>
      <c r="Y258" s="415"/>
      <c r="Z258" s="415"/>
      <c r="AA258" s="405"/>
      <c r="AB258" s="405"/>
      <c r="AC258" s="405"/>
      <c r="AD258" s="405"/>
      <c r="AE258" s="405"/>
      <c r="AF258" s="405"/>
      <c r="AG258" s="405"/>
      <c r="AH258" s="405"/>
      <c r="AI258" s="405"/>
      <c r="AJ258" s="405"/>
      <c r="AK258" s="405"/>
      <c r="AL258" s="405"/>
      <c r="AM258" s="299"/>
    </row>
    <row r="259" spans="1:40" ht="30" outlineLevel="1">
      <c r="A259" s="515">
        <v>13</v>
      </c>
      <c r="B259" s="513" t="s">
        <v>105</v>
      </c>
      <c r="C259" s="284" t="s">
        <v>24</v>
      </c>
      <c r="D259" s="288">
        <f>'[3]5.  2015-2020 LRAM'!D259</f>
        <v>0</v>
      </c>
      <c r="E259" s="288">
        <f>SUMIF('7.  Persistence Report'!$D$146:$D$150,$B259,'7.  Persistence Report'!AW$146:AW$150)</f>
        <v>0</v>
      </c>
      <c r="F259" s="288">
        <f>SUMIF('7.  Persistence Report'!$D$146:$D$150,$B259,'7.  Persistence Report'!AX$146:AX$150)</f>
        <v>0</v>
      </c>
      <c r="G259" s="288">
        <f>SUMIF('7.  Persistence Report'!$D$146:$D$150,$B259,'7.  Persistence Report'!AY$146:AY$150)</f>
        <v>0</v>
      </c>
      <c r="H259" s="288">
        <f>SUMIF('7.  Persistence Report'!$D$146:$D$150,$B259,'7.  Persistence Report'!AZ$146:AZ$150)</f>
        <v>0</v>
      </c>
      <c r="I259" s="288">
        <f>SUMIF('7.  Persistence Report'!$D$146:$D$150,$B259,'7.  Persistence Report'!BA$146:BA$150)</f>
        <v>0</v>
      </c>
      <c r="J259" s="288">
        <f>SUMIF('7.  Persistence Report'!$D$146:$D$150,$B259,'7.  Persistence Report'!BB$146:BB$150)</f>
        <v>0</v>
      </c>
      <c r="K259" s="288">
        <f>SUMIF('7.  Persistence Report'!$D$146:$D$150,$B259,'7.  Persistence Report'!BC$146:BC$150)</f>
        <v>0</v>
      </c>
      <c r="L259" s="288">
        <f>SUMIF('7.  Persistence Report'!$D$146:$D$150,$B259,'7.  Persistence Report'!BD$146:BD$150)</f>
        <v>0</v>
      </c>
      <c r="M259" s="288">
        <f>SUMIF('7.  Persistence Report'!$D$146:$D$150,$B259,'7.  Persistence Report'!BE$146:BE$150)</f>
        <v>0</v>
      </c>
      <c r="N259" s="288">
        <v>12</v>
      </c>
      <c r="O259" s="288">
        <f>'[3]5.  2015-2020 LRAM'!O259</f>
        <v>0</v>
      </c>
      <c r="P259" s="288">
        <f>SUMIF('7.  Persistence Report'!$D$146:$D$150,$B259,'7.  Persistence Report'!R$146:R$150)</f>
        <v>0</v>
      </c>
      <c r="Q259" s="288">
        <f>SUMIF('7.  Persistence Report'!$D$146:$D$150,$B259,'7.  Persistence Report'!S$146:S$150)</f>
        <v>0</v>
      </c>
      <c r="R259" s="288">
        <f>SUMIF('7.  Persistence Report'!$D$146:$D$150,$B259,'7.  Persistence Report'!T$146:T$150)</f>
        <v>0</v>
      </c>
      <c r="S259" s="288">
        <f>SUMIF('7.  Persistence Report'!$D$146:$D$150,$B259,'7.  Persistence Report'!U$146:U$150)</f>
        <v>0</v>
      </c>
      <c r="T259" s="288">
        <f>SUMIF('7.  Persistence Report'!$D$146:$D$150,$B259,'7.  Persistence Report'!V$146:V$150)</f>
        <v>0</v>
      </c>
      <c r="U259" s="288">
        <f>SUMIF('7.  Persistence Report'!$D$146:$D$150,$B259,'7.  Persistence Report'!W$146:W$150)</f>
        <v>0</v>
      </c>
      <c r="V259" s="288">
        <f>SUMIF('7.  Persistence Report'!$D$146:$D$150,$B259,'7.  Persistence Report'!X$146:X$150)</f>
        <v>0</v>
      </c>
      <c r="W259" s="288">
        <f>SUMIF('7.  Persistence Report'!$D$146:$D$150,$B259,'7.  Persistence Report'!Y$146:Y$150)</f>
        <v>0</v>
      </c>
      <c r="X259" s="288">
        <f>SUMIF('7.  Persistence Report'!$D$146:$D$150,$B259,'7.  Persistence Report'!Z$146:Z$150)</f>
        <v>0</v>
      </c>
      <c r="Y259" s="403"/>
      <c r="Z259" s="403"/>
      <c r="AA259" s="403"/>
      <c r="AB259" s="403"/>
      <c r="AC259" s="403"/>
      <c r="AD259" s="403"/>
      <c r="AE259" s="403"/>
      <c r="AF259" s="408"/>
      <c r="AG259" s="408"/>
      <c r="AH259" s="408"/>
      <c r="AI259" s="408"/>
      <c r="AJ259" s="408"/>
      <c r="AK259" s="408"/>
      <c r="AL259" s="408"/>
      <c r="AM259" s="289">
        <f>SUM(Y259:AL259)</f>
        <v>0</v>
      </c>
    </row>
    <row r="260" spans="1:40" outlineLevel="1">
      <c r="B260" s="287" t="s">
        <v>288</v>
      </c>
      <c r="C260" s="284" t="s">
        <v>162</v>
      </c>
      <c r="D260" s="288">
        <f>'[3]5.  2015-2020 LRAM'!D260</f>
        <v>0</v>
      </c>
      <c r="E260" s="288"/>
      <c r="F260" s="288"/>
      <c r="G260" s="288"/>
      <c r="H260" s="288"/>
      <c r="I260" s="288"/>
      <c r="J260" s="288"/>
      <c r="K260" s="288"/>
      <c r="L260" s="288"/>
      <c r="M260" s="288"/>
      <c r="N260" s="288">
        <f>N259</f>
        <v>12</v>
      </c>
      <c r="O260" s="288">
        <f>'[3]5.  2015-2020 LRAM'!O260</f>
        <v>0</v>
      </c>
      <c r="P260" s="288"/>
      <c r="Q260" s="288"/>
      <c r="R260" s="288"/>
      <c r="S260" s="288"/>
      <c r="T260" s="288"/>
      <c r="U260" s="288"/>
      <c r="V260" s="288"/>
      <c r="W260" s="288"/>
      <c r="X260" s="288"/>
      <c r="Y260" s="404">
        <f>Y259</f>
        <v>0</v>
      </c>
      <c r="Z260" s="404">
        <f t="shared" ref="Z260" si="716">Z259</f>
        <v>0</v>
      </c>
      <c r="AA260" s="404">
        <f t="shared" ref="AA260" si="717">AA259</f>
        <v>0</v>
      </c>
      <c r="AB260" s="404">
        <f t="shared" ref="AB260" si="718">AB259</f>
        <v>0</v>
      </c>
      <c r="AC260" s="404">
        <f t="shared" ref="AC260" si="719">AC259</f>
        <v>0</v>
      </c>
      <c r="AD260" s="404">
        <f t="shared" ref="AD260" si="720">AD259</f>
        <v>0</v>
      </c>
      <c r="AE260" s="404">
        <f t="shared" ref="AE260" si="721">AE259</f>
        <v>0</v>
      </c>
      <c r="AF260" s="404">
        <f t="shared" ref="AF260" si="722">AF259</f>
        <v>0</v>
      </c>
      <c r="AG260" s="404">
        <f t="shared" ref="AG260" si="723">AG259</f>
        <v>0</v>
      </c>
      <c r="AH260" s="404">
        <f t="shared" ref="AH260" si="724">AH259</f>
        <v>0</v>
      </c>
      <c r="AI260" s="404">
        <f t="shared" ref="AI260" si="725">AI259</f>
        <v>0</v>
      </c>
      <c r="AJ260" s="404">
        <f t="shared" ref="AJ260" si="726">AJ259</f>
        <v>0</v>
      </c>
      <c r="AK260" s="404">
        <f t="shared" ref="AK260" si="727">AK259</f>
        <v>0</v>
      </c>
      <c r="AL260" s="404">
        <f t="shared" ref="AL260" si="728">AL259</f>
        <v>0</v>
      </c>
      <c r="AM260" s="299"/>
    </row>
    <row r="261" spans="1:40" outlineLevel="1">
      <c r="B261" s="308"/>
      <c r="C261" s="298"/>
      <c r="D261" s="284"/>
      <c r="E261" s="284"/>
      <c r="F261" s="284"/>
      <c r="G261" s="284"/>
      <c r="H261" s="284"/>
      <c r="I261" s="284"/>
      <c r="J261" s="284"/>
      <c r="K261" s="284"/>
      <c r="L261" s="284"/>
      <c r="M261" s="284"/>
      <c r="N261" s="284"/>
      <c r="O261" s="284"/>
      <c r="P261" s="284"/>
      <c r="Q261" s="284"/>
      <c r="R261" s="284"/>
      <c r="S261" s="284"/>
      <c r="T261" s="284"/>
      <c r="U261" s="284"/>
      <c r="V261" s="284"/>
      <c r="W261" s="284"/>
      <c r="X261" s="284"/>
      <c r="Y261" s="405"/>
      <c r="Z261" s="405"/>
      <c r="AA261" s="405"/>
      <c r="AB261" s="405"/>
      <c r="AC261" s="405"/>
      <c r="AD261" s="405"/>
      <c r="AE261" s="405"/>
      <c r="AF261" s="405"/>
      <c r="AG261" s="405"/>
      <c r="AH261" s="405"/>
      <c r="AI261" s="405"/>
      <c r="AJ261" s="405"/>
      <c r="AK261" s="405"/>
      <c r="AL261" s="405"/>
      <c r="AM261" s="299"/>
    </row>
    <row r="262" spans="1:40" ht="15.75" outlineLevel="1">
      <c r="B262" s="281" t="s">
        <v>106</v>
      </c>
      <c r="C262" s="282"/>
      <c r="D262" s="283"/>
      <c r="E262" s="283"/>
      <c r="F262" s="283"/>
      <c r="G262" s="283"/>
      <c r="H262" s="283"/>
      <c r="I262" s="283"/>
      <c r="J262" s="283"/>
      <c r="K262" s="283"/>
      <c r="L262" s="283"/>
      <c r="M262" s="283"/>
      <c r="N262" s="283"/>
      <c r="O262" s="283"/>
      <c r="P262" s="282"/>
      <c r="Q262" s="282"/>
      <c r="R262" s="282"/>
      <c r="S262" s="282"/>
      <c r="T262" s="282"/>
      <c r="U262" s="282"/>
      <c r="V262" s="282"/>
      <c r="W262" s="282"/>
      <c r="X262" s="282"/>
      <c r="Y262" s="407"/>
      <c r="Z262" s="407"/>
      <c r="AA262" s="407"/>
      <c r="AB262" s="407"/>
      <c r="AC262" s="407"/>
      <c r="AD262" s="407"/>
      <c r="AE262" s="407"/>
      <c r="AF262" s="407"/>
      <c r="AG262" s="407"/>
      <c r="AH262" s="407"/>
      <c r="AI262" s="407"/>
      <c r="AJ262" s="407"/>
      <c r="AK262" s="407"/>
      <c r="AL262" s="407"/>
      <c r="AM262" s="285"/>
    </row>
    <row r="263" spans="1:40" outlineLevel="1">
      <c r="A263" s="515">
        <v>14</v>
      </c>
      <c r="B263" s="308" t="s">
        <v>107</v>
      </c>
      <c r="C263" s="284" t="s">
        <v>24</v>
      </c>
      <c r="D263" s="288">
        <f>'[3]5.  2015-2020 LRAM'!D263</f>
        <v>0</v>
      </c>
      <c r="E263" s="288">
        <f>SUMIF('7.  Persistence Report'!$D$146:$D$150,$B263,'7.  Persistence Report'!AW$146:AW$150)</f>
        <v>0</v>
      </c>
      <c r="F263" s="288">
        <f>SUMIF('7.  Persistence Report'!$D$146:$D$150,$B263,'7.  Persistence Report'!AX$146:AX$150)</f>
        <v>0</v>
      </c>
      <c r="G263" s="288">
        <f>SUMIF('7.  Persistence Report'!$D$146:$D$150,$B263,'7.  Persistence Report'!AY$146:AY$150)</f>
        <v>0</v>
      </c>
      <c r="H263" s="288">
        <f>SUMIF('7.  Persistence Report'!$D$146:$D$150,$B263,'7.  Persistence Report'!AZ$146:AZ$150)</f>
        <v>0</v>
      </c>
      <c r="I263" s="288">
        <f>SUMIF('7.  Persistence Report'!$D$146:$D$150,$B263,'7.  Persistence Report'!BA$146:BA$150)</f>
        <v>0</v>
      </c>
      <c r="J263" s="288">
        <f>SUMIF('7.  Persistence Report'!$D$146:$D$150,$B263,'7.  Persistence Report'!BB$146:BB$150)</f>
        <v>0</v>
      </c>
      <c r="K263" s="288">
        <f>SUMIF('7.  Persistence Report'!$D$146:$D$150,$B263,'7.  Persistence Report'!BC$146:BC$150)</f>
        <v>0</v>
      </c>
      <c r="L263" s="288">
        <f>SUMIF('7.  Persistence Report'!$D$146:$D$150,$B263,'7.  Persistence Report'!BD$146:BD$150)</f>
        <v>0</v>
      </c>
      <c r="M263" s="288">
        <f>SUMIF('7.  Persistence Report'!$D$146:$D$150,$B263,'7.  Persistence Report'!BE$146:BE$150)</f>
        <v>0</v>
      </c>
      <c r="N263" s="288">
        <v>12</v>
      </c>
      <c r="O263" s="288">
        <f>'[3]5.  2015-2020 LRAM'!O263</f>
        <v>0</v>
      </c>
      <c r="P263" s="288">
        <f>SUMIF('7.  Persistence Report'!$D$146:$D$150,$B263,'7.  Persistence Report'!R$146:R$150)</f>
        <v>0</v>
      </c>
      <c r="Q263" s="288">
        <f>SUMIF('7.  Persistence Report'!$D$146:$D$150,$B263,'7.  Persistence Report'!S$146:S$150)</f>
        <v>0</v>
      </c>
      <c r="R263" s="288">
        <f>SUMIF('7.  Persistence Report'!$D$146:$D$150,$B263,'7.  Persistence Report'!T$146:T$150)</f>
        <v>0</v>
      </c>
      <c r="S263" s="288">
        <f>SUMIF('7.  Persistence Report'!$D$146:$D$150,$B263,'7.  Persistence Report'!U$146:U$150)</f>
        <v>0</v>
      </c>
      <c r="T263" s="288">
        <f>SUMIF('7.  Persistence Report'!$D$146:$D$150,$B263,'7.  Persistence Report'!V$146:V$150)</f>
        <v>0</v>
      </c>
      <c r="U263" s="288">
        <f>SUMIF('7.  Persistence Report'!$D$146:$D$150,$B263,'7.  Persistence Report'!W$146:W$150)</f>
        <v>0</v>
      </c>
      <c r="V263" s="288">
        <f>SUMIF('7.  Persistence Report'!$D$146:$D$150,$B263,'7.  Persistence Report'!X$146:X$150)</f>
        <v>0</v>
      </c>
      <c r="W263" s="288">
        <f>SUMIF('7.  Persistence Report'!$D$146:$D$150,$B263,'7.  Persistence Report'!Y$146:Y$150)</f>
        <v>0</v>
      </c>
      <c r="X263" s="288">
        <f>SUMIF('7.  Persistence Report'!$D$146:$D$150,$B263,'7.  Persistence Report'!Z$146:Z$150)</f>
        <v>0</v>
      </c>
      <c r="Y263" s="403"/>
      <c r="Z263" s="403"/>
      <c r="AA263" s="403"/>
      <c r="AB263" s="403"/>
      <c r="AC263" s="403"/>
      <c r="AD263" s="403"/>
      <c r="AE263" s="403"/>
      <c r="AF263" s="403"/>
      <c r="AG263" s="403"/>
      <c r="AH263" s="403"/>
      <c r="AI263" s="403"/>
      <c r="AJ263" s="403"/>
      <c r="AK263" s="403"/>
      <c r="AL263" s="403"/>
      <c r="AM263" s="289">
        <f>SUM(Y263:AL263)</f>
        <v>0</v>
      </c>
    </row>
    <row r="264" spans="1:40" outlineLevel="1">
      <c r="B264" s="287" t="s">
        <v>288</v>
      </c>
      <c r="C264" s="284" t="s">
        <v>162</v>
      </c>
      <c r="D264" s="288">
        <f>'[3]5.  2015-2020 LRAM'!D264</f>
        <v>0</v>
      </c>
      <c r="E264" s="288"/>
      <c r="F264" s="288"/>
      <c r="G264" s="288"/>
      <c r="H264" s="288"/>
      <c r="I264" s="288"/>
      <c r="J264" s="288"/>
      <c r="K264" s="288"/>
      <c r="L264" s="288"/>
      <c r="M264" s="288"/>
      <c r="N264" s="288">
        <f>N263</f>
        <v>12</v>
      </c>
      <c r="O264" s="288">
        <f>'[3]5.  2015-2020 LRAM'!O264</f>
        <v>0</v>
      </c>
      <c r="P264" s="288"/>
      <c r="Q264" s="288"/>
      <c r="R264" s="288"/>
      <c r="S264" s="288"/>
      <c r="T264" s="288"/>
      <c r="U264" s="288"/>
      <c r="V264" s="288"/>
      <c r="W264" s="288"/>
      <c r="X264" s="288"/>
      <c r="Y264" s="404">
        <f>Y263</f>
        <v>0</v>
      </c>
      <c r="Z264" s="404">
        <f t="shared" ref="Z264" si="729">Z263</f>
        <v>0</v>
      </c>
      <c r="AA264" s="404">
        <f t="shared" ref="AA264" si="730">AA263</f>
        <v>0</v>
      </c>
      <c r="AB264" s="404">
        <f t="shared" ref="AB264" si="731">AB263</f>
        <v>0</v>
      </c>
      <c r="AC264" s="404">
        <f t="shared" ref="AC264" si="732">AC263</f>
        <v>0</v>
      </c>
      <c r="AD264" s="404">
        <f t="shared" ref="AD264" si="733">AD263</f>
        <v>0</v>
      </c>
      <c r="AE264" s="404">
        <f t="shared" ref="AE264" si="734">AE263</f>
        <v>0</v>
      </c>
      <c r="AF264" s="404">
        <f t="shared" ref="AF264" si="735">AF263</f>
        <v>0</v>
      </c>
      <c r="AG264" s="404">
        <f t="shared" ref="AG264" si="736">AG263</f>
        <v>0</v>
      </c>
      <c r="AH264" s="404">
        <f t="shared" ref="AH264" si="737">AH263</f>
        <v>0</v>
      </c>
      <c r="AI264" s="404">
        <f t="shared" ref="AI264" si="738">AI263</f>
        <v>0</v>
      </c>
      <c r="AJ264" s="404">
        <f t="shared" ref="AJ264" si="739">AJ263</f>
        <v>0</v>
      </c>
      <c r="AK264" s="404">
        <f t="shared" ref="AK264" si="740">AK263</f>
        <v>0</v>
      </c>
      <c r="AL264" s="404">
        <f t="shared" ref="AL264" si="741">AL263</f>
        <v>0</v>
      </c>
      <c r="AM264" s="290"/>
    </row>
    <row r="265" spans="1:40" outlineLevel="1">
      <c r="A265" s="516"/>
      <c r="B265" s="308"/>
      <c r="C265" s="298"/>
      <c r="D265" s="284"/>
      <c r="E265" s="284"/>
      <c r="F265" s="284"/>
      <c r="G265" s="284"/>
      <c r="H265" s="284"/>
      <c r="I265" s="284"/>
      <c r="J265" s="284"/>
      <c r="K265" s="284"/>
      <c r="L265" s="284"/>
      <c r="M265" s="284"/>
      <c r="N265" s="461"/>
      <c r="O265" s="284"/>
      <c r="P265" s="284"/>
      <c r="Q265" s="284"/>
      <c r="R265" s="284"/>
      <c r="S265" s="284"/>
      <c r="T265" s="284"/>
      <c r="U265" s="284"/>
      <c r="V265" s="284"/>
      <c r="W265" s="284"/>
      <c r="X265" s="284"/>
      <c r="Y265" s="405"/>
      <c r="Z265" s="405"/>
      <c r="AA265" s="405"/>
      <c r="AB265" s="405"/>
      <c r="AC265" s="405"/>
      <c r="AD265" s="405"/>
      <c r="AE265" s="405"/>
      <c r="AF265" s="405"/>
      <c r="AG265" s="405"/>
      <c r="AH265" s="405"/>
      <c r="AI265" s="405"/>
      <c r="AJ265" s="405"/>
      <c r="AK265" s="405"/>
      <c r="AL265" s="405"/>
      <c r="AM265" s="294"/>
      <c r="AN265" s="621"/>
    </row>
    <row r="266" spans="1:40" s="302" customFormat="1" ht="15.75" outlineLevel="1">
      <c r="A266" s="516"/>
      <c r="B266" s="281" t="s">
        <v>489</v>
      </c>
      <c r="C266" s="284"/>
      <c r="D266" s="284"/>
      <c r="E266" s="284"/>
      <c r="F266" s="284"/>
      <c r="G266" s="284"/>
      <c r="H266" s="284"/>
      <c r="I266" s="284"/>
      <c r="J266" s="284"/>
      <c r="K266" s="284"/>
      <c r="L266" s="284"/>
      <c r="M266" s="284"/>
      <c r="N266" s="284"/>
      <c r="O266" s="284"/>
      <c r="P266" s="284"/>
      <c r="Q266" s="284"/>
      <c r="R266" s="284"/>
      <c r="S266" s="284"/>
      <c r="T266" s="284"/>
      <c r="U266" s="284"/>
      <c r="V266" s="284"/>
      <c r="W266" s="284"/>
      <c r="X266" s="284"/>
      <c r="Y266" s="405"/>
      <c r="Z266" s="405"/>
      <c r="AA266" s="405"/>
      <c r="AB266" s="405"/>
      <c r="AC266" s="405"/>
      <c r="AD266" s="405"/>
      <c r="AE266" s="409"/>
      <c r="AF266" s="409"/>
      <c r="AG266" s="409"/>
      <c r="AH266" s="409"/>
      <c r="AI266" s="409"/>
      <c r="AJ266" s="409"/>
      <c r="AK266" s="409"/>
      <c r="AL266" s="409"/>
      <c r="AM266" s="510"/>
      <c r="AN266" s="622"/>
    </row>
    <row r="267" spans="1:40" outlineLevel="1">
      <c r="A267" s="515">
        <v>15</v>
      </c>
      <c r="B267" s="287" t="s">
        <v>494</v>
      </c>
      <c r="C267" s="284" t="s">
        <v>24</v>
      </c>
      <c r="D267" s="288">
        <f>'[3]5.  2015-2020 LRAM'!D267</f>
        <v>0</v>
      </c>
      <c r="E267" s="288">
        <f>SUMIF('7.  Persistence Report'!$D$146:$D$150,$B267,'7.  Persistence Report'!AW$146:AW$150)</f>
        <v>0</v>
      </c>
      <c r="F267" s="288">
        <f>SUMIF('7.  Persistence Report'!$D$146:$D$150,$B267,'7.  Persistence Report'!AX$146:AX$150)</f>
        <v>0</v>
      </c>
      <c r="G267" s="288">
        <f>SUMIF('7.  Persistence Report'!$D$146:$D$150,$B267,'7.  Persistence Report'!AY$146:AY$150)</f>
        <v>0</v>
      </c>
      <c r="H267" s="288">
        <f>SUMIF('7.  Persistence Report'!$D$146:$D$150,$B267,'7.  Persistence Report'!AZ$146:AZ$150)</f>
        <v>0</v>
      </c>
      <c r="I267" s="288">
        <f>SUMIF('7.  Persistence Report'!$D$146:$D$150,$B267,'7.  Persistence Report'!BA$146:BA$150)</f>
        <v>0</v>
      </c>
      <c r="J267" s="288">
        <f>SUMIF('7.  Persistence Report'!$D$146:$D$150,$B267,'7.  Persistence Report'!BB$146:BB$150)</f>
        <v>0</v>
      </c>
      <c r="K267" s="288">
        <f>SUMIF('7.  Persistence Report'!$D$146:$D$150,$B267,'7.  Persistence Report'!BC$146:BC$150)</f>
        <v>0</v>
      </c>
      <c r="L267" s="288">
        <f>SUMIF('7.  Persistence Report'!$D$146:$D$150,$B267,'7.  Persistence Report'!BD$146:BD$150)</f>
        <v>0</v>
      </c>
      <c r="M267" s="288">
        <f>SUMIF('7.  Persistence Report'!$D$146:$D$150,$B267,'7.  Persistence Report'!BE$146:BE$150)</f>
        <v>0</v>
      </c>
      <c r="N267" s="288">
        <v>0</v>
      </c>
      <c r="O267" s="288">
        <f>'[3]5.  2015-2020 LRAM'!O267</f>
        <v>0</v>
      </c>
      <c r="P267" s="288">
        <f>SUMIF('7.  Persistence Report'!$D$146:$D$150,$B267,'7.  Persistence Report'!R$146:R$150)</f>
        <v>0</v>
      </c>
      <c r="Q267" s="288">
        <f>SUMIF('7.  Persistence Report'!$D$146:$D$150,$B267,'7.  Persistence Report'!S$146:S$150)</f>
        <v>0</v>
      </c>
      <c r="R267" s="288">
        <f>SUMIF('7.  Persistence Report'!$D$146:$D$150,$B267,'7.  Persistence Report'!T$146:T$150)</f>
        <v>0</v>
      </c>
      <c r="S267" s="288">
        <f>SUMIF('7.  Persistence Report'!$D$146:$D$150,$B267,'7.  Persistence Report'!U$146:U$150)</f>
        <v>0</v>
      </c>
      <c r="T267" s="288">
        <f>SUMIF('7.  Persistence Report'!$D$146:$D$150,$B267,'7.  Persistence Report'!V$146:V$150)</f>
        <v>0</v>
      </c>
      <c r="U267" s="288">
        <f>SUMIF('7.  Persistence Report'!$D$146:$D$150,$B267,'7.  Persistence Report'!W$146:W$150)</f>
        <v>0</v>
      </c>
      <c r="V267" s="288">
        <f>SUMIF('7.  Persistence Report'!$D$146:$D$150,$B267,'7.  Persistence Report'!X$146:X$150)</f>
        <v>0</v>
      </c>
      <c r="W267" s="288">
        <f>SUMIF('7.  Persistence Report'!$D$146:$D$150,$B267,'7.  Persistence Report'!Y$146:Y$150)</f>
        <v>0</v>
      </c>
      <c r="X267" s="288">
        <f>SUMIF('7.  Persistence Report'!$D$146:$D$150,$B267,'7.  Persistence Report'!Z$146:Z$150)</f>
        <v>0</v>
      </c>
      <c r="Y267" s="403"/>
      <c r="Z267" s="403"/>
      <c r="AA267" s="403"/>
      <c r="AB267" s="403"/>
      <c r="AC267" s="403"/>
      <c r="AD267" s="403"/>
      <c r="AE267" s="403"/>
      <c r="AF267" s="403"/>
      <c r="AG267" s="403"/>
      <c r="AH267" s="403"/>
      <c r="AI267" s="403"/>
      <c r="AJ267" s="403"/>
      <c r="AK267" s="403"/>
      <c r="AL267" s="403"/>
      <c r="AM267" s="289">
        <f>SUM(Y267:AL267)</f>
        <v>0</v>
      </c>
    </row>
    <row r="268" spans="1:40" outlineLevel="1">
      <c r="B268" s="287" t="s">
        <v>288</v>
      </c>
      <c r="C268" s="284" t="s">
        <v>162</v>
      </c>
      <c r="D268" s="288">
        <f>'[3]5.  2015-2020 LRAM'!D268</f>
        <v>0</v>
      </c>
      <c r="E268" s="288"/>
      <c r="F268" s="288"/>
      <c r="G268" s="288"/>
      <c r="H268" s="288"/>
      <c r="I268" s="288"/>
      <c r="J268" s="288"/>
      <c r="K268" s="288"/>
      <c r="L268" s="288"/>
      <c r="M268" s="288"/>
      <c r="N268" s="288">
        <f>N267</f>
        <v>0</v>
      </c>
      <c r="O268" s="288">
        <f>'[3]5.  2015-2020 LRAM'!O268</f>
        <v>0</v>
      </c>
      <c r="P268" s="288"/>
      <c r="Q268" s="288"/>
      <c r="R268" s="288"/>
      <c r="S268" s="288"/>
      <c r="T268" s="288"/>
      <c r="U268" s="288"/>
      <c r="V268" s="288"/>
      <c r="W268" s="288"/>
      <c r="X268" s="288"/>
      <c r="Y268" s="404">
        <f>Y267</f>
        <v>0</v>
      </c>
      <c r="Z268" s="404">
        <f t="shared" ref="Z268:AL268" si="742">Z267</f>
        <v>0</v>
      </c>
      <c r="AA268" s="404">
        <f t="shared" si="742"/>
        <v>0</v>
      </c>
      <c r="AB268" s="404">
        <f t="shared" si="742"/>
        <v>0</v>
      </c>
      <c r="AC268" s="404">
        <f t="shared" si="742"/>
        <v>0</v>
      </c>
      <c r="AD268" s="404">
        <f t="shared" si="742"/>
        <v>0</v>
      </c>
      <c r="AE268" s="404">
        <f t="shared" si="742"/>
        <v>0</v>
      </c>
      <c r="AF268" s="404">
        <f t="shared" si="742"/>
        <v>0</v>
      </c>
      <c r="AG268" s="404">
        <f t="shared" si="742"/>
        <v>0</v>
      </c>
      <c r="AH268" s="404">
        <f t="shared" si="742"/>
        <v>0</v>
      </c>
      <c r="AI268" s="404">
        <f t="shared" si="742"/>
        <v>0</v>
      </c>
      <c r="AJ268" s="404">
        <f t="shared" si="742"/>
        <v>0</v>
      </c>
      <c r="AK268" s="404">
        <f t="shared" si="742"/>
        <v>0</v>
      </c>
      <c r="AL268" s="404">
        <f t="shared" si="742"/>
        <v>0</v>
      </c>
      <c r="AM268" s="290"/>
    </row>
    <row r="269" spans="1:40" outlineLevel="1">
      <c r="B269" s="308"/>
      <c r="C269" s="298"/>
      <c r="D269" s="284"/>
      <c r="E269" s="284"/>
      <c r="F269" s="284"/>
      <c r="G269" s="284"/>
      <c r="H269" s="284"/>
      <c r="I269" s="284"/>
      <c r="J269" s="284"/>
      <c r="K269" s="284"/>
      <c r="L269" s="284"/>
      <c r="M269" s="284"/>
      <c r="N269" s="284"/>
      <c r="O269" s="284"/>
      <c r="P269" s="284"/>
      <c r="Q269" s="284"/>
      <c r="R269" s="284"/>
      <c r="S269" s="284"/>
      <c r="T269" s="284"/>
      <c r="U269" s="284"/>
      <c r="V269" s="284"/>
      <c r="W269" s="284"/>
      <c r="X269" s="284"/>
      <c r="Y269" s="405"/>
      <c r="Z269" s="405"/>
      <c r="AA269" s="405"/>
      <c r="AB269" s="405"/>
      <c r="AC269" s="405"/>
      <c r="AD269" s="405"/>
      <c r="AE269" s="405"/>
      <c r="AF269" s="405"/>
      <c r="AG269" s="405"/>
      <c r="AH269" s="405"/>
      <c r="AI269" s="405"/>
      <c r="AJ269" s="405"/>
      <c r="AK269" s="405"/>
      <c r="AL269" s="405"/>
      <c r="AM269" s="299"/>
    </row>
    <row r="270" spans="1:40" s="276" customFormat="1" outlineLevel="1">
      <c r="A270" s="515">
        <v>16</v>
      </c>
      <c r="B270" s="317" t="s">
        <v>490</v>
      </c>
      <c r="C270" s="284" t="s">
        <v>24</v>
      </c>
      <c r="D270" s="288">
        <f>'[3]5.  2015-2020 LRAM'!D270</f>
        <v>0</v>
      </c>
      <c r="E270" s="288">
        <f>SUMIF('7.  Persistence Report'!$D$146:$D$150,$B270,'7.  Persistence Report'!AW$146:AW$150)</f>
        <v>0</v>
      </c>
      <c r="F270" s="288">
        <f>SUMIF('7.  Persistence Report'!$D$146:$D$150,$B270,'7.  Persistence Report'!AX$146:AX$150)</f>
        <v>0</v>
      </c>
      <c r="G270" s="288">
        <f>SUMIF('7.  Persistence Report'!$D$146:$D$150,$B270,'7.  Persistence Report'!AY$146:AY$150)</f>
        <v>0</v>
      </c>
      <c r="H270" s="288">
        <f>SUMIF('7.  Persistence Report'!$D$146:$D$150,$B270,'7.  Persistence Report'!AZ$146:AZ$150)</f>
        <v>0</v>
      </c>
      <c r="I270" s="288">
        <f>SUMIF('7.  Persistence Report'!$D$146:$D$150,$B270,'7.  Persistence Report'!BA$146:BA$150)</f>
        <v>0</v>
      </c>
      <c r="J270" s="288">
        <f>SUMIF('7.  Persistence Report'!$D$146:$D$150,$B270,'7.  Persistence Report'!BB$146:BB$150)</f>
        <v>0</v>
      </c>
      <c r="K270" s="288">
        <f>SUMIF('7.  Persistence Report'!$D$146:$D$150,$B270,'7.  Persistence Report'!BC$146:BC$150)</f>
        <v>0</v>
      </c>
      <c r="L270" s="288">
        <f>SUMIF('7.  Persistence Report'!$D$146:$D$150,$B270,'7.  Persistence Report'!BD$146:BD$150)</f>
        <v>0</v>
      </c>
      <c r="M270" s="288">
        <f>SUMIF('7.  Persistence Report'!$D$146:$D$150,$B270,'7.  Persistence Report'!BE$146:BE$150)</f>
        <v>0</v>
      </c>
      <c r="N270" s="288">
        <v>0</v>
      </c>
      <c r="O270" s="288">
        <f>'[3]5.  2015-2020 LRAM'!O270</f>
        <v>0</v>
      </c>
      <c r="P270" s="288">
        <f>SUMIF('7.  Persistence Report'!$D$146:$D$150,$B270,'7.  Persistence Report'!R$146:R$150)</f>
        <v>0</v>
      </c>
      <c r="Q270" s="288">
        <f>SUMIF('7.  Persistence Report'!$D$146:$D$150,$B270,'7.  Persistence Report'!S$146:S$150)</f>
        <v>0</v>
      </c>
      <c r="R270" s="288">
        <f>SUMIF('7.  Persistence Report'!$D$146:$D$150,$B270,'7.  Persistence Report'!T$146:T$150)</f>
        <v>0</v>
      </c>
      <c r="S270" s="288">
        <f>SUMIF('7.  Persistence Report'!$D$146:$D$150,$B270,'7.  Persistence Report'!U$146:U$150)</f>
        <v>0</v>
      </c>
      <c r="T270" s="288">
        <f>SUMIF('7.  Persistence Report'!$D$146:$D$150,$B270,'7.  Persistence Report'!V$146:V$150)</f>
        <v>0</v>
      </c>
      <c r="U270" s="288">
        <f>SUMIF('7.  Persistence Report'!$D$146:$D$150,$B270,'7.  Persistence Report'!W$146:W$150)</f>
        <v>0</v>
      </c>
      <c r="V270" s="288">
        <f>SUMIF('7.  Persistence Report'!$D$146:$D$150,$B270,'7.  Persistence Report'!X$146:X$150)</f>
        <v>0</v>
      </c>
      <c r="W270" s="288">
        <f>SUMIF('7.  Persistence Report'!$D$146:$D$150,$B270,'7.  Persistence Report'!Y$146:Y$150)</f>
        <v>0</v>
      </c>
      <c r="X270" s="288">
        <f>SUMIF('7.  Persistence Report'!$D$146:$D$150,$B270,'7.  Persistence Report'!Z$146:Z$150)</f>
        <v>0</v>
      </c>
      <c r="Y270" s="403"/>
      <c r="Z270" s="403"/>
      <c r="AA270" s="403"/>
      <c r="AB270" s="403"/>
      <c r="AC270" s="403"/>
      <c r="AD270" s="403"/>
      <c r="AE270" s="403"/>
      <c r="AF270" s="403"/>
      <c r="AG270" s="403"/>
      <c r="AH270" s="403"/>
      <c r="AI270" s="403"/>
      <c r="AJ270" s="403"/>
      <c r="AK270" s="403"/>
      <c r="AL270" s="403"/>
      <c r="AM270" s="289">
        <f>SUM(Y270:AL270)</f>
        <v>0</v>
      </c>
    </row>
    <row r="271" spans="1:40" s="276" customFormat="1" outlineLevel="1">
      <c r="A271" s="515"/>
      <c r="B271" s="317" t="s">
        <v>288</v>
      </c>
      <c r="C271" s="284" t="s">
        <v>162</v>
      </c>
      <c r="D271" s="288">
        <f>'[3]5.  2015-2020 LRAM'!D271</f>
        <v>0</v>
      </c>
      <c r="E271" s="288"/>
      <c r="F271" s="288"/>
      <c r="G271" s="288"/>
      <c r="H271" s="288"/>
      <c r="I271" s="288"/>
      <c r="J271" s="288"/>
      <c r="K271" s="288"/>
      <c r="L271" s="288"/>
      <c r="M271" s="288"/>
      <c r="N271" s="288">
        <f>N270</f>
        <v>0</v>
      </c>
      <c r="O271" s="288">
        <f>'[3]5.  2015-2020 LRAM'!O271</f>
        <v>0</v>
      </c>
      <c r="P271" s="288"/>
      <c r="Q271" s="288"/>
      <c r="R271" s="288"/>
      <c r="S271" s="288"/>
      <c r="T271" s="288"/>
      <c r="U271" s="288"/>
      <c r="V271" s="288"/>
      <c r="W271" s="288"/>
      <c r="X271" s="288"/>
      <c r="Y271" s="404">
        <f>Y270</f>
        <v>0</v>
      </c>
      <c r="Z271" s="404">
        <f t="shared" ref="Z271:AL271" si="743">Z270</f>
        <v>0</v>
      </c>
      <c r="AA271" s="404">
        <f t="shared" si="743"/>
        <v>0</v>
      </c>
      <c r="AB271" s="404">
        <f t="shared" si="743"/>
        <v>0</v>
      </c>
      <c r="AC271" s="404">
        <f t="shared" si="743"/>
        <v>0</v>
      </c>
      <c r="AD271" s="404">
        <f t="shared" si="743"/>
        <v>0</v>
      </c>
      <c r="AE271" s="404">
        <f t="shared" si="743"/>
        <v>0</v>
      </c>
      <c r="AF271" s="404">
        <f t="shared" si="743"/>
        <v>0</v>
      </c>
      <c r="AG271" s="404">
        <f t="shared" si="743"/>
        <v>0</v>
      </c>
      <c r="AH271" s="404">
        <f t="shared" si="743"/>
        <v>0</v>
      </c>
      <c r="AI271" s="404">
        <f t="shared" si="743"/>
        <v>0</v>
      </c>
      <c r="AJ271" s="404">
        <f t="shared" si="743"/>
        <v>0</v>
      </c>
      <c r="AK271" s="404">
        <f t="shared" si="743"/>
        <v>0</v>
      </c>
      <c r="AL271" s="404">
        <f t="shared" si="743"/>
        <v>0</v>
      </c>
      <c r="AM271" s="290"/>
    </row>
    <row r="272" spans="1:40" s="276" customFormat="1" outlineLevel="1">
      <c r="A272" s="515"/>
      <c r="B272" s="317"/>
      <c r="C272" s="284"/>
      <c r="D272" s="284"/>
      <c r="E272" s="284"/>
      <c r="F272" s="284"/>
      <c r="G272" s="284"/>
      <c r="H272" s="284"/>
      <c r="I272" s="284"/>
      <c r="J272" s="284"/>
      <c r="K272" s="284"/>
      <c r="L272" s="284"/>
      <c r="M272" s="284"/>
      <c r="N272" s="284"/>
      <c r="O272" s="284"/>
      <c r="P272" s="284"/>
      <c r="Q272" s="284"/>
      <c r="R272" s="284"/>
      <c r="S272" s="284"/>
      <c r="T272" s="284"/>
      <c r="U272" s="284"/>
      <c r="V272" s="284"/>
      <c r="W272" s="284"/>
      <c r="X272" s="284"/>
      <c r="Y272" s="405"/>
      <c r="Z272" s="405"/>
      <c r="AA272" s="405"/>
      <c r="AB272" s="405"/>
      <c r="AC272" s="405"/>
      <c r="AD272" s="405"/>
      <c r="AE272" s="409"/>
      <c r="AF272" s="409"/>
      <c r="AG272" s="409"/>
      <c r="AH272" s="409"/>
      <c r="AI272" s="409"/>
      <c r="AJ272" s="409"/>
      <c r="AK272" s="409"/>
      <c r="AL272" s="409"/>
      <c r="AM272" s="306"/>
    </row>
    <row r="273" spans="1:16384" ht="15.75" outlineLevel="1">
      <c r="B273" s="1193" t="s">
        <v>495</v>
      </c>
      <c r="C273" s="313"/>
      <c r="D273" s="283"/>
      <c r="E273" s="282"/>
      <c r="F273" s="282"/>
      <c r="G273" s="282"/>
      <c r="H273" s="282"/>
      <c r="I273" s="282"/>
      <c r="J273" s="282"/>
      <c r="K273" s="282"/>
      <c r="L273" s="282"/>
      <c r="M273" s="282"/>
      <c r="N273" s="283"/>
      <c r="O273" s="282"/>
      <c r="P273" s="282"/>
      <c r="Q273" s="282"/>
      <c r="R273" s="282"/>
      <c r="S273" s="282"/>
      <c r="T273" s="282"/>
      <c r="U273" s="282"/>
      <c r="V273" s="282"/>
      <c r="W273" s="282"/>
      <c r="X273" s="282"/>
      <c r="Y273" s="407"/>
      <c r="Z273" s="407"/>
      <c r="AA273" s="407"/>
      <c r="AB273" s="407"/>
      <c r="AC273" s="407"/>
      <c r="AD273" s="407"/>
      <c r="AE273" s="407"/>
      <c r="AF273" s="407"/>
      <c r="AG273" s="407"/>
      <c r="AH273" s="407"/>
      <c r="AI273" s="407"/>
      <c r="AJ273" s="407"/>
      <c r="AK273" s="407"/>
      <c r="AL273" s="407"/>
      <c r="AM273" s="285"/>
    </row>
    <row r="274" spans="1:16384" outlineLevel="1">
      <c r="A274" s="515">
        <v>17</v>
      </c>
      <c r="B274" s="513" t="s">
        <v>111</v>
      </c>
      <c r="C274" s="284" t="s">
        <v>24</v>
      </c>
      <c r="D274" s="288">
        <f>'[3]5.  2015-2020 LRAM'!D274</f>
        <v>0</v>
      </c>
      <c r="E274" s="288">
        <f>SUMIF('7.  Persistence Report'!$D$146:$D$150,$B274,'7.  Persistence Report'!AW$146:AW$150)</f>
        <v>0</v>
      </c>
      <c r="F274" s="288">
        <f>SUMIF('7.  Persistence Report'!$D$146:$D$150,$B274,'7.  Persistence Report'!AX$146:AX$150)</f>
        <v>0</v>
      </c>
      <c r="G274" s="288">
        <f>SUMIF('7.  Persistence Report'!$D$146:$D$150,$B274,'7.  Persistence Report'!AY$146:AY$150)</f>
        <v>0</v>
      </c>
      <c r="H274" s="288">
        <f>SUMIF('7.  Persistence Report'!$D$146:$D$150,$B274,'7.  Persistence Report'!AZ$146:AZ$150)</f>
        <v>0</v>
      </c>
      <c r="I274" s="288">
        <f>SUMIF('7.  Persistence Report'!$D$146:$D$150,$B274,'7.  Persistence Report'!BA$146:BA$150)</f>
        <v>0</v>
      </c>
      <c r="J274" s="288">
        <f>SUMIF('7.  Persistence Report'!$D$146:$D$150,$B274,'7.  Persistence Report'!BB$146:BB$150)</f>
        <v>0</v>
      </c>
      <c r="K274" s="288">
        <f>SUMIF('7.  Persistence Report'!$D$146:$D$150,$B274,'7.  Persistence Report'!BC$146:BC$150)</f>
        <v>0</v>
      </c>
      <c r="L274" s="288">
        <f>SUMIF('7.  Persistence Report'!$D$146:$D$150,$B274,'7.  Persistence Report'!BD$146:BD$150)</f>
        <v>0</v>
      </c>
      <c r="M274" s="288">
        <f>SUMIF('7.  Persistence Report'!$D$146:$D$150,$B274,'7.  Persistence Report'!BE$146:BE$150)</f>
        <v>0</v>
      </c>
      <c r="N274" s="288">
        <v>12</v>
      </c>
      <c r="O274" s="288">
        <f>'[3]5.  2015-2020 LRAM'!O274</f>
        <v>0</v>
      </c>
      <c r="P274" s="288">
        <f>SUMIF('7.  Persistence Report'!$D$146:$D$150,$B274,'7.  Persistence Report'!R$146:R$150)</f>
        <v>0</v>
      </c>
      <c r="Q274" s="288">
        <f>SUMIF('7.  Persistence Report'!$D$146:$D$150,$B274,'7.  Persistence Report'!S$146:S$150)</f>
        <v>0</v>
      </c>
      <c r="R274" s="288">
        <f>SUMIF('7.  Persistence Report'!$D$146:$D$150,$B274,'7.  Persistence Report'!T$146:T$150)</f>
        <v>0</v>
      </c>
      <c r="S274" s="288">
        <f>SUMIF('7.  Persistence Report'!$D$146:$D$150,$B274,'7.  Persistence Report'!U$146:U$150)</f>
        <v>0</v>
      </c>
      <c r="T274" s="288">
        <f>SUMIF('7.  Persistence Report'!$D$146:$D$150,$B274,'7.  Persistence Report'!V$146:V$150)</f>
        <v>0</v>
      </c>
      <c r="U274" s="288">
        <f>SUMIF('7.  Persistence Report'!$D$146:$D$150,$B274,'7.  Persistence Report'!W$146:W$150)</f>
        <v>0</v>
      </c>
      <c r="V274" s="288">
        <f>SUMIF('7.  Persistence Report'!$D$146:$D$150,$B274,'7.  Persistence Report'!X$146:X$150)</f>
        <v>0</v>
      </c>
      <c r="W274" s="288">
        <f>SUMIF('7.  Persistence Report'!$D$146:$D$150,$B274,'7.  Persistence Report'!Y$146:Y$150)</f>
        <v>0</v>
      </c>
      <c r="X274" s="288">
        <f>SUMIF('7.  Persistence Report'!$D$146:$D$150,$B274,'7.  Persistence Report'!Z$146:Z$150)</f>
        <v>0</v>
      </c>
      <c r="Y274" s="419"/>
      <c r="Z274" s="403"/>
      <c r="AA274" s="403"/>
      <c r="AB274" s="403"/>
      <c r="AC274" s="403"/>
      <c r="AD274" s="403"/>
      <c r="AE274" s="403"/>
      <c r="AF274" s="408"/>
      <c r="AG274" s="408"/>
      <c r="AH274" s="408"/>
      <c r="AI274" s="408"/>
      <c r="AJ274" s="408"/>
      <c r="AK274" s="408"/>
      <c r="AL274" s="408"/>
      <c r="AM274" s="289">
        <f>SUM(Y274:AL274)</f>
        <v>0</v>
      </c>
    </row>
    <row r="275" spans="1:16384" outlineLevel="1">
      <c r="B275" s="287" t="s">
        <v>288</v>
      </c>
      <c r="C275" s="284" t="s">
        <v>162</v>
      </c>
      <c r="D275" s="288">
        <f>'[3]5.  2015-2020 LRAM'!D275</f>
        <v>0</v>
      </c>
      <c r="E275" s="288"/>
      <c r="F275" s="288"/>
      <c r="G275" s="288"/>
      <c r="H275" s="288"/>
      <c r="I275" s="288"/>
      <c r="J275" s="288"/>
      <c r="K275" s="288"/>
      <c r="L275" s="288"/>
      <c r="M275" s="288"/>
      <c r="N275" s="288">
        <f>N274</f>
        <v>12</v>
      </c>
      <c r="O275" s="288">
        <f>'[3]5.  2015-2020 LRAM'!O275</f>
        <v>0</v>
      </c>
      <c r="P275" s="288"/>
      <c r="Q275" s="288"/>
      <c r="R275" s="288"/>
      <c r="S275" s="288"/>
      <c r="T275" s="288"/>
      <c r="U275" s="288"/>
      <c r="V275" s="288"/>
      <c r="W275" s="288"/>
      <c r="X275" s="288"/>
      <c r="Y275" s="404">
        <f>Y274</f>
        <v>0</v>
      </c>
      <c r="Z275" s="404">
        <f t="shared" ref="Z275:AL275" si="744">Z274</f>
        <v>0</v>
      </c>
      <c r="AA275" s="404">
        <f t="shared" si="744"/>
        <v>0</v>
      </c>
      <c r="AB275" s="404">
        <f t="shared" si="744"/>
        <v>0</v>
      </c>
      <c r="AC275" s="404">
        <f t="shared" si="744"/>
        <v>0</v>
      </c>
      <c r="AD275" s="404">
        <f t="shared" si="744"/>
        <v>0</v>
      </c>
      <c r="AE275" s="404">
        <f t="shared" si="744"/>
        <v>0</v>
      </c>
      <c r="AF275" s="404">
        <f t="shared" si="744"/>
        <v>0</v>
      </c>
      <c r="AG275" s="404">
        <f t="shared" si="744"/>
        <v>0</v>
      </c>
      <c r="AH275" s="404">
        <f t="shared" si="744"/>
        <v>0</v>
      </c>
      <c r="AI275" s="404">
        <f t="shared" si="744"/>
        <v>0</v>
      </c>
      <c r="AJ275" s="404">
        <f t="shared" si="744"/>
        <v>0</v>
      </c>
      <c r="AK275" s="404">
        <f t="shared" si="744"/>
        <v>0</v>
      </c>
      <c r="AL275" s="404">
        <f t="shared" si="744"/>
        <v>0</v>
      </c>
      <c r="AM275" s="299"/>
    </row>
    <row r="276" spans="1:16384" s="508" customFormat="1" outlineLevel="1">
      <c r="A276" s="516"/>
      <c r="B276" s="424"/>
      <c r="C276" s="284"/>
      <c r="D276" s="284"/>
      <c r="E276" s="284"/>
      <c r="F276" s="284"/>
      <c r="G276" s="284"/>
      <c r="H276" s="284"/>
      <c r="I276" s="284"/>
      <c r="J276" s="284"/>
      <c r="K276" s="284"/>
      <c r="L276" s="284"/>
      <c r="M276" s="284"/>
      <c r="N276" s="284"/>
      <c r="O276" s="284"/>
      <c r="P276" s="284"/>
      <c r="Q276" s="284"/>
      <c r="R276" s="284"/>
      <c r="S276" s="284"/>
      <c r="T276" s="284"/>
      <c r="U276" s="284"/>
      <c r="V276" s="284"/>
      <c r="W276" s="284"/>
      <c r="X276" s="284"/>
      <c r="Y276" s="404"/>
      <c r="Z276" s="404"/>
      <c r="AA276" s="404"/>
      <c r="AB276" s="404"/>
      <c r="AC276" s="404"/>
      <c r="AD276" s="404"/>
      <c r="AE276" s="404"/>
      <c r="AF276" s="404"/>
      <c r="AG276" s="404"/>
      <c r="AH276" s="404"/>
      <c r="AI276" s="404"/>
      <c r="AJ276" s="404"/>
      <c r="AK276" s="404"/>
      <c r="AL276" s="404"/>
      <c r="AM276" s="299"/>
    </row>
    <row r="277" spans="1:16384" s="1064" customFormat="1" ht="32.25" customHeight="1" outlineLevel="1">
      <c r="A277" s="1065">
        <f>'[3]5.  2015-2020 LRAM'!A277</f>
        <v>52</v>
      </c>
      <c r="B277" s="308" t="str">
        <f>'[3]5.  2015-2020 LRAM'!B277</f>
        <v>Home Depot Home Appliance Market Uplift Conservation Fund Pilot Program</v>
      </c>
      <c r="C277" s="284" t="s">
        <v>24</v>
      </c>
      <c r="D277" s="288">
        <f>'[4]LDC Progress'!$CT$90</f>
        <v>708</v>
      </c>
      <c r="E277" s="288">
        <f>SUMIF('7.  Persistence Report'!$D$146:$D$150,$B277,'7.  Persistence Report'!AW$146:AW$150)</f>
        <v>708</v>
      </c>
      <c r="F277" s="288">
        <f>SUMIF('7.  Persistence Report'!$D$146:$D$150,$B277,'7.  Persistence Report'!AX$146:AX$150)</f>
        <v>708</v>
      </c>
      <c r="G277" s="288">
        <f>SUMIF('7.  Persistence Report'!$D$146:$D$150,$B277,'7.  Persistence Report'!AY$146:AY$150)</f>
        <v>708</v>
      </c>
      <c r="H277" s="288">
        <f>SUMIF('7.  Persistence Report'!$D$146:$D$150,$B277,'7.  Persistence Report'!AZ$146:AZ$150)</f>
        <v>708</v>
      </c>
      <c r="I277" s="288">
        <f>SUMIF('7.  Persistence Report'!$D$146:$D$150,$B277,'7.  Persistence Report'!BA$146:BA$150)</f>
        <v>708</v>
      </c>
      <c r="J277" s="288">
        <f>SUMIF('7.  Persistence Report'!$D$146:$D$150,$B277,'7.  Persistence Report'!BB$146:BB$150)</f>
        <v>708</v>
      </c>
      <c r="K277" s="288">
        <f>SUMIF('7.  Persistence Report'!$D$146:$D$150,$B277,'7.  Persistence Report'!BC$146:BC$150)</f>
        <v>708</v>
      </c>
      <c r="L277" s="288">
        <f>SUMIF('7.  Persistence Report'!$D$146:$D$150,$B277,'7.  Persistence Report'!BD$146:BD$150)</f>
        <v>708</v>
      </c>
      <c r="M277" s="288">
        <f>SUMIF('7.  Persistence Report'!$D$146:$D$150,$B277,'7.  Persistence Report'!BE$146:BE$150)</f>
        <v>708</v>
      </c>
      <c r="N277" s="288"/>
      <c r="O277" s="288">
        <f>'[3]5.  2015-2020 LRAM'!O277</f>
        <v>0</v>
      </c>
      <c r="P277" s="288">
        <f>SUMIF('7.  Persistence Report'!$D$146:$D$150,$B277,'7.  Persistence Report'!R$146:R$150)</f>
        <v>0</v>
      </c>
      <c r="Q277" s="288">
        <f>SUMIF('7.  Persistence Report'!$D$146:$D$150,$B277,'7.  Persistence Report'!S$146:S$150)</f>
        <v>0</v>
      </c>
      <c r="R277" s="288">
        <f>SUMIF('7.  Persistence Report'!$D$146:$D$150,$B277,'7.  Persistence Report'!T$146:T$150)</f>
        <v>0</v>
      </c>
      <c r="S277" s="288">
        <f>SUMIF('7.  Persistence Report'!$D$146:$D$150,$B277,'7.  Persistence Report'!U$146:U$150)</f>
        <v>0</v>
      </c>
      <c r="T277" s="288">
        <f>SUMIF('7.  Persistence Report'!$D$146:$D$150,$B277,'7.  Persistence Report'!V$146:V$150)</f>
        <v>0</v>
      </c>
      <c r="U277" s="288">
        <f>SUMIF('7.  Persistence Report'!$D$146:$D$150,$B277,'7.  Persistence Report'!W$146:W$150)</f>
        <v>0</v>
      </c>
      <c r="V277" s="288">
        <f>SUMIF('7.  Persistence Report'!$D$146:$D$150,$B277,'7.  Persistence Report'!X$146:X$150)</f>
        <v>0</v>
      </c>
      <c r="W277" s="288">
        <f>SUMIF('7.  Persistence Report'!$D$146:$D$150,$B277,'7.  Persistence Report'!Y$146:Y$150)</f>
        <v>0</v>
      </c>
      <c r="X277" s="288">
        <f>SUMIF('7.  Persistence Report'!$D$146:$D$150,$B277,'7.  Persistence Report'!Z$146:Z$150)</f>
        <v>0</v>
      </c>
      <c r="Y277" s="419"/>
      <c r="Z277" s="403"/>
      <c r="AA277" s="403">
        <v>1</v>
      </c>
      <c r="AB277" s="403"/>
      <c r="AC277" s="403"/>
      <c r="AD277" s="403"/>
      <c r="AE277" s="403"/>
      <c r="AF277" s="408"/>
      <c r="AG277" s="408"/>
      <c r="AH277" s="408"/>
      <c r="AI277" s="408"/>
      <c r="AJ277" s="408"/>
      <c r="AK277" s="408"/>
      <c r="AL277" s="408"/>
      <c r="AM277" s="289"/>
      <c r="AN277" s="1066"/>
      <c r="AO277" s="420"/>
      <c r="AP277" s="420"/>
      <c r="AQ277" s="420"/>
      <c r="AR277" s="420"/>
      <c r="AS277" s="420"/>
      <c r="AT277" s="420"/>
      <c r="AU277" s="420"/>
      <c r="AV277" s="420"/>
      <c r="AW277" s="420"/>
      <c r="AX277" s="420"/>
      <c r="AY277" s="420"/>
      <c r="AZ277" s="420"/>
      <c r="BA277" s="420"/>
      <c r="BB277" s="420"/>
      <c r="BC277" s="420"/>
      <c r="BD277" s="420"/>
      <c r="BE277" s="420"/>
      <c r="BF277" s="420"/>
      <c r="BG277" s="420"/>
      <c r="BH277" s="420"/>
      <c r="BI277" s="420"/>
      <c r="BJ277" s="420"/>
      <c r="BK277" s="420"/>
      <c r="BL277" s="420"/>
      <c r="BM277" s="420"/>
      <c r="BN277" s="420"/>
      <c r="BO277" s="420"/>
      <c r="BP277" s="420"/>
      <c r="BQ277" s="420"/>
      <c r="BR277" s="420"/>
      <c r="BS277" s="420"/>
      <c r="BT277" s="420"/>
      <c r="BU277" s="420"/>
      <c r="BV277" s="420"/>
      <c r="BW277" s="420"/>
      <c r="BX277" s="420"/>
      <c r="BY277" s="420"/>
      <c r="BZ277" s="420"/>
      <c r="CA277" s="420"/>
      <c r="CB277" s="420"/>
      <c r="CC277" s="420"/>
      <c r="CD277" s="420"/>
      <c r="CE277" s="420"/>
      <c r="CF277" s="420"/>
      <c r="CG277" s="420"/>
      <c r="CH277" s="420"/>
      <c r="CI277" s="420"/>
      <c r="CJ277" s="420"/>
      <c r="CK277" s="420"/>
      <c r="CL277" s="420"/>
      <c r="CM277" s="420"/>
      <c r="CN277" s="420"/>
      <c r="CO277" s="420"/>
      <c r="CP277" s="420"/>
      <c r="CQ277" s="420"/>
      <c r="CR277" s="420"/>
      <c r="CS277" s="420"/>
      <c r="CT277" s="420"/>
      <c r="CU277" s="420"/>
      <c r="CV277" s="420"/>
      <c r="CW277" s="420"/>
      <c r="CX277" s="420"/>
      <c r="CY277" s="420"/>
      <c r="CZ277" s="420"/>
      <c r="DA277" s="420"/>
      <c r="DB277" s="420"/>
      <c r="DC277" s="420"/>
      <c r="DD277" s="420"/>
      <c r="DE277" s="420"/>
      <c r="DF277" s="420"/>
      <c r="DG277" s="420"/>
      <c r="DH277" s="420"/>
      <c r="DI277" s="420"/>
      <c r="DJ277" s="420"/>
      <c r="DK277" s="420"/>
      <c r="DL277" s="420"/>
      <c r="DM277" s="420"/>
      <c r="DN277" s="420"/>
      <c r="DO277" s="420"/>
      <c r="DP277" s="420"/>
      <c r="DQ277" s="420"/>
      <c r="DR277" s="420"/>
      <c r="DS277" s="420"/>
      <c r="DT277" s="420"/>
      <c r="DU277" s="420"/>
      <c r="DV277" s="420"/>
      <c r="DW277" s="420"/>
      <c r="DX277" s="420"/>
      <c r="DY277" s="420"/>
      <c r="DZ277" s="420"/>
      <c r="EA277" s="420"/>
      <c r="EB277" s="420"/>
      <c r="EC277" s="420"/>
      <c r="ED277" s="420"/>
      <c r="EE277" s="420"/>
      <c r="EF277" s="420"/>
      <c r="EG277" s="420"/>
      <c r="EH277" s="420"/>
      <c r="EI277" s="420"/>
      <c r="EJ277" s="420"/>
      <c r="EK277" s="420"/>
      <c r="EL277" s="420"/>
      <c r="EM277" s="420"/>
      <c r="EN277" s="420"/>
      <c r="EO277" s="420"/>
      <c r="EP277" s="420"/>
      <c r="EQ277" s="420"/>
      <c r="ER277" s="420"/>
      <c r="ES277" s="420"/>
      <c r="ET277" s="420"/>
      <c r="EU277" s="420"/>
      <c r="EV277" s="420"/>
      <c r="EW277" s="420"/>
      <c r="EX277" s="420"/>
      <c r="EY277" s="420"/>
      <c r="EZ277" s="420"/>
      <c r="FA277" s="420"/>
      <c r="FB277" s="420"/>
      <c r="FC277" s="420"/>
      <c r="FD277" s="420"/>
      <c r="FE277" s="420"/>
      <c r="FF277" s="420"/>
      <c r="FG277" s="420"/>
      <c r="FH277" s="420"/>
      <c r="FI277" s="420"/>
      <c r="FJ277" s="420"/>
      <c r="FK277" s="420"/>
      <c r="FL277" s="420"/>
      <c r="FM277" s="420"/>
      <c r="FN277" s="420"/>
      <c r="FO277" s="420"/>
      <c r="FP277" s="420"/>
      <c r="FQ277" s="420"/>
      <c r="FR277" s="420"/>
      <c r="FS277" s="420"/>
      <c r="FT277" s="420"/>
      <c r="FU277" s="420"/>
      <c r="FV277" s="420"/>
      <c r="FW277" s="420"/>
      <c r="FX277" s="420"/>
      <c r="FY277" s="420"/>
      <c r="FZ277" s="420"/>
      <c r="GA277" s="420"/>
      <c r="GB277" s="420"/>
      <c r="GC277" s="420"/>
      <c r="GD277" s="420"/>
      <c r="GE277" s="420"/>
      <c r="GF277" s="420"/>
      <c r="GG277" s="420"/>
      <c r="GH277" s="420"/>
      <c r="GI277" s="420"/>
      <c r="GJ277" s="420"/>
      <c r="GK277" s="420"/>
      <c r="GL277" s="420"/>
      <c r="GM277" s="420"/>
      <c r="GN277" s="420"/>
      <c r="GO277" s="420"/>
      <c r="GP277" s="420"/>
      <c r="GQ277" s="420"/>
      <c r="GR277" s="420"/>
      <c r="GS277" s="420"/>
      <c r="GT277" s="420"/>
      <c r="GU277" s="420"/>
      <c r="GV277" s="420"/>
      <c r="GW277" s="420"/>
      <c r="GX277" s="420"/>
      <c r="GY277" s="420"/>
      <c r="GZ277" s="420"/>
      <c r="HA277" s="420"/>
      <c r="HB277" s="420"/>
      <c r="HC277" s="420"/>
      <c r="HD277" s="420"/>
      <c r="HE277" s="420"/>
      <c r="HF277" s="420"/>
      <c r="HG277" s="420"/>
      <c r="HH277" s="420"/>
      <c r="HI277" s="420"/>
      <c r="HJ277" s="420"/>
      <c r="HK277" s="420"/>
      <c r="HL277" s="420"/>
      <c r="HM277" s="420"/>
      <c r="HN277" s="420"/>
      <c r="HO277" s="420"/>
      <c r="HP277" s="420"/>
      <c r="HQ277" s="420"/>
      <c r="HR277" s="420"/>
      <c r="HS277" s="420"/>
      <c r="HT277" s="420"/>
      <c r="HU277" s="420"/>
      <c r="HV277" s="420"/>
      <c r="HW277" s="420"/>
      <c r="HX277" s="420"/>
      <c r="HY277" s="420"/>
      <c r="HZ277" s="420"/>
      <c r="IA277" s="420"/>
      <c r="IB277" s="420"/>
      <c r="IC277" s="420"/>
      <c r="ID277" s="420"/>
      <c r="IE277" s="420"/>
      <c r="IF277" s="420"/>
      <c r="IG277" s="420"/>
      <c r="IH277" s="420"/>
      <c r="II277" s="420"/>
      <c r="IJ277" s="420"/>
      <c r="IK277" s="420"/>
      <c r="IL277" s="420"/>
      <c r="IM277" s="420"/>
      <c r="IN277" s="420"/>
      <c r="IO277" s="420"/>
      <c r="IP277" s="420"/>
      <c r="IQ277" s="420"/>
      <c r="IR277" s="420"/>
      <c r="IS277" s="420"/>
      <c r="IT277" s="420"/>
      <c r="IU277" s="420"/>
      <c r="IV277" s="420"/>
      <c r="IW277" s="420"/>
      <c r="IX277" s="420"/>
      <c r="IY277" s="420"/>
      <c r="IZ277" s="420"/>
      <c r="JA277" s="420"/>
      <c r="JB277" s="420"/>
      <c r="JC277" s="420"/>
      <c r="JD277" s="420"/>
      <c r="JE277" s="420"/>
      <c r="JF277" s="420"/>
      <c r="JG277" s="420"/>
      <c r="JH277" s="420"/>
      <c r="JI277" s="420"/>
      <c r="JJ277" s="420"/>
      <c r="JK277" s="420"/>
      <c r="JL277" s="420"/>
      <c r="JM277" s="420"/>
      <c r="JN277" s="420"/>
      <c r="JO277" s="420"/>
      <c r="JP277" s="420"/>
      <c r="JQ277" s="420"/>
      <c r="JR277" s="420"/>
      <c r="JS277" s="420"/>
      <c r="JT277" s="420"/>
      <c r="JU277" s="420"/>
      <c r="JV277" s="420"/>
      <c r="JW277" s="420"/>
      <c r="JX277" s="420"/>
      <c r="JY277" s="420"/>
      <c r="JZ277" s="420"/>
      <c r="KA277" s="420"/>
      <c r="KB277" s="420"/>
      <c r="KC277" s="420"/>
      <c r="KD277" s="420"/>
      <c r="KE277" s="420"/>
      <c r="KF277" s="420"/>
      <c r="KG277" s="420"/>
      <c r="KH277" s="420"/>
      <c r="KI277" s="420"/>
      <c r="KJ277" s="420"/>
      <c r="KK277" s="420"/>
      <c r="KL277" s="420"/>
      <c r="KM277" s="420"/>
      <c r="KN277" s="420"/>
      <c r="KO277" s="420"/>
      <c r="KP277" s="420"/>
      <c r="KQ277" s="420"/>
      <c r="KR277" s="420"/>
      <c r="KS277" s="420"/>
      <c r="KT277" s="420"/>
      <c r="KU277" s="420"/>
      <c r="KV277" s="420"/>
      <c r="KW277" s="420"/>
      <c r="KX277" s="420"/>
      <c r="KY277" s="420"/>
      <c r="KZ277" s="420"/>
      <c r="LA277" s="420"/>
      <c r="LB277" s="420"/>
      <c r="LC277" s="420"/>
      <c r="LD277" s="420"/>
      <c r="LE277" s="420"/>
      <c r="LF277" s="420"/>
      <c r="LG277" s="420"/>
      <c r="LH277" s="420"/>
      <c r="LI277" s="420"/>
      <c r="LJ277" s="420"/>
      <c r="LK277" s="420"/>
      <c r="LL277" s="420"/>
      <c r="LM277" s="420"/>
      <c r="LN277" s="420"/>
      <c r="LO277" s="420"/>
      <c r="LP277" s="420"/>
      <c r="LQ277" s="420"/>
      <c r="LR277" s="420"/>
      <c r="LS277" s="420"/>
      <c r="LT277" s="420"/>
      <c r="LU277" s="420"/>
      <c r="LV277" s="420"/>
      <c r="LW277" s="420"/>
      <c r="LX277" s="420"/>
      <c r="LY277" s="420"/>
      <c r="LZ277" s="420"/>
      <c r="MA277" s="420"/>
      <c r="MB277" s="420"/>
      <c r="MC277" s="420"/>
      <c r="MD277" s="420"/>
      <c r="ME277" s="420"/>
      <c r="MF277" s="420"/>
      <c r="MG277" s="420"/>
      <c r="MH277" s="420"/>
      <c r="MI277" s="420"/>
      <c r="MJ277" s="420"/>
      <c r="MK277" s="420"/>
      <c r="ML277" s="420"/>
      <c r="MM277" s="420"/>
      <c r="MN277" s="420"/>
      <c r="MO277" s="420"/>
      <c r="MP277" s="420"/>
      <c r="MQ277" s="420"/>
      <c r="MR277" s="420"/>
      <c r="MS277" s="420"/>
      <c r="MT277" s="420"/>
      <c r="MU277" s="420"/>
      <c r="MV277" s="420"/>
      <c r="MW277" s="420"/>
      <c r="MX277" s="420"/>
      <c r="MY277" s="420"/>
      <c r="MZ277" s="420"/>
      <c r="NA277" s="420"/>
      <c r="NB277" s="420"/>
      <c r="NC277" s="420"/>
      <c r="ND277" s="420"/>
      <c r="NE277" s="420"/>
      <c r="NF277" s="420"/>
      <c r="NG277" s="420"/>
      <c r="NH277" s="420"/>
      <c r="NI277" s="420"/>
      <c r="NJ277" s="420"/>
      <c r="NK277" s="420"/>
      <c r="NL277" s="420"/>
      <c r="NM277" s="420"/>
      <c r="NN277" s="420"/>
      <c r="NO277" s="420"/>
      <c r="NP277" s="420"/>
      <c r="NQ277" s="420"/>
      <c r="NR277" s="420"/>
      <c r="NS277" s="420"/>
      <c r="NT277" s="420"/>
      <c r="NU277" s="420"/>
      <c r="NV277" s="420"/>
      <c r="NW277" s="420"/>
      <c r="NX277" s="420"/>
      <c r="NY277" s="420"/>
      <c r="NZ277" s="420"/>
      <c r="OA277" s="420"/>
      <c r="OB277" s="420"/>
      <c r="OC277" s="420"/>
      <c r="OD277" s="420"/>
      <c r="OE277" s="420"/>
      <c r="OF277" s="420"/>
      <c r="OG277" s="420"/>
      <c r="OH277" s="420"/>
      <c r="OI277" s="420"/>
      <c r="OJ277" s="420"/>
      <c r="OK277" s="420"/>
      <c r="OL277" s="420"/>
      <c r="OM277" s="420"/>
      <c r="ON277" s="420"/>
      <c r="OO277" s="420"/>
      <c r="OP277" s="420"/>
      <c r="OQ277" s="420"/>
      <c r="OR277" s="420"/>
      <c r="OS277" s="420"/>
      <c r="OT277" s="420"/>
      <c r="OU277" s="420"/>
      <c r="OV277" s="420"/>
      <c r="OW277" s="420"/>
      <c r="OX277" s="420"/>
      <c r="OY277" s="420"/>
      <c r="OZ277" s="420"/>
      <c r="PA277" s="420"/>
      <c r="PB277" s="420"/>
      <c r="PC277" s="420"/>
      <c r="PD277" s="420"/>
      <c r="PE277" s="420"/>
      <c r="PF277" s="420"/>
      <c r="PG277" s="420"/>
      <c r="PH277" s="420"/>
      <c r="PI277" s="420"/>
      <c r="PJ277" s="420"/>
      <c r="PK277" s="420"/>
      <c r="PL277" s="420"/>
      <c r="PM277" s="420"/>
      <c r="PN277" s="420"/>
      <c r="PO277" s="420"/>
      <c r="PP277" s="420"/>
      <c r="PQ277" s="420"/>
      <c r="PR277" s="420"/>
      <c r="PS277" s="420"/>
      <c r="PT277" s="420"/>
      <c r="PU277" s="420"/>
      <c r="PV277" s="420"/>
      <c r="PW277" s="420"/>
      <c r="PX277" s="420"/>
      <c r="PY277" s="420"/>
      <c r="PZ277" s="420"/>
      <c r="QA277" s="420"/>
      <c r="QB277" s="420"/>
      <c r="QC277" s="420"/>
      <c r="QD277" s="420"/>
      <c r="QE277" s="420"/>
      <c r="QF277" s="420"/>
      <c r="QG277" s="420"/>
      <c r="QH277" s="420"/>
      <c r="QI277" s="420"/>
      <c r="QJ277" s="420"/>
      <c r="QK277" s="420"/>
      <c r="QL277" s="420"/>
      <c r="QM277" s="420"/>
      <c r="QN277" s="420"/>
      <c r="QO277" s="420"/>
      <c r="QP277" s="420"/>
      <c r="QQ277" s="420"/>
      <c r="QR277" s="420"/>
      <c r="QS277" s="420"/>
      <c r="QT277" s="420"/>
      <c r="QU277" s="420"/>
      <c r="QV277" s="420"/>
      <c r="QW277" s="420"/>
      <c r="QX277" s="420"/>
      <c r="QY277" s="420"/>
      <c r="QZ277" s="420"/>
      <c r="RA277" s="420"/>
      <c r="RB277" s="420"/>
      <c r="RC277" s="420"/>
      <c r="RD277" s="420"/>
      <c r="RE277" s="420"/>
      <c r="RF277" s="420"/>
      <c r="RG277" s="420"/>
      <c r="RH277" s="420"/>
      <c r="RI277" s="420"/>
      <c r="RJ277" s="420"/>
      <c r="RK277" s="420"/>
      <c r="RL277" s="420"/>
      <c r="RM277" s="420"/>
      <c r="RN277" s="420"/>
      <c r="RO277" s="420"/>
      <c r="RP277" s="420"/>
      <c r="RQ277" s="420"/>
      <c r="RR277" s="420"/>
      <c r="RS277" s="420"/>
      <c r="RT277" s="420"/>
      <c r="RU277" s="420"/>
      <c r="RV277" s="420"/>
      <c r="RW277" s="420"/>
      <c r="RX277" s="420"/>
      <c r="RY277" s="420"/>
      <c r="RZ277" s="420"/>
      <c r="SA277" s="420"/>
      <c r="SB277" s="420"/>
      <c r="SC277" s="420"/>
      <c r="SD277" s="420"/>
      <c r="SE277" s="420"/>
      <c r="SF277" s="420"/>
      <c r="SG277" s="420"/>
      <c r="SH277" s="420"/>
      <c r="SI277" s="420"/>
      <c r="SJ277" s="420"/>
      <c r="SK277" s="420"/>
      <c r="SL277" s="420"/>
      <c r="SM277" s="420"/>
      <c r="SN277" s="420"/>
      <c r="SO277" s="420"/>
      <c r="SP277" s="420"/>
      <c r="SQ277" s="420"/>
      <c r="SR277" s="420"/>
      <c r="SS277" s="420"/>
      <c r="ST277" s="420"/>
      <c r="SU277" s="420"/>
      <c r="SV277" s="420"/>
      <c r="SW277" s="420"/>
      <c r="SX277" s="420"/>
      <c r="SY277" s="420"/>
      <c r="SZ277" s="420"/>
      <c r="TA277" s="420"/>
      <c r="TB277" s="420"/>
      <c r="TC277" s="420"/>
      <c r="TD277" s="420"/>
      <c r="TE277" s="420"/>
      <c r="TF277" s="420"/>
      <c r="TG277" s="420"/>
      <c r="TH277" s="420"/>
      <c r="TI277" s="420"/>
      <c r="TJ277" s="420"/>
      <c r="TK277" s="420"/>
      <c r="TL277" s="420"/>
      <c r="TM277" s="420"/>
      <c r="TN277" s="420"/>
      <c r="TO277" s="420"/>
      <c r="TP277" s="420"/>
      <c r="TQ277" s="420"/>
      <c r="TR277" s="420"/>
      <c r="TS277" s="420"/>
      <c r="TT277" s="420"/>
      <c r="TU277" s="420"/>
      <c r="TV277" s="420"/>
      <c r="TW277" s="420"/>
      <c r="TX277" s="420"/>
      <c r="TY277" s="420"/>
      <c r="TZ277" s="420"/>
      <c r="UA277" s="420"/>
      <c r="UB277" s="420"/>
      <c r="UC277" s="420"/>
      <c r="UD277" s="420"/>
      <c r="UE277" s="420"/>
      <c r="UF277" s="420"/>
      <c r="UG277" s="420"/>
      <c r="UH277" s="420"/>
      <c r="UI277" s="420"/>
      <c r="UJ277" s="420"/>
      <c r="UK277" s="420"/>
      <c r="UL277" s="420"/>
      <c r="UM277" s="420"/>
      <c r="UN277" s="420"/>
      <c r="UO277" s="420"/>
      <c r="UP277" s="420"/>
      <c r="UQ277" s="420"/>
      <c r="UR277" s="420"/>
      <c r="US277" s="420"/>
      <c r="UT277" s="420"/>
      <c r="UU277" s="420"/>
      <c r="UV277" s="420"/>
      <c r="UW277" s="420"/>
      <c r="UX277" s="420"/>
      <c r="UY277" s="420"/>
      <c r="UZ277" s="420"/>
      <c r="VA277" s="420"/>
      <c r="VB277" s="420"/>
      <c r="VC277" s="420"/>
      <c r="VD277" s="420"/>
      <c r="VE277" s="420"/>
      <c r="VF277" s="420"/>
      <c r="VG277" s="420"/>
      <c r="VH277" s="420"/>
      <c r="VI277" s="420"/>
      <c r="VJ277" s="420"/>
      <c r="VK277" s="420"/>
      <c r="VL277" s="420"/>
      <c r="VM277" s="420"/>
      <c r="VN277" s="420"/>
      <c r="VO277" s="420"/>
      <c r="VP277" s="420"/>
      <c r="VQ277" s="420"/>
      <c r="VR277" s="420"/>
      <c r="VS277" s="420"/>
      <c r="VT277" s="420"/>
      <c r="VU277" s="420"/>
      <c r="VV277" s="420"/>
      <c r="VW277" s="420"/>
      <c r="VX277" s="420"/>
      <c r="VY277" s="420"/>
      <c r="VZ277" s="420"/>
      <c r="WA277" s="420"/>
      <c r="WB277" s="420"/>
      <c r="WC277" s="420"/>
      <c r="WD277" s="420"/>
      <c r="WE277" s="420"/>
      <c r="WF277" s="420"/>
      <c r="WG277" s="420"/>
      <c r="WH277" s="420"/>
      <c r="WI277" s="420"/>
      <c r="WJ277" s="420"/>
      <c r="WK277" s="420"/>
      <c r="WL277" s="420"/>
      <c r="WM277" s="420"/>
      <c r="WN277" s="420"/>
      <c r="WO277" s="420"/>
      <c r="WP277" s="420"/>
      <c r="WQ277" s="420"/>
      <c r="WR277" s="420"/>
      <c r="WS277" s="420"/>
      <c r="WT277" s="420"/>
      <c r="WU277" s="420"/>
      <c r="WV277" s="420"/>
      <c r="WW277" s="420"/>
      <c r="WX277" s="420"/>
      <c r="WY277" s="420"/>
      <c r="WZ277" s="420"/>
      <c r="XA277" s="420"/>
      <c r="XB277" s="420"/>
      <c r="XC277" s="420"/>
      <c r="XD277" s="420"/>
      <c r="XE277" s="420"/>
      <c r="XF277" s="420"/>
      <c r="XG277" s="420"/>
      <c r="XH277" s="420"/>
      <c r="XI277" s="420"/>
      <c r="XJ277" s="420"/>
      <c r="XK277" s="420"/>
      <c r="XL277" s="420"/>
      <c r="XM277" s="420"/>
      <c r="XN277" s="420"/>
      <c r="XO277" s="420"/>
      <c r="XP277" s="420"/>
      <c r="XQ277" s="420"/>
      <c r="XR277" s="420"/>
      <c r="XS277" s="420"/>
      <c r="XT277" s="420"/>
      <c r="XU277" s="420"/>
      <c r="XV277" s="420"/>
      <c r="XW277" s="420"/>
      <c r="XX277" s="420"/>
      <c r="XY277" s="420"/>
      <c r="XZ277" s="420"/>
      <c r="YA277" s="420"/>
      <c r="YB277" s="420"/>
      <c r="YC277" s="420"/>
      <c r="YD277" s="420"/>
      <c r="YE277" s="420"/>
      <c r="YF277" s="420"/>
      <c r="YG277" s="420"/>
      <c r="YH277" s="420"/>
      <c r="YI277" s="420"/>
      <c r="YJ277" s="420"/>
      <c r="YK277" s="420"/>
      <c r="YL277" s="420"/>
      <c r="YM277" s="420"/>
      <c r="YN277" s="420"/>
      <c r="YO277" s="420"/>
      <c r="YP277" s="420"/>
      <c r="YQ277" s="420"/>
      <c r="YR277" s="420"/>
      <c r="YS277" s="420"/>
      <c r="YT277" s="420"/>
      <c r="YU277" s="420"/>
      <c r="YV277" s="420"/>
      <c r="YW277" s="420"/>
      <c r="YX277" s="420"/>
      <c r="YY277" s="420"/>
      <c r="YZ277" s="420"/>
      <c r="ZA277" s="420"/>
      <c r="ZB277" s="420"/>
      <c r="ZC277" s="420"/>
      <c r="ZD277" s="420"/>
      <c r="ZE277" s="420"/>
      <c r="ZF277" s="420"/>
      <c r="ZG277" s="420"/>
      <c r="ZH277" s="420"/>
      <c r="ZI277" s="420"/>
      <c r="ZJ277" s="420"/>
      <c r="ZK277" s="420"/>
      <c r="ZL277" s="420"/>
      <c r="ZM277" s="420"/>
      <c r="ZN277" s="420"/>
      <c r="ZO277" s="420"/>
      <c r="ZP277" s="420"/>
      <c r="ZQ277" s="420"/>
      <c r="ZR277" s="420"/>
      <c r="ZS277" s="420"/>
      <c r="ZT277" s="420"/>
      <c r="ZU277" s="420"/>
      <c r="ZV277" s="420"/>
      <c r="ZW277" s="420"/>
      <c r="ZX277" s="420"/>
      <c r="ZY277" s="420"/>
      <c r="ZZ277" s="420"/>
      <c r="AAA277" s="420"/>
      <c r="AAB277" s="420"/>
      <c r="AAC277" s="420"/>
      <c r="AAD277" s="420"/>
      <c r="AAE277" s="420"/>
      <c r="AAF277" s="420"/>
      <c r="AAG277" s="420"/>
      <c r="AAH277" s="420"/>
      <c r="AAI277" s="420"/>
      <c r="AAJ277" s="420"/>
      <c r="AAK277" s="420"/>
      <c r="AAL277" s="420"/>
      <c r="AAM277" s="420"/>
      <c r="AAN277" s="420"/>
      <c r="AAO277" s="420"/>
      <c r="AAP277" s="420"/>
      <c r="AAQ277" s="420"/>
      <c r="AAR277" s="420"/>
      <c r="AAS277" s="420"/>
      <c r="AAT277" s="420"/>
      <c r="AAU277" s="420"/>
      <c r="AAV277" s="420"/>
      <c r="AAW277" s="420"/>
      <c r="AAX277" s="420"/>
      <c r="AAY277" s="420"/>
      <c r="AAZ277" s="420"/>
      <c r="ABA277" s="420"/>
      <c r="ABB277" s="420"/>
      <c r="ABC277" s="420"/>
      <c r="ABD277" s="420"/>
      <c r="ABE277" s="420"/>
      <c r="ABF277" s="420"/>
      <c r="ABG277" s="420"/>
      <c r="ABH277" s="420"/>
      <c r="ABI277" s="420"/>
      <c r="ABJ277" s="420"/>
      <c r="ABK277" s="420"/>
      <c r="ABL277" s="420"/>
      <c r="ABM277" s="420"/>
      <c r="ABN277" s="420"/>
      <c r="ABO277" s="420"/>
      <c r="ABP277" s="420"/>
      <c r="ABQ277" s="420"/>
      <c r="ABR277" s="420"/>
      <c r="ABS277" s="420"/>
      <c r="ABT277" s="420"/>
      <c r="ABU277" s="420"/>
      <c r="ABV277" s="420"/>
      <c r="ABW277" s="420"/>
      <c r="ABX277" s="420"/>
      <c r="ABY277" s="420"/>
      <c r="ABZ277" s="420"/>
      <c r="ACA277" s="420"/>
      <c r="ACB277" s="420"/>
      <c r="ACC277" s="420"/>
      <c r="ACD277" s="420"/>
      <c r="ACE277" s="420"/>
      <c r="ACF277" s="420"/>
      <c r="ACG277" s="420"/>
      <c r="ACH277" s="420"/>
      <c r="ACI277" s="420"/>
      <c r="ACJ277" s="420"/>
      <c r="ACK277" s="420"/>
      <c r="ACL277" s="420"/>
      <c r="ACM277" s="420"/>
      <c r="ACN277" s="420"/>
      <c r="ACO277" s="420"/>
      <c r="ACP277" s="420"/>
      <c r="ACQ277" s="420"/>
      <c r="ACR277" s="420"/>
      <c r="ACS277" s="420"/>
      <c r="ACT277" s="420"/>
      <c r="ACU277" s="420"/>
      <c r="ACV277" s="420"/>
      <c r="ACW277" s="420"/>
      <c r="ACX277" s="420"/>
      <c r="ACY277" s="420"/>
      <c r="ACZ277" s="420"/>
      <c r="ADA277" s="420"/>
      <c r="ADB277" s="420"/>
      <c r="ADC277" s="420"/>
      <c r="ADD277" s="420"/>
      <c r="ADE277" s="420"/>
      <c r="ADF277" s="420"/>
      <c r="ADG277" s="420"/>
      <c r="ADH277" s="420"/>
      <c r="ADI277" s="420"/>
      <c r="ADJ277" s="420"/>
      <c r="ADK277" s="420"/>
      <c r="ADL277" s="420"/>
      <c r="ADM277" s="420"/>
      <c r="ADN277" s="420"/>
      <c r="ADO277" s="420"/>
      <c r="ADP277" s="420"/>
      <c r="ADQ277" s="420"/>
      <c r="ADR277" s="420"/>
      <c r="ADS277" s="420"/>
      <c r="ADT277" s="420"/>
      <c r="ADU277" s="420"/>
      <c r="ADV277" s="420"/>
      <c r="ADW277" s="420"/>
      <c r="ADX277" s="420"/>
      <c r="ADY277" s="420"/>
      <c r="ADZ277" s="420"/>
      <c r="AEA277" s="420"/>
      <c r="AEB277" s="420"/>
      <c r="AEC277" s="420"/>
      <c r="AED277" s="420"/>
      <c r="AEE277" s="420"/>
      <c r="AEF277" s="420"/>
      <c r="AEG277" s="420"/>
      <c r="AEH277" s="420"/>
      <c r="AEI277" s="420"/>
      <c r="AEJ277" s="420"/>
      <c r="AEK277" s="420"/>
      <c r="AEL277" s="420"/>
      <c r="AEM277" s="420"/>
      <c r="AEN277" s="420"/>
      <c r="AEO277" s="420"/>
      <c r="AEP277" s="420"/>
      <c r="AEQ277" s="420"/>
      <c r="AER277" s="420"/>
      <c r="AES277" s="420"/>
      <c r="AET277" s="420"/>
      <c r="AEU277" s="420"/>
      <c r="AEV277" s="420"/>
      <c r="AEW277" s="420"/>
      <c r="AEX277" s="420"/>
      <c r="AEY277" s="420"/>
      <c r="AEZ277" s="420"/>
      <c r="AFA277" s="420"/>
      <c r="AFB277" s="420"/>
      <c r="AFC277" s="420"/>
      <c r="AFD277" s="420"/>
      <c r="AFE277" s="420"/>
      <c r="AFF277" s="420"/>
      <c r="AFG277" s="420"/>
      <c r="AFH277" s="420"/>
      <c r="AFI277" s="420"/>
      <c r="AFJ277" s="420"/>
      <c r="AFK277" s="420"/>
      <c r="AFL277" s="420"/>
      <c r="AFM277" s="420"/>
      <c r="AFN277" s="420"/>
      <c r="AFO277" s="420"/>
      <c r="AFP277" s="420"/>
      <c r="AFQ277" s="420"/>
      <c r="AFR277" s="420"/>
      <c r="AFS277" s="420"/>
      <c r="AFT277" s="420"/>
      <c r="AFU277" s="420"/>
      <c r="AFV277" s="420"/>
      <c r="AFW277" s="420"/>
      <c r="AFX277" s="420"/>
      <c r="AFY277" s="420"/>
      <c r="AFZ277" s="420"/>
      <c r="AGA277" s="420"/>
      <c r="AGB277" s="420"/>
      <c r="AGC277" s="420"/>
      <c r="AGD277" s="420"/>
      <c r="AGE277" s="420"/>
      <c r="AGF277" s="420"/>
      <c r="AGG277" s="420"/>
      <c r="AGH277" s="420"/>
      <c r="AGI277" s="420"/>
      <c r="AGJ277" s="420"/>
      <c r="AGK277" s="420"/>
      <c r="AGL277" s="420"/>
      <c r="AGM277" s="420"/>
      <c r="AGN277" s="420"/>
      <c r="AGO277" s="420"/>
      <c r="AGP277" s="420"/>
      <c r="AGQ277" s="420"/>
      <c r="AGR277" s="420"/>
      <c r="AGS277" s="420"/>
      <c r="AGT277" s="420"/>
      <c r="AGU277" s="420"/>
      <c r="AGV277" s="420"/>
      <c r="AGW277" s="420"/>
      <c r="AGX277" s="420"/>
      <c r="AGY277" s="420"/>
      <c r="AGZ277" s="420"/>
      <c r="AHA277" s="420"/>
      <c r="AHB277" s="420"/>
      <c r="AHC277" s="420"/>
      <c r="AHD277" s="420"/>
      <c r="AHE277" s="420"/>
      <c r="AHF277" s="420"/>
      <c r="AHG277" s="420"/>
      <c r="AHH277" s="420"/>
      <c r="AHI277" s="420"/>
      <c r="AHJ277" s="420"/>
      <c r="AHK277" s="420"/>
      <c r="AHL277" s="420"/>
      <c r="AHM277" s="420"/>
      <c r="AHN277" s="420"/>
      <c r="AHO277" s="420"/>
      <c r="AHP277" s="420"/>
      <c r="AHQ277" s="420"/>
      <c r="AHR277" s="420"/>
      <c r="AHS277" s="420"/>
      <c r="AHT277" s="420"/>
      <c r="AHU277" s="420"/>
      <c r="AHV277" s="420"/>
      <c r="AHW277" s="420"/>
      <c r="AHX277" s="420"/>
      <c r="AHY277" s="420"/>
      <c r="AHZ277" s="420"/>
      <c r="AIA277" s="420"/>
      <c r="AIB277" s="420"/>
      <c r="AIC277" s="420"/>
      <c r="AID277" s="420"/>
      <c r="AIE277" s="420"/>
      <c r="AIF277" s="420"/>
      <c r="AIG277" s="420"/>
      <c r="AIH277" s="420"/>
      <c r="AII277" s="420"/>
      <c r="AIJ277" s="420"/>
      <c r="AIK277" s="420"/>
      <c r="AIL277" s="420"/>
      <c r="AIM277" s="420"/>
      <c r="AIN277" s="420"/>
      <c r="AIO277" s="420"/>
      <c r="AIP277" s="420"/>
      <c r="AIQ277" s="420"/>
      <c r="AIR277" s="420"/>
      <c r="AIS277" s="420"/>
      <c r="AIT277" s="420"/>
      <c r="AIU277" s="420"/>
      <c r="AIV277" s="420"/>
      <c r="AIW277" s="420"/>
      <c r="AIX277" s="420"/>
      <c r="AIY277" s="420"/>
      <c r="AIZ277" s="420"/>
      <c r="AJA277" s="420"/>
      <c r="AJB277" s="420"/>
      <c r="AJC277" s="420"/>
      <c r="AJD277" s="420"/>
      <c r="AJE277" s="420"/>
      <c r="AJF277" s="420"/>
      <c r="AJG277" s="420"/>
      <c r="AJH277" s="420"/>
      <c r="AJI277" s="420"/>
      <c r="AJJ277" s="420"/>
      <c r="AJK277" s="420"/>
      <c r="AJL277" s="420"/>
      <c r="AJM277" s="420"/>
      <c r="AJN277" s="420"/>
      <c r="AJO277" s="420"/>
      <c r="AJP277" s="420"/>
      <c r="AJQ277" s="420"/>
      <c r="AJR277" s="420"/>
      <c r="AJS277" s="420"/>
      <c r="AJT277" s="420"/>
      <c r="AJU277" s="420"/>
      <c r="AJV277" s="420"/>
      <c r="AJW277" s="420"/>
      <c r="AJX277" s="420"/>
      <c r="AJY277" s="420"/>
      <c r="AJZ277" s="420"/>
      <c r="AKA277" s="420"/>
      <c r="AKB277" s="420"/>
      <c r="AKC277" s="420"/>
      <c r="AKD277" s="420"/>
      <c r="AKE277" s="420"/>
      <c r="AKF277" s="420"/>
      <c r="AKG277" s="420"/>
      <c r="AKH277" s="420"/>
      <c r="AKI277" s="420"/>
      <c r="AKJ277" s="420"/>
      <c r="AKK277" s="420"/>
      <c r="AKL277" s="420"/>
      <c r="AKM277" s="420"/>
      <c r="AKN277" s="420"/>
      <c r="AKO277" s="420"/>
      <c r="AKP277" s="420"/>
      <c r="AKQ277" s="420"/>
      <c r="AKR277" s="420"/>
      <c r="AKS277" s="420"/>
      <c r="AKT277" s="420"/>
      <c r="AKU277" s="420"/>
      <c r="AKV277" s="420"/>
      <c r="AKW277" s="420"/>
      <c r="AKX277" s="420"/>
      <c r="AKY277" s="420"/>
      <c r="AKZ277" s="420"/>
      <c r="ALA277" s="420"/>
      <c r="ALB277" s="420"/>
      <c r="ALC277" s="420"/>
      <c r="ALD277" s="420"/>
      <c r="ALE277" s="420"/>
      <c r="ALF277" s="420"/>
      <c r="ALG277" s="420"/>
      <c r="ALH277" s="420"/>
      <c r="ALI277" s="420"/>
      <c r="ALJ277" s="420"/>
      <c r="ALK277" s="420"/>
      <c r="ALL277" s="420"/>
      <c r="ALM277" s="420"/>
      <c r="ALN277" s="420"/>
      <c r="ALO277" s="420"/>
      <c r="ALP277" s="420"/>
      <c r="ALQ277" s="420"/>
      <c r="ALR277" s="420"/>
      <c r="ALS277" s="420"/>
      <c r="ALT277" s="420"/>
      <c r="ALU277" s="420"/>
      <c r="ALV277" s="420"/>
      <c r="ALW277" s="420"/>
      <c r="ALX277" s="420"/>
      <c r="ALY277" s="420"/>
      <c r="ALZ277" s="420"/>
      <c r="AMA277" s="420"/>
      <c r="AMB277" s="420"/>
      <c r="AMC277" s="420"/>
      <c r="AMD277" s="420"/>
      <c r="AME277" s="420"/>
      <c r="AMF277" s="420"/>
      <c r="AMG277" s="420"/>
      <c r="AMH277" s="420"/>
      <c r="AMI277" s="420"/>
      <c r="AMJ277" s="420"/>
      <c r="AMK277" s="420"/>
      <c r="AML277" s="420"/>
      <c r="AMM277" s="420"/>
      <c r="AMN277" s="420"/>
      <c r="AMO277" s="420"/>
      <c r="AMP277" s="420"/>
      <c r="AMQ277" s="420"/>
      <c r="AMR277" s="420"/>
      <c r="AMS277" s="420"/>
      <c r="AMT277" s="420"/>
      <c r="AMU277" s="420"/>
      <c r="AMV277" s="420"/>
      <c r="AMW277" s="420"/>
      <c r="AMX277" s="420"/>
      <c r="AMY277" s="420"/>
      <c r="AMZ277" s="420"/>
      <c r="ANA277" s="420"/>
      <c r="ANB277" s="420"/>
      <c r="ANC277" s="420"/>
      <c r="AND277" s="420"/>
      <c r="ANE277" s="420"/>
      <c r="ANF277" s="420"/>
      <c r="ANG277" s="420"/>
      <c r="ANH277" s="420"/>
      <c r="ANI277" s="420"/>
      <c r="ANJ277" s="420"/>
      <c r="ANK277" s="420"/>
      <c r="ANL277" s="420"/>
      <c r="ANM277" s="420"/>
      <c r="ANN277" s="420"/>
      <c r="ANO277" s="420"/>
      <c r="ANP277" s="420"/>
      <c r="ANQ277" s="420"/>
      <c r="ANR277" s="420"/>
      <c r="ANS277" s="420"/>
      <c r="ANT277" s="420"/>
      <c r="ANU277" s="420"/>
      <c r="ANV277" s="420"/>
      <c r="ANW277" s="420"/>
      <c r="ANX277" s="420"/>
      <c r="ANY277" s="420"/>
      <c r="ANZ277" s="420"/>
      <c r="AOA277" s="420"/>
      <c r="AOB277" s="420"/>
      <c r="AOC277" s="420"/>
      <c r="AOD277" s="420"/>
      <c r="AOE277" s="420"/>
      <c r="AOF277" s="420"/>
      <c r="AOG277" s="420"/>
      <c r="AOH277" s="420"/>
      <c r="AOI277" s="420"/>
      <c r="AOJ277" s="420"/>
      <c r="AOK277" s="420"/>
      <c r="AOL277" s="420"/>
      <c r="AOM277" s="420"/>
      <c r="AON277" s="420"/>
      <c r="AOO277" s="420"/>
      <c r="AOP277" s="420"/>
      <c r="AOQ277" s="420"/>
      <c r="AOR277" s="420"/>
      <c r="AOS277" s="420"/>
      <c r="AOT277" s="420"/>
      <c r="AOU277" s="420"/>
      <c r="AOV277" s="420"/>
      <c r="AOW277" s="420"/>
      <c r="AOX277" s="420"/>
      <c r="AOY277" s="420"/>
      <c r="AOZ277" s="420"/>
      <c r="APA277" s="420"/>
      <c r="APB277" s="420"/>
      <c r="APC277" s="420"/>
      <c r="APD277" s="420"/>
      <c r="APE277" s="420"/>
      <c r="APF277" s="420"/>
      <c r="APG277" s="420"/>
      <c r="APH277" s="420"/>
      <c r="API277" s="420"/>
      <c r="APJ277" s="420"/>
      <c r="APK277" s="420"/>
      <c r="APL277" s="420"/>
      <c r="APM277" s="420"/>
      <c r="APN277" s="420"/>
      <c r="APO277" s="420"/>
      <c r="APP277" s="420"/>
      <c r="APQ277" s="420"/>
      <c r="APR277" s="420"/>
      <c r="APS277" s="420"/>
      <c r="APT277" s="420"/>
      <c r="APU277" s="420"/>
      <c r="APV277" s="420"/>
      <c r="APW277" s="420"/>
      <c r="APX277" s="420"/>
      <c r="APY277" s="420"/>
      <c r="APZ277" s="420"/>
      <c r="AQA277" s="420"/>
      <c r="AQB277" s="420"/>
      <c r="AQC277" s="420"/>
      <c r="AQD277" s="420"/>
      <c r="AQE277" s="420"/>
      <c r="AQF277" s="420"/>
      <c r="AQG277" s="420"/>
      <c r="AQH277" s="420"/>
      <c r="AQI277" s="420"/>
      <c r="AQJ277" s="420"/>
      <c r="AQK277" s="420"/>
      <c r="AQL277" s="420"/>
      <c r="AQM277" s="420"/>
      <c r="AQN277" s="420"/>
      <c r="AQO277" s="420"/>
      <c r="AQP277" s="420"/>
      <c r="AQQ277" s="420"/>
      <c r="AQR277" s="420"/>
      <c r="AQS277" s="420"/>
      <c r="AQT277" s="420"/>
      <c r="AQU277" s="420"/>
      <c r="AQV277" s="420"/>
      <c r="AQW277" s="420"/>
      <c r="AQX277" s="420"/>
      <c r="AQY277" s="420"/>
      <c r="AQZ277" s="420"/>
      <c r="ARA277" s="420"/>
      <c r="ARB277" s="420"/>
      <c r="ARC277" s="420"/>
      <c r="ARD277" s="420"/>
      <c r="ARE277" s="420"/>
      <c r="ARF277" s="420"/>
      <c r="ARG277" s="420"/>
      <c r="ARH277" s="420"/>
      <c r="ARI277" s="420"/>
      <c r="ARJ277" s="420"/>
      <c r="ARK277" s="420"/>
      <c r="ARL277" s="420"/>
      <c r="ARM277" s="420"/>
      <c r="ARN277" s="420"/>
      <c r="ARO277" s="420"/>
      <c r="ARP277" s="420"/>
      <c r="ARQ277" s="420"/>
      <c r="ARR277" s="420"/>
      <c r="ARS277" s="420"/>
      <c r="ART277" s="420"/>
      <c r="ARU277" s="420"/>
      <c r="ARV277" s="420"/>
      <c r="ARW277" s="420"/>
      <c r="ARX277" s="420"/>
      <c r="ARY277" s="420"/>
      <c r="ARZ277" s="420"/>
      <c r="ASA277" s="420"/>
      <c r="ASB277" s="420"/>
      <c r="ASC277" s="420"/>
      <c r="ASD277" s="420"/>
      <c r="ASE277" s="420"/>
      <c r="ASF277" s="420"/>
      <c r="ASG277" s="420"/>
      <c r="ASH277" s="420"/>
      <c r="ASI277" s="420"/>
      <c r="ASJ277" s="420"/>
      <c r="ASK277" s="420"/>
      <c r="ASL277" s="420"/>
      <c r="ASM277" s="420"/>
      <c r="ASN277" s="420"/>
      <c r="ASO277" s="420"/>
      <c r="ASP277" s="420"/>
      <c r="ASQ277" s="420"/>
      <c r="ASR277" s="420"/>
      <c r="ASS277" s="420"/>
      <c r="AST277" s="420"/>
      <c r="ASU277" s="420"/>
      <c r="ASV277" s="420"/>
      <c r="ASW277" s="420"/>
      <c r="ASX277" s="420"/>
      <c r="ASY277" s="420"/>
      <c r="ASZ277" s="420"/>
      <c r="ATA277" s="420"/>
      <c r="ATB277" s="420"/>
      <c r="ATC277" s="420"/>
      <c r="ATD277" s="420"/>
      <c r="ATE277" s="420"/>
      <c r="ATF277" s="420"/>
      <c r="ATG277" s="420"/>
      <c r="ATH277" s="420"/>
      <c r="ATI277" s="420"/>
      <c r="ATJ277" s="420"/>
      <c r="ATK277" s="420"/>
      <c r="ATL277" s="420"/>
      <c r="ATM277" s="420"/>
      <c r="ATN277" s="420"/>
      <c r="ATO277" s="420"/>
      <c r="ATP277" s="420"/>
      <c r="ATQ277" s="420"/>
      <c r="ATR277" s="420"/>
      <c r="ATS277" s="420"/>
      <c r="ATT277" s="420"/>
      <c r="ATU277" s="420"/>
      <c r="ATV277" s="420"/>
      <c r="ATW277" s="420"/>
      <c r="ATX277" s="420"/>
      <c r="ATY277" s="420"/>
      <c r="ATZ277" s="420"/>
      <c r="AUA277" s="420"/>
      <c r="AUB277" s="420"/>
      <c r="AUC277" s="420"/>
      <c r="AUD277" s="420"/>
      <c r="AUE277" s="420"/>
      <c r="AUF277" s="420"/>
      <c r="AUG277" s="420"/>
      <c r="AUH277" s="420"/>
      <c r="AUI277" s="420"/>
      <c r="AUJ277" s="420"/>
      <c r="AUK277" s="420"/>
      <c r="AUL277" s="420"/>
      <c r="AUM277" s="420"/>
      <c r="AUN277" s="420"/>
      <c r="AUO277" s="420"/>
      <c r="AUP277" s="420"/>
      <c r="AUQ277" s="420"/>
      <c r="AUR277" s="420"/>
      <c r="AUS277" s="420"/>
      <c r="AUT277" s="420"/>
      <c r="AUU277" s="420"/>
      <c r="AUV277" s="420"/>
      <c r="AUW277" s="420"/>
      <c r="AUX277" s="420"/>
      <c r="AUY277" s="420"/>
      <c r="AUZ277" s="420"/>
      <c r="AVA277" s="420"/>
      <c r="AVB277" s="420"/>
      <c r="AVC277" s="420"/>
      <c r="AVD277" s="420"/>
      <c r="AVE277" s="420"/>
      <c r="AVF277" s="420"/>
      <c r="AVG277" s="420"/>
      <c r="AVH277" s="420"/>
      <c r="AVI277" s="420"/>
      <c r="AVJ277" s="420"/>
      <c r="AVK277" s="420"/>
      <c r="AVL277" s="420"/>
      <c r="AVM277" s="420"/>
      <c r="AVN277" s="420"/>
      <c r="AVO277" s="420"/>
      <c r="AVP277" s="420"/>
      <c r="AVQ277" s="420"/>
      <c r="AVR277" s="420"/>
      <c r="AVS277" s="420"/>
      <c r="AVT277" s="420"/>
      <c r="AVU277" s="420"/>
      <c r="AVV277" s="420"/>
      <c r="AVW277" s="420"/>
      <c r="AVX277" s="420"/>
      <c r="AVY277" s="420"/>
      <c r="AVZ277" s="420"/>
      <c r="AWA277" s="420"/>
      <c r="AWB277" s="420"/>
      <c r="AWC277" s="420"/>
      <c r="AWD277" s="420"/>
      <c r="AWE277" s="420"/>
      <c r="AWF277" s="420"/>
      <c r="AWG277" s="420"/>
      <c r="AWH277" s="420"/>
      <c r="AWI277" s="420"/>
      <c r="AWJ277" s="420"/>
      <c r="AWK277" s="420"/>
      <c r="AWL277" s="420"/>
      <c r="AWM277" s="420"/>
      <c r="AWN277" s="420"/>
      <c r="AWO277" s="420"/>
      <c r="AWP277" s="420"/>
      <c r="AWQ277" s="420"/>
      <c r="AWR277" s="420"/>
      <c r="AWS277" s="420"/>
      <c r="AWT277" s="420"/>
      <c r="AWU277" s="420"/>
      <c r="AWV277" s="420"/>
      <c r="AWW277" s="420"/>
      <c r="AWX277" s="420"/>
      <c r="AWY277" s="420"/>
      <c r="AWZ277" s="420"/>
      <c r="AXA277" s="420"/>
      <c r="AXB277" s="420"/>
      <c r="AXC277" s="420"/>
      <c r="AXD277" s="420"/>
      <c r="AXE277" s="420"/>
      <c r="AXF277" s="420"/>
      <c r="AXG277" s="420"/>
      <c r="AXH277" s="420"/>
      <c r="AXI277" s="420"/>
      <c r="AXJ277" s="420"/>
      <c r="AXK277" s="420"/>
      <c r="AXL277" s="420"/>
      <c r="AXM277" s="420"/>
      <c r="AXN277" s="420"/>
      <c r="AXO277" s="420"/>
      <c r="AXP277" s="420"/>
      <c r="AXQ277" s="420"/>
      <c r="AXR277" s="420"/>
      <c r="AXS277" s="420"/>
      <c r="AXT277" s="420"/>
      <c r="AXU277" s="420"/>
      <c r="AXV277" s="420"/>
      <c r="AXW277" s="420"/>
      <c r="AXX277" s="420"/>
      <c r="AXY277" s="420"/>
      <c r="AXZ277" s="420"/>
      <c r="AYA277" s="420"/>
      <c r="AYB277" s="420"/>
      <c r="AYC277" s="420"/>
      <c r="AYD277" s="420"/>
      <c r="AYE277" s="420"/>
      <c r="AYF277" s="420"/>
      <c r="AYG277" s="420"/>
      <c r="AYH277" s="420"/>
      <c r="AYI277" s="420"/>
      <c r="AYJ277" s="420"/>
      <c r="AYK277" s="420"/>
      <c r="AYL277" s="420"/>
      <c r="AYM277" s="420"/>
      <c r="AYN277" s="420"/>
      <c r="AYO277" s="420"/>
      <c r="AYP277" s="420"/>
      <c r="AYQ277" s="420"/>
      <c r="AYR277" s="420"/>
      <c r="AYS277" s="420"/>
      <c r="AYT277" s="420"/>
      <c r="AYU277" s="420"/>
      <c r="AYV277" s="420"/>
      <c r="AYW277" s="420"/>
      <c r="AYX277" s="420"/>
      <c r="AYY277" s="420"/>
      <c r="AYZ277" s="420"/>
      <c r="AZA277" s="420"/>
      <c r="AZB277" s="420"/>
      <c r="AZC277" s="420"/>
      <c r="AZD277" s="420"/>
      <c r="AZE277" s="420"/>
      <c r="AZF277" s="420"/>
      <c r="AZG277" s="420"/>
      <c r="AZH277" s="420"/>
      <c r="AZI277" s="420"/>
      <c r="AZJ277" s="420"/>
      <c r="AZK277" s="420"/>
      <c r="AZL277" s="420"/>
      <c r="AZM277" s="420"/>
      <c r="AZN277" s="420"/>
      <c r="AZO277" s="420"/>
      <c r="AZP277" s="420"/>
      <c r="AZQ277" s="420"/>
      <c r="AZR277" s="420"/>
      <c r="AZS277" s="420"/>
      <c r="AZT277" s="420"/>
      <c r="AZU277" s="420"/>
      <c r="AZV277" s="420"/>
      <c r="AZW277" s="420"/>
      <c r="AZX277" s="420"/>
      <c r="AZY277" s="420"/>
      <c r="AZZ277" s="420"/>
      <c r="BAA277" s="420"/>
      <c r="BAB277" s="420"/>
      <c r="BAC277" s="420"/>
      <c r="BAD277" s="420"/>
      <c r="BAE277" s="420"/>
      <c r="BAF277" s="420"/>
      <c r="BAG277" s="420"/>
      <c r="BAH277" s="420"/>
      <c r="BAI277" s="420"/>
      <c r="BAJ277" s="420"/>
      <c r="BAK277" s="420"/>
      <c r="BAL277" s="420"/>
      <c r="BAM277" s="420"/>
      <c r="BAN277" s="420"/>
      <c r="BAO277" s="420"/>
      <c r="BAP277" s="420"/>
      <c r="BAQ277" s="420"/>
      <c r="BAR277" s="420"/>
      <c r="BAS277" s="420"/>
      <c r="BAT277" s="420"/>
      <c r="BAU277" s="420"/>
      <c r="BAV277" s="420"/>
      <c r="BAW277" s="420"/>
      <c r="BAX277" s="420"/>
      <c r="BAY277" s="420"/>
      <c r="BAZ277" s="420"/>
      <c r="BBA277" s="420"/>
      <c r="BBB277" s="420"/>
      <c r="BBC277" s="420"/>
      <c r="BBD277" s="420"/>
      <c r="BBE277" s="420"/>
      <c r="BBF277" s="420"/>
      <c r="BBG277" s="420"/>
      <c r="BBH277" s="420"/>
      <c r="BBI277" s="420"/>
      <c r="BBJ277" s="420"/>
      <c r="BBK277" s="420"/>
      <c r="BBL277" s="420"/>
      <c r="BBM277" s="420"/>
      <c r="BBN277" s="420"/>
      <c r="BBO277" s="420"/>
      <c r="BBP277" s="420"/>
      <c r="BBQ277" s="420"/>
      <c r="BBR277" s="420"/>
      <c r="BBS277" s="420"/>
      <c r="BBT277" s="420"/>
      <c r="BBU277" s="420"/>
      <c r="BBV277" s="420"/>
      <c r="BBW277" s="420"/>
      <c r="BBX277" s="420"/>
      <c r="BBY277" s="420"/>
      <c r="BBZ277" s="420"/>
      <c r="BCA277" s="420"/>
      <c r="BCB277" s="420"/>
      <c r="BCC277" s="420"/>
      <c r="BCD277" s="420"/>
      <c r="BCE277" s="420"/>
      <c r="BCF277" s="420"/>
      <c r="BCG277" s="420"/>
      <c r="BCH277" s="420"/>
      <c r="BCI277" s="420"/>
      <c r="BCJ277" s="420"/>
      <c r="BCK277" s="420"/>
      <c r="BCL277" s="420"/>
      <c r="BCM277" s="420"/>
      <c r="BCN277" s="420"/>
      <c r="BCO277" s="420"/>
      <c r="BCP277" s="420"/>
      <c r="BCQ277" s="420"/>
      <c r="BCR277" s="420"/>
      <c r="BCS277" s="420"/>
      <c r="BCT277" s="420"/>
      <c r="BCU277" s="420"/>
      <c r="BCV277" s="420"/>
      <c r="BCW277" s="420"/>
      <c r="BCX277" s="420"/>
      <c r="BCY277" s="420"/>
      <c r="BCZ277" s="420"/>
      <c r="BDA277" s="420"/>
      <c r="BDB277" s="420"/>
      <c r="BDC277" s="420"/>
      <c r="BDD277" s="420"/>
      <c r="BDE277" s="420"/>
      <c r="BDF277" s="420"/>
      <c r="BDG277" s="420"/>
      <c r="BDH277" s="420"/>
      <c r="BDI277" s="420"/>
      <c r="BDJ277" s="420"/>
      <c r="BDK277" s="420"/>
      <c r="BDL277" s="420"/>
      <c r="BDM277" s="420"/>
      <c r="BDN277" s="420"/>
      <c r="BDO277" s="420"/>
      <c r="BDP277" s="420"/>
      <c r="BDQ277" s="420"/>
      <c r="BDR277" s="420"/>
      <c r="BDS277" s="420"/>
      <c r="BDT277" s="420"/>
      <c r="BDU277" s="420"/>
      <c r="BDV277" s="420"/>
      <c r="BDW277" s="420"/>
      <c r="BDX277" s="420"/>
      <c r="BDY277" s="420"/>
      <c r="BDZ277" s="420"/>
      <c r="BEA277" s="420"/>
      <c r="BEB277" s="420"/>
      <c r="BEC277" s="420"/>
      <c r="BED277" s="420"/>
      <c r="BEE277" s="420"/>
      <c r="BEF277" s="420"/>
      <c r="BEG277" s="420"/>
      <c r="BEH277" s="420"/>
      <c r="BEI277" s="420"/>
      <c r="BEJ277" s="420"/>
      <c r="BEK277" s="420"/>
      <c r="BEL277" s="420"/>
      <c r="BEM277" s="420"/>
      <c r="BEN277" s="420"/>
      <c r="BEO277" s="420"/>
      <c r="BEP277" s="420"/>
      <c r="BEQ277" s="420"/>
      <c r="BER277" s="420"/>
      <c r="BES277" s="420"/>
      <c r="BET277" s="420"/>
      <c r="BEU277" s="420"/>
      <c r="BEV277" s="420"/>
      <c r="BEW277" s="420"/>
      <c r="BEX277" s="420"/>
      <c r="BEY277" s="420"/>
      <c r="BEZ277" s="420"/>
      <c r="BFA277" s="420"/>
      <c r="BFB277" s="420"/>
      <c r="BFC277" s="420"/>
      <c r="BFD277" s="420"/>
      <c r="BFE277" s="420"/>
      <c r="BFF277" s="420"/>
      <c r="BFG277" s="420"/>
      <c r="BFH277" s="420"/>
      <c r="BFI277" s="420"/>
      <c r="BFJ277" s="420"/>
      <c r="BFK277" s="420"/>
      <c r="BFL277" s="420"/>
      <c r="BFM277" s="420"/>
      <c r="BFN277" s="420"/>
      <c r="BFO277" s="420"/>
      <c r="BFP277" s="420"/>
      <c r="BFQ277" s="420"/>
      <c r="BFR277" s="420"/>
      <c r="BFS277" s="420"/>
      <c r="BFT277" s="420"/>
      <c r="BFU277" s="420"/>
      <c r="BFV277" s="420"/>
      <c r="BFW277" s="420"/>
      <c r="BFX277" s="420"/>
      <c r="BFY277" s="420"/>
      <c r="BFZ277" s="420"/>
      <c r="BGA277" s="420"/>
      <c r="BGB277" s="420"/>
      <c r="BGC277" s="420"/>
      <c r="BGD277" s="420"/>
      <c r="BGE277" s="420"/>
      <c r="BGF277" s="420"/>
      <c r="BGG277" s="420"/>
      <c r="BGH277" s="420"/>
      <c r="BGI277" s="420"/>
      <c r="BGJ277" s="420"/>
      <c r="BGK277" s="420"/>
      <c r="BGL277" s="420"/>
      <c r="BGM277" s="420"/>
      <c r="BGN277" s="420"/>
      <c r="BGO277" s="420"/>
      <c r="BGP277" s="420"/>
      <c r="BGQ277" s="420"/>
      <c r="BGR277" s="420"/>
      <c r="BGS277" s="420"/>
      <c r="BGT277" s="420"/>
      <c r="BGU277" s="420"/>
      <c r="BGV277" s="420"/>
      <c r="BGW277" s="420"/>
      <c r="BGX277" s="420"/>
      <c r="BGY277" s="420"/>
      <c r="BGZ277" s="420"/>
      <c r="BHA277" s="420"/>
      <c r="BHB277" s="420"/>
      <c r="BHC277" s="420"/>
      <c r="BHD277" s="420"/>
      <c r="BHE277" s="420"/>
      <c r="BHF277" s="420"/>
      <c r="BHG277" s="420"/>
      <c r="BHH277" s="420"/>
      <c r="BHI277" s="420"/>
      <c r="BHJ277" s="420"/>
      <c r="BHK277" s="420"/>
      <c r="BHL277" s="420"/>
      <c r="BHM277" s="420"/>
      <c r="BHN277" s="420"/>
      <c r="BHO277" s="420"/>
      <c r="BHP277" s="420"/>
      <c r="BHQ277" s="420"/>
      <c r="BHR277" s="420"/>
      <c r="BHS277" s="420"/>
      <c r="BHT277" s="420"/>
      <c r="BHU277" s="420"/>
      <c r="BHV277" s="420"/>
      <c r="BHW277" s="420"/>
      <c r="BHX277" s="420"/>
      <c r="BHY277" s="420"/>
      <c r="BHZ277" s="420"/>
      <c r="BIA277" s="420"/>
      <c r="BIB277" s="420"/>
      <c r="BIC277" s="420"/>
      <c r="BID277" s="420"/>
      <c r="BIE277" s="420"/>
      <c r="BIF277" s="420"/>
      <c r="BIG277" s="420"/>
      <c r="BIH277" s="420"/>
      <c r="BII277" s="420"/>
      <c r="BIJ277" s="420"/>
      <c r="BIK277" s="420"/>
      <c r="BIL277" s="420"/>
      <c r="BIM277" s="420"/>
      <c r="BIN277" s="420"/>
      <c r="BIO277" s="420"/>
      <c r="BIP277" s="420"/>
      <c r="BIQ277" s="420"/>
      <c r="BIR277" s="420"/>
      <c r="BIS277" s="420"/>
      <c r="BIT277" s="420"/>
      <c r="BIU277" s="420"/>
      <c r="BIV277" s="420"/>
      <c r="BIW277" s="420"/>
      <c r="BIX277" s="420"/>
      <c r="BIY277" s="420"/>
      <c r="BIZ277" s="420"/>
      <c r="BJA277" s="420"/>
      <c r="BJB277" s="420"/>
      <c r="BJC277" s="420"/>
      <c r="BJD277" s="420"/>
      <c r="BJE277" s="420"/>
      <c r="BJF277" s="420"/>
      <c r="BJG277" s="420"/>
      <c r="BJH277" s="420"/>
      <c r="BJI277" s="420"/>
      <c r="BJJ277" s="420"/>
      <c r="BJK277" s="420"/>
      <c r="BJL277" s="420"/>
      <c r="BJM277" s="420"/>
      <c r="BJN277" s="420"/>
      <c r="BJO277" s="420"/>
      <c r="BJP277" s="420"/>
      <c r="BJQ277" s="420"/>
      <c r="BJR277" s="420"/>
      <c r="BJS277" s="420"/>
      <c r="BJT277" s="420"/>
      <c r="BJU277" s="420"/>
      <c r="BJV277" s="420"/>
      <c r="BJW277" s="420"/>
      <c r="BJX277" s="420"/>
      <c r="BJY277" s="420"/>
      <c r="BJZ277" s="420"/>
      <c r="BKA277" s="420"/>
      <c r="BKB277" s="420"/>
      <c r="BKC277" s="420"/>
      <c r="BKD277" s="420"/>
      <c r="BKE277" s="420"/>
      <c r="BKF277" s="420"/>
      <c r="BKG277" s="420"/>
      <c r="BKH277" s="420"/>
      <c r="BKI277" s="420"/>
      <c r="BKJ277" s="420"/>
      <c r="BKK277" s="420"/>
      <c r="BKL277" s="420"/>
      <c r="BKM277" s="420"/>
      <c r="BKN277" s="420"/>
      <c r="BKO277" s="420"/>
      <c r="BKP277" s="420"/>
      <c r="BKQ277" s="420"/>
      <c r="BKR277" s="420"/>
      <c r="BKS277" s="420"/>
      <c r="BKT277" s="420"/>
      <c r="BKU277" s="420"/>
      <c r="BKV277" s="420"/>
      <c r="BKW277" s="420"/>
      <c r="BKX277" s="420"/>
      <c r="BKY277" s="420"/>
      <c r="BKZ277" s="420"/>
      <c r="BLA277" s="420"/>
      <c r="BLB277" s="420"/>
      <c r="BLC277" s="420"/>
      <c r="BLD277" s="420"/>
      <c r="BLE277" s="420"/>
      <c r="BLF277" s="420"/>
      <c r="BLG277" s="420"/>
      <c r="BLH277" s="420"/>
      <c r="BLI277" s="420"/>
      <c r="BLJ277" s="420"/>
      <c r="BLK277" s="420"/>
      <c r="BLL277" s="420"/>
      <c r="BLM277" s="420"/>
      <c r="BLN277" s="420"/>
      <c r="BLO277" s="420"/>
      <c r="BLP277" s="420"/>
      <c r="BLQ277" s="420"/>
      <c r="BLR277" s="420"/>
      <c r="BLS277" s="420"/>
      <c r="BLT277" s="420"/>
      <c r="BLU277" s="420"/>
      <c r="BLV277" s="420"/>
      <c r="BLW277" s="420"/>
      <c r="BLX277" s="420"/>
      <c r="BLY277" s="420"/>
      <c r="BLZ277" s="420"/>
      <c r="BMA277" s="420"/>
      <c r="BMB277" s="420"/>
      <c r="BMC277" s="420"/>
      <c r="BMD277" s="420"/>
      <c r="BME277" s="420"/>
      <c r="BMF277" s="420"/>
      <c r="BMG277" s="420"/>
      <c r="BMH277" s="420"/>
      <c r="BMI277" s="420"/>
      <c r="BMJ277" s="420"/>
      <c r="BMK277" s="420"/>
      <c r="BML277" s="420"/>
      <c r="BMM277" s="420"/>
      <c r="BMN277" s="420"/>
      <c r="BMO277" s="420"/>
      <c r="BMP277" s="420"/>
      <c r="BMQ277" s="420"/>
      <c r="BMR277" s="420"/>
      <c r="BMS277" s="420"/>
      <c r="BMT277" s="420"/>
      <c r="BMU277" s="420"/>
      <c r="BMV277" s="420"/>
      <c r="BMW277" s="420"/>
      <c r="BMX277" s="420"/>
      <c r="BMY277" s="420"/>
      <c r="BMZ277" s="420"/>
      <c r="BNA277" s="420"/>
      <c r="BNB277" s="420"/>
      <c r="BNC277" s="420"/>
      <c r="BND277" s="420"/>
      <c r="BNE277" s="420"/>
      <c r="BNF277" s="420"/>
      <c r="BNG277" s="420"/>
      <c r="BNH277" s="420"/>
      <c r="BNI277" s="420"/>
      <c r="BNJ277" s="420"/>
      <c r="BNK277" s="420"/>
      <c r="BNL277" s="420"/>
      <c r="BNM277" s="420"/>
      <c r="BNN277" s="420"/>
      <c r="BNO277" s="420"/>
      <c r="BNP277" s="420"/>
      <c r="BNQ277" s="420"/>
      <c r="BNR277" s="420"/>
      <c r="BNS277" s="420"/>
      <c r="BNT277" s="420"/>
      <c r="BNU277" s="420"/>
      <c r="BNV277" s="420"/>
      <c r="BNW277" s="420"/>
      <c r="BNX277" s="420"/>
      <c r="BNY277" s="420"/>
      <c r="BNZ277" s="420"/>
      <c r="BOA277" s="420"/>
      <c r="BOB277" s="420"/>
      <c r="BOC277" s="420"/>
      <c r="BOD277" s="420"/>
      <c r="BOE277" s="420"/>
      <c r="BOF277" s="420"/>
      <c r="BOG277" s="420"/>
      <c r="BOH277" s="420"/>
      <c r="BOI277" s="420"/>
      <c r="BOJ277" s="420"/>
      <c r="BOK277" s="420"/>
      <c r="BOL277" s="420"/>
      <c r="BOM277" s="420"/>
      <c r="BON277" s="420"/>
      <c r="BOO277" s="420"/>
      <c r="BOP277" s="420"/>
      <c r="BOQ277" s="420"/>
      <c r="BOR277" s="420"/>
      <c r="BOS277" s="420"/>
      <c r="BOT277" s="420"/>
      <c r="BOU277" s="420"/>
      <c r="BOV277" s="420"/>
      <c r="BOW277" s="420"/>
      <c r="BOX277" s="420"/>
      <c r="BOY277" s="420"/>
      <c r="BOZ277" s="420"/>
      <c r="BPA277" s="420"/>
      <c r="BPB277" s="420"/>
      <c r="BPC277" s="420"/>
      <c r="BPD277" s="420"/>
      <c r="BPE277" s="420"/>
      <c r="BPF277" s="420"/>
      <c r="BPG277" s="420"/>
      <c r="BPH277" s="420"/>
      <c r="BPI277" s="420"/>
      <c r="BPJ277" s="420"/>
      <c r="BPK277" s="420"/>
      <c r="BPL277" s="420"/>
      <c r="BPM277" s="420"/>
      <c r="BPN277" s="420"/>
      <c r="BPO277" s="420"/>
      <c r="BPP277" s="420"/>
      <c r="BPQ277" s="420"/>
      <c r="BPR277" s="420"/>
      <c r="BPS277" s="420"/>
      <c r="BPT277" s="420"/>
      <c r="BPU277" s="420"/>
      <c r="BPV277" s="420"/>
      <c r="BPW277" s="420"/>
      <c r="BPX277" s="420"/>
      <c r="BPY277" s="420"/>
      <c r="BPZ277" s="420"/>
      <c r="BQA277" s="420"/>
      <c r="BQB277" s="420"/>
      <c r="BQC277" s="420"/>
      <c r="BQD277" s="420"/>
      <c r="BQE277" s="420"/>
      <c r="BQF277" s="420"/>
      <c r="BQG277" s="420"/>
      <c r="BQH277" s="420"/>
      <c r="BQI277" s="420"/>
      <c r="BQJ277" s="420"/>
      <c r="BQK277" s="420"/>
      <c r="BQL277" s="420"/>
      <c r="BQM277" s="420"/>
      <c r="BQN277" s="420"/>
      <c r="BQO277" s="420"/>
      <c r="BQP277" s="420"/>
      <c r="BQQ277" s="420"/>
      <c r="BQR277" s="420"/>
      <c r="BQS277" s="420"/>
      <c r="BQT277" s="420"/>
      <c r="BQU277" s="420"/>
      <c r="BQV277" s="420"/>
      <c r="BQW277" s="420"/>
      <c r="BQX277" s="420"/>
      <c r="BQY277" s="420"/>
      <c r="BQZ277" s="420"/>
      <c r="BRA277" s="420"/>
      <c r="BRB277" s="420"/>
      <c r="BRC277" s="420"/>
      <c r="BRD277" s="420"/>
      <c r="BRE277" s="420"/>
      <c r="BRF277" s="420"/>
      <c r="BRG277" s="420"/>
      <c r="BRH277" s="420"/>
      <c r="BRI277" s="420"/>
      <c r="BRJ277" s="420"/>
      <c r="BRK277" s="420"/>
      <c r="BRL277" s="420"/>
      <c r="BRM277" s="420"/>
      <c r="BRN277" s="420"/>
      <c r="BRO277" s="420"/>
      <c r="BRP277" s="420"/>
      <c r="BRQ277" s="420"/>
      <c r="BRR277" s="420"/>
      <c r="BRS277" s="420"/>
      <c r="BRT277" s="420"/>
      <c r="BRU277" s="420"/>
      <c r="BRV277" s="420"/>
      <c r="BRW277" s="420"/>
      <c r="BRX277" s="420"/>
      <c r="BRY277" s="420"/>
      <c r="BRZ277" s="420"/>
      <c r="BSA277" s="420"/>
      <c r="BSB277" s="420"/>
      <c r="BSC277" s="420"/>
      <c r="BSD277" s="420"/>
      <c r="BSE277" s="420"/>
      <c r="BSF277" s="420"/>
      <c r="BSG277" s="420"/>
      <c r="BSH277" s="420"/>
      <c r="BSI277" s="420"/>
      <c r="BSJ277" s="420"/>
      <c r="BSK277" s="420"/>
      <c r="BSL277" s="420"/>
      <c r="BSM277" s="420"/>
      <c r="BSN277" s="420"/>
      <c r="BSO277" s="420"/>
      <c r="BSP277" s="420"/>
      <c r="BSQ277" s="420"/>
      <c r="BSR277" s="420"/>
      <c r="BSS277" s="420"/>
      <c r="BST277" s="420"/>
      <c r="BSU277" s="420"/>
      <c r="BSV277" s="420"/>
      <c r="BSW277" s="420"/>
      <c r="BSX277" s="420"/>
      <c r="BSY277" s="420"/>
      <c r="BSZ277" s="420"/>
      <c r="BTA277" s="420"/>
      <c r="BTB277" s="420"/>
      <c r="BTC277" s="420"/>
      <c r="BTD277" s="420"/>
      <c r="BTE277" s="420"/>
      <c r="BTF277" s="420"/>
      <c r="BTG277" s="420"/>
      <c r="BTH277" s="420"/>
      <c r="BTI277" s="420"/>
      <c r="BTJ277" s="420"/>
      <c r="BTK277" s="420"/>
      <c r="BTL277" s="420"/>
      <c r="BTM277" s="420"/>
      <c r="BTN277" s="420"/>
      <c r="BTO277" s="420"/>
      <c r="BTP277" s="420"/>
      <c r="BTQ277" s="420"/>
      <c r="BTR277" s="420"/>
      <c r="BTS277" s="420"/>
      <c r="BTT277" s="420"/>
      <c r="BTU277" s="420"/>
      <c r="BTV277" s="420"/>
      <c r="BTW277" s="420"/>
      <c r="BTX277" s="420"/>
      <c r="BTY277" s="420"/>
      <c r="BTZ277" s="420"/>
      <c r="BUA277" s="420"/>
      <c r="BUB277" s="420"/>
      <c r="BUC277" s="420"/>
      <c r="BUD277" s="420"/>
      <c r="BUE277" s="420"/>
      <c r="BUF277" s="420"/>
      <c r="BUG277" s="420"/>
      <c r="BUH277" s="420"/>
      <c r="BUI277" s="420"/>
      <c r="BUJ277" s="420"/>
      <c r="BUK277" s="420"/>
      <c r="BUL277" s="420"/>
      <c r="BUM277" s="420"/>
      <c r="BUN277" s="420"/>
      <c r="BUO277" s="420"/>
      <c r="BUP277" s="420"/>
      <c r="BUQ277" s="420"/>
      <c r="BUR277" s="420"/>
      <c r="BUS277" s="420"/>
      <c r="BUT277" s="420"/>
      <c r="BUU277" s="420"/>
      <c r="BUV277" s="420"/>
      <c r="BUW277" s="420"/>
      <c r="BUX277" s="420"/>
      <c r="BUY277" s="420"/>
      <c r="BUZ277" s="420"/>
      <c r="BVA277" s="420"/>
      <c r="BVB277" s="420"/>
      <c r="BVC277" s="420"/>
      <c r="BVD277" s="420"/>
      <c r="BVE277" s="420"/>
      <c r="BVF277" s="420"/>
      <c r="BVG277" s="420"/>
      <c r="BVH277" s="420"/>
      <c r="BVI277" s="420"/>
      <c r="BVJ277" s="420"/>
      <c r="BVK277" s="420"/>
      <c r="BVL277" s="420"/>
      <c r="BVM277" s="420"/>
      <c r="BVN277" s="420"/>
      <c r="BVO277" s="420"/>
      <c r="BVP277" s="420"/>
      <c r="BVQ277" s="420"/>
      <c r="BVR277" s="420"/>
      <c r="BVS277" s="420"/>
      <c r="BVT277" s="420"/>
      <c r="BVU277" s="420"/>
      <c r="BVV277" s="420"/>
      <c r="BVW277" s="420"/>
      <c r="BVX277" s="420"/>
      <c r="BVY277" s="420"/>
      <c r="BVZ277" s="420"/>
      <c r="BWA277" s="420"/>
      <c r="BWB277" s="420"/>
      <c r="BWC277" s="420"/>
      <c r="BWD277" s="420"/>
      <c r="BWE277" s="420"/>
      <c r="BWF277" s="420"/>
      <c r="BWG277" s="420"/>
      <c r="BWH277" s="420"/>
      <c r="BWI277" s="420"/>
      <c r="BWJ277" s="420"/>
      <c r="BWK277" s="420"/>
      <c r="BWL277" s="420"/>
      <c r="BWM277" s="420"/>
      <c r="BWN277" s="420"/>
      <c r="BWO277" s="420"/>
      <c r="BWP277" s="420"/>
      <c r="BWQ277" s="420"/>
      <c r="BWR277" s="420"/>
      <c r="BWS277" s="420"/>
      <c r="BWT277" s="420"/>
      <c r="BWU277" s="420"/>
      <c r="BWV277" s="420"/>
      <c r="BWW277" s="420"/>
      <c r="BWX277" s="420"/>
      <c r="BWY277" s="420"/>
      <c r="BWZ277" s="420"/>
      <c r="BXA277" s="420"/>
      <c r="BXB277" s="420"/>
      <c r="BXC277" s="420"/>
      <c r="BXD277" s="420"/>
      <c r="BXE277" s="420"/>
      <c r="BXF277" s="420"/>
      <c r="BXG277" s="420"/>
      <c r="BXH277" s="420"/>
      <c r="BXI277" s="420"/>
      <c r="BXJ277" s="420"/>
      <c r="BXK277" s="420"/>
      <c r="BXL277" s="420"/>
      <c r="BXM277" s="420"/>
      <c r="BXN277" s="420"/>
      <c r="BXO277" s="420"/>
      <c r="BXP277" s="420"/>
      <c r="BXQ277" s="420"/>
      <c r="BXR277" s="420"/>
      <c r="BXS277" s="420"/>
      <c r="BXT277" s="420"/>
      <c r="BXU277" s="420"/>
      <c r="BXV277" s="420"/>
      <c r="BXW277" s="420"/>
      <c r="BXX277" s="420"/>
      <c r="BXY277" s="420"/>
      <c r="BXZ277" s="420"/>
      <c r="BYA277" s="420"/>
      <c r="BYB277" s="420"/>
      <c r="BYC277" s="420"/>
      <c r="BYD277" s="420"/>
      <c r="BYE277" s="420"/>
      <c r="BYF277" s="420"/>
      <c r="BYG277" s="420"/>
      <c r="BYH277" s="420"/>
      <c r="BYI277" s="420"/>
      <c r="BYJ277" s="420"/>
      <c r="BYK277" s="420"/>
      <c r="BYL277" s="420"/>
      <c r="BYM277" s="420"/>
      <c r="BYN277" s="420"/>
      <c r="BYO277" s="420"/>
      <c r="BYP277" s="420"/>
      <c r="BYQ277" s="420"/>
      <c r="BYR277" s="420"/>
      <c r="BYS277" s="420"/>
      <c r="BYT277" s="420"/>
      <c r="BYU277" s="420"/>
      <c r="BYV277" s="420"/>
      <c r="BYW277" s="420"/>
      <c r="BYX277" s="420"/>
      <c r="BYY277" s="420"/>
      <c r="BYZ277" s="420"/>
      <c r="BZA277" s="420"/>
      <c r="BZB277" s="420"/>
      <c r="BZC277" s="420"/>
      <c r="BZD277" s="420"/>
      <c r="BZE277" s="420"/>
      <c r="BZF277" s="420"/>
      <c r="BZG277" s="420"/>
      <c r="BZH277" s="420"/>
      <c r="BZI277" s="420"/>
      <c r="BZJ277" s="420"/>
      <c r="BZK277" s="420"/>
      <c r="BZL277" s="420"/>
      <c r="BZM277" s="420"/>
      <c r="BZN277" s="420"/>
      <c r="BZO277" s="420"/>
      <c r="BZP277" s="420"/>
      <c r="BZQ277" s="420"/>
      <c r="BZR277" s="420"/>
      <c r="BZS277" s="420"/>
      <c r="BZT277" s="420"/>
      <c r="BZU277" s="420"/>
      <c r="BZV277" s="420"/>
      <c r="BZW277" s="420"/>
      <c r="BZX277" s="420"/>
      <c r="BZY277" s="420"/>
      <c r="BZZ277" s="420"/>
      <c r="CAA277" s="420"/>
      <c r="CAB277" s="420"/>
      <c r="CAC277" s="420"/>
      <c r="CAD277" s="420"/>
      <c r="CAE277" s="420"/>
      <c r="CAF277" s="420"/>
      <c r="CAG277" s="420"/>
      <c r="CAH277" s="420"/>
      <c r="CAI277" s="420"/>
      <c r="CAJ277" s="420"/>
      <c r="CAK277" s="420"/>
      <c r="CAL277" s="420"/>
      <c r="CAM277" s="420"/>
      <c r="CAN277" s="420"/>
      <c r="CAO277" s="420"/>
      <c r="CAP277" s="420"/>
      <c r="CAQ277" s="420"/>
      <c r="CAR277" s="420"/>
      <c r="CAS277" s="420"/>
      <c r="CAT277" s="420"/>
      <c r="CAU277" s="420"/>
      <c r="CAV277" s="420"/>
      <c r="CAW277" s="420"/>
      <c r="CAX277" s="420"/>
      <c r="CAY277" s="420"/>
      <c r="CAZ277" s="420"/>
      <c r="CBA277" s="420"/>
      <c r="CBB277" s="420"/>
      <c r="CBC277" s="420"/>
      <c r="CBD277" s="420"/>
      <c r="CBE277" s="420"/>
      <c r="CBF277" s="420"/>
      <c r="CBG277" s="420"/>
      <c r="CBH277" s="420"/>
      <c r="CBI277" s="420"/>
      <c r="CBJ277" s="420"/>
      <c r="CBK277" s="420"/>
      <c r="CBL277" s="420"/>
      <c r="CBM277" s="420"/>
      <c r="CBN277" s="420"/>
      <c r="CBO277" s="420"/>
      <c r="CBP277" s="420"/>
      <c r="CBQ277" s="420"/>
      <c r="CBR277" s="420"/>
      <c r="CBS277" s="420"/>
      <c r="CBT277" s="420"/>
      <c r="CBU277" s="420"/>
      <c r="CBV277" s="420"/>
      <c r="CBW277" s="420"/>
      <c r="CBX277" s="420"/>
      <c r="CBY277" s="420"/>
      <c r="CBZ277" s="420"/>
      <c r="CCA277" s="420"/>
      <c r="CCB277" s="420"/>
      <c r="CCC277" s="420"/>
      <c r="CCD277" s="420"/>
      <c r="CCE277" s="420"/>
      <c r="CCF277" s="420"/>
      <c r="CCG277" s="420"/>
      <c r="CCH277" s="420"/>
      <c r="CCI277" s="420"/>
      <c r="CCJ277" s="420"/>
      <c r="CCK277" s="420"/>
      <c r="CCL277" s="420"/>
      <c r="CCM277" s="420"/>
      <c r="CCN277" s="420"/>
      <c r="CCO277" s="420"/>
      <c r="CCP277" s="420"/>
      <c r="CCQ277" s="420"/>
      <c r="CCR277" s="420"/>
      <c r="CCS277" s="420"/>
      <c r="CCT277" s="420"/>
      <c r="CCU277" s="420"/>
      <c r="CCV277" s="420"/>
      <c r="CCW277" s="420"/>
      <c r="CCX277" s="420"/>
      <c r="CCY277" s="420"/>
      <c r="CCZ277" s="420"/>
      <c r="CDA277" s="420"/>
      <c r="CDB277" s="420"/>
      <c r="CDC277" s="420"/>
      <c r="CDD277" s="420"/>
      <c r="CDE277" s="420"/>
      <c r="CDF277" s="420"/>
      <c r="CDG277" s="420"/>
      <c r="CDH277" s="420"/>
      <c r="CDI277" s="420"/>
      <c r="CDJ277" s="420"/>
      <c r="CDK277" s="420"/>
      <c r="CDL277" s="420"/>
      <c r="CDM277" s="420"/>
      <c r="CDN277" s="420"/>
      <c r="CDO277" s="420"/>
      <c r="CDP277" s="420"/>
      <c r="CDQ277" s="420"/>
      <c r="CDR277" s="420"/>
      <c r="CDS277" s="420"/>
      <c r="CDT277" s="420"/>
      <c r="CDU277" s="420"/>
      <c r="CDV277" s="420"/>
      <c r="CDW277" s="420"/>
      <c r="CDX277" s="420"/>
      <c r="CDY277" s="420"/>
      <c r="CDZ277" s="420"/>
      <c r="CEA277" s="420"/>
      <c r="CEB277" s="420"/>
      <c r="CEC277" s="420"/>
      <c r="CED277" s="420"/>
      <c r="CEE277" s="420"/>
      <c r="CEF277" s="420"/>
      <c r="CEG277" s="420"/>
      <c r="CEH277" s="420"/>
      <c r="CEI277" s="420"/>
      <c r="CEJ277" s="420"/>
      <c r="CEK277" s="420"/>
      <c r="CEL277" s="420"/>
      <c r="CEM277" s="420"/>
      <c r="CEN277" s="420"/>
      <c r="CEO277" s="420"/>
      <c r="CEP277" s="420"/>
      <c r="CEQ277" s="420"/>
      <c r="CER277" s="420"/>
      <c r="CES277" s="420"/>
      <c r="CET277" s="420"/>
      <c r="CEU277" s="420"/>
      <c r="CEV277" s="420"/>
      <c r="CEW277" s="420"/>
      <c r="CEX277" s="420"/>
      <c r="CEY277" s="420"/>
      <c r="CEZ277" s="420"/>
      <c r="CFA277" s="420"/>
      <c r="CFB277" s="420"/>
      <c r="CFC277" s="420"/>
      <c r="CFD277" s="420"/>
      <c r="CFE277" s="420"/>
      <c r="CFF277" s="420"/>
      <c r="CFG277" s="420"/>
      <c r="CFH277" s="420"/>
      <c r="CFI277" s="420"/>
      <c r="CFJ277" s="420"/>
      <c r="CFK277" s="420"/>
      <c r="CFL277" s="420"/>
      <c r="CFM277" s="420"/>
      <c r="CFN277" s="420"/>
      <c r="CFO277" s="420"/>
      <c r="CFP277" s="420"/>
      <c r="CFQ277" s="420"/>
      <c r="CFR277" s="420"/>
      <c r="CFS277" s="420"/>
      <c r="CFT277" s="420"/>
      <c r="CFU277" s="420"/>
      <c r="CFV277" s="420"/>
      <c r="CFW277" s="420"/>
      <c r="CFX277" s="420"/>
      <c r="CFY277" s="420"/>
      <c r="CFZ277" s="420"/>
      <c r="CGA277" s="420"/>
      <c r="CGB277" s="420"/>
      <c r="CGC277" s="420"/>
      <c r="CGD277" s="420"/>
      <c r="CGE277" s="420"/>
      <c r="CGF277" s="420"/>
      <c r="CGG277" s="420"/>
      <c r="CGH277" s="420"/>
      <c r="CGI277" s="420"/>
      <c r="CGJ277" s="420"/>
      <c r="CGK277" s="420"/>
      <c r="CGL277" s="420"/>
      <c r="CGM277" s="420"/>
      <c r="CGN277" s="420"/>
      <c r="CGO277" s="420"/>
      <c r="CGP277" s="420"/>
      <c r="CGQ277" s="420"/>
      <c r="CGR277" s="420"/>
      <c r="CGS277" s="420"/>
      <c r="CGT277" s="420"/>
      <c r="CGU277" s="420"/>
      <c r="CGV277" s="420"/>
      <c r="CGW277" s="420"/>
      <c r="CGX277" s="420"/>
      <c r="CGY277" s="420"/>
      <c r="CGZ277" s="420"/>
      <c r="CHA277" s="420"/>
      <c r="CHB277" s="420"/>
      <c r="CHC277" s="420"/>
      <c r="CHD277" s="420"/>
      <c r="CHE277" s="420"/>
      <c r="CHF277" s="420"/>
      <c r="CHG277" s="420"/>
      <c r="CHH277" s="420"/>
      <c r="CHI277" s="420"/>
      <c r="CHJ277" s="420"/>
      <c r="CHK277" s="420"/>
      <c r="CHL277" s="420"/>
      <c r="CHM277" s="420"/>
      <c r="CHN277" s="420"/>
      <c r="CHO277" s="420"/>
      <c r="CHP277" s="420"/>
      <c r="CHQ277" s="420"/>
      <c r="CHR277" s="420"/>
      <c r="CHS277" s="420"/>
      <c r="CHT277" s="420"/>
      <c r="CHU277" s="420"/>
      <c r="CHV277" s="420"/>
      <c r="CHW277" s="420"/>
      <c r="CHX277" s="420"/>
      <c r="CHY277" s="420"/>
      <c r="CHZ277" s="420"/>
      <c r="CIA277" s="420"/>
      <c r="CIB277" s="420"/>
      <c r="CIC277" s="420"/>
      <c r="CID277" s="420"/>
      <c r="CIE277" s="420"/>
      <c r="CIF277" s="420"/>
      <c r="CIG277" s="420"/>
      <c r="CIH277" s="420"/>
      <c r="CII277" s="420"/>
      <c r="CIJ277" s="420"/>
      <c r="CIK277" s="420"/>
      <c r="CIL277" s="420"/>
      <c r="CIM277" s="420"/>
      <c r="CIN277" s="420"/>
      <c r="CIO277" s="420"/>
      <c r="CIP277" s="420"/>
      <c r="CIQ277" s="420"/>
      <c r="CIR277" s="420"/>
      <c r="CIS277" s="420"/>
      <c r="CIT277" s="420"/>
      <c r="CIU277" s="420"/>
      <c r="CIV277" s="420"/>
      <c r="CIW277" s="420"/>
      <c r="CIX277" s="420"/>
      <c r="CIY277" s="420"/>
      <c r="CIZ277" s="420"/>
      <c r="CJA277" s="420"/>
      <c r="CJB277" s="420"/>
      <c r="CJC277" s="420"/>
      <c r="CJD277" s="420"/>
      <c r="CJE277" s="420"/>
      <c r="CJF277" s="420"/>
      <c r="CJG277" s="420"/>
      <c r="CJH277" s="420"/>
      <c r="CJI277" s="420"/>
      <c r="CJJ277" s="420"/>
      <c r="CJK277" s="420"/>
      <c r="CJL277" s="420"/>
      <c r="CJM277" s="420"/>
      <c r="CJN277" s="420"/>
      <c r="CJO277" s="420"/>
      <c r="CJP277" s="420"/>
      <c r="CJQ277" s="420"/>
      <c r="CJR277" s="420"/>
      <c r="CJS277" s="420"/>
      <c r="CJT277" s="420"/>
      <c r="CJU277" s="420"/>
      <c r="CJV277" s="420"/>
      <c r="CJW277" s="420"/>
      <c r="CJX277" s="420"/>
      <c r="CJY277" s="420"/>
      <c r="CJZ277" s="420"/>
      <c r="CKA277" s="420"/>
      <c r="CKB277" s="420"/>
      <c r="CKC277" s="420"/>
      <c r="CKD277" s="420"/>
      <c r="CKE277" s="420"/>
      <c r="CKF277" s="420"/>
      <c r="CKG277" s="420"/>
      <c r="CKH277" s="420"/>
      <c r="CKI277" s="420"/>
      <c r="CKJ277" s="420"/>
      <c r="CKK277" s="420"/>
      <c r="CKL277" s="420"/>
      <c r="CKM277" s="420"/>
      <c r="CKN277" s="420"/>
      <c r="CKO277" s="420"/>
      <c r="CKP277" s="420"/>
      <c r="CKQ277" s="420"/>
      <c r="CKR277" s="420"/>
      <c r="CKS277" s="420"/>
      <c r="CKT277" s="420"/>
      <c r="CKU277" s="420"/>
      <c r="CKV277" s="420"/>
      <c r="CKW277" s="420"/>
      <c r="CKX277" s="420"/>
      <c r="CKY277" s="420"/>
      <c r="CKZ277" s="420"/>
      <c r="CLA277" s="420"/>
      <c r="CLB277" s="420"/>
      <c r="CLC277" s="420"/>
      <c r="CLD277" s="420"/>
      <c r="CLE277" s="420"/>
      <c r="CLF277" s="420"/>
      <c r="CLG277" s="420"/>
      <c r="CLH277" s="420"/>
      <c r="CLI277" s="420"/>
      <c r="CLJ277" s="420"/>
      <c r="CLK277" s="420"/>
      <c r="CLL277" s="420"/>
      <c r="CLM277" s="420"/>
      <c r="CLN277" s="420"/>
      <c r="CLO277" s="420"/>
      <c r="CLP277" s="420"/>
      <c r="CLQ277" s="420"/>
      <c r="CLR277" s="420"/>
      <c r="CLS277" s="420"/>
      <c r="CLT277" s="420"/>
      <c r="CLU277" s="420"/>
      <c r="CLV277" s="420"/>
      <c r="CLW277" s="420"/>
      <c r="CLX277" s="420"/>
      <c r="CLY277" s="420"/>
      <c r="CLZ277" s="420"/>
      <c r="CMA277" s="420"/>
      <c r="CMB277" s="420"/>
      <c r="CMC277" s="420"/>
      <c r="CMD277" s="420"/>
      <c r="CME277" s="420"/>
      <c r="CMF277" s="420"/>
      <c r="CMG277" s="420"/>
      <c r="CMH277" s="420"/>
      <c r="CMI277" s="420"/>
      <c r="CMJ277" s="420"/>
      <c r="CMK277" s="420"/>
      <c r="CML277" s="420"/>
      <c r="CMM277" s="420"/>
      <c r="CMN277" s="420"/>
      <c r="CMO277" s="420"/>
      <c r="CMP277" s="420"/>
      <c r="CMQ277" s="420"/>
      <c r="CMR277" s="420"/>
      <c r="CMS277" s="420"/>
      <c r="CMT277" s="420"/>
      <c r="CMU277" s="420"/>
      <c r="CMV277" s="420"/>
      <c r="CMW277" s="420"/>
      <c r="CMX277" s="420"/>
      <c r="CMY277" s="420"/>
      <c r="CMZ277" s="420"/>
      <c r="CNA277" s="420"/>
      <c r="CNB277" s="420"/>
      <c r="CNC277" s="420"/>
      <c r="CND277" s="420"/>
      <c r="CNE277" s="420"/>
      <c r="CNF277" s="420"/>
      <c r="CNG277" s="420"/>
      <c r="CNH277" s="420"/>
      <c r="CNI277" s="420"/>
      <c r="CNJ277" s="420"/>
      <c r="CNK277" s="420"/>
      <c r="CNL277" s="420"/>
      <c r="CNM277" s="420"/>
      <c r="CNN277" s="420"/>
      <c r="CNO277" s="420"/>
      <c r="CNP277" s="420"/>
      <c r="CNQ277" s="420"/>
      <c r="CNR277" s="420"/>
      <c r="CNS277" s="420"/>
      <c r="CNT277" s="420"/>
      <c r="CNU277" s="420"/>
      <c r="CNV277" s="420"/>
      <c r="CNW277" s="420"/>
      <c r="CNX277" s="420"/>
      <c r="CNY277" s="420"/>
      <c r="CNZ277" s="420"/>
      <c r="COA277" s="420"/>
      <c r="COB277" s="420"/>
      <c r="COC277" s="420"/>
      <c r="COD277" s="420"/>
      <c r="COE277" s="420"/>
      <c r="COF277" s="420"/>
      <c r="COG277" s="420"/>
      <c r="COH277" s="420"/>
      <c r="COI277" s="420"/>
      <c r="COJ277" s="420"/>
      <c r="COK277" s="420"/>
      <c r="COL277" s="420"/>
      <c r="COM277" s="420"/>
      <c r="CON277" s="420"/>
      <c r="COO277" s="420"/>
      <c r="COP277" s="420"/>
      <c r="COQ277" s="420"/>
      <c r="COR277" s="420"/>
      <c r="COS277" s="420"/>
      <c r="COT277" s="420"/>
      <c r="COU277" s="420"/>
      <c r="COV277" s="420"/>
      <c r="COW277" s="420"/>
      <c r="COX277" s="420"/>
      <c r="COY277" s="420"/>
      <c r="COZ277" s="420"/>
      <c r="CPA277" s="420"/>
      <c r="CPB277" s="420"/>
      <c r="CPC277" s="420"/>
      <c r="CPD277" s="420"/>
      <c r="CPE277" s="420"/>
      <c r="CPF277" s="420"/>
      <c r="CPG277" s="420"/>
      <c r="CPH277" s="420"/>
      <c r="CPI277" s="420"/>
      <c r="CPJ277" s="420"/>
      <c r="CPK277" s="420"/>
      <c r="CPL277" s="420"/>
      <c r="CPM277" s="420"/>
      <c r="CPN277" s="420"/>
      <c r="CPO277" s="420"/>
      <c r="CPP277" s="420"/>
      <c r="CPQ277" s="420"/>
      <c r="CPR277" s="420"/>
      <c r="CPS277" s="420"/>
      <c r="CPT277" s="420"/>
      <c r="CPU277" s="420"/>
      <c r="CPV277" s="420"/>
      <c r="CPW277" s="420"/>
      <c r="CPX277" s="420"/>
      <c r="CPY277" s="420"/>
      <c r="CPZ277" s="420"/>
      <c r="CQA277" s="420"/>
      <c r="CQB277" s="420"/>
      <c r="CQC277" s="420"/>
      <c r="CQD277" s="420"/>
      <c r="CQE277" s="420"/>
      <c r="CQF277" s="420"/>
      <c r="CQG277" s="420"/>
      <c r="CQH277" s="420"/>
      <c r="CQI277" s="420"/>
      <c r="CQJ277" s="420"/>
      <c r="CQK277" s="420"/>
      <c r="CQL277" s="420"/>
      <c r="CQM277" s="420"/>
      <c r="CQN277" s="420"/>
      <c r="CQO277" s="420"/>
      <c r="CQP277" s="420"/>
      <c r="CQQ277" s="420"/>
      <c r="CQR277" s="420"/>
      <c r="CQS277" s="420"/>
      <c r="CQT277" s="420"/>
      <c r="CQU277" s="420"/>
      <c r="CQV277" s="420"/>
      <c r="CQW277" s="420"/>
      <c r="CQX277" s="420"/>
      <c r="CQY277" s="420"/>
      <c r="CQZ277" s="420"/>
      <c r="CRA277" s="420"/>
      <c r="CRB277" s="420"/>
      <c r="CRC277" s="420"/>
      <c r="CRD277" s="420"/>
      <c r="CRE277" s="420"/>
      <c r="CRF277" s="420"/>
      <c r="CRG277" s="420"/>
      <c r="CRH277" s="420"/>
      <c r="CRI277" s="420"/>
      <c r="CRJ277" s="420"/>
      <c r="CRK277" s="420"/>
      <c r="CRL277" s="420"/>
      <c r="CRM277" s="420"/>
      <c r="CRN277" s="420"/>
      <c r="CRO277" s="420"/>
      <c r="CRP277" s="420"/>
      <c r="CRQ277" s="420"/>
      <c r="CRR277" s="420"/>
      <c r="CRS277" s="420"/>
      <c r="CRT277" s="420"/>
      <c r="CRU277" s="420"/>
      <c r="CRV277" s="420"/>
      <c r="CRW277" s="420"/>
      <c r="CRX277" s="420"/>
      <c r="CRY277" s="420"/>
      <c r="CRZ277" s="420"/>
      <c r="CSA277" s="420"/>
      <c r="CSB277" s="420"/>
      <c r="CSC277" s="420"/>
      <c r="CSD277" s="420"/>
      <c r="CSE277" s="420"/>
      <c r="CSF277" s="420"/>
      <c r="CSG277" s="420"/>
      <c r="CSH277" s="420"/>
      <c r="CSI277" s="420"/>
      <c r="CSJ277" s="420"/>
      <c r="CSK277" s="420"/>
      <c r="CSL277" s="420"/>
      <c r="CSM277" s="420"/>
      <c r="CSN277" s="420"/>
      <c r="CSO277" s="420"/>
      <c r="CSP277" s="420"/>
      <c r="CSQ277" s="420"/>
      <c r="CSR277" s="420"/>
      <c r="CSS277" s="420"/>
      <c r="CST277" s="420"/>
      <c r="CSU277" s="420"/>
      <c r="CSV277" s="420"/>
      <c r="CSW277" s="420"/>
      <c r="CSX277" s="420"/>
      <c r="CSY277" s="420"/>
      <c r="CSZ277" s="420"/>
      <c r="CTA277" s="420"/>
      <c r="CTB277" s="420"/>
      <c r="CTC277" s="420"/>
      <c r="CTD277" s="420"/>
      <c r="CTE277" s="420"/>
      <c r="CTF277" s="420"/>
      <c r="CTG277" s="420"/>
      <c r="CTH277" s="420"/>
      <c r="CTI277" s="420"/>
      <c r="CTJ277" s="420"/>
      <c r="CTK277" s="420"/>
      <c r="CTL277" s="420"/>
      <c r="CTM277" s="420"/>
      <c r="CTN277" s="420"/>
      <c r="CTO277" s="420"/>
      <c r="CTP277" s="420"/>
      <c r="CTQ277" s="420"/>
      <c r="CTR277" s="420"/>
      <c r="CTS277" s="420"/>
      <c r="CTT277" s="420"/>
      <c r="CTU277" s="420"/>
      <c r="CTV277" s="420"/>
      <c r="CTW277" s="420"/>
      <c r="CTX277" s="420"/>
      <c r="CTY277" s="420"/>
      <c r="CTZ277" s="420"/>
      <c r="CUA277" s="420"/>
      <c r="CUB277" s="420"/>
      <c r="CUC277" s="420"/>
      <c r="CUD277" s="420"/>
      <c r="CUE277" s="420"/>
      <c r="CUF277" s="420"/>
      <c r="CUG277" s="420"/>
      <c r="CUH277" s="420"/>
      <c r="CUI277" s="420"/>
      <c r="CUJ277" s="420"/>
      <c r="CUK277" s="420"/>
      <c r="CUL277" s="420"/>
      <c r="CUM277" s="420"/>
      <c r="CUN277" s="420"/>
      <c r="CUO277" s="420"/>
      <c r="CUP277" s="420"/>
      <c r="CUQ277" s="420"/>
      <c r="CUR277" s="420"/>
      <c r="CUS277" s="420"/>
      <c r="CUT277" s="420"/>
      <c r="CUU277" s="420"/>
      <c r="CUV277" s="420"/>
      <c r="CUW277" s="420"/>
      <c r="CUX277" s="420"/>
      <c r="CUY277" s="420"/>
      <c r="CUZ277" s="420"/>
      <c r="CVA277" s="420"/>
      <c r="CVB277" s="420"/>
      <c r="CVC277" s="420"/>
      <c r="CVD277" s="420"/>
      <c r="CVE277" s="420"/>
      <c r="CVF277" s="420"/>
      <c r="CVG277" s="420"/>
      <c r="CVH277" s="420"/>
      <c r="CVI277" s="420"/>
      <c r="CVJ277" s="420"/>
      <c r="CVK277" s="420"/>
      <c r="CVL277" s="420"/>
      <c r="CVM277" s="420"/>
      <c r="CVN277" s="420"/>
      <c r="CVO277" s="420"/>
      <c r="CVP277" s="420"/>
      <c r="CVQ277" s="420"/>
      <c r="CVR277" s="420"/>
      <c r="CVS277" s="420"/>
      <c r="CVT277" s="420"/>
      <c r="CVU277" s="420"/>
      <c r="CVV277" s="420"/>
      <c r="CVW277" s="420"/>
      <c r="CVX277" s="420"/>
      <c r="CVY277" s="420"/>
      <c r="CVZ277" s="420"/>
      <c r="CWA277" s="420"/>
      <c r="CWB277" s="420"/>
      <c r="CWC277" s="420"/>
      <c r="CWD277" s="420"/>
      <c r="CWE277" s="420"/>
      <c r="CWF277" s="420"/>
      <c r="CWG277" s="420"/>
      <c r="CWH277" s="420"/>
      <c r="CWI277" s="420"/>
      <c r="CWJ277" s="420"/>
      <c r="CWK277" s="420"/>
      <c r="CWL277" s="420"/>
      <c r="CWM277" s="420"/>
      <c r="CWN277" s="420"/>
      <c r="CWO277" s="420"/>
      <c r="CWP277" s="420"/>
      <c r="CWQ277" s="420"/>
      <c r="CWR277" s="420"/>
      <c r="CWS277" s="420"/>
      <c r="CWT277" s="420"/>
      <c r="CWU277" s="420"/>
      <c r="CWV277" s="420"/>
      <c r="CWW277" s="420"/>
      <c r="CWX277" s="420"/>
      <c r="CWY277" s="420"/>
      <c r="CWZ277" s="420"/>
      <c r="CXA277" s="420"/>
      <c r="CXB277" s="420"/>
      <c r="CXC277" s="420"/>
      <c r="CXD277" s="420"/>
      <c r="CXE277" s="420"/>
      <c r="CXF277" s="420"/>
      <c r="CXG277" s="420"/>
      <c r="CXH277" s="420"/>
      <c r="CXI277" s="420"/>
      <c r="CXJ277" s="420"/>
      <c r="CXK277" s="420"/>
      <c r="CXL277" s="420"/>
      <c r="CXM277" s="420"/>
      <c r="CXN277" s="420"/>
      <c r="CXO277" s="420"/>
      <c r="CXP277" s="420"/>
      <c r="CXQ277" s="420"/>
      <c r="CXR277" s="420"/>
      <c r="CXS277" s="420"/>
      <c r="CXT277" s="420"/>
      <c r="CXU277" s="420"/>
      <c r="CXV277" s="420"/>
      <c r="CXW277" s="420"/>
      <c r="CXX277" s="420"/>
      <c r="CXY277" s="420"/>
      <c r="CXZ277" s="420"/>
      <c r="CYA277" s="420"/>
      <c r="CYB277" s="420"/>
      <c r="CYC277" s="420"/>
      <c r="CYD277" s="420"/>
      <c r="CYE277" s="420"/>
      <c r="CYF277" s="420"/>
      <c r="CYG277" s="420"/>
      <c r="CYH277" s="420"/>
      <c r="CYI277" s="420"/>
      <c r="CYJ277" s="420"/>
      <c r="CYK277" s="420"/>
      <c r="CYL277" s="420"/>
      <c r="CYM277" s="420"/>
      <c r="CYN277" s="420"/>
      <c r="CYO277" s="420"/>
      <c r="CYP277" s="420"/>
      <c r="CYQ277" s="420"/>
      <c r="CYR277" s="420"/>
      <c r="CYS277" s="420"/>
      <c r="CYT277" s="420"/>
      <c r="CYU277" s="420"/>
      <c r="CYV277" s="420"/>
      <c r="CYW277" s="420"/>
      <c r="CYX277" s="420"/>
      <c r="CYY277" s="420"/>
      <c r="CYZ277" s="420"/>
      <c r="CZA277" s="420"/>
      <c r="CZB277" s="420"/>
      <c r="CZC277" s="420"/>
      <c r="CZD277" s="420"/>
      <c r="CZE277" s="420"/>
      <c r="CZF277" s="420"/>
      <c r="CZG277" s="420"/>
      <c r="CZH277" s="420"/>
      <c r="CZI277" s="420"/>
      <c r="CZJ277" s="420"/>
      <c r="CZK277" s="420"/>
      <c r="CZL277" s="420"/>
      <c r="CZM277" s="420"/>
      <c r="CZN277" s="420"/>
      <c r="CZO277" s="420"/>
      <c r="CZP277" s="420"/>
      <c r="CZQ277" s="420"/>
      <c r="CZR277" s="420"/>
      <c r="CZS277" s="420"/>
      <c r="CZT277" s="420"/>
      <c r="CZU277" s="420"/>
      <c r="CZV277" s="420"/>
      <c r="CZW277" s="420"/>
      <c r="CZX277" s="420"/>
      <c r="CZY277" s="420"/>
      <c r="CZZ277" s="420"/>
      <c r="DAA277" s="420"/>
      <c r="DAB277" s="420"/>
      <c r="DAC277" s="420"/>
      <c r="DAD277" s="420"/>
      <c r="DAE277" s="420"/>
      <c r="DAF277" s="420"/>
      <c r="DAG277" s="420"/>
      <c r="DAH277" s="420"/>
      <c r="DAI277" s="420"/>
      <c r="DAJ277" s="420"/>
      <c r="DAK277" s="420"/>
      <c r="DAL277" s="420"/>
      <c r="DAM277" s="420"/>
      <c r="DAN277" s="420"/>
      <c r="DAO277" s="420"/>
      <c r="DAP277" s="420"/>
      <c r="DAQ277" s="420"/>
      <c r="DAR277" s="420"/>
      <c r="DAS277" s="420"/>
      <c r="DAT277" s="420"/>
      <c r="DAU277" s="420"/>
      <c r="DAV277" s="420"/>
      <c r="DAW277" s="420"/>
      <c r="DAX277" s="420"/>
      <c r="DAY277" s="420"/>
      <c r="DAZ277" s="420"/>
      <c r="DBA277" s="420"/>
      <c r="DBB277" s="420"/>
      <c r="DBC277" s="420"/>
      <c r="DBD277" s="420"/>
      <c r="DBE277" s="420"/>
      <c r="DBF277" s="420"/>
      <c r="DBG277" s="420"/>
      <c r="DBH277" s="420"/>
      <c r="DBI277" s="420"/>
      <c r="DBJ277" s="420"/>
      <c r="DBK277" s="420"/>
      <c r="DBL277" s="420"/>
      <c r="DBM277" s="420"/>
      <c r="DBN277" s="420"/>
      <c r="DBO277" s="420"/>
      <c r="DBP277" s="420"/>
      <c r="DBQ277" s="420"/>
      <c r="DBR277" s="420"/>
      <c r="DBS277" s="420"/>
      <c r="DBT277" s="420"/>
      <c r="DBU277" s="420"/>
      <c r="DBV277" s="420"/>
      <c r="DBW277" s="420"/>
      <c r="DBX277" s="420"/>
      <c r="DBY277" s="420"/>
      <c r="DBZ277" s="420"/>
      <c r="DCA277" s="420"/>
      <c r="DCB277" s="420"/>
      <c r="DCC277" s="420"/>
      <c r="DCD277" s="420"/>
      <c r="DCE277" s="420"/>
      <c r="DCF277" s="420"/>
      <c r="DCG277" s="420"/>
      <c r="DCH277" s="420"/>
      <c r="DCI277" s="420"/>
      <c r="DCJ277" s="420"/>
      <c r="DCK277" s="420"/>
      <c r="DCL277" s="420"/>
      <c r="DCM277" s="420"/>
      <c r="DCN277" s="420"/>
      <c r="DCO277" s="420"/>
      <c r="DCP277" s="420"/>
      <c r="DCQ277" s="420"/>
      <c r="DCR277" s="420"/>
      <c r="DCS277" s="420"/>
      <c r="DCT277" s="420"/>
      <c r="DCU277" s="420"/>
      <c r="DCV277" s="420"/>
      <c r="DCW277" s="420"/>
      <c r="DCX277" s="420"/>
      <c r="DCY277" s="420"/>
      <c r="DCZ277" s="420"/>
      <c r="DDA277" s="420"/>
      <c r="DDB277" s="420"/>
      <c r="DDC277" s="420"/>
      <c r="DDD277" s="420"/>
      <c r="DDE277" s="420"/>
      <c r="DDF277" s="420"/>
      <c r="DDG277" s="420"/>
      <c r="DDH277" s="420"/>
      <c r="DDI277" s="420"/>
      <c r="DDJ277" s="420"/>
      <c r="DDK277" s="420"/>
      <c r="DDL277" s="420"/>
      <c r="DDM277" s="420"/>
      <c r="DDN277" s="420"/>
      <c r="DDO277" s="420"/>
      <c r="DDP277" s="420"/>
      <c r="DDQ277" s="420"/>
      <c r="DDR277" s="420"/>
      <c r="DDS277" s="420"/>
      <c r="DDT277" s="420"/>
      <c r="DDU277" s="420"/>
      <c r="DDV277" s="420"/>
      <c r="DDW277" s="420"/>
      <c r="DDX277" s="420"/>
      <c r="DDY277" s="420"/>
      <c r="DDZ277" s="420"/>
      <c r="DEA277" s="420"/>
      <c r="DEB277" s="420"/>
      <c r="DEC277" s="420"/>
      <c r="DED277" s="420"/>
      <c r="DEE277" s="420"/>
      <c r="DEF277" s="420"/>
      <c r="DEG277" s="420"/>
      <c r="DEH277" s="420"/>
      <c r="DEI277" s="420"/>
      <c r="DEJ277" s="420"/>
      <c r="DEK277" s="420"/>
      <c r="DEL277" s="420"/>
      <c r="DEM277" s="420"/>
      <c r="DEN277" s="420"/>
      <c r="DEO277" s="420"/>
      <c r="DEP277" s="420"/>
      <c r="DEQ277" s="420"/>
      <c r="DER277" s="420"/>
      <c r="DES277" s="420"/>
      <c r="DET277" s="420"/>
      <c r="DEU277" s="420"/>
      <c r="DEV277" s="420"/>
      <c r="DEW277" s="420"/>
      <c r="DEX277" s="420"/>
      <c r="DEY277" s="420"/>
      <c r="DEZ277" s="420"/>
      <c r="DFA277" s="420"/>
      <c r="DFB277" s="420"/>
      <c r="DFC277" s="420"/>
      <c r="DFD277" s="420"/>
      <c r="DFE277" s="420"/>
      <c r="DFF277" s="420"/>
      <c r="DFG277" s="420"/>
      <c r="DFH277" s="420"/>
      <c r="DFI277" s="420"/>
      <c r="DFJ277" s="420"/>
      <c r="DFK277" s="420"/>
      <c r="DFL277" s="420"/>
      <c r="DFM277" s="420"/>
      <c r="DFN277" s="420"/>
      <c r="DFO277" s="420"/>
      <c r="DFP277" s="420"/>
      <c r="DFQ277" s="420"/>
      <c r="DFR277" s="420"/>
      <c r="DFS277" s="420"/>
      <c r="DFT277" s="420"/>
      <c r="DFU277" s="420"/>
      <c r="DFV277" s="420"/>
      <c r="DFW277" s="420"/>
      <c r="DFX277" s="420"/>
      <c r="DFY277" s="420"/>
      <c r="DFZ277" s="420"/>
      <c r="DGA277" s="420"/>
      <c r="DGB277" s="420"/>
      <c r="DGC277" s="420"/>
      <c r="DGD277" s="420"/>
      <c r="DGE277" s="420"/>
      <c r="DGF277" s="420"/>
      <c r="DGG277" s="420"/>
      <c r="DGH277" s="420"/>
      <c r="DGI277" s="420"/>
      <c r="DGJ277" s="420"/>
      <c r="DGK277" s="420"/>
      <c r="DGL277" s="420"/>
      <c r="DGM277" s="420"/>
      <c r="DGN277" s="420"/>
      <c r="DGO277" s="420"/>
      <c r="DGP277" s="420"/>
      <c r="DGQ277" s="420"/>
      <c r="DGR277" s="420"/>
      <c r="DGS277" s="420"/>
      <c r="DGT277" s="420"/>
      <c r="DGU277" s="420"/>
      <c r="DGV277" s="420"/>
      <c r="DGW277" s="420"/>
      <c r="DGX277" s="420"/>
      <c r="DGY277" s="420"/>
      <c r="DGZ277" s="420"/>
      <c r="DHA277" s="420"/>
      <c r="DHB277" s="420"/>
      <c r="DHC277" s="420"/>
      <c r="DHD277" s="420"/>
      <c r="DHE277" s="420"/>
      <c r="DHF277" s="420"/>
      <c r="DHG277" s="420"/>
      <c r="DHH277" s="420"/>
      <c r="DHI277" s="420"/>
      <c r="DHJ277" s="420"/>
      <c r="DHK277" s="420"/>
      <c r="DHL277" s="420"/>
      <c r="DHM277" s="420"/>
      <c r="DHN277" s="420"/>
      <c r="DHO277" s="420"/>
      <c r="DHP277" s="420"/>
      <c r="DHQ277" s="420"/>
      <c r="DHR277" s="420"/>
      <c r="DHS277" s="420"/>
      <c r="DHT277" s="420"/>
      <c r="DHU277" s="420"/>
      <c r="DHV277" s="420"/>
      <c r="DHW277" s="420"/>
      <c r="DHX277" s="420"/>
      <c r="DHY277" s="420"/>
      <c r="DHZ277" s="420"/>
      <c r="DIA277" s="420"/>
      <c r="DIB277" s="420"/>
      <c r="DIC277" s="420"/>
      <c r="DID277" s="420"/>
      <c r="DIE277" s="420"/>
      <c r="DIF277" s="420"/>
      <c r="DIG277" s="420"/>
      <c r="DIH277" s="420"/>
      <c r="DII277" s="420"/>
      <c r="DIJ277" s="420"/>
      <c r="DIK277" s="420"/>
      <c r="DIL277" s="420"/>
      <c r="DIM277" s="420"/>
      <c r="DIN277" s="420"/>
      <c r="DIO277" s="420"/>
      <c r="DIP277" s="420"/>
      <c r="DIQ277" s="420"/>
      <c r="DIR277" s="420"/>
      <c r="DIS277" s="420"/>
      <c r="DIT277" s="420"/>
      <c r="DIU277" s="420"/>
      <c r="DIV277" s="420"/>
      <c r="DIW277" s="420"/>
      <c r="DIX277" s="420"/>
      <c r="DIY277" s="420"/>
      <c r="DIZ277" s="420"/>
      <c r="DJA277" s="420"/>
      <c r="DJB277" s="420"/>
      <c r="DJC277" s="420"/>
      <c r="DJD277" s="420"/>
      <c r="DJE277" s="420"/>
      <c r="DJF277" s="420"/>
      <c r="DJG277" s="420"/>
      <c r="DJH277" s="420"/>
      <c r="DJI277" s="420"/>
      <c r="DJJ277" s="420"/>
      <c r="DJK277" s="420"/>
      <c r="DJL277" s="420"/>
      <c r="DJM277" s="420"/>
      <c r="DJN277" s="420"/>
      <c r="DJO277" s="420"/>
      <c r="DJP277" s="420"/>
      <c r="DJQ277" s="420"/>
      <c r="DJR277" s="420"/>
      <c r="DJS277" s="420"/>
      <c r="DJT277" s="420"/>
      <c r="DJU277" s="420"/>
      <c r="DJV277" s="420"/>
      <c r="DJW277" s="420"/>
      <c r="DJX277" s="420"/>
      <c r="DJY277" s="420"/>
      <c r="DJZ277" s="420"/>
      <c r="DKA277" s="420"/>
      <c r="DKB277" s="420"/>
      <c r="DKC277" s="420"/>
      <c r="DKD277" s="420"/>
      <c r="DKE277" s="420"/>
      <c r="DKF277" s="420"/>
      <c r="DKG277" s="420"/>
      <c r="DKH277" s="420"/>
      <c r="DKI277" s="420"/>
      <c r="DKJ277" s="420"/>
      <c r="DKK277" s="420"/>
      <c r="DKL277" s="420"/>
      <c r="DKM277" s="420"/>
      <c r="DKN277" s="420"/>
      <c r="DKO277" s="420"/>
      <c r="DKP277" s="420"/>
      <c r="DKQ277" s="420"/>
      <c r="DKR277" s="420"/>
      <c r="DKS277" s="420"/>
      <c r="DKT277" s="420"/>
      <c r="DKU277" s="420"/>
      <c r="DKV277" s="420"/>
      <c r="DKW277" s="420"/>
      <c r="DKX277" s="420"/>
      <c r="DKY277" s="420"/>
      <c r="DKZ277" s="420"/>
      <c r="DLA277" s="420"/>
      <c r="DLB277" s="420"/>
      <c r="DLC277" s="420"/>
      <c r="DLD277" s="420"/>
      <c r="DLE277" s="420"/>
      <c r="DLF277" s="420"/>
      <c r="DLG277" s="420"/>
      <c r="DLH277" s="420"/>
      <c r="DLI277" s="420"/>
      <c r="DLJ277" s="420"/>
      <c r="DLK277" s="420"/>
      <c r="DLL277" s="420"/>
      <c r="DLM277" s="420"/>
      <c r="DLN277" s="420"/>
      <c r="DLO277" s="420"/>
      <c r="DLP277" s="420"/>
      <c r="DLQ277" s="420"/>
      <c r="DLR277" s="420"/>
      <c r="DLS277" s="420"/>
      <c r="DLT277" s="420"/>
      <c r="DLU277" s="420"/>
      <c r="DLV277" s="420"/>
      <c r="DLW277" s="420"/>
      <c r="DLX277" s="420"/>
      <c r="DLY277" s="420"/>
      <c r="DLZ277" s="420"/>
      <c r="DMA277" s="420"/>
      <c r="DMB277" s="420"/>
      <c r="DMC277" s="420"/>
      <c r="DMD277" s="420"/>
      <c r="DME277" s="420"/>
      <c r="DMF277" s="420"/>
      <c r="DMG277" s="420"/>
      <c r="DMH277" s="420"/>
      <c r="DMI277" s="420"/>
      <c r="DMJ277" s="420"/>
      <c r="DMK277" s="420"/>
      <c r="DML277" s="420"/>
      <c r="DMM277" s="420"/>
      <c r="DMN277" s="420"/>
      <c r="DMO277" s="420"/>
      <c r="DMP277" s="420"/>
      <c r="DMQ277" s="420"/>
      <c r="DMR277" s="420"/>
      <c r="DMS277" s="420"/>
      <c r="DMT277" s="420"/>
      <c r="DMU277" s="420"/>
      <c r="DMV277" s="420"/>
      <c r="DMW277" s="420"/>
      <c r="DMX277" s="420"/>
      <c r="DMY277" s="420"/>
      <c r="DMZ277" s="420"/>
      <c r="DNA277" s="420"/>
      <c r="DNB277" s="420"/>
      <c r="DNC277" s="420"/>
      <c r="DND277" s="420"/>
      <c r="DNE277" s="420"/>
      <c r="DNF277" s="420"/>
      <c r="DNG277" s="420"/>
      <c r="DNH277" s="420"/>
      <c r="DNI277" s="420"/>
      <c r="DNJ277" s="420"/>
      <c r="DNK277" s="420"/>
      <c r="DNL277" s="420"/>
      <c r="DNM277" s="420"/>
      <c r="DNN277" s="420"/>
      <c r="DNO277" s="420"/>
      <c r="DNP277" s="420"/>
      <c r="DNQ277" s="420"/>
      <c r="DNR277" s="420"/>
      <c r="DNS277" s="420"/>
      <c r="DNT277" s="420"/>
      <c r="DNU277" s="420"/>
      <c r="DNV277" s="420"/>
      <c r="DNW277" s="420"/>
      <c r="DNX277" s="420"/>
      <c r="DNY277" s="420"/>
      <c r="DNZ277" s="420"/>
      <c r="DOA277" s="420"/>
      <c r="DOB277" s="420"/>
      <c r="DOC277" s="420"/>
      <c r="DOD277" s="420"/>
      <c r="DOE277" s="420"/>
      <c r="DOF277" s="420"/>
      <c r="DOG277" s="420"/>
      <c r="DOH277" s="420"/>
      <c r="DOI277" s="420"/>
      <c r="DOJ277" s="420"/>
      <c r="DOK277" s="420"/>
      <c r="DOL277" s="420"/>
      <c r="DOM277" s="420"/>
      <c r="DON277" s="420"/>
      <c r="DOO277" s="420"/>
      <c r="DOP277" s="420"/>
      <c r="DOQ277" s="420"/>
      <c r="DOR277" s="420"/>
      <c r="DOS277" s="420"/>
      <c r="DOT277" s="420"/>
      <c r="DOU277" s="420"/>
      <c r="DOV277" s="420"/>
      <c r="DOW277" s="420"/>
      <c r="DOX277" s="420"/>
      <c r="DOY277" s="420"/>
      <c r="DOZ277" s="420"/>
      <c r="DPA277" s="420"/>
      <c r="DPB277" s="420"/>
      <c r="DPC277" s="420"/>
      <c r="DPD277" s="420"/>
      <c r="DPE277" s="420"/>
      <c r="DPF277" s="420"/>
      <c r="DPG277" s="420"/>
      <c r="DPH277" s="420"/>
      <c r="DPI277" s="420"/>
      <c r="DPJ277" s="420"/>
      <c r="DPK277" s="420"/>
      <c r="DPL277" s="420"/>
      <c r="DPM277" s="420"/>
      <c r="DPN277" s="420"/>
      <c r="DPO277" s="420"/>
      <c r="DPP277" s="420"/>
      <c r="DPQ277" s="420"/>
      <c r="DPR277" s="420"/>
      <c r="DPS277" s="420"/>
      <c r="DPT277" s="420"/>
      <c r="DPU277" s="420"/>
      <c r="DPV277" s="420"/>
      <c r="DPW277" s="420"/>
      <c r="DPX277" s="420"/>
      <c r="DPY277" s="420"/>
      <c r="DPZ277" s="420"/>
      <c r="DQA277" s="420"/>
      <c r="DQB277" s="420"/>
      <c r="DQC277" s="420"/>
      <c r="DQD277" s="420"/>
      <c r="DQE277" s="420"/>
      <c r="DQF277" s="420"/>
      <c r="DQG277" s="420"/>
      <c r="DQH277" s="420"/>
      <c r="DQI277" s="420"/>
      <c r="DQJ277" s="420"/>
      <c r="DQK277" s="420"/>
      <c r="DQL277" s="420"/>
      <c r="DQM277" s="420"/>
      <c r="DQN277" s="420"/>
      <c r="DQO277" s="420"/>
      <c r="DQP277" s="420"/>
      <c r="DQQ277" s="420"/>
      <c r="DQR277" s="420"/>
      <c r="DQS277" s="420"/>
      <c r="DQT277" s="420"/>
      <c r="DQU277" s="420"/>
      <c r="DQV277" s="420"/>
      <c r="DQW277" s="420"/>
      <c r="DQX277" s="420"/>
      <c r="DQY277" s="420"/>
      <c r="DQZ277" s="420"/>
      <c r="DRA277" s="420"/>
      <c r="DRB277" s="420"/>
      <c r="DRC277" s="420"/>
      <c r="DRD277" s="420"/>
      <c r="DRE277" s="420"/>
      <c r="DRF277" s="420"/>
      <c r="DRG277" s="420"/>
      <c r="DRH277" s="420"/>
      <c r="DRI277" s="420"/>
      <c r="DRJ277" s="420"/>
      <c r="DRK277" s="420"/>
      <c r="DRL277" s="420"/>
      <c r="DRM277" s="420"/>
      <c r="DRN277" s="420"/>
      <c r="DRO277" s="420"/>
      <c r="DRP277" s="420"/>
      <c r="DRQ277" s="420"/>
      <c r="DRR277" s="420"/>
      <c r="DRS277" s="420"/>
      <c r="DRT277" s="420"/>
      <c r="DRU277" s="420"/>
      <c r="DRV277" s="420"/>
      <c r="DRW277" s="420"/>
      <c r="DRX277" s="420"/>
      <c r="DRY277" s="420"/>
      <c r="DRZ277" s="420"/>
      <c r="DSA277" s="420"/>
      <c r="DSB277" s="420"/>
      <c r="DSC277" s="420"/>
      <c r="DSD277" s="420"/>
      <c r="DSE277" s="420"/>
      <c r="DSF277" s="420"/>
      <c r="DSG277" s="420"/>
      <c r="DSH277" s="420"/>
      <c r="DSI277" s="420"/>
      <c r="DSJ277" s="420"/>
      <c r="DSK277" s="420"/>
      <c r="DSL277" s="420"/>
      <c r="DSM277" s="420"/>
      <c r="DSN277" s="420"/>
      <c r="DSO277" s="420"/>
      <c r="DSP277" s="420"/>
      <c r="DSQ277" s="420"/>
      <c r="DSR277" s="420"/>
      <c r="DSS277" s="420"/>
      <c r="DST277" s="420"/>
      <c r="DSU277" s="420"/>
      <c r="DSV277" s="420"/>
      <c r="DSW277" s="420"/>
      <c r="DSX277" s="420"/>
      <c r="DSY277" s="420"/>
      <c r="DSZ277" s="420"/>
      <c r="DTA277" s="420"/>
      <c r="DTB277" s="420"/>
      <c r="DTC277" s="420"/>
      <c r="DTD277" s="420"/>
      <c r="DTE277" s="420"/>
      <c r="DTF277" s="420"/>
      <c r="DTG277" s="420"/>
      <c r="DTH277" s="420"/>
      <c r="DTI277" s="420"/>
      <c r="DTJ277" s="420"/>
      <c r="DTK277" s="420"/>
      <c r="DTL277" s="420"/>
      <c r="DTM277" s="420"/>
      <c r="DTN277" s="420"/>
      <c r="DTO277" s="420"/>
      <c r="DTP277" s="420"/>
      <c r="DTQ277" s="420"/>
      <c r="DTR277" s="420"/>
      <c r="DTS277" s="420"/>
      <c r="DTT277" s="420"/>
      <c r="DTU277" s="420"/>
      <c r="DTV277" s="420"/>
      <c r="DTW277" s="420"/>
      <c r="DTX277" s="420"/>
      <c r="DTY277" s="420"/>
      <c r="DTZ277" s="420"/>
      <c r="DUA277" s="420"/>
      <c r="DUB277" s="420"/>
      <c r="DUC277" s="420"/>
      <c r="DUD277" s="420"/>
      <c r="DUE277" s="420"/>
      <c r="DUF277" s="420"/>
      <c r="DUG277" s="420"/>
      <c r="DUH277" s="420"/>
      <c r="DUI277" s="420"/>
      <c r="DUJ277" s="420"/>
      <c r="DUK277" s="420"/>
      <c r="DUL277" s="420"/>
      <c r="DUM277" s="420"/>
      <c r="DUN277" s="420"/>
      <c r="DUO277" s="420"/>
      <c r="DUP277" s="420"/>
      <c r="DUQ277" s="420"/>
      <c r="DUR277" s="420"/>
      <c r="DUS277" s="420"/>
      <c r="DUT277" s="420"/>
      <c r="DUU277" s="420"/>
      <c r="DUV277" s="420"/>
      <c r="DUW277" s="420"/>
      <c r="DUX277" s="420"/>
      <c r="DUY277" s="420"/>
      <c r="DUZ277" s="420"/>
      <c r="DVA277" s="420"/>
      <c r="DVB277" s="420"/>
      <c r="DVC277" s="420"/>
      <c r="DVD277" s="420"/>
      <c r="DVE277" s="420"/>
      <c r="DVF277" s="420"/>
      <c r="DVG277" s="420"/>
      <c r="DVH277" s="420"/>
      <c r="DVI277" s="420"/>
      <c r="DVJ277" s="420"/>
      <c r="DVK277" s="420"/>
      <c r="DVL277" s="420"/>
      <c r="DVM277" s="420"/>
      <c r="DVN277" s="420"/>
      <c r="DVO277" s="420"/>
      <c r="DVP277" s="420"/>
      <c r="DVQ277" s="420"/>
      <c r="DVR277" s="420"/>
      <c r="DVS277" s="420"/>
      <c r="DVT277" s="420"/>
      <c r="DVU277" s="420"/>
      <c r="DVV277" s="420"/>
      <c r="DVW277" s="420"/>
      <c r="DVX277" s="420"/>
      <c r="DVY277" s="420"/>
      <c r="DVZ277" s="420"/>
      <c r="DWA277" s="420"/>
      <c r="DWB277" s="420"/>
      <c r="DWC277" s="420"/>
      <c r="DWD277" s="420"/>
      <c r="DWE277" s="420"/>
      <c r="DWF277" s="420"/>
      <c r="DWG277" s="420"/>
      <c r="DWH277" s="420"/>
      <c r="DWI277" s="420"/>
      <c r="DWJ277" s="420"/>
      <c r="DWK277" s="420"/>
      <c r="DWL277" s="420"/>
      <c r="DWM277" s="420"/>
      <c r="DWN277" s="420"/>
      <c r="DWO277" s="420"/>
      <c r="DWP277" s="420"/>
      <c r="DWQ277" s="420"/>
      <c r="DWR277" s="420"/>
      <c r="DWS277" s="420"/>
      <c r="DWT277" s="420"/>
      <c r="DWU277" s="420"/>
      <c r="DWV277" s="420"/>
      <c r="DWW277" s="420"/>
      <c r="DWX277" s="420"/>
      <c r="DWY277" s="420"/>
      <c r="DWZ277" s="420"/>
      <c r="DXA277" s="420"/>
      <c r="DXB277" s="420"/>
      <c r="DXC277" s="420"/>
      <c r="DXD277" s="420"/>
      <c r="DXE277" s="420"/>
      <c r="DXF277" s="420"/>
      <c r="DXG277" s="420"/>
      <c r="DXH277" s="420"/>
      <c r="DXI277" s="420"/>
      <c r="DXJ277" s="420"/>
      <c r="DXK277" s="420"/>
      <c r="DXL277" s="420"/>
      <c r="DXM277" s="420"/>
      <c r="DXN277" s="420"/>
      <c r="DXO277" s="420"/>
      <c r="DXP277" s="420"/>
      <c r="DXQ277" s="420"/>
      <c r="DXR277" s="420"/>
      <c r="DXS277" s="420"/>
      <c r="DXT277" s="420"/>
      <c r="DXU277" s="420"/>
      <c r="DXV277" s="420"/>
      <c r="DXW277" s="420"/>
      <c r="DXX277" s="420"/>
      <c r="DXY277" s="420"/>
      <c r="DXZ277" s="420"/>
      <c r="DYA277" s="420"/>
      <c r="DYB277" s="420"/>
      <c r="DYC277" s="420"/>
      <c r="DYD277" s="420"/>
      <c r="DYE277" s="420"/>
      <c r="DYF277" s="420"/>
      <c r="DYG277" s="420"/>
      <c r="DYH277" s="420"/>
      <c r="DYI277" s="420"/>
      <c r="DYJ277" s="420"/>
      <c r="DYK277" s="420"/>
      <c r="DYL277" s="420"/>
      <c r="DYM277" s="420"/>
      <c r="DYN277" s="420"/>
      <c r="DYO277" s="420"/>
      <c r="DYP277" s="420"/>
      <c r="DYQ277" s="420"/>
      <c r="DYR277" s="420"/>
      <c r="DYS277" s="420"/>
      <c r="DYT277" s="420"/>
      <c r="DYU277" s="420"/>
      <c r="DYV277" s="420"/>
      <c r="DYW277" s="420"/>
      <c r="DYX277" s="420"/>
      <c r="DYY277" s="420"/>
      <c r="DYZ277" s="420"/>
      <c r="DZA277" s="420"/>
      <c r="DZB277" s="420"/>
      <c r="DZC277" s="420"/>
      <c r="DZD277" s="420"/>
      <c r="DZE277" s="420"/>
      <c r="DZF277" s="420"/>
      <c r="DZG277" s="420"/>
      <c r="DZH277" s="420"/>
      <c r="DZI277" s="420"/>
      <c r="DZJ277" s="420"/>
      <c r="DZK277" s="420"/>
      <c r="DZL277" s="420"/>
      <c r="DZM277" s="420"/>
      <c r="DZN277" s="420"/>
      <c r="DZO277" s="420"/>
      <c r="DZP277" s="420"/>
      <c r="DZQ277" s="420"/>
      <c r="DZR277" s="420"/>
      <c r="DZS277" s="420"/>
      <c r="DZT277" s="420"/>
      <c r="DZU277" s="420"/>
      <c r="DZV277" s="420"/>
      <c r="DZW277" s="420"/>
      <c r="DZX277" s="420"/>
      <c r="DZY277" s="420"/>
      <c r="DZZ277" s="420"/>
      <c r="EAA277" s="420"/>
      <c r="EAB277" s="420"/>
      <c r="EAC277" s="420"/>
      <c r="EAD277" s="420"/>
      <c r="EAE277" s="420"/>
      <c r="EAF277" s="420"/>
      <c r="EAG277" s="420"/>
      <c r="EAH277" s="420"/>
      <c r="EAI277" s="420"/>
      <c r="EAJ277" s="420"/>
      <c r="EAK277" s="420"/>
      <c r="EAL277" s="420"/>
      <c r="EAM277" s="420"/>
      <c r="EAN277" s="420"/>
      <c r="EAO277" s="420"/>
      <c r="EAP277" s="420"/>
      <c r="EAQ277" s="420"/>
      <c r="EAR277" s="420"/>
      <c r="EAS277" s="420"/>
      <c r="EAT277" s="420"/>
      <c r="EAU277" s="420"/>
      <c r="EAV277" s="420"/>
      <c r="EAW277" s="420"/>
      <c r="EAX277" s="420"/>
      <c r="EAY277" s="420"/>
      <c r="EAZ277" s="420"/>
      <c r="EBA277" s="420"/>
      <c r="EBB277" s="420"/>
      <c r="EBC277" s="420"/>
      <c r="EBD277" s="420"/>
      <c r="EBE277" s="420"/>
      <c r="EBF277" s="420"/>
      <c r="EBG277" s="420"/>
      <c r="EBH277" s="420"/>
      <c r="EBI277" s="420"/>
      <c r="EBJ277" s="420"/>
      <c r="EBK277" s="420"/>
      <c r="EBL277" s="420"/>
      <c r="EBM277" s="420"/>
      <c r="EBN277" s="420"/>
      <c r="EBO277" s="420"/>
      <c r="EBP277" s="420"/>
      <c r="EBQ277" s="420"/>
      <c r="EBR277" s="420"/>
      <c r="EBS277" s="420"/>
      <c r="EBT277" s="420"/>
      <c r="EBU277" s="420"/>
      <c r="EBV277" s="420"/>
      <c r="EBW277" s="420"/>
      <c r="EBX277" s="420"/>
      <c r="EBY277" s="420"/>
      <c r="EBZ277" s="420"/>
      <c r="ECA277" s="420"/>
      <c r="ECB277" s="420"/>
      <c r="ECC277" s="420"/>
      <c r="ECD277" s="420"/>
      <c r="ECE277" s="420"/>
      <c r="ECF277" s="420"/>
      <c r="ECG277" s="420"/>
      <c r="ECH277" s="420"/>
      <c r="ECI277" s="420"/>
      <c r="ECJ277" s="420"/>
      <c r="ECK277" s="420"/>
      <c r="ECL277" s="420"/>
      <c r="ECM277" s="420"/>
      <c r="ECN277" s="420"/>
      <c r="ECO277" s="420"/>
      <c r="ECP277" s="420"/>
      <c r="ECQ277" s="420"/>
      <c r="ECR277" s="420"/>
      <c r="ECS277" s="420"/>
      <c r="ECT277" s="420"/>
      <c r="ECU277" s="420"/>
      <c r="ECV277" s="420"/>
      <c r="ECW277" s="420"/>
      <c r="ECX277" s="420"/>
      <c r="ECY277" s="420"/>
      <c r="ECZ277" s="420"/>
      <c r="EDA277" s="420"/>
      <c r="EDB277" s="420"/>
      <c r="EDC277" s="420"/>
      <c r="EDD277" s="420"/>
      <c r="EDE277" s="420"/>
      <c r="EDF277" s="420"/>
      <c r="EDG277" s="420"/>
      <c r="EDH277" s="420"/>
      <c r="EDI277" s="420"/>
      <c r="EDJ277" s="420"/>
      <c r="EDK277" s="420"/>
      <c r="EDL277" s="420"/>
      <c r="EDM277" s="420"/>
      <c r="EDN277" s="420"/>
      <c r="EDO277" s="420"/>
      <c r="EDP277" s="420"/>
      <c r="EDQ277" s="420"/>
      <c r="EDR277" s="420"/>
      <c r="EDS277" s="420"/>
      <c r="EDT277" s="420"/>
      <c r="EDU277" s="420"/>
      <c r="EDV277" s="420"/>
      <c r="EDW277" s="420"/>
      <c r="EDX277" s="420"/>
      <c r="EDY277" s="420"/>
      <c r="EDZ277" s="420"/>
      <c r="EEA277" s="420"/>
      <c r="EEB277" s="420"/>
      <c r="EEC277" s="420"/>
      <c r="EED277" s="420"/>
      <c r="EEE277" s="420"/>
      <c r="EEF277" s="420"/>
      <c r="EEG277" s="420"/>
      <c r="EEH277" s="420"/>
      <c r="EEI277" s="420"/>
      <c r="EEJ277" s="420"/>
      <c r="EEK277" s="420"/>
      <c r="EEL277" s="420"/>
      <c r="EEM277" s="420"/>
      <c r="EEN277" s="420"/>
      <c r="EEO277" s="508"/>
      <c r="EEP277" s="508"/>
      <c r="EEQ277" s="508"/>
      <c r="EER277" s="508"/>
      <c r="EES277" s="508"/>
      <c r="EET277" s="508"/>
      <c r="EEU277" s="508"/>
      <c r="EEV277" s="508"/>
      <c r="EEW277" s="508"/>
      <c r="EEX277" s="508"/>
      <c r="EEY277" s="508"/>
      <c r="EEZ277" s="508"/>
      <c r="EFA277" s="508"/>
      <c r="EFB277" s="508"/>
      <c r="EFC277" s="508"/>
      <c r="EFD277" s="508"/>
      <c r="EFE277" s="508"/>
      <c r="EFF277" s="508"/>
      <c r="EFG277" s="508"/>
      <c r="EFH277" s="508"/>
      <c r="EFI277" s="508"/>
      <c r="EFJ277" s="508"/>
      <c r="EFK277" s="508"/>
      <c r="EFL277" s="508"/>
      <c r="EFM277" s="508"/>
      <c r="EFN277" s="508"/>
      <c r="EFO277" s="508"/>
      <c r="EFP277" s="508"/>
      <c r="EFQ277" s="508"/>
      <c r="EFR277" s="508"/>
      <c r="EFS277" s="508"/>
      <c r="EFT277" s="508"/>
      <c r="EFU277" s="508"/>
      <c r="EFV277" s="508"/>
      <c r="EFW277" s="508"/>
      <c r="EFX277" s="508"/>
      <c r="EFY277" s="508"/>
      <c r="EFZ277" s="508"/>
      <c r="EGA277" s="508"/>
      <c r="EGB277" s="508"/>
      <c r="EGC277" s="508"/>
      <c r="EGD277" s="508"/>
      <c r="EGE277" s="508"/>
      <c r="EGF277" s="508"/>
      <c r="EGG277" s="508"/>
      <c r="EGH277" s="508"/>
      <c r="EGI277" s="508"/>
      <c r="EGJ277" s="508"/>
      <c r="EGK277" s="508"/>
      <c r="EGL277" s="508"/>
      <c r="EGM277" s="508"/>
      <c r="EGN277" s="508"/>
      <c r="EGO277" s="508"/>
      <c r="EGP277" s="508"/>
      <c r="EGQ277" s="508"/>
      <c r="EGR277" s="508"/>
      <c r="EGS277" s="508"/>
      <c r="EGT277" s="508"/>
      <c r="EGU277" s="508"/>
      <c r="EGV277" s="508"/>
      <c r="EGW277" s="508"/>
      <c r="EGX277" s="508"/>
      <c r="EGY277" s="508"/>
      <c r="EGZ277" s="508"/>
      <c r="EHA277" s="508"/>
      <c r="EHB277" s="508"/>
      <c r="EHC277" s="508"/>
      <c r="EHD277" s="508"/>
      <c r="EHE277" s="508"/>
      <c r="EHF277" s="508"/>
      <c r="EHG277" s="508"/>
      <c r="EHH277" s="508"/>
      <c r="EHI277" s="508"/>
      <c r="EHJ277" s="508"/>
      <c r="EHK277" s="508"/>
      <c r="EHL277" s="508"/>
      <c r="EHM277" s="508"/>
      <c r="EHN277" s="508"/>
      <c r="EHO277" s="508"/>
      <c r="EHP277" s="508"/>
      <c r="EHQ277" s="508"/>
      <c r="EHR277" s="508"/>
      <c r="EHS277" s="508"/>
      <c r="EHT277" s="508"/>
      <c r="EHU277" s="508"/>
      <c r="EHV277" s="508"/>
      <c r="EHW277" s="508"/>
      <c r="EHX277" s="508"/>
      <c r="EHY277" s="508"/>
      <c r="EHZ277" s="508"/>
      <c r="EIA277" s="508"/>
      <c r="EIB277" s="508"/>
      <c r="EIC277" s="508"/>
      <c r="EID277" s="508"/>
      <c r="EIE277" s="508"/>
      <c r="EIF277" s="508"/>
      <c r="EIG277" s="508"/>
      <c r="EIH277" s="508"/>
      <c r="EII277" s="508"/>
      <c r="EIJ277" s="508"/>
      <c r="EIK277" s="508"/>
      <c r="EIL277" s="508"/>
      <c r="EIM277" s="508"/>
      <c r="EIN277" s="508"/>
      <c r="EIO277" s="508"/>
      <c r="EIP277" s="508"/>
      <c r="EIQ277" s="508"/>
      <c r="EIR277" s="508"/>
      <c r="EIS277" s="508"/>
      <c r="EIT277" s="508"/>
      <c r="EIU277" s="508"/>
      <c r="EIV277" s="508"/>
      <c r="EIW277" s="508"/>
      <c r="EIX277" s="508"/>
      <c r="EIY277" s="508"/>
      <c r="EIZ277" s="508"/>
      <c r="EJA277" s="508"/>
      <c r="EJB277" s="508"/>
      <c r="EJC277" s="508"/>
      <c r="EJD277" s="508"/>
      <c r="EJE277" s="508"/>
      <c r="EJF277" s="508"/>
      <c r="EJG277" s="508"/>
      <c r="EJH277" s="508"/>
      <c r="EJI277" s="508"/>
      <c r="EJJ277" s="508"/>
      <c r="EJK277" s="508"/>
      <c r="EJL277" s="508"/>
      <c r="EJM277" s="508"/>
      <c r="EJN277" s="508"/>
      <c r="EJO277" s="508"/>
      <c r="EJP277" s="508"/>
      <c r="EJQ277" s="508"/>
      <c r="EJR277" s="508"/>
      <c r="EJS277" s="508"/>
      <c r="EJT277" s="508"/>
      <c r="EJU277" s="508"/>
      <c r="EJV277" s="508"/>
      <c r="EJW277" s="508"/>
      <c r="EJX277" s="508"/>
      <c r="EJY277" s="508"/>
      <c r="EJZ277" s="508"/>
      <c r="EKA277" s="508"/>
      <c r="EKB277" s="508"/>
      <c r="EKC277" s="508"/>
      <c r="EKD277" s="508"/>
      <c r="EKE277" s="508"/>
      <c r="EKF277" s="508"/>
      <c r="EKG277" s="508"/>
      <c r="EKH277" s="508"/>
      <c r="EKI277" s="508"/>
      <c r="EKJ277" s="508"/>
      <c r="EKK277" s="508"/>
      <c r="EKL277" s="508"/>
      <c r="EKM277" s="508"/>
      <c r="EKN277" s="508"/>
      <c r="EKO277" s="508"/>
      <c r="EKP277" s="508"/>
      <c r="EKQ277" s="508"/>
      <c r="EKR277" s="508"/>
      <c r="EKS277" s="508"/>
      <c r="EKT277" s="508"/>
      <c r="EKU277" s="508"/>
      <c r="EKV277" s="508"/>
      <c r="EKW277" s="508"/>
      <c r="EKX277" s="508"/>
      <c r="EKY277" s="508"/>
      <c r="EKZ277" s="508"/>
      <c r="ELA277" s="508"/>
      <c r="ELB277" s="508"/>
      <c r="ELC277" s="508"/>
      <c r="ELD277" s="508"/>
      <c r="ELE277" s="508"/>
      <c r="ELF277" s="508"/>
      <c r="ELG277" s="508"/>
      <c r="ELH277" s="508"/>
      <c r="ELI277" s="508"/>
      <c r="ELJ277" s="508"/>
      <c r="ELK277" s="508"/>
      <c r="ELL277" s="508"/>
      <c r="ELM277" s="508"/>
      <c r="ELN277" s="508"/>
      <c r="ELO277" s="508"/>
      <c r="ELP277" s="508"/>
      <c r="ELQ277" s="508"/>
      <c r="ELR277" s="508"/>
      <c r="ELS277" s="508"/>
      <c r="ELT277" s="508"/>
      <c r="ELU277" s="508"/>
      <c r="ELV277" s="508"/>
      <c r="ELW277" s="508"/>
      <c r="ELX277" s="508"/>
      <c r="ELY277" s="508"/>
      <c r="ELZ277" s="508"/>
      <c r="EMA277" s="508"/>
      <c r="EMB277" s="508"/>
      <c r="EMC277" s="508"/>
      <c r="EMD277" s="508"/>
      <c r="EME277" s="508"/>
      <c r="EMF277" s="508"/>
      <c r="EMG277" s="508"/>
      <c r="EMH277" s="508"/>
      <c r="EMI277" s="508"/>
      <c r="EMJ277" s="508"/>
      <c r="EMK277" s="508"/>
      <c r="EML277" s="508"/>
      <c r="EMM277" s="508"/>
      <c r="EMN277" s="508"/>
      <c r="EMO277" s="508"/>
      <c r="EMP277" s="508"/>
      <c r="EMQ277" s="508"/>
      <c r="EMR277" s="508"/>
      <c r="EMS277" s="508"/>
      <c r="EMT277" s="508"/>
      <c r="EMU277" s="508"/>
      <c r="EMV277" s="508"/>
      <c r="EMW277" s="508"/>
      <c r="EMX277" s="508"/>
      <c r="EMY277" s="508"/>
      <c r="EMZ277" s="508"/>
      <c r="ENA277" s="508"/>
      <c r="ENB277" s="508"/>
      <c r="ENC277" s="508"/>
      <c r="END277" s="508"/>
      <c r="ENE277" s="508"/>
      <c r="ENF277" s="508"/>
      <c r="ENG277" s="508"/>
      <c r="ENH277" s="508"/>
      <c r="ENI277" s="508"/>
      <c r="ENJ277" s="508"/>
      <c r="ENK277" s="508"/>
      <c r="ENL277" s="508"/>
      <c r="ENM277" s="508"/>
      <c r="ENN277" s="508"/>
      <c r="ENO277" s="508"/>
      <c r="ENP277" s="508"/>
      <c r="ENQ277" s="508"/>
      <c r="ENR277" s="508"/>
      <c r="ENS277" s="508"/>
      <c r="ENT277" s="508"/>
      <c r="ENU277" s="508"/>
      <c r="ENV277" s="508"/>
      <c r="ENW277" s="508"/>
      <c r="ENX277" s="508"/>
      <c r="ENY277" s="508"/>
      <c r="ENZ277" s="508"/>
      <c r="EOA277" s="508"/>
      <c r="EOB277" s="508"/>
      <c r="EOC277" s="508"/>
      <c r="EOD277" s="508"/>
      <c r="EOE277" s="508"/>
      <c r="EOF277" s="508"/>
      <c r="EOG277" s="508"/>
      <c r="EOH277" s="508"/>
      <c r="EOI277" s="508"/>
      <c r="EOJ277" s="508"/>
      <c r="EOK277" s="508"/>
      <c r="EOL277" s="508"/>
      <c r="EOM277" s="508"/>
      <c r="EON277" s="508"/>
      <c r="EOO277" s="508"/>
      <c r="EOP277" s="508"/>
      <c r="EOQ277" s="508"/>
      <c r="EOR277" s="508"/>
      <c r="EOS277" s="508"/>
      <c r="EOT277" s="508"/>
      <c r="EOU277" s="508"/>
      <c r="EOV277" s="508"/>
      <c r="EOW277" s="508"/>
      <c r="EOX277" s="508"/>
      <c r="EOY277" s="508"/>
      <c r="EOZ277" s="508"/>
      <c r="EPA277" s="508"/>
      <c r="EPB277" s="508"/>
      <c r="EPC277" s="508"/>
      <c r="EPD277" s="508"/>
      <c r="EPE277" s="508"/>
      <c r="EPF277" s="508"/>
      <c r="EPG277" s="508"/>
      <c r="EPH277" s="508"/>
      <c r="EPI277" s="508"/>
      <c r="EPJ277" s="508"/>
      <c r="EPK277" s="508"/>
      <c r="EPL277" s="508"/>
      <c r="EPM277" s="508"/>
      <c r="EPN277" s="508"/>
      <c r="EPO277" s="508"/>
      <c r="EPP277" s="508"/>
      <c r="EPQ277" s="508"/>
      <c r="EPR277" s="508"/>
      <c r="EPS277" s="508"/>
      <c r="EPT277" s="508"/>
      <c r="EPU277" s="508"/>
      <c r="EPV277" s="508"/>
      <c r="EPW277" s="508"/>
      <c r="EPX277" s="508"/>
      <c r="EPY277" s="508"/>
      <c r="EPZ277" s="508"/>
      <c r="EQA277" s="508"/>
      <c r="EQB277" s="508"/>
      <c r="EQC277" s="508"/>
      <c r="EQD277" s="508"/>
      <c r="EQE277" s="508"/>
      <c r="EQF277" s="508"/>
      <c r="EQG277" s="508"/>
      <c r="EQH277" s="508"/>
      <c r="EQI277" s="508"/>
      <c r="EQJ277" s="508"/>
      <c r="EQK277" s="508"/>
      <c r="EQL277" s="508"/>
      <c r="EQM277" s="508"/>
      <c r="EQN277" s="508"/>
      <c r="EQO277" s="508"/>
      <c r="EQP277" s="508"/>
      <c r="EQQ277" s="508"/>
      <c r="EQR277" s="508"/>
      <c r="EQS277" s="508"/>
      <c r="EQT277" s="508"/>
      <c r="EQU277" s="508"/>
      <c r="EQV277" s="508"/>
      <c r="EQW277" s="508"/>
      <c r="EQX277" s="508"/>
      <c r="EQY277" s="508"/>
      <c r="EQZ277" s="508"/>
      <c r="ERA277" s="508"/>
      <c r="ERB277" s="508"/>
      <c r="ERC277" s="508"/>
      <c r="ERD277" s="508"/>
      <c r="ERE277" s="508"/>
      <c r="ERF277" s="508"/>
      <c r="ERG277" s="508"/>
      <c r="ERH277" s="508"/>
      <c r="ERI277" s="508"/>
      <c r="ERJ277" s="508"/>
      <c r="ERK277" s="508"/>
      <c r="ERL277" s="508"/>
      <c r="ERM277" s="508"/>
      <c r="ERN277" s="508"/>
      <c r="ERO277" s="508"/>
      <c r="ERP277" s="508"/>
      <c r="ERQ277" s="508"/>
      <c r="ERR277" s="508"/>
      <c r="ERS277" s="508"/>
      <c r="ERT277" s="508"/>
      <c r="ERU277" s="508"/>
      <c r="ERV277" s="508"/>
      <c r="ERW277" s="508"/>
      <c r="ERX277" s="508"/>
      <c r="ERY277" s="508"/>
      <c r="ERZ277" s="508"/>
      <c r="ESA277" s="508"/>
      <c r="ESB277" s="508"/>
      <c r="ESC277" s="508"/>
      <c r="ESD277" s="508"/>
      <c r="ESE277" s="508"/>
      <c r="ESF277" s="508"/>
      <c r="ESG277" s="508"/>
      <c r="ESH277" s="508"/>
      <c r="ESI277" s="508"/>
      <c r="ESJ277" s="508"/>
      <c r="ESK277" s="508"/>
      <c r="ESL277" s="508"/>
      <c r="ESM277" s="508"/>
      <c r="ESN277" s="508"/>
      <c r="ESO277" s="508"/>
      <c r="ESP277" s="508"/>
      <c r="ESQ277" s="508"/>
      <c r="ESR277" s="508"/>
      <c r="ESS277" s="508"/>
      <c r="EST277" s="508"/>
      <c r="ESU277" s="508"/>
      <c r="ESV277" s="508"/>
      <c r="ESW277" s="508"/>
      <c r="ESX277" s="508"/>
      <c r="ESY277" s="508"/>
      <c r="ESZ277" s="508"/>
      <c r="ETA277" s="508"/>
      <c r="ETB277" s="508"/>
      <c r="ETC277" s="508"/>
      <c r="ETD277" s="508"/>
      <c r="ETE277" s="508"/>
      <c r="ETF277" s="508"/>
      <c r="ETG277" s="508"/>
      <c r="ETH277" s="508"/>
      <c r="ETI277" s="508"/>
      <c r="ETJ277" s="508"/>
      <c r="ETK277" s="508"/>
      <c r="ETL277" s="508"/>
      <c r="ETM277" s="508"/>
      <c r="ETN277" s="508"/>
      <c r="ETO277" s="508"/>
      <c r="ETP277" s="508"/>
      <c r="ETQ277" s="508"/>
      <c r="ETR277" s="508"/>
      <c r="ETS277" s="508"/>
      <c r="ETT277" s="508"/>
      <c r="ETU277" s="508"/>
      <c r="ETV277" s="508"/>
      <c r="ETW277" s="508"/>
      <c r="ETX277" s="508"/>
      <c r="ETY277" s="508"/>
      <c r="ETZ277" s="508"/>
      <c r="EUA277" s="508"/>
      <c r="EUB277" s="508"/>
      <c r="EUC277" s="508"/>
      <c r="EUD277" s="508"/>
      <c r="EUE277" s="508"/>
      <c r="EUF277" s="508"/>
      <c r="EUG277" s="508"/>
      <c r="EUH277" s="508"/>
      <c r="EUI277" s="508"/>
      <c r="EUJ277" s="508"/>
      <c r="EUK277" s="508"/>
      <c r="EUL277" s="508"/>
      <c r="EUM277" s="508"/>
      <c r="EUN277" s="508"/>
      <c r="EUO277" s="508"/>
      <c r="EUP277" s="508"/>
      <c r="EUQ277" s="508"/>
      <c r="EUR277" s="508"/>
      <c r="EUS277" s="508"/>
      <c r="EUT277" s="508"/>
      <c r="EUU277" s="508"/>
      <c r="EUV277" s="508"/>
      <c r="EUW277" s="508"/>
      <c r="EUX277" s="508"/>
      <c r="EUY277" s="508"/>
      <c r="EUZ277" s="508"/>
      <c r="EVA277" s="508"/>
      <c r="EVB277" s="508"/>
      <c r="EVC277" s="508"/>
      <c r="EVD277" s="508"/>
      <c r="EVE277" s="508"/>
      <c r="EVF277" s="508"/>
      <c r="EVG277" s="508"/>
      <c r="EVH277" s="508"/>
      <c r="EVI277" s="508"/>
      <c r="EVJ277" s="508"/>
      <c r="EVK277" s="508"/>
      <c r="EVL277" s="508"/>
      <c r="EVM277" s="508"/>
      <c r="EVN277" s="508"/>
      <c r="EVO277" s="508"/>
      <c r="EVP277" s="508"/>
      <c r="EVQ277" s="508"/>
      <c r="EVR277" s="508"/>
      <c r="EVS277" s="508"/>
      <c r="EVT277" s="508"/>
      <c r="EVU277" s="508"/>
      <c r="EVV277" s="508"/>
      <c r="EVW277" s="508"/>
      <c r="EVX277" s="508"/>
      <c r="EVY277" s="508"/>
      <c r="EVZ277" s="508"/>
      <c r="EWA277" s="508"/>
      <c r="EWB277" s="508"/>
      <c r="EWC277" s="508"/>
      <c r="EWD277" s="508"/>
      <c r="EWE277" s="508"/>
      <c r="EWF277" s="508"/>
      <c r="EWG277" s="508"/>
      <c r="EWH277" s="508"/>
      <c r="EWI277" s="508"/>
      <c r="EWJ277" s="508"/>
      <c r="EWK277" s="508"/>
      <c r="EWL277" s="508"/>
      <c r="EWM277" s="508"/>
      <c r="EWN277" s="508"/>
      <c r="EWO277" s="508"/>
      <c r="EWP277" s="508"/>
      <c r="EWQ277" s="508"/>
      <c r="EWR277" s="508"/>
      <c r="EWS277" s="508"/>
      <c r="EWT277" s="508"/>
      <c r="EWU277" s="508"/>
      <c r="EWV277" s="508"/>
      <c r="EWW277" s="508"/>
      <c r="EWX277" s="508"/>
      <c r="EWY277" s="508"/>
      <c r="EWZ277" s="508"/>
      <c r="EXA277" s="508"/>
      <c r="EXB277" s="508"/>
      <c r="EXC277" s="508"/>
      <c r="EXD277" s="508"/>
      <c r="EXE277" s="508"/>
      <c r="EXF277" s="508"/>
      <c r="EXG277" s="508"/>
      <c r="EXH277" s="508"/>
      <c r="EXI277" s="508"/>
      <c r="EXJ277" s="508"/>
      <c r="EXK277" s="508"/>
      <c r="EXL277" s="508"/>
      <c r="EXM277" s="508"/>
      <c r="EXN277" s="508"/>
      <c r="EXO277" s="508"/>
      <c r="EXP277" s="508"/>
      <c r="EXQ277" s="508"/>
      <c r="EXR277" s="508"/>
      <c r="EXS277" s="508"/>
      <c r="EXT277" s="508"/>
      <c r="EXU277" s="508"/>
      <c r="EXV277" s="508"/>
      <c r="EXW277" s="508"/>
      <c r="EXX277" s="508"/>
      <c r="EXY277" s="508"/>
      <c r="EXZ277" s="508"/>
      <c r="EYA277" s="508"/>
      <c r="EYB277" s="508"/>
      <c r="EYC277" s="508"/>
      <c r="EYD277" s="508"/>
      <c r="EYE277" s="508"/>
      <c r="EYF277" s="508"/>
      <c r="EYG277" s="508"/>
      <c r="EYH277" s="508"/>
      <c r="EYI277" s="508"/>
      <c r="EYJ277" s="508"/>
      <c r="EYK277" s="508"/>
      <c r="EYL277" s="508"/>
      <c r="EYM277" s="508"/>
      <c r="EYN277" s="508"/>
      <c r="EYO277" s="508"/>
      <c r="EYP277" s="508"/>
      <c r="EYQ277" s="508"/>
      <c r="EYR277" s="508"/>
      <c r="EYS277" s="508"/>
      <c r="EYT277" s="508"/>
      <c r="EYU277" s="508"/>
      <c r="EYV277" s="508"/>
      <c r="EYW277" s="508"/>
      <c r="EYX277" s="508"/>
      <c r="EYY277" s="508"/>
      <c r="EYZ277" s="508"/>
      <c r="EZA277" s="508"/>
      <c r="EZB277" s="508"/>
      <c r="EZC277" s="508"/>
      <c r="EZD277" s="508"/>
      <c r="EZE277" s="508"/>
      <c r="EZF277" s="508"/>
      <c r="EZG277" s="508"/>
      <c r="EZH277" s="508"/>
      <c r="EZI277" s="508"/>
      <c r="EZJ277" s="508"/>
      <c r="EZK277" s="508"/>
      <c r="EZL277" s="508"/>
      <c r="EZM277" s="508"/>
      <c r="EZN277" s="508"/>
      <c r="EZO277" s="508"/>
      <c r="EZP277" s="508"/>
      <c r="EZQ277" s="508"/>
      <c r="EZR277" s="508"/>
      <c r="EZS277" s="508"/>
      <c r="EZT277" s="508"/>
      <c r="EZU277" s="508"/>
      <c r="EZV277" s="508"/>
      <c r="EZW277" s="508"/>
      <c r="EZX277" s="508"/>
      <c r="EZY277" s="508"/>
      <c r="EZZ277" s="508"/>
      <c r="FAA277" s="508"/>
      <c r="FAB277" s="508"/>
      <c r="FAC277" s="508"/>
      <c r="FAD277" s="508"/>
      <c r="FAE277" s="508"/>
      <c r="FAF277" s="508"/>
      <c r="FAG277" s="508"/>
      <c r="FAH277" s="508"/>
      <c r="FAI277" s="508"/>
      <c r="FAJ277" s="508"/>
      <c r="FAK277" s="508"/>
      <c r="FAL277" s="508"/>
      <c r="FAM277" s="508"/>
      <c r="FAN277" s="508"/>
      <c r="FAO277" s="508"/>
      <c r="FAP277" s="508"/>
      <c r="FAQ277" s="508"/>
      <c r="FAR277" s="508"/>
      <c r="FAS277" s="508"/>
      <c r="FAT277" s="508"/>
      <c r="FAU277" s="508"/>
      <c r="FAV277" s="508"/>
      <c r="FAW277" s="508"/>
      <c r="FAX277" s="508"/>
      <c r="FAY277" s="508"/>
      <c r="FAZ277" s="508"/>
      <c r="FBA277" s="508"/>
      <c r="FBB277" s="508"/>
      <c r="FBC277" s="508"/>
      <c r="FBD277" s="508"/>
      <c r="FBE277" s="508"/>
      <c r="FBF277" s="508"/>
      <c r="FBG277" s="508"/>
      <c r="FBH277" s="508"/>
      <c r="FBI277" s="508"/>
      <c r="FBJ277" s="508"/>
      <c r="FBK277" s="508"/>
      <c r="FBL277" s="508"/>
      <c r="FBM277" s="508"/>
      <c r="FBN277" s="508"/>
      <c r="FBO277" s="508"/>
      <c r="FBP277" s="508"/>
      <c r="FBQ277" s="508"/>
      <c r="FBR277" s="508"/>
      <c r="FBS277" s="508"/>
      <c r="FBT277" s="508"/>
      <c r="FBU277" s="508"/>
      <c r="FBV277" s="508"/>
      <c r="FBW277" s="508"/>
      <c r="FBX277" s="508"/>
      <c r="FBY277" s="508"/>
      <c r="FBZ277" s="508"/>
      <c r="FCA277" s="508"/>
      <c r="FCB277" s="508"/>
      <c r="FCC277" s="508"/>
      <c r="FCD277" s="508"/>
      <c r="FCE277" s="508"/>
      <c r="FCF277" s="508"/>
      <c r="FCG277" s="508"/>
      <c r="FCH277" s="508"/>
      <c r="FCI277" s="508"/>
      <c r="FCJ277" s="508"/>
      <c r="FCK277" s="508"/>
      <c r="FCL277" s="508"/>
      <c r="FCM277" s="508"/>
      <c r="FCN277" s="508"/>
      <c r="FCO277" s="508"/>
      <c r="FCP277" s="508"/>
      <c r="FCQ277" s="508"/>
      <c r="FCR277" s="508"/>
      <c r="FCS277" s="508"/>
      <c r="FCT277" s="508"/>
      <c r="FCU277" s="508"/>
      <c r="FCV277" s="508"/>
      <c r="FCW277" s="508"/>
      <c r="FCX277" s="508"/>
      <c r="FCY277" s="508"/>
      <c r="FCZ277" s="508"/>
      <c r="FDA277" s="508"/>
      <c r="FDB277" s="508"/>
      <c r="FDC277" s="508"/>
      <c r="FDD277" s="508"/>
      <c r="FDE277" s="508"/>
      <c r="FDF277" s="508"/>
      <c r="FDG277" s="508"/>
      <c r="FDH277" s="508"/>
      <c r="FDI277" s="508"/>
      <c r="FDJ277" s="508"/>
      <c r="FDK277" s="508"/>
      <c r="FDL277" s="508"/>
      <c r="FDM277" s="508"/>
      <c r="FDN277" s="508"/>
      <c r="FDO277" s="508"/>
      <c r="FDP277" s="508"/>
      <c r="FDQ277" s="508"/>
      <c r="FDR277" s="508"/>
      <c r="FDS277" s="508"/>
      <c r="FDT277" s="508"/>
      <c r="FDU277" s="508"/>
      <c r="FDV277" s="508"/>
      <c r="FDW277" s="508"/>
      <c r="FDX277" s="508"/>
      <c r="FDY277" s="508"/>
      <c r="FDZ277" s="508"/>
      <c r="FEA277" s="508"/>
      <c r="FEB277" s="508"/>
      <c r="FEC277" s="508"/>
      <c r="FED277" s="508"/>
      <c r="FEE277" s="508"/>
      <c r="FEF277" s="508"/>
      <c r="FEG277" s="508"/>
      <c r="FEH277" s="508"/>
      <c r="FEI277" s="508"/>
      <c r="FEJ277" s="508"/>
      <c r="FEK277" s="508"/>
      <c r="FEL277" s="508"/>
      <c r="FEM277" s="508"/>
      <c r="FEN277" s="508"/>
      <c r="FEO277" s="508"/>
      <c r="FEP277" s="508"/>
      <c r="FEQ277" s="508"/>
      <c r="FER277" s="508"/>
      <c r="FES277" s="508"/>
      <c r="FET277" s="508"/>
      <c r="FEU277" s="508"/>
      <c r="FEV277" s="508"/>
      <c r="FEW277" s="508"/>
      <c r="FEX277" s="508"/>
      <c r="FEY277" s="508"/>
      <c r="FEZ277" s="508"/>
      <c r="FFA277" s="508"/>
      <c r="FFB277" s="508"/>
      <c r="FFC277" s="508"/>
      <c r="FFD277" s="508"/>
      <c r="FFE277" s="508"/>
      <c r="FFF277" s="508"/>
      <c r="FFG277" s="508"/>
      <c r="FFH277" s="508"/>
      <c r="FFI277" s="508"/>
      <c r="FFJ277" s="508"/>
      <c r="FFK277" s="508"/>
      <c r="FFL277" s="508"/>
      <c r="FFM277" s="508"/>
      <c r="FFN277" s="508"/>
      <c r="FFO277" s="508"/>
      <c r="FFP277" s="508"/>
      <c r="FFQ277" s="508"/>
      <c r="FFR277" s="508"/>
      <c r="FFS277" s="508"/>
      <c r="FFT277" s="508"/>
      <c r="FFU277" s="508"/>
      <c r="FFV277" s="508"/>
      <c r="FFW277" s="508"/>
      <c r="FFX277" s="508"/>
      <c r="FFY277" s="508"/>
      <c r="FFZ277" s="508"/>
      <c r="FGA277" s="508"/>
      <c r="FGB277" s="508"/>
      <c r="FGC277" s="508"/>
      <c r="FGD277" s="508"/>
      <c r="FGE277" s="508"/>
      <c r="FGF277" s="508"/>
      <c r="FGG277" s="508"/>
      <c r="FGH277" s="508"/>
      <c r="FGI277" s="508"/>
      <c r="FGJ277" s="508"/>
      <c r="FGK277" s="508"/>
      <c r="FGL277" s="508"/>
      <c r="FGM277" s="508"/>
      <c r="FGN277" s="508"/>
      <c r="FGO277" s="508"/>
      <c r="FGP277" s="508"/>
      <c r="FGQ277" s="508"/>
      <c r="FGR277" s="508"/>
      <c r="FGS277" s="508"/>
      <c r="FGT277" s="508"/>
      <c r="FGU277" s="508"/>
      <c r="FGV277" s="508"/>
      <c r="FGW277" s="508"/>
      <c r="FGX277" s="508"/>
      <c r="FGY277" s="508"/>
      <c r="FGZ277" s="508"/>
      <c r="FHA277" s="508"/>
      <c r="FHB277" s="508"/>
      <c r="FHC277" s="508"/>
      <c r="FHD277" s="508"/>
      <c r="FHE277" s="508"/>
      <c r="FHF277" s="508"/>
      <c r="FHG277" s="508"/>
      <c r="FHH277" s="508"/>
      <c r="FHI277" s="508"/>
      <c r="FHJ277" s="508"/>
      <c r="FHK277" s="508"/>
      <c r="FHL277" s="508"/>
      <c r="FHM277" s="508"/>
      <c r="FHN277" s="508"/>
      <c r="FHO277" s="508"/>
      <c r="FHP277" s="508"/>
      <c r="FHQ277" s="508"/>
      <c r="FHR277" s="508"/>
      <c r="FHS277" s="508"/>
      <c r="FHT277" s="508"/>
      <c r="FHU277" s="508"/>
      <c r="FHV277" s="508"/>
      <c r="FHW277" s="508"/>
      <c r="FHX277" s="508"/>
      <c r="FHY277" s="508"/>
      <c r="FHZ277" s="508"/>
      <c r="FIA277" s="508"/>
      <c r="FIB277" s="508"/>
      <c r="FIC277" s="508"/>
      <c r="FID277" s="508"/>
      <c r="FIE277" s="508"/>
      <c r="FIF277" s="508"/>
      <c r="FIG277" s="508"/>
      <c r="FIH277" s="508"/>
      <c r="FII277" s="508"/>
      <c r="FIJ277" s="508"/>
      <c r="FIK277" s="508"/>
      <c r="FIL277" s="508"/>
      <c r="FIM277" s="508"/>
      <c r="FIN277" s="508"/>
      <c r="FIO277" s="508"/>
      <c r="FIP277" s="508"/>
      <c r="FIQ277" s="508"/>
      <c r="FIR277" s="508"/>
      <c r="FIS277" s="508"/>
      <c r="FIT277" s="508"/>
      <c r="FIU277" s="508"/>
      <c r="FIV277" s="508"/>
      <c r="FIW277" s="508"/>
      <c r="FIX277" s="508"/>
      <c r="FIY277" s="508"/>
      <c r="FIZ277" s="508"/>
      <c r="FJA277" s="508"/>
      <c r="FJB277" s="508"/>
      <c r="FJC277" s="508"/>
      <c r="FJD277" s="508"/>
      <c r="FJE277" s="508"/>
      <c r="FJF277" s="508"/>
      <c r="FJG277" s="508"/>
      <c r="FJH277" s="508"/>
      <c r="FJI277" s="508"/>
      <c r="FJJ277" s="508"/>
      <c r="FJK277" s="508"/>
      <c r="FJL277" s="508"/>
      <c r="FJM277" s="508"/>
      <c r="FJN277" s="508"/>
      <c r="FJO277" s="508"/>
      <c r="FJP277" s="508"/>
      <c r="FJQ277" s="508"/>
      <c r="FJR277" s="508"/>
      <c r="FJS277" s="508"/>
      <c r="FJT277" s="508"/>
      <c r="FJU277" s="508"/>
      <c r="FJV277" s="508"/>
      <c r="FJW277" s="508"/>
      <c r="FJX277" s="508"/>
      <c r="FJY277" s="508"/>
      <c r="FJZ277" s="508"/>
      <c r="FKA277" s="508"/>
      <c r="FKB277" s="508"/>
      <c r="FKC277" s="508"/>
      <c r="FKD277" s="508"/>
      <c r="FKE277" s="508"/>
      <c r="FKF277" s="508"/>
      <c r="FKG277" s="508"/>
      <c r="FKH277" s="508"/>
      <c r="FKI277" s="508"/>
      <c r="FKJ277" s="508"/>
      <c r="FKK277" s="508"/>
      <c r="FKL277" s="508"/>
      <c r="FKM277" s="508"/>
      <c r="FKN277" s="508"/>
      <c r="FKO277" s="508"/>
      <c r="FKP277" s="420"/>
      <c r="FKQ277" s="420"/>
      <c r="FKR277" s="420"/>
      <c r="FKS277" s="420"/>
      <c r="FKT277" s="420"/>
      <c r="FKU277" s="420"/>
      <c r="FKV277" s="420"/>
      <c r="FKW277" s="420"/>
      <c r="FKX277" s="420"/>
      <c r="FKY277" s="420"/>
      <c r="FKZ277" s="420"/>
      <c r="FLA277" s="420"/>
      <c r="FLB277" s="420"/>
      <c r="FLC277" s="420"/>
      <c r="FLD277" s="420"/>
      <c r="FLE277" s="420"/>
      <c r="FLF277" s="420"/>
      <c r="FLG277" s="420"/>
      <c r="FLH277" s="420"/>
      <c r="FLI277" s="420"/>
      <c r="FLJ277" s="420"/>
      <c r="FLK277" s="420"/>
      <c r="FLL277" s="420"/>
      <c r="FLM277" s="420"/>
      <c r="FLN277" s="420"/>
      <c r="FLO277" s="420"/>
      <c r="FLP277" s="420"/>
      <c r="FLQ277" s="420"/>
      <c r="FLR277" s="420"/>
      <c r="FLS277" s="420"/>
      <c r="FLT277" s="420"/>
      <c r="FLU277" s="420"/>
      <c r="FLV277" s="420"/>
      <c r="FLW277" s="420"/>
      <c r="FLX277" s="420"/>
      <c r="FLY277" s="420"/>
      <c r="FLZ277" s="420"/>
      <c r="FMA277" s="420"/>
      <c r="FMB277" s="420"/>
      <c r="FMC277" s="420"/>
      <c r="FMD277" s="420"/>
      <c r="FME277" s="420"/>
      <c r="FMF277" s="420"/>
      <c r="FMG277" s="420"/>
      <c r="FMH277" s="420"/>
      <c r="FMI277" s="420"/>
      <c r="FMJ277" s="420"/>
      <c r="FMK277" s="420"/>
      <c r="FML277" s="420"/>
      <c r="FMM277" s="420"/>
      <c r="FMN277" s="420"/>
      <c r="FMO277" s="420"/>
      <c r="FMP277" s="420"/>
      <c r="FMQ277" s="420"/>
      <c r="FMR277" s="420"/>
      <c r="FMS277" s="420"/>
      <c r="FMT277" s="420"/>
      <c r="FMU277" s="420"/>
      <c r="FMV277" s="420"/>
      <c r="FMW277" s="420"/>
      <c r="FMX277" s="420"/>
      <c r="FMY277" s="420"/>
      <c r="FMZ277" s="420"/>
      <c r="FNA277" s="420"/>
      <c r="FNB277" s="420"/>
      <c r="FNC277" s="420"/>
      <c r="FND277" s="420"/>
      <c r="FNE277" s="420"/>
      <c r="FNF277" s="420"/>
      <c r="FNG277" s="420"/>
      <c r="FNH277" s="420"/>
      <c r="FNI277" s="420"/>
      <c r="FNJ277" s="420"/>
      <c r="FNK277" s="420"/>
      <c r="FNL277" s="420"/>
      <c r="FNM277" s="420"/>
      <c r="FNN277" s="420"/>
      <c r="FNO277" s="420"/>
      <c r="FNP277" s="420"/>
      <c r="FNQ277" s="420"/>
      <c r="FNR277" s="420"/>
      <c r="FNS277" s="420"/>
      <c r="FNT277" s="420"/>
      <c r="FNU277" s="420"/>
      <c r="FNV277" s="420"/>
      <c r="FNW277" s="420"/>
      <c r="FNX277" s="420"/>
      <c r="FNY277" s="420"/>
      <c r="FNZ277" s="420"/>
      <c r="FOA277" s="420"/>
      <c r="FOB277" s="420"/>
      <c r="FOC277" s="420"/>
      <c r="FOD277" s="420"/>
      <c r="FOE277" s="420"/>
      <c r="FOF277" s="420"/>
      <c r="FOG277" s="420"/>
      <c r="FOH277" s="420"/>
      <c r="FOI277" s="420"/>
      <c r="FOJ277" s="420"/>
      <c r="FOK277" s="420"/>
      <c r="FOL277" s="420"/>
      <c r="FOM277" s="420"/>
      <c r="FON277" s="420"/>
      <c r="FOO277" s="420"/>
      <c r="FOP277" s="420"/>
      <c r="FOQ277" s="420"/>
      <c r="FOR277" s="420"/>
      <c r="FOS277" s="420"/>
      <c r="FOT277" s="420"/>
      <c r="FOU277" s="420"/>
      <c r="FOV277" s="420"/>
      <c r="FOW277" s="420"/>
      <c r="FOX277" s="420"/>
      <c r="FOY277" s="420"/>
      <c r="FOZ277" s="420"/>
      <c r="FPA277" s="420"/>
      <c r="FPB277" s="420"/>
      <c r="FPC277" s="420"/>
      <c r="FPD277" s="420"/>
      <c r="FPE277" s="420"/>
      <c r="FPF277" s="420"/>
      <c r="FPG277" s="420"/>
      <c r="FPH277" s="420"/>
      <c r="FPI277" s="420"/>
      <c r="FPJ277" s="420"/>
      <c r="FPK277" s="420"/>
      <c r="FPL277" s="420"/>
      <c r="FPM277" s="420"/>
      <c r="FPN277" s="420"/>
      <c r="FPO277" s="420"/>
      <c r="FPP277" s="420"/>
      <c r="FPQ277" s="420"/>
      <c r="FPR277" s="420"/>
      <c r="FPS277" s="420"/>
      <c r="FPT277" s="420"/>
      <c r="FPU277" s="420"/>
      <c r="FPV277" s="420"/>
      <c r="FPW277" s="420"/>
      <c r="FPX277" s="420"/>
      <c r="FPY277" s="420"/>
      <c r="FPZ277" s="420"/>
      <c r="FQA277" s="420"/>
      <c r="FQB277" s="420"/>
      <c r="FQC277" s="420"/>
      <c r="FQD277" s="420"/>
      <c r="FQE277" s="420"/>
      <c r="FQF277" s="420"/>
      <c r="FQG277" s="420"/>
      <c r="FQH277" s="420"/>
      <c r="FQI277" s="420"/>
      <c r="FQJ277" s="420"/>
      <c r="FQK277" s="420"/>
      <c r="FQL277" s="420"/>
      <c r="FQM277" s="420"/>
      <c r="FQN277" s="420"/>
      <c r="FQO277" s="420"/>
      <c r="FQP277" s="420"/>
      <c r="FQQ277" s="420"/>
      <c r="FQR277" s="420"/>
      <c r="FQS277" s="420"/>
      <c r="FQT277" s="420"/>
      <c r="FQU277" s="420"/>
      <c r="FQV277" s="420"/>
      <c r="FQW277" s="420"/>
      <c r="FQX277" s="420"/>
      <c r="FQY277" s="420"/>
      <c r="FQZ277" s="420"/>
      <c r="FRA277" s="420"/>
      <c r="FRB277" s="420"/>
      <c r="FRC277" s="420"/>
      <c r="FRD277" s="420"/>
      <c r="FRE277" s="420"/>
      <c r="FRF277" s="420"/>
      <c r="FRG277" s="420"/>
      <c r="FRH277" s="420"/>
      <c r="FRI277" s="420"/>
      <c r="FRJ277" s="420"/>
      <c r="FRK277" s="420"/>
      <c r="FRL277" s="420"/>
      <c r="FRM277" s="420"/>
      <c r="FRN277" s="420"/>
      <c r="FRO277" s="420"/>
      <c r="FRP277" s="420"/>
      <c r="FRQ277" s="420"/>
      <c r="FRR277" s="420"/>
      <c r="FRS277" s="420"/>
      <c r="FRT277" s="420"/>
      <c r="FRU277" s="420"/>
      <c r="FRV277" s="420"/>
      <c r="FRW277" s="420"/>
      <c r="FRX277" s="420"/>
      <c r="FRY277" s="420"/>
      <c r="FRZ277" s="420"/>
      <c r="FSA277" s="420"/>
      <c r="FSB277" s="420"/>
      <c r="FSC277" s="420"/>
      <c r="FSD277" s="420"/>
      <c r="FSE277" s="420"/>
      <c r="FSF277" s="420"/>
      <c r="FSG277" s="420"/>
      <c r="FSH277" s="420"/>
      <c r="FSI277" s="420"/>
      <c r="FSJ277" s="420"/>
      <c r="FSK277" s="420"/>
      <c r="FSL277" s="420"/>
      <c r="FSM277" s="420"/>
      <c r="FSN277" s="420"/>
      <c r="FSO277" s="420"/>
      <c r="FSP277" s="420"/>
      <c r="FSQ277" s="420"/>
      <c r="FSR277" s="420"/>
      <c r="FSS277" s="420"/>
      <c r="FST277" s="420"/>
      <c r="FSU277" s="420"/>
      <c r="FSV277" s="420"/>
      <c r="FSW277" s="420"/>
      <c r="FSX277" s="420"/>
      <c r="FSY277" s="420"/>
      <c r="FSZ277" s="420"/>
      <c r="FTA277" s="420"/>
      <c r="FTB277" s="420"/>
      <c r="FTC277" s="420"/>
      <c r="FTD277" s="420"/>
      <c r="FTE277" s="420"/>
      <c r="FTF277" s="420"/>
      <c r="FTG277" s="420"/>
      <c r="FTH277" s="420"/>
      <c r="FTI277" s="420"/>
      <c r="FTJ277" s="420"/>
      <c r="FTK277" s="420"/>
      <c r="FTL277" s="420"/>
      <c r="FTM277" s="420"/>
      <c r="FTN277" s="420"/>
      <c r="FTO277" s="420"/>
      <c r="FTP277" s="420"/>
      <c r="FTQ277" s="420"/>
      <c r="FTR277" s="420"/>
      <c r="FTS277" s="420"/>
      <c r="FTT277" s="420"/>
      <c r="FTU277" s="420"/>
      <c r="FTV277" s="420"/>
      <c r="FTW277" s="420"/>
      <c r="FTX277" s="420"/>
      <c r="FTY277" s="420"/>
      <c r="FTZ277" s="420"/>
      <c r="FUA277" s="420"/>
      <c r="FUB277" s="420"/>
      <c r="FUC277" s="420"/>
      <c r="FUD277" s="420"/>
      <c r="FUE277" s="420"/>
      <c r="FUF277" s="420"/>
      <c r="FUG277" s="420"/>
      <c r="FUH277" s="420"/>
      <c r="FUI277" s="420"/>
      <c r="FUJ277" s="420"/>
      <c r="FUK277" s="420"/>
      <c r="FUL277" s="420"/>
      <c r="FUM277" s="420"/>
      <c r="FUN277" s="420"/>
      <c r="FUO277" s="420"/>
      <c r="FUP277" s="420"/>
      <c r="FUQ277" s="420"/>
      <c r="FUR277" s="420"/>
      <c r="FUS277" s="420"/>
      <c r="FUT277" s="420"/>
      <c r="FUU277" s="420"/>
      <c r="FUV277" s="420"/>
      <c r="FUW277" s="420"/>
      <c r="FUX277" s="420"/>
      <c r="FUY277" s="420"/>
      <c r="FUZ277" s="420"/>
      <c r="FVA277" s="420"/>
      <c r="FVB277" s="420"/>
      <c r="FVC277" s="420"/>
      <c r="FVD277" s="420"/>
      <c r="FVE277" s="420"/>
      <c r="FVF277" s="420"/>
      <c r="FVG277" s="420"/>
      <c r="FVH277" s="420"/>
      <c r="FVI277" s="420"/>
      <c r="FVJ277" s="420"/>
      <c r="FVK277" s="420"/>
      <c r="FVL277" s="420"/>
      <c r="FVM277" s="420"/>
      <c r="FVN277" s="420"/>
      <c r="FVO277" s="420"/>
      <c r="FVP277" s="420"/>
      <c r="FVQ277" s="420"/>
      <c r="FVR277" s="420"/>
      <c r="FVS277" s="420"/>
      <c r="FVT277" s="420"/>
      <c r="FVU277" s="420"/>
      <c r="FVV277" s="420"/>
      <c r="FVW277" s="420"/>
      <c r="FVX277" s="420"/>
      <c r="FVY277" s="420"/>
      <c r="FVZ277" s="420"/>
      <c r="FWA277" s="420"/>
      <c r="FWB277" s="420"/>
      <c r="FWC277" s="420"/>
      <c r="FWD277" s="420"/>
      <c r="FWE277" s="420"/>
      <c r="FWF277" s="420"/>
      <c r="FWG277" s="420"/>
      <c r="FWH277" s="420"/>
      <c r="FWI277" s="420"/>
      <c r="FWJ277" s="420"/>
      <c r="FWK277" s="420"/>
      <c r="FWL277" s="420"/>
      <c r="FWM277" s="420"/>
      <c r="FWN277" s="420"/>
      <c r="FWO277" s="420"/>
      <c r="FWP277" s="420"/>
      <c r="FWQ277" s="420"/>
      <c r="FWR277" s="420"/>
      <c r="FWS277" s="420"/>
      <c r="FWT277" s="420"/>
      <c r="FWU277" s="420"/>
      <c r="FWV277" s="420"/>
      <c r="FWW277" s="420"/>
      <c r="FWX277" s="420"/>
      <c r="FWY277" s="420"/>
      <c r="FWZ277" s="420"/>
      <c r="FXA277" s="420"/>
      <c r="FXB277" s="420"/>
      <c r="FXC277" s="420"/>
      <c r="FXD277" s="420"/>
      <c r="FXE277" s="420"/>
      <c r="FXF277" s="420"/>
      <c r="FXG277" s="420"/>
      <c r="FXH277" s="420"/>
      <c r="FXI277" s="420"/>
      <c r="FXJ277" s="420"/>
      <c r="FXK277" s="420"/>
      <c r="FXL277" s="420"/>
      <c r="FXM277" s="420"/>
      <c r="FXN277" s="420"/>
      <c r="FXO277" s="420"/>
      <c r="FXP277" s="420"/>
      <c r="FXQ277" s="420"/>
      <c r="FXR277" s="420"/>
      <c r="FXS277" s="420"/>
      <c r="FXT277" s="420"/>
      <c r="FXU277" s="420"/>
      <c r="FXV277" s="420"/>
      <c r="FXW277" s="420"/>
      <c r="FXX277" s="420"/>
      <c r="FXY277" s="420"/>
      <c r="FXZ277" s="420"/>
      <c r="FYA277" s="420"/>
      <c r="FYB277" s="420"/>
      <c r="FYC277" s="420"/>
      <c r="FYD277" s="420"/>
      <c r="FYE277" s="420"/>
      <c r="FYF277" s="420"/>
      <c r="FYG277" s="420"/>
      <c r="FYH277" s="420"/>
      <c r="FYI277" s="420"/>
      <c r="FYJ277" s="420"/>
      <c r="FYK277" s="420"/>
      <c r="FYL277" s="420"/>
      <c r="FYM277" s="420"/>
      <c r="FYN277" s="420"/>
      <c r="FYO277" s="420"/>
      <c r="FYP277" s="420"/>
      <c r="FYQ277" s="420"/>
      <c r="FYR277" s="420"/>
      <c r="FYS277" s="420"/>
      <c r="FYT277" s="420"/>
      <c r="FYU277" s="420"/>
      <c r="FYV277" s="420"/>
      <c r="FYW277" s="420"/>
      <c r="FYX277" s="420"/>
      <c r="FYY277" s="420"/>
      <c r="FYZ277" s="420"/>
      <c r="FZA277" s="420"/>
      <c r="FZB277" s="420"/>
      <c r="FZC277" s="420"/>
      <c r="FZD277" s="420"/>
      <c r="FZE277" s="420"/>
      <c r="FZF277" s="420"/>
      <c r="FZG277" s="420"/>
      <c r="FZH277" s="420"/>
      <c r="FZI277" s="420"/>
      <c r="FZJ277" s="420"/>
      <c r="FZK277" s="420"/>
      <c r="FZL277" s="420"/>
      <c r="FZM277" s="420"/>
      <c r="FZN277" s="420"/>
      <c r="FZO277" s="420"/>
      <c r="FZP277" s="420"/>
      <c r="FZQ277" s="420"/>
      <c r="FZR277" s="420"/>
      <c r="FZS277" s="420"/>
      <c r="FZT277" s="420"/>
      <c r="FZU277" s="420"/>
      <c r="FZV277" s="420"/>
      <c r="FZW277" s="420"/>
      <c r="FZX277" s="420"/>
      <c r="FZY277" s="420"/>
      <c r="FZZ277" s="420"/>
      <c r="GAA277" s="420"/>
      <c r="GAB277" s="420"/>
      <c r="GAC277" s="420"/>
      <c r="GAD277" s="420"/>
      <c r="GAE277" s="420"/>
      <c r="GAF277" s="420"/>
      <c r="GAG277" s="420"/>
      <c r="GAH277" s="420"/>
      <c r="GAI277" s="420"/>
      <c r="GAJ277" s="420"/>
      <c r="GAK277" s="420"/>
      <c r="GAL277" s="420"/>
      <c r="GAM277" s="420"/>
      <c r="GAN277" s="420"/>
      <c r="GAO277" s="420"/>
      <c r="GAP277" s="420"/>
      <c r="GAQ277" s="420"/>
      <c r="GAR277" s="420"/>
      <c r="GAS277" s="420"/>
      <c r="GAT277" s="420"/>
      <c r="GAU277" s="420"/>
      <c r="GAV277" s="420"/>
      <c r="GAW277" s="420"/>
      <c r="GAX277" s="420"/>
      <c r="GAY277" s="420"/>
      <c r="GAZ277" s="420"/>
      <c r="GBA277" s="420"/>
      <c r="GBB277" s="420"/>
      <c r="GBC277" s="420"/>
      <c r="GBD277" s="420"/>
      <c r="GBE277" s="420"/>
      <c r="GBF277" s="420"/>
      <c r="GBG277" s="420"/>
      <c r="GBH277" s="420"/>
      <c r="GBI277" s="420"/>
      <c r="GBJ277" s="420"/>
      <c r="GBK277" s="420"/>
      <c r="GBL277" s="420"/>
      <c r="GBM277" s="420"/>
      <c r="GBN277" s="420"/>
      <c r="GBO277" s="420"/>
      <c r="GBP277" s="420"/>
      <c r="GBQ277" s="420"/>
      <c r="GBR277" s="420"/>
      <c r="GBS277" s="420"/>
      <c r="GBT277" s="420"/>
      <c r="GBU277" s="420"/>
      <c r="GBV277" s="420"/>
      <c r="GBW277" s="420"/>
      <c r="GBX277" s="420"/>
      <c r="GBY277" s="420"/>
      <c r="GBZ277" s="420"/>
      <c r="GCA277" s="420"/>
      <c r="GCB277" s="420"/>
      <c r="GCC277" s="420"/>
      <c r="GCD277" s="420"/>
      <c r="GCE277" s="420"/>
      <c r="GCF277" s="420"/>
      <c r="GCG277" s="420"/>
      <c r="GCH277" s="420"/>
      <c r="GCI277" s="420"/>
      <c r="GCJ277" s="420"/>
      <c r="GCK277" s="420"/>
      <c r="GCL277" s="420"/>
      <c r="GCM277" s="420"/>
      <c r="GCN277" s="420"/>
      <c r="GCO277" s="420"/>
      <c r="GCP277" s="420"/>
      <c r="GCQ277" s="420"/>
      <c r="GCR277" s="420"/>
      <c r="GCS277" s="420"/>
      <c r="GCT277" s="420"/>
      <c r="GCU277" s="420"/>
      <c r="GCV277" s="420"/>
      <c r="GCW277" s="420"/>
      <c r="GCX277" s="420"/>
      <c r="GCY277" s="420"/>
      <c r="GCZ277" s="420"/>
      <c r="GDA277" s="420"/>
      <c r="GDB277" s="420"/>
      <c r="GDC277" s="420"/>
      <c r="GDD277" s="420"/>
      <c r="GDE277" s="420"/>
      <c r="GDF277" s="420"/>
      <c r="GDG277" s="420"/>
      <c r="GDH277" s="420"/>
      <c r="GDI277" s="420"/>
      <c r="GDJ277" s="420"/>
      <c r="GDK277" s="420"/>
      <c r="GDL277" s="420"/>
      <c r="GDM277" s="420"/>
      <c r="GDN277" s="420"/>
      <c r="GDO277" s="420"/>
      <c r="GDP277" s="420"/>
      <c r="GDQ277" s="420"/>
      <c r="GDR277" s="420"/>
      <c r="GDS277" s="420"/>
      <c r="GDT277" s="420"/>
      <c r="GDU277" s="420"/>
      <c r="GDV277" s="420"/>
      <c r="GDW277" s="420"/>
      <c r="GDX277" s="420"/>
      <c r="GDY277" s="420"/>
      <c r="GDZ277" s="420"/>
      <c r="GEA277" s="420"/>
      <c r="GEB277" s="420"/>
      <c r="GEC277" s="420"/>
      <c r="GED277" s="420"/>
      <c r="GEE277" s="420"/>
      <c r="GEF277" s="420"/>
      <c r="GEG277" s="420"/>
      <c r="GEH277" s="420"/>
      <c r="GEI277" s="420"/>
      <c r="GEJ277" s="420"/>
      <c r="GEK277" s="420"/>
      <c r="GEL277" s="420"/>
      <c r="GEM277" s="420"/>
      <c r="GEN277" s="420"/>
      <c r="GEO277" s="420"/>
      <c r="GEP277" s="420"/>
      <c r="GEQ277" s="420"/>
      <c r="GER277" s="420"/>
      <c r="GES277" s="420"/>
      <c r="GET277" s="420"/>
      <c r="GEU277" s="420"/>
      <c r="GEV277" s="420"/>
      <c r="GEW277" s="420"/>
      <c r="GEX277" s="420"/>
      <c r="GEY277" s="420"/>
      <c r="GEZ277" s="420"/>
      <c r="GFA277" s="420"/>
      <c r="GFB277" s="420"/>
      <c r="GFC277" s="420"/>
      <c r="GFD277" s="420"/>
      <c r="GFE277" s="420"/>
      <c r="GFF277" s="420"/>
      <c r="GFG277" s="420"/>
      <c r="GFH277" s="420"/>
      <c r="GFI277" s="420"/>
      <c r="GFJ277" s="420"/>
      <c r="GFK277" s="420"/>
      <c r="GFL277" s="420"/>
      <c r="GFM277" s="420"/>
      <c r="GFN277" s="420"/>
      <c r="GFO277" s="420"/>
      <c r="GFP277" s="420"/>
      <c r="GFQ277" s="420"/>
      <c r="GFR277" s="420"/>
      <c r="GFS277" s="420"/>
      <c r="GFT277" s="420"/>
      <c r="GFU277" s="420"/>
      <c r="GFV277" s="420"/>
      <c r="GFW277" s="420"/>
      <c r="GFX277" s="420"/>
      <c r="GFY277" s="420"/>
      <c r="GFZ277" s="420"/>
      <c r="GGA277" s="420"/>
      <c r="GGB277" s="420"/>
      <c r="GGC277" s="420"/>
      <c r="GGD277" s="420"/>
      <c r="GGE277" s="420"/>
      <c r="GGF277" s="420"/>
      <c r="GGG277" s="420"/>
      <c r="GGH277" s="420"/>
      <c r="GGI277" s="420"/>
      <c r="GGJ277" s="420"/>
      <c r="GGK277" s="420"/>
      <c r="GGL277" s="420"/>
      <c r="GGM277" s="420"/>
      <c r="GGN277" s="420"/>
      <c r="GGO277" s="420"/>
      <c r="GGP277" s="420"/>
      <c r="GGQ277" s="420"/>
      <c r="GGR277" s="420"/>
      <c r="GGS277" s="420"/>
      <c r="GGT277" s="420"/>
      <c r="GGU277" s="420"/>
      <c r="GGV277" s="420"/>
      <c r="GGW277" s="420"/>
      <c r="GGX277" s="420"/>
      <c r="GGY277" s="420"/>
      <c r="GGZ277" s="420"/>
      <c r="GHA277" s="420"/>
      <c r="GHB277" s="420"/>
      <c r="GHC277" s="420"/>
      <c r="GHD277" s="420"/>
      <c r="GHE277" s="420"/>
      <c r="GHF277" s="420"/>
      <c r="GHG277" s="420"/>
      <c r="GHH277" s="420"/>
      <c r="GHI277" s="420"/>
      <c r="GHJ277" s="420"/>
      <c r="GHK277" s="420"/>
      <c r="GHL277" s="420"/>
      <c r="GHM277" s="420"/>
      <c r="GHN277" s="420"/>
      <c r="GHO277" s="420"/>
      <c r="GHP277" s="420"/>
      <c r="GHQ277" s="420"/>
      <c r="GHR277" s="420"/>
      <c r="GHS277" s="420"/>
      <c r="GHT277" s="420"/>
      <c r="GHU277" s="420"/>
      <c r="GHV277" s="420"/>
      <c r="GHW277" s="420"/>
      <c r="GHX277" s="420"/>
      <c r="GHY277" s="420"/>
      <c r="GHZ277" s="420"/>
      <c r="GIA277" s="420"/>
      <c r="GIB277" s="420"/>
      <c r="GIC277" s="420"/>
      <c r="GID277" s="420"/>
      <c r="GIE277" s="420"/>
      <c r="GIF277" s="420"/>
      <c r="GIG277" s="420"/>
      <c r="GIH277" s="420"/>
      <c r="GII277" s="420"/>
      <c r="GIJ277" s="420"/>
      <c r="GIK277" s="420"/>
      <c r="GIL277" s="420"/>
      <c r="GIM277" s="420"/>
      <c r="GIN277" s="420"/>
      <c r="GIO277" s="420"/>
      <c r="GIP277" s="420"/>
      <c r="GIQ277" s="420"/>
      <c r="GIR277" s="420"/>
      <c r="GIS277" s="420"/>
      <c r="GIT277" s="420"/>
      <c r="GIU277" s="420"/>
      <c r="GIV277" s="420"/>
      <c r="GIW277" s="420"/>
      <c r="GIX277" s="420"/>
      <c r="GIY277" s="420"/>
      <c r="GIZ277" s="420"/>
      <c r="GJA277" s="420"/>
      <c r="GJB277" s="420"/>
      <c r="GJC277" s="420"/>
      <c r="GJD277" s="420"/>
      <c r="GJE277" s="420"/>
      <c r="GJF277" s="420"/>
      <c r="GJG277" s="420"/>
      <c r="GJH277" s="420"/>
      <c r="GJI277" s="420"/>
      <c r="GJJ277" s="420"/>
      <c r="GJK277" s="420"/>
      <c r="GJL277" s="420"/>
      <c r="GJM277" s="420"/>
      <c r="GJN277" s="420"/>
      <c r="GJO277" s="420"/>
      <c r="GJP277" s="420"/>
      <c r="GJQ277" s="420"/>
      <c r="GJR277" s="420"/>
      <c r="GJS277" s="420"/>
      <c r="GJT277" s="420"/>
      <c r="GJU277" s="420"/>
      <c r="GJV277" s="420"/>
      <c r="GJW277" s="420"/>
      <c r="GJX277" s="420"/>
      <c r="GJY277" s="420"/>
      <c r="GJZ277" s="420"/>
      <c r="GKA277" s="420"/>
      <c r="GKB277" s="420"/>
      <c r="GKC277" s="420"/>
      <c r="GKD277" s="420"/>
      <c r="GKE277" s="420"/>
      <c r="GKF277" s="420"/>
      <c r="GKG277" s="420"/>
      <c r="GKH277" s="420"/>
      <c r="GKI277" s="420"/>
      <c r="GKJ277" s="420"/>
      <c r="GKK277" s="420"/>
      <c r="GKL277" s="420"/>
      <c r="GKM277" s="420"/>
      <c r="GKN277" s="420"/>
      <c r="GKO277" s="420"/>
      <c r="GKP277" s="420"/>
      <c r="GKQ277" s="420"/>
      <c r="GKR277" s="420"/>
      <c r="GKS277" s="420"/>
      <c r="GKT277" s="420"/>
      <c r="GKU277" s="420"/>
      <c r="GKV277" s="420"/>
      <c r="GKW277" s="420"/>
      <c r="GKX277" s="420"/>
      <c r="GKY277" s="420"/>
      <c r="GKZ277" s="420"/>
      <c r="GLA277" s="420"/>
      <c r="GLB277" s="420"/>
      <c r="GLC277" s="420"/>
      <c r="GLD277" s="420"/>
      <c r="GLE277" s="420"/>
      <c r="GLF277" s="420"/>
      <c r="GLG277" s="420"/>
      <c r="GLH277" s="420"/>
      <c r="GLI277" s="420"/>
      <c r="GLJ277" s="420"/>
      <c r="GLK277" s="420"/>
      <c r="GLL277" s="420"/>
      <c r="GLM277" s="420"/>
      <c r="GLN277" s="420"/>
      <c r="GLO277" s="420"/>
      <c r="GLP277" s="420"/>
      <c r="GLQ277" s="420"/>
      <c r="GLR277" s="420"/>
      <c r="GLS277" s="420"/>
      <c r="GLT277" s="420"/>
      <c r="GLU277" s="420"/>
      <c r="GLV277" s="420"/>
      <c r="GLW277" s="420"/>
      <c r="GLX277" s="420"/>
      <c r="GLY277" s="420"/>
      <c r="GLZ277" s="420"/>
      <c r="GMA277" s="420"/>
      <c r="GMB277" s="420"/>
      <c r="GMC277" s="420"/>
      <c r="GMD277" s="420"/>
      <c r="GME277" s="420"/>
      <c r="GMF277" s="420"/>
      <c r="GMG277" s="420"/>
      <c r="GMH277" s="420"/>
      <c r="GMI277" s="420"/>
      <c r="GMJ277" s="420"/>
      <c r="GMK277" s="420"/>
      <c r="GML277" s="420"/>
      <c r="GMM277" s="420"/>
      <c r="GMN277" s="420"/>
      <c r="GMO277" s="420"/>
      <c r="GMP277" s="420"/>
      <c r="GMQ277" s="420"/>
      <c r="GMR277" s="420"/>
      <c r="GMS277" s="420"/>
      <c r="GMT277" s="420"/>
      <c r="GMU277" s="420"/>
      <c r="GMV277" s="420"/>
      <c r="GMW277" s="420"/>
      <c r="GMX277" s="420"/>
      <c r="GMY277" s="420"/>
      <c r="GMZ277" s="420"/>
      <c r="GNA277" s="420"/>
      <c r="GNB277" s="420"/>
      <c r="GNC277" s="420"/>
      <c r="GND277" s="420"/>
      <c r="GNE277" s="420"/>
      <c r="GNF277" s="420"/>
      <c r="GNG277" s="420"/>
      <c r="GNH277" s="420"/>
      <c r="GNI277" s="420"/>
      <c r="GNJ277" s="420"/>
      <c r="GNK277" s="420"/>
      <c r="GNL277" s="420"/>
      <c r="GNM277" s="420"/>
      <c r="GNN277" s="420"/>
      <c r="GNO277" s="420"/>
      <c r="GNP277" s="420"/>
      <c r="GNQ277" s="420"/>
      <c r="GNR277" s="420"/>
      <c r="GNS277" s="420"/>
      <c r="GNT277" s="420"/>
      <c r="GNU277" s="420"/>
      <c r="GNV277" s="420"/>
      <c r="GNW277" s="420"/>
      <c r="GNX277" s="420"/>
      <c r="GNY277" s="420"/>
      <c r="GNZ277" s="420"/>
      <c r="GOA277" s="420"/>
      <c r="GOB277" s="420"/>
      <c r="GOC277" s="420"/>
      <c r="GOD277" s="420"/>
      <c r="GOE277" s="420"/>
      <c r="GOF277" s="420"/>
      <c r="GOG277" s="420"/>
      <c r="GOH277" s="420"/>
      <c r="GOI277" s="420"/>
      <c r="GOJ277" s="420"/>
      <c r="GOK277" s="420"/>
      <c r="GOL277" s="420"/>
      <c r="GOM277" s="420"/>
      <c r="GON277" s="420"/>
      <c r="GOO277" s="420"/>
      <c r="GOP277" s="420"/>
      <c r="GOQ277" s="420"/>
      <c r="GOR277" s="420"/>
      <c r="GOS277" s="420"/>
      <c r="GOT277" s="420"/>
      <c r="GOU277" s="420"/>
      <c r="GOV277" s="420"/>
      <c r="GOW277" s="420"/>
      <c r="GOX277" s="420"/>
      <c r="GOY277" s="420"/>
      <c r="GOZ277" s="420"/>
      <c r="GPA277" s="420"/>
      <c r="GPB277" s="420"/>
      <c r="GPC277" s="420"/>
      <c r="GPD277" s="420"/>
      <c r="GPE277" s="420"/>
      <c r="GPF277" s="420"/>
      <c r="GPG277" s="420"/>
      <c r="GPH277" s="420"/>
      <c r="GPI277" s="420"/>
      <c r="GPJ277" s="420"/>
      <c r="GPK277" s="420"/>
      <c r="GPL277" s="420"/>
      <c r="GPM277" s="420"/>
      <c r="GPN277" s="420"/>
      <c r="GPO277" s="420"/>
      <c r="GPP277" s="420"/>
      <c r="GPQ277" s="420"/>
      <c r="GPR277" s="420"/>
      <c r="GPS277" s="420"/>
      <c r="GPT277" s="420"/>
      <c r="GPU277" s="420"/>
      <c r="GPV277" s="420"/>
      <c r="GPW277" s="420"/>
      <c r="GPX277" s="420"/>
      <c r="GPY277" s="420"/>
      <c r="GPZ277" s="420"/>
      <c r="GQA277" s="420"/>
      <c r="GQB277" s="420"/>
      <c r="GQC277" s="420"/>
      <c r="GQD277" s="420"/>
      <c r="GQE277" s="420"/>
      <c r="GQF277" s="420"/>
      <c r="GQG277" s="420"/>
      <c r="GQH277" s="420"/>
      <c r="GQI277" s="420"/>
      <c r="GQJ277" s="420"/>
      <c r="GQK277" s="420"/>
      <c r="GQL277" s="420"/>
      <c r="GQM277" s="420"/>
      <c r="GQN277" s="420"/>
      <c r="GQO277" s="420"/>
      <c r="GQP277" s="420"/>
      <c r="GQQ277" s="420"/>
      <c r="GQR277" s="420"/>
      <c r="GQS277" s="420"/>
      <c r="GQT277" s="420"/>
      <c r="GQU277" s="420"/>
      <c r="GQV277" s="420"/>
      <c r="GQW277" s="420"/>
      <c r="GQX277" s="420"/>
      <c r="GQY277" s="420"/>
      <c r="GQZ277" s="420"/>
      <c r="GRA277" s="420"/>
      <c r="GRB277" s="420"/>
      <c r="GRC277" s="420"/>
      <c r="GRD277" s="420"/>
      <c r="GRE277" s="420"/>
      <c r="GRF277" s="420"/>
      <c r="GRG277" s="420"/>
      <c r="GRH277" s="420"/>
      <c r="GRI277" s="420"/>
      <c r="GRJ277" s="420"/>
      <c r="GRK277" s="420"/>
      <c r="GRL277" s="420"/>
      <c r="GRM277" s="420"/>
      <c r="GRN277" s="420"/>
      <c r="GRO277" s="420"/>
      <c r="GRP277" s="420"/>
      <c r="GRQ277" s="420"/>
      <c r="GRR277" s="420"/>
      <c r="GRS277" s="420"/>
      <c r="GRT277" s="420"/>
      <c r="GRU277" s="420"/>
      <c r="GRV277" s="420"/>
      <c r="GRW277" s="420"/>
      <c r="GRX277" s="420"/>
      <c r="GRY277" s="420"/>
      <c r="GRZ277" s="420"/>
      <c r="GSA277" s="420"/>
      <c r="GSB277" s="420"/>
      <c r="GSC277" s="420"/>
      <c r="GSD277" s="420"/>
      <c r="GSE277" s="420"/>
      <c r="GSF277" s="420"/>
      <c r="GSG277" s="420"/>
      <c r="GSH277" s="420"/>
      <c r="GSI277" s="420"/>
      <c r="GSJ277" s="420"/>
      <c r="GSK277" s="420"/>
      <c r="GSL277" s="420"/>
      <c r="GSM277" s="420"/>
      <c r="GSN277" s="420"/>
      <c r="GSO277" s="420"/>
      <c r="GSP277" s="420"/>
      <c r="GSQ277" s="420"/>
      <c r="GSR277" s="420"/>
      <c r="GSS277" s="420"/>
      <c r="GST277" s="420"/>
      <c r="GSU277" s="420"/>
      <c r="GSV277" s="420"/>
      <c r="GSW277" s="420"/>
      <c r="GSX277" s="420"/>
      <c r="GSY277" s="420"/>
      <c r="GSZ277" s="420"/>
      <c r="GTA277" s="420"/>
      <c r="GTB277" s="420"/>
      <c r="GTC277" s="420"/>
      <c r="GTD277" s="420"/>
      <c r="GTE277" s="420"/>
      <c r="GTF277" s="420"/>
      <c r="GTG277" s="420"/>
      <c r="GTH277" s="420"/>
      <c r="GTI277" s="420"/>
      <c r="GTJ277" s="420"/>
      <c r="GTK277" s="420"/>
      <c r="GTL277" s="420"/>
      <c r="GTM277" s="420"/>
      <c r="GTN277" s="420"/>
      <c r="GTO277" s="420"/>
      <c r="GTP277" s="420"/>
      <c r="GTQ277" s="420"/>
      <c r="GTR277" s="420"/>
      <c r="GTS277" s="420"/>
      <c r="GTT277" s="420"/>
      <c r="GTU277" s="420"/>
      <c r="GTV277" s="420"/>
      <c r="GTW277" s="420"/>
      <c r="GTX277" s="420"/>
      <c r="GTY277" s="420"/>
      <c r="GTZ277" s="420"/>
      <c r="GUA277" s="420"/>
      <c r="GUB277" s="420"/>
      <c r="GUC277" s="420"/>
      <c r="GUD277" s="420"/>
      <c r="GUE277" s="420"/>
      <c r="GUF277" s="420"/>
      <c r="GUG277" s="420"/>
      <c r="GUH277" s="420"/>
      <c r="GUI277" s="420"/>
      <c r="GUJ277" s="420"/>
      <c r="GUK277" s="420"/>
      <c r="GUL277" s="420"/>
      <c r="GUM277" s="420"/>
      <c r="GUN277" s="420"/>
      <c r="GUO277" s="420"/>
      <c r="GUP277" s="420"/>
      <c r="GUQ277" s="420"/>
      <c r="GUR277" s="420"/>
      <c r="GUS277" s="420"/>
      <c r="GUT277" s="420"/>
      <c r="GUU277" s="420"/>
      <c r="GUV277" s="420"/>
      <c r="GUW277" s="420"/>
      <c r="GUX277" s="420"/>
      <c r="GUY277" s="420"/>
      <c r="GUZ277" s="420"/>
      <c r="GVA277" s="420"/>
      <c r="GVB277" s="420"/>
      <c r="GVC277" s="420"/>
      <c r="GVD277" s="420"/>
      <c r="GVE277" s="420"/>
      <c r="GVF277" s="420"/>
      <c r="GVG277" s="420"/>
      <c r="GVH277" s="420"/>
      <c r="GVI277" s="420"/>
      <c r="GVJ277" s="420"/>
      <c r="GVK277" s="420"/>
      <c r="GVL277" s="420"/>
      <c r="GVM277" s="420"/>
      <c r="GVN277" s="420"/>
      <c r="GVO277" s="420"/>
      <c r="GVP277" s="420"/>
      <c r="GVQ277" s="420"/>
      <c r="GVR277" s="420"/>
      <c r="GVS277" s="420"/>
      <c r="GVT277" s="420"/>
      <c r="GVU277" s="420"/>
      <c r="GVV277" s="420"/>
      <c r="GVW277" s="420"/>
      <c r="GVX277" s="420"/>
      <c r="GVY277" s="420"/>
      <c r="GVZ277" s="420"/>
      <c r="GWA277" s="420"/>
      <c r="GWB277" s="420"/>
      <c r="GWC277" s="420"/>
      <c r="GWD277" s="420"/>
      <c r="GWE277" s="420"/>
      <c r="GWF277" s="420"/>
      <c r="GWG277" s="420"/>
      <c r="GWH277" s="420"/>
      <c r="GWI277" s="420"/>
      <c r="GWJ277" s="420"/>
      <c r="GWK277" s="420"/>
      <c r="GWL277" s="420"/>
      <c r="GWM277" s="420"/>
      <c r="GWN277" s="420"/>
      <c r="GWO277" s="420"/>
      <c r="GWP277" s="420"/>
      <c r="GWQ277" s="420"/>
      <c r="GWR277" s="420"/>
      <c r="GWS277" s="420"/>
      <c r="GWT277" s="420"/>
      <c r="GWU277" s="420"/>
      <c r="GWV277" s="420"/>
      <c r="GWW277" s="420"/>
      <c r="GWX277" s="420"/>
      <c r="GWY277" s="420"/>
      <c r="GWZ277" s="420"/>
      <c r="GXA277" s="420"/>
      <c r="GXB277" s="420"/>
      <c r="GXC277" s="420"/>
      <c r="GXD277" s="420"/>
      <c r="GXE277" s="420"/>
      <c r="GXF277" s="420"/>
      <c r="GXG277" s="420"/>
      <c r="GXH277" s="420"/>
      <c r="GXI277" s="420"/>
      <c r="GXJ277" s="420"/>
      <c r="GXK277" s="420"/>
      <c r="GXL277" s="420"/>
      <c r="GXM277" s="420"/>
      <c r="GXN277" s="420"/>
      <c r="GXO277" s="420"/>
      <c r="GXP277" s="420"/>
      <c r="GXQ277" s="420"/>
      <c r="GXR277" s="420"/>
      <c r="GXS277" s="420"/>
      <c r="GXT277" s="420"/>
      <c r="GXU277" s="420"/>
      <c r="GXV277" s="420"/>
      <c r="GXW277" s="420"/>
      <c r="GXX277" s="420"/>
      <c r="GXY277" s="420"/>
      <c r="GXZ277" s="420"/>
      <c r="GYA277" s="420"/>
      <c r="GYB277" s="420"/>
      <c r="GYC277" s="420"/>
      <c r="GYD277" s="420"/>
      <c r="GYE277" s="420"/>
      <c r="GYF277" s="420"/>
      <c r="GYG277" s="420"/>
      <c r="GYH277" s="420"/>
      <c r="GYI277" s="420"/>
      <c r="GYJ277" s="420"/>
      <c r="GYK277" s="420"/>
      <c r="GYL277" s="420"/>
      <c r="GYM277" s="420"/>
      <c r="GYN277" s="420"/>
      <c r="GYO277" s="420"/>
      <c r="GYP277" s="420"/>
      <c r="GYQ277" s="420"/>
      <c r="GYR277" s="420"/>
      <c r="GYS277" s="420"/>
      <c r="GYT277" s="420"/>
      <c r="GYU277" s="420"/>
      <c r="GYV277" s="420"/>
      <c r="GYW277" s="420"/>
      <c r="GYX277" s="420"/>
      <c r="GYY277" s="420"/>
      <c r="GYZ277" s="420"/>
      <c r="GZA277" s="420"/>
      <c r="GZB277" s="420"/>
      <c r="GZC277" s="420"/>
      <c r="GZD277" s="420"/>
      <c r="GZE277" s="420"/>
      <c r="GZF277" s="420"/>
      <c r="GZG277" s="420"/>
      <c r="GZH277" s="420"/>
      <c r="GZI277" s="420"/>
      <c r="GZJ277" s="420"/>
      <c r="GZK277" s="420"/>
      <c r="GZL277" s="420"/>
      <c r="GZM277" s="420"/>
      <c r="GZN277" s="420"/>
      <c r="GZO277" s="420"/>
      <c r="GZP277" s="420"/>
      <c r="GZQ277" s="420"/>
      <c r="GZR277" s="420"/>
      <c r="GZS277" s="420"/>
      <c r="GZT277" s="420"/>
      <c r="GZU277" s="420"/>
      <c r="GZV277" s="420"/>
      <c r="GZW277" s="420"/>
      <c r="GZX277" s="420"/>
      <c r="GZY277" s="420"/>
      <c r="GZZ277" s="420"/>
      <c r="HAA277" s="420"/>
      <c r="HAB277" s="420"/>
      <c r="HAC277" s="420"/>
      <c r="HAD277" s="420"/>
      <c r="HAE277" s="420"/>
      <c r="HAF277" s="420"/>
      <c r="HAG277" s="420"/>
      <c r="HAH277" s="420"/>
      <c r="HAI277" s="420"/>
      <c r="HAJ277" s="420"/>
      <c r="HAK277" s="420"/>
      <c r="HAL277" s="420"/>
      <c r="HAM277" s="420"/>
      <c r="HAN277" s="420"/>
      <c r="HAO277" s="420"/>
      <c r="HAP277" s="420"/>
      <c r="HAQ277" s="420"/>
      <c r="HAR277" s="420"/>
      <c r="HAS277" s="420"/>
      <c r="HAT277" s="420"/>
      <c r="HAU277" s="420"/>
      <c r="HAV277" s="420"/>
      <c r="HAW277" s="420"/>
      <c r="HAX277" s="420"/>
      <c r="HAY277" s="420"/>
      <c r="HAZ277" s="420"/>
      <c r="HBA277" s="420"/>
      <c r="HBB277" s="420"/>
      <c r="HBC277" s="420"/>
      <c r="HBD277" s="420"/>
      <c r="HBE277" s="420"/>
      <c r="HBF277" s="420"/>
      <c r="HBG277" s="420"/>
      <c r="HBH277" s="420"/>
      <c r="HBI277" s="420"/>
      <c r="HBJ277" s="420"/>
      <c r="HBK277" s="420"/>
      <c r="HBL277" s="420"/>
      <c r="HBM277" s="420"/>
      <c r="HBN277" s="420"/>
      <c r="HBO277" s="420"/>
      <c r="HBP277" s="420"/>
      <c r="HBQ277" s="420"/>
      <c r="HBR277" s="420"/>
      <c r="HBS277" s="420"/>
      <c r="HBT277" s="420"/>
      <c r="HBU277" s="420"/>
      <c r="HBV277" s="420"/>
      <c r="HBW277" s="420"/>
      <c r="HBX277" s="420"/>
      <c r="HBY277" s="420"/>
      <c r="HBZ277" s="420"/>
      <c r="HCA277" s="420"/>
      <c r="HCB277" s="420"/>
      <c r="HCC277" s="420"/>
      <c r="HCD277" s="420"/>
      <c r="HCE277" s="420"/>
      <c r="HCF277" s="420"/>
      <c r="HCG277" s="420"/>
      <c r="HCH277" s="420"/>
      <c r="HCI277" s="420"/>
      <c r="HCJ277" s="420"/>
      <c r="HCK277" s="420"/>
      <c r="HCL277" s="420"/>
      <c r="HCM277" s="420"/>
      <c r="HCN277" s="420"/>
      <c r="HCO277" s="420"/>
      <c r="HCP277" s="420"/>
      <c r="HCQ277" s="420"/>
      <c r="HCR277" s="420"/>
      <c r="HCS277" s="420"/>
      <c r="HCT277" s="420"/>
      <c r="HCU277" s="420"/>
      <c r="HCV277" s="420"/>
      <c r="HCW277" s="420"/>
      <c r="HCX277" s="420"/>
      <c r="HCY277" s="420"/>
      <c r="HCZ277" s="420"/>
      <c r="HDA277" s="420"/>
      <c r="HDB277" s="420"/>
      <c r="HDC277" s="420"/>
      <c r="HDD277" s="420"/>
      <c r="HDE277" s="420"/>
      <c r="HDF277" s="420"/>
      <c r="HDG277" s="420"/>
      <c r="HDH277" s="420"/>
      <c r="HDI277" s="420"/>
      <c r="HDJ277" s="420"/>
      <c r="HDK277" s="420"/>
      <c r="HDL277" s="420"/>
      <c r="HDM277" s="420"/>
      <c r="HDN277" s="420"/>
      <c r="HDO277" s="420"/>
      <c r="HDP277" s="420"/>
      <c r="HDQ277" s="420"/>
      <c r="HDR277" s="420"/>
      <c r="HDS277" s="420"/>
      <c r="HDT277" s="420"/>
      <c r="HDU277" s="420"/>
      <c r="HDV277" s="420"/>
      <c r="HDW277" s="420"/>
      <c r="HDX277" s="420"/>
      <c r="HDY277" s="420"/>
      <c r="HDZ277" s="420"/>
      <c r="HEA277" s="420"/>
      <c r="HEB277" s="420"/>
      <c r="HEC277" s="420"/>
      <c r="HED277" s="420"/>
      <c r="HEE277" s="420"/>
      <c r="HEF277" s="420"/>
      <c r="HEG277" s="420"/>
      <c r="HEH277" s="420"/>
      <c r="HEI277" s="420"/>
      <c r="HEJ277" s="420"/>
      <c r="HEK277" s="420"/>
      <c r="HEL277" s="420"/>
      <c r="HEM277" s="420"/>
      <c r="HEN277" s="420"/>
      <c r="HEO277" s="420"/>
      <c r="HEP277" s="420"/>
      <c r="HEQ277" s="420"/>
      <c r="HER277" s="420"/>
      <c r="HES277" s="420"/>
      <c r="HET277" s="420"/>
      <c r="HEU277" s="420"/>
      <c r="HEV277" s="420"/>
      <c r="HEW277" s="420"/>
      <c r="HEX277" s="420"/>
      <c r="HEY277" s="420"/>
      <c r="HEZ277" s="420"/>
      <c r="HFA277" s="420"/>
      <c r="HFB277" s="420"/>
      <c r="HFC277" s="420"/>
      <c r="HFD277" s="420"/>
      <c r="HFE277" s="420"/>
      <c r="HFF277" s="420"/>
      <c r="HFG277" s="420"/>
      <c r="HFH277" s="420"/>
      <c r="HFI277" s="420"/>
      <c r="HFJ277" s="420"/>
      <c r="HFK277" s="420"/>
      <c r="HFL277" s="420"/>
      <c r="HFM277" s="420"/>
      <c r="HFN277" s="420"/>
      <c r="HFO277" s="420"/>
      <c r="HFP277" s="420"/>
      <c r="HFQ277" s="420"/>
      <c r="HFR277" s="420"/>
      <c r="HFS277" s="420"/>
      <c r="HFT277" s="420"/>
      <c r="HFU277" s="420"/>
      <c r="HFV277" s="420"/>
      <c r="HFW277" s="420"/>
      <c r="HFX277" s="420"/>
      <c r="HFY277" s="420"/>
      <c r="HFZ277" s="420"/>
      <c r="HGA277" s="420"/>
      <c r="HGB277" s="420"/>
      <c r="HGC277" s="420"/>
      <c r="HGD277" s="420"/>
      <c r="HGE277" s="420"/>
      <c r="HGF277" s="420"/>
      <c r="HGG277" s="420"/>
      <c r="HGH277" s="420"/>
      <c r="HGI277" s="420"/>
      <c r="HGJ277" s="420"/>
      <c r="HGK277" s="420"/>
      <c r="HGL277" s="420"/>
      <c r="HGM277" s="420"/>
      <c r="HGN277" s="420"/>
      <c r="HGO277" s="420"/>
      <c r="HGP277" s="420"/>
      <c r="HGQ277" s="420"/>
      <c r="HGR277" s="420"/>
      <c r="HGS277" s="420"/>
      <c r="HGT277" s="420"/>
      <c r="HGU277" s="420"/>
      <c r="HGV277" s="420"/>
      <c r="HGW277" s="420"/>
      <c r="HGX277" s="420"/>
      <c r="HGY277" s="420"/>
      <c r="HGZ277" s="420"/>
      <c r="HHA277" s="420"/>
      <c r="HHB277" s="420"/>
      <c r="HHC277" s="420"/>
      <c r="HHD277" s="420"/>
      <c r="HHE277" s="420"/>
      <c r="HHF277" s="420"/>
      <c r="HHG277" s="420"/>
      <c r="HHH277" s="420"/>
      <c r="HHI277" s="420"/>
      <c r="HHJ277" s="420"/>
      <c r="HHK277" s="420"/>
      <c r="HHL277" s="420"/>
      <c r="HHM277" s="420"/>
      <c r="HHN277" s="420"/>
      <c r="HHO277" s="420"/>
      <c r="HHP277" s="420"/>
      <c r="HHQ277" s="420"/>
      <c r="HHR277" s="420"/>
      <c r="HHS277" s="420"/>
      <c r="HHT277" s="420"/>
      <c r="HHU277" s="420"/>
      <c r="HHV277" s="420"/>
      <c r="HHW277" s="420"/>
      <c r="HHX277" s="420"/>
      <c r="HHY277" s="420"/>
      <c r="HHZ277" s="420"/>
      <c r="HIA277" s="420"/>
      <c r="HIB277" s="420"/>
      <c r="HIC277" s="420"/>
      <c r="HID277" s="420"/>
      <c r="HIE277" s="420"/>
      <c r="HIF277" s="420"/>
      <c r="HIG277" s="420"/>
      <c r="HIH277" s="420"/>
      <c r="HII277" s="420"/>
      <c r="HIJ277" s="420"/>
      <c r="HIK277" s="420"/>
      <c r="HIL277" s="420"/>
      <c r="HIM277" s="420"/>
      <c r="HIN277" s="420"/>
      <c r="HIO277" s="420"/>
      <c r="HIP277" s="420"/>
      <c r="HIQ277" s="420"/>
      <c r="HIR277" s="420"/>
      <c r="HIS277" s="420"/>
      <c r="HIT277" s="420"/>
      <c r="HIU277" s="420"/>
      <c r="HIV277" s="420"/>
      <c r="HIW277" s="420"/>
      <c r="HIX277" s="420"/>
      <c r="HIY277" s="420"/>
      <c r="HIZ277" s="420"/>
      <c r="HJA277" s="420"/>
      <c r="HJB277" s="420"/>
      <c r="HJC277" s="420"/>
      <c r="HJD277" s="420"/>
      <c r="HJE277" s="420"/>
      <c r="HJF277" s="420"/>
      <c r="HJG277" s="420"/>
      <c r="HJH277" s="420"/>
      <c r="HJI277" s="420"/>
      <c r="HJJ277" s="420"/>
      <c r="HJK277" s="420"/>
      <c r="HJL277" s="420"/>
      <c r="HJM277" s="420"/>
      <c r="HJN277" s="420"/>
      <c r="HJO277" s="420"/>
      <c r="HJP277" s="420"/>
      <c r="HJQ277" s="420"/>
      <c r="HJR277" s="420"/>
      <c r="HJS277" s="420"/>
      <c r="HJT277" s="420"/>
      <c r="HJU277" s="420"/>
      <c r="HJV277" s="420"/>
      <c r="HJW277" s="420"/>
      <c r="HJX277" s="420"/>
      <c r="HJY277" s="420"/>
      <c r="HJZ277" s="420"/>
      <c r="HKA277" s="420"/>
      <c r="HKB277" s="420"/>
      <c r="HKC277" s="420"/>
      <c r="HKD277" s="420"/>
      <c r="HKE277" s="420"/>
      <c r="HKF277" s="420"/>
      <c r="HKG277" s="420"/>
      <c r="HKH277" s="420"/>
      <c r="HKI277" s="420"/>
      <c r="HKJ277" s="420"/>
      <c r="HKK277" s="420"/>
      <c r="HKL277" s="420"/>
      <c r="HKM277" s="420"/>
      <c r="HKN277" s="420"/>
      <c r="HKO277" s="420"/>
      <c r="HKP277" s="420"/>
      <c r="HKQ277" s="420"/>
      <c r="HKR277" s="420"/>
      <c r="HKS277" s="420"/>
      <c r="HKT277" s="420"/>
      <c r="HKU277" s="420"/>
      <c r="HKV277" s="420"/>
      <c r="HKW277" s="420"/>
      <c r="HKX277" s="420"/>
      <c r="HKY277" s="420"/>
      <c r="HKZ277" s="420"/>
      <c r="HLA277" s="420"/>
      <c r="HLB277" s="420"/>
      <c r="HLC277" s="420"/>
      <c r="HLD277" s="420"/>
      <c r="HLE277" s="420"/>
      <c r="HLF277" s="420"/>
      <c r="HLG277" s="420"/>
      <c r="HLH277" s="420"/>
      <c r="HLI277" s="420"/>
      <c r="HLJ277" s="420"/>
      <c r="HLK277" s="420"/>
      <c r="HLL277" s="420"/>
      <c r="HLM277" s="420"/>
      <c r="HLN277" s="420"/>
      <c r="HLO277" s="420"/>
      <c r="HLP277" s="420"/>
      <c r="HLQ277" s="420"/>
      <c r="HLR277" s="420"/>
      <c r="HLS277" s="420"/>
      <c r="HLT277" s="420"/>
      <c r="HLU277" s="420"/>
      <c r="HLV277" s="420"/>
      <c r="HLW277" s="420"/>
      <c r="HLX277" s="420"/>
      <c r="HLY277" s="420"/>
      <c r="HLZ277" s="420"/>
      <c r="HMA277" s="420"/>
      <c r="HMB277" s="420"/>
      <c r="HMC277" s="420"/>
      <c r="HMD277" s="420"/>
      <c r="HME277" s="420"/>
      <c r="HMF277" s="420"/>
      <c r="HMG277" s="420"/>
      <c r="HMH277" s="420"/>
      <c r="HMI277" s="420"/>
      <c r="HMJ277" s="420"/>
      <c r="HMK277" s="420"/>
      <c r="HML277" s="420"/>
      <c r="HMM277" s="420"/>
      <c r="HMN277" s="420"/>
      <c r="HMO277" s="420"/>
      <c r="HMP277" s="420"/>
      <c r="HMQ277" s="420"/>
      <c r="HMR277" s="420"/>
      <c r="HMS277" s="420"/>
      <c r="HMT277" s="420"/>
      <c r="HMU277" s="420"/>
      <c r="HMV277" s="420"/>
      <c r="HMW277" s="420"/>
      <c r="HMX277" s="420"/>
      <c r="HMY277" s="420"/>
      <c r="HMZ277" s="420"/>
      <c r="HNA277" s="420"/>
      <c r="HNB277" s="420"/>
      <c r="HNC277" s="420"/>
      <c r="HND277" s="420"/>
      <c r="HNE277" s="420"/>
      <c r="HNF277" s="420"/>
      <c r="HNG277" s="420"/>
      <c r="HNH277" s="420"/>
      <c r="HNI277" s="420"/>
      <c r="HNJ277" s="420"/>
      <c r="HNK277" s="420"/>
      <c r="HNL277" s="420"/>
      <c r="HNM277" s="420"/>
      <c r="HNN277" s="420"/>
      <c r="HNO277" s="420"/>
      <c r="HNP277" s="420"/>
      <c r="HNQ277" s="420"/>
      <c r="HNR277" s="420"/>
      <c r="HNS277" s="420"/>
      <c r="HNT277" s="420"/>
      <c r="HNU277" s="420"/>
      <c r="HNV277" s="420"/>
      <c r="HNW277" s="420"/>
      <c r="HNX277" s="420"/>
      <c r="HNY277" s="420"/>
      <c r="HNZ277" s="420"/>
      <c r="HOA277" s="420"/>
      <c r="HOB277" s="420"/>
      <c r="HOC277" s="420"/>
      <c r="HOD277" s="420"/>
      <c r="HOE277" s="420"/>
      <c r="HOF277" s="420"/>
      <c r="HOG277" s="420"/>
      <c r="HOH277" s="420"/>
      <c r="HOI277" s="420"/>
      <c r="HOJ277" s="420"/>
      <c r="HOK277" s="420"/>
      <c r="HOL277" s="420"/>
      <c r="HOM277" s="420"/>
      <c r="HON277" s="420"/>
      <c r="HOO277" s="420"/>
      <c r="HOP277" s="420"/>
      <c r="HOQ277" s="420"/>
      <c r="HOR277" s="420"/>
      <c r="HOS277" s="420"/>
      <c r="HOT277" s="420"/>
      <c r="HOU277" s="420"/>
      <c r="HOV277" s="420"/>
      <c r="HOW277" s="420"/>
      <c r="HOX277" s="420"/>
      <c r="HOY277" s="420"/>
      <c r="HOZ277" s="420"/>
      <c r="HPA277" s="420"/>
      <c r="HPB277" s="420"/>
      <c r="HPC277" s="420"/>
      <c r="HPD277" s="420"/>
      <c r="HPE277" s="420"/>
      <c r="HPF277" s="420"/>
      <c r="HPG277" s="420"/>
      <c r="HPH277" s="420"/>
      <c r="HPI277" s="420"/>
      <c r="HPJ277" s="420"/>
      <c r="HPK277" s="420"/>
      <c r="HPL277" s="420"/>
      <c r="HPM277" s="420"/>
      <c r="HPN277" s="420"/>
      <c r="HPO277" s="420"/>
      <c r="HPP277" s="420"/>
      <c r="HPQ277" s="420"/>
      <c r="HPR277" s="420"/>
      <c r="HPS277" s="420"/>
      <c r="HPT277" s="420"/>
      <c r="HPU277" s="420"/>
      <c r="HPV277" s="420"/>
      <c r="HPW277" s="420"/>
      <c r="HPX277" s="420"/>
      <c r="HPY277" s="420"/>
      <c r="HPZ277" s="420"/>
      <c r="HQA277" s="420"/>
      <c r="HQB277" s="420"/>
      <c r="HQC277" s="420"/>
      <c r="HQD277" s="420"/>
      <c r="HQE277" s="420"/>
      <c r="HQF277" s="420"/>
      <c r="HQG277" s="420"/>
      <c r="HQH277" s="420"/>
      <c r="HQI277" s="420"/>
      <c r="HQJ277" s="420"/>
      <c r="HQK277" s="420"/>
      <c r="HQL277" s="420"/>
      <c r="HQM277" s="420"/>
      <c r="HQN277" s="420"/>
      <c r="HQO277" s="420"/>
      <c r="HQP277" s="420"/>
      <c r="HQQ277" s="420"/>
      <c r="HQR277" s="420"/>
      <c r="HQS277" s="420"/>
      <c r="HQT277" s="420"/>
      <c r="HQU277" s="420"/>
      <c r="HQV277" s="420"/>
      <c r="HQW277" s="420"/>
      <c r="HQX277" s="420"/>
      <c r="HQY277" s="420"/>
      <c r="HQZ277" s="420"/>
      <c r="HRA277" s="420"/>
      <c r="HRB277" s="420"/>
      <c r="HRC277" s="420"/>
      <c r="HRD277" s="420"/>
      <c r="HRE277" s="420"/>
      <c r="HRF277" s="420"/>
      <c r="HRG277" s="420"/>
      <c r="HRH277" s="420"/>
      <c r="HRI277" s="420"/>
      <c r="HRJ277" s="420"/>
      <c r="HRK277" s="420"/>
      <c r="HRL277" s="420"/>
      <c r="HRM277" s="420"/>
      <c r="HRN277" s="420"/>
      <c r="HRO277" s="420"/>
      <c r="HRP277" s="420"/>
      <c r="HRQ277" s="420"/>
      <c r="HRR277" s="420"/>
      <c r="HRS277" s="420"/>
      <c r="HRT277" s="420"/>
      <c r="HRU277" s="420"/>
      <c r="HRV277" s="420"/>
      <c r="HRW277" s="420"/>
      <c r="HRX277" s="420"/>
      <c r="HRY277" s="420"/>
      <c r="HRZ277" s="420"/>
      <c r="HSA277" s="420"/>
      <c r="HSB277" s="420"/>
      <c r="HSC277" s="420"/>
      <c r="HSD277" s="420"/>
      <c r="HSE277" s="420"/>
      <c r="HSF277" s="420"/>
      <c r="HSG277" s="420"/>
      <c r="HSH277" s="420"/>
      <c r="HSI277" s="420"/>
      <c r="HSJ277" s="420"/>
      <c r="HSK277" s="420"/>
      <c r="HSL277" s="420"/>
      <c r="HSM277" s="420"/>
      <c r="HSN277" s="420"/>
      <c r="HSO277" s="420"/>
      <c r="HSP277" s="420"/>
      <c r="HSQ277" s="420"/>
      <c r="HSR277" s="420"/>
      <c r="HSS277" s="420"/>
      <c r="HST277" s="420"/>
      <c r="HSU277" s="420"/>
      <c r="HSV277" s="420"/>
      <c r="HSW277" s="420"/>
      <c r="HSX277" s="420"/>
      <c r="HSY277" s="420"/>
      <c r="HSZ277" s="420"/>
      <c r="HTA277" s="420"/>
      <c r="HTB277" s="420"/>
      <c r="HTC277" s="420"/>
      <c r="HTD277" s="420"/>
      <c r="HTE277" s="420"/>
      <c r="HTF277" s="420"/>
      <c r="HTG277" s="420"/>
      <c r="HTH277" s="420"/>
      <c r="HTI277" s="420"/>
      <c r="HTJ277" s="420"/>
      <c r="HTK277" s="420"/>
      <c r="HTL277" s="420"/>
      <c r="HTM277" s="420"/>
      <c r="HTN277" s="420"/>
      <c r="HTO277" s="420"/>
      <c r="HTP277" s="420"/>
      <c r="HTQ277" s="420"/>
      <c r="HTR277" s="420"/>
      <c r="HTS277" s="420"/>
      <c r="HTT277" s="420"/>
      <c r="HTU277" s="420"/>
      <c r="HTV277" s="420"/>
      <c r="HTW277" s="420"/>
      <c r="HTX277" s="420"/>
      <c r="HTY277" s="420"/>
      <c r="HTZ277" s="420"/>
      <c r="HUA277" s="420"/>
      <c r="HUB277" s="420"/>
      <c r="HUC277" s="420"/>
      <c r="HUD277" s="420"/>
      <c r="HUE277" s="420"/>
      <c r="HUF277" s="420"/>
      <c r="HUG277" s="420"/>
      <c r="HUH277" s="420"/>
      <c r="HUI277" s="420"/>
      <c r="HUJ277" s="420"/>
      <c r="HUK277" s="420"/>
      <c r="HUL277" s="420"/>
      <c r="HUM277" s="420"/>
      <c r="HUN277" s="420"/>
      <c r="HUO277" s="420"/>
      <c r="HUP277" s="420"/>
      <c r="HUQ277" s="420"/>
      <c r="HUR277" s="420"/>
      <c r="HUS277" s="420"/>
      <c r="HUT277" s="420"/>
      <c r="HUU277" s="420"/>
      <c r="HUV277" s="420"/>
      <c r="HUW277" s="420"/>
      <c r="HUX277" s="420"/>
      <c r="HUY277" s="420"/>
      <c r="HUZ277" s="420"/>
      <c r="HVA277" s="420"/>
      <c r="HVB277" s="420"/>
      <c r="HVC277" s="420"/>
      <c r="HVD277" s="420"/>
      <c r="HVE277" s="420"/>
      <c r="HVF277" s="420"/>
      <c r="HVG277" s="420"/>
      <c r="HVH277" s="420"/>
      <c r="HVI277" s="420"/>
      <c r="HVJ277" s="420"/>
      <c r="HVK277" s="420"/>
      <c r="HVL277" s="420"/>
      <c r="HVM277" s="420"/>
      <c r="HVN277" s="420"/>
      <c r="HVO277" s="420"/>
      <c r="HVP277" s="420"/>
      <c r="HVQ277" s="420"/>
      <c r="HVR277" s="420"/>
      <c r="HVS277" s="420"/>
      <c r="HVT277" s="420"/>
      <c r="HVU277" s="420"/>
      <c r="HVV277" s="420"/>
      <c r="HVW277" s="420"/>
      <c r="HVX277" s="420"/>
      <c r="HVY277" s="420"/>
      <c r="HVZ277" s="420"/>
      <c r="HWA277" s="420"/>
      <c r="HWB277" s="420"/>
      <c r="HWC277" s="420"/>
      <c r="HWD277" s="420"/>
      <c r="HWE277" s="420"/>
      <c r="HWF277" s="420"/>
      <c r="HWG277" s="420"/>
      <c r="HWH277" s="420"/>
      <c r="HWI277" s="420"/>
      <c r="HWJ277" s="420"/>
      <c r="HWK277" s="420"/>
      <c r="HWL277" s="420"/>
      <c r="HWM277" s="420"/>
      <c r="HWN277" s="420"/>
      <c r="HWO277" s="420"/>
      <c r="HWP277" s="420"/>
      <c r="HWQ277" s="420"/>
      <c r="HWR277" s="420"/>
      <c r="HWS277" s="420"/>
      <c r="HWT277" s="420"/>
      <c r="HWU277" s="420"/>
      <c r="HWV277" s="420"/>
      <c r="HWW277" s="420"/>
      <c r="HWX277" s="420"/>
      <c r="HWY277" s="420"/>
      <c r="HWZ277" s="420"/>
      <c r="HXA277" s="420"/>
      <c r="HXB277" s="420"/>
      <c r="HXC277" s="420"/>
      <c r="HXD277" s="420"/>
      <c r="HXE277" s="420"/>
      <c r="HXF277" s="420"/>
      <c r="HXG277" s="420"/>
      <c r="HXH277" s="420"/>
      <c r="HXI277" s="420"/>
      <c r="HXJ277" s="420"/>
      <c r="HXK277" s="420"/>
      <c r="HXL277" s="420"/>
      <c r="HXM277" s="420"/>
      <c r="HXN277" s="420"/>
      <c r="HXO277" s="420"/>
      <c r="HXP277" s="420"/>
      <c r="HXQ277" s="420"/>
      <c r="HXR277" s="420"/>
      <c r="HXS277" s="420"/>
      <c r="HXT277" s="420"/>
      <c r="HXU277" s="420"/>
      <c r="HXV277" s="420"/>
      <c r="HXW277" s="420"/>
      <c r="HXX277" s="420"/>
      <c r="HXY277" s="420"/>
      <c r="HXZ277" s="420"/>
      <c r="HYA277" s="420"/>
      <c r="HYB277" s="420"/>
      <c r="HYC277" s="420"/>
      <c r="HYD277" s="420"/>
      <c r="HYE277" s="420"/>
      <c r="HYF277" s="420"/>
      <c r="HYG277" s="420"/>
      <c r="HYH277" s="420"/>
      <c r="HYI277" s="420"/>
      <c r="HYJ277" s="420"/>
      <c r="HYK277" s="420"/>
      <c r="HYL277" s="420"/>
      <c r="HYM277" s="420"/>
      <c r="HYN277" s="420"/>
      <c r="HYO277" s="420"/>
      <c r="HYP277" s="420"/>
      <c r="HYQ277" s="420"/>
      <c r="HYR277" s="420"/>
      <c r="HYS277" s="420"/>
      <c r="HYT277" s="420"/>
      <c r="HYU277" s="420"/>
      <c r="HYV277" s="420"/>
      <c r="HYW277" s="420"/>
      <c r="HYX277" s="420"/>
      <c r="HYY277" s="420"/>
      <c r="HYZ277" s="420"/>
      <c r="HZA277" s="420"/>
      <c r="HZB277" s="420"/>
      <c r="HZC277" s="420"/>
      <c r="HZD277" s="420"/>
      <c r="HZE277" s="420"/>
      <c r="HZF277" s="420"/>
      <c r="HZG277" s="420"/>
      <c r="HZH277" s="420"/>
      <c r="HZI277" s="420"/>
      <c r="HZJ277" s="420"/>
      <c r="HZK277" s="420"/>
      <c r="HZL277" s="420"/>
      <c r="HZM277" s="420"/>
      <c r="HZN277" s="420"/>
      <c r="HZO277" s="420"/>
      <c r="HZP277" s="420"/>
      <c r="HZQ277" s="420"/>
      <c r="HZR277" s="420"/>
      <c r="HZS277" s="420"/>
      <c r="HZT277" s="420"/>
      <c r="HZU277" s="420"/>
      <c r="HZV277" s="420"/>
      <c r="HZW277" s="420"/>
      <c r="HZX277" s="420"/>
      <c r="HZY277" s="420"/>
      <c r="HZZ277" s="420"/>
      <c r="IAA277" s="420"/>
      <c r="IAB277" s="420"/>
      <c r="IAC277" s="420"/>
      <c r="IAD277" s="420"/>
      <c r="IAE277" s="420"/>
      <c r="IAF277" s="420"/>
      <c r="IAG277" s="420"/>
      <c r="IAH277" s="420"/>
      <c r="IAI277" s="420"/>
      <c r="IAJ277" s="420"/>
      <c r="IAK277" s="420"/>
      <c r="IAL277" s="420"/>
      <c r="IAM277" s="420"/>
      <c r="IAN277" s="420"/>
      <c r="IAO277" s="420"/>
      <c r="IAP277" s="420"/>
      <c r="IAQ277" s="420"/>
      <c r="IAR277" s="420"/>
      <c r="IAS277" s="420"/>
      <c r="IAT277" s="420"/>
      <c r="IAU277" s="420"/>
      <c r="IAV277" s="420"/>
      <c r="IAW277" s="420"/>
      <c r="IAX277" s="420"/>
      <c r="IAY277" s="420"/>
      <c r="IAZ277" s="420"/>
      <c r="IBA277" s="420"/>
      <c r="IBB277" s="420"/>
      <c r="IBC277" s="420"/>
      <c r="IBD277" s="420"/>
      <c r="IBE277" s="420"/>
      <c r="IBF277" s="420"/>
      <c r="IBG277" s="420"/>
      <c r="IBH277" s="420"/>
      <c r="IBI277" s="420"/>
      <c r="IBJ277" s="420"/>
      <c r="IBK277" s="420"/>
      <c r="IBL277" s="420"/>
      <c r="IBM277" s="420"/>
      <c r="IBN277" s="420"/>
      <c r="IBO277" s="420"/>
      <c r="IBP277" s="420"/>
      <c r="IBQ277" s="420"/>
      <c r="IBR277" s="420"/>
      <c r="IBS277" s="420"/>
      <c r="IBT277" s="420"/>
      <c r="IBU277" s="420"/>
      <c r="IBV277" s="420"/>
      <c r="IBW277" s="420"/>
      <c r="IBX277" s="420"/>
      <c r="IBY277" s="420"/>
      <c r="IBZ277" s="420"/>
      <c r="ICA277" s="420"/>
      <c r="ICB277" s="420"/>
      <c r="ICC277" s="420"/>
      <c r="ICD277" s="420"/>
      <c r="ICE277" s="420"/>
      <c r="ICF277" s="420"/>
      <c r="ICG277" s="420"/>
      <c r="ICH277" s="420"/>
      <c r="ICI277" s="420"/>
      <c r="ICJ277" s="420"/>
      <c r="ICK277" s="420"/>
      <c r="ICL277" s="420"/>
      <c r="ICM277" s="420"/>
      <c r="ICN277" s="420"/>
      <c r="ICO277" s="420"/>
      <c r="ICP277" s="420"/>
      <c r="ICQ277" s="420"/>
      <c r="ICR277" s="420"/>
      <c r="ICS277" s="420"/>
      <c r="ICT277" s="420"/>
      <c r="ICU277" s="420"/>
      <c r="ICV277" s="420"/>
      <c r="ICW277" s="420"/>
      <c r="ICX277" s="420"/>
      <c r="ICY277" s="420"/>
      <c r="ICZ277" s="420"/>
      <c r="IDA277" s="420"/>
      <c r="IDB277" s="420"/>
      <c r="IDC277" s="420"/>
      <c r="IDD277" s="420"/>
      <c r="IDE277" s="420"/>
      <c r="IDF277" s="420"/>
      <c r="IDG277" s="420"/>
      <c r="IDH277" s="420"/>
      <c r="IDI277" s="420"/>
      <c r="IDJ277" s="420"/>
      <c r="IDK277" s="420"/>
      <c r="IDL277" s="420"/>
      <c r="IDM277" s="420"/>
      <c r="IDN277" s="420"/>
      <c r="IDO277" s="420"/>
      <c r="IDP277" s="420"/>
      <c r="IDQ277" s="420"/>
      <c r="IDR277" s="420"/>
      <c r="IDS277" s="420"/>
      <c r="IDT277" s="420"/>
      <c r="IDU277" s="420"/>
      <c r="IDV277" s="420"/>
      <c r="IDW277" s="420"/>
      <c r="IDX277" s="420"/>
      <c r="IDY277" s="420"/>
      <c r="IDZ277" s="420"/>
      <c r="IEA277" s="420"/>
      <c r="IEB277" s="420"/>
      <c r="IEC277" s="420"/>
      <c r="IED277" s="420"/>
      <c r="IEE277" s="420"/>
      <c r="IEF277" s="420"/>
      <c r="IEG277" s="420"/>
      <c r="IEH277" s="420"/>
      <c r="IEI277" s="420"/>
      <c r="IEJ277" s="420"/>
      <c r="IEK277" s="420"/>
      <c r="IEL277" s="420"/>
      <c r="IEM277" s="420"/>
      <c r="IEN277" s="420"/>
      <c r="IEO277" s="420"/>
      <c r="IEP277" s="420"/>
      <c r="IEQ277" s="420"/>
      <c r="IER277" s="420"/>
      <c r="IES277" s="420"/>
      <c r="IET277" s="420"/>
      <c r="IEU277" s="420"/>
      <c r="IEV277" s="420"/>
      <c r="IEW277" s="420"/>
      <c r="IEX277" s="420"/>
      <c r="IEY277" s="420"/>
      <c r="IEZ277" s="420"/>
      <c r="IFA277" s="420"/>
      <c r="IFB277" s="420"/>
      <c r="IFC277" s="420"/>
      <c r="IFD277" s="420"/>
      <c r="IFE277" s="420"/>
      <c r="IFF277" s="420"/>
      <c r="IFG277" s="420"/>
      <c r="IFH277" s="420"/>
      <c r="IFI277" s="420"/>
      <c r="IFJ277" s="420"/>
      <c r="IFK277" s="420"/>
      <c r="IFL277" s="420"/>
      <c r="IFM277" s="420"/>
      <c r="IFN277" s="420"/>
      <c r="IFO277" s="420"/>
      <c r="IFP277" s="420"/>
      <c r="IFQ277" s="420"/>
      <c r="IFR277" s="420"/>
      <c r="IFS277" s="420"/>
      <c r="IFT277" s="420"/>
      <c r="IFU277" s="420"/>
      <c r="IFV277" s="420"/>
      <c r="IFW277" s="420"/>
      <c r="IFX277" s="420"/>
      <c r="IFY277" s="420"/>
      <c r="IFZ277" s="420"/>
      <c r="IGA277" s="420"/>
      <c r="IGB277" s="420"/>
      <c r="IGC277" s="420"/>
      <c r="IGD277" s="420"/>
      <c r="IGE277" s="420"/>
      <c r="IGF277" s="420"/>
      <c r="IGG277" s="420"/>
      <c r="IGH277" s="420"/>
      <c r="IGI277" s="420"/>
      <c r="IGJ277" s="420"/>
      <c r="IGK277" s="420"/>
      <c r="IGL277" s="420"/>
      <c r="IGM277" s="420"/>
      <c r="IGN277" s="420"/>
      <c r="IGO277" s="420"/>
      <c r="IGP277" s="420"/>
      <c r="IGQ277" s="420"/>
      <c r="IGR277" s="420"/>
      <c r="IGS277" s="420"/>
      <c r="IGT277" s="420"/>
      <c r="IGU277" s="420"/>
      <c r="IGV277" s="420"/>
      <c r="IGW277" s="420"/>
      <c r="IGX277" s="420"/>
      <c r="IGY277" s="420"/>
      <c r="IGZ277" s="420"/>
      <c r="IHA277" s="420"/>
      <c r="IHB277" s="420"/>
      <c r="IHC277" s="420"/>
      <c r="IHD277" s="420"/>
      <c r="IHE277" s="420"/>
      <c r="IHF277" s="420"/>
      <c r="IHG277" s="420"/>
      <c r="IHH277" s="420"/>
      <c r="IHI277" s="420"/>
      <c r="IHJ277" s="420"/>
      <c r="IHK277" s="420"/>
      <c r="IHL277" s="420"/>
      <c r="IHM277" s="420"/>
      <c r="IHN277" s="420"/>
      <c r="IHO277" s="420"/>
      <c r="IHP277" s="420"/>
      <c r="IHQ277" s="420"/>
      <c r="IHR277" s="420"/>
      <c r="IHS277" s="420"/>
      <c r="IHT277" s="420"/>
      <c r="IHU277" s="420"/>
      <c r="IHV277" s="420"/>
      <c r="IHW277" s="420"/>
      <c r="IHX277" s="420"/>
      <c r="IHY277" s="420"/>
      <c r="IHZ277" s="420"/>
      <c r="IIA277" s="420"/>
      <c r="IIB277" s="420"/>
      <c r="IIC277" s="420"/>
      <c r="IID277" s="420"/>
      <c r="IIE277" s="420"/>
      <c r="IIF277" s="420"/>
      <c r="IIG277" s="420"/>
      <c r="IIH277" s="420"/>
      <c r="III277" s="420"/>
      <c r="IIJ277" s="420"/>
      <c r="IIK277" s="420"/>
      <c r="IIL277" s="420"/>
      <c r="IIM277" s="420"/>
      <c r="IIN277" s="420"/>
      <c r="IIO277" s="420"/>
      <c r="IIP277" s="420"/>
      <c r="IIQ277" s="420"/>
      <c r="IIR277" s="420"/>
      <c r="IIS277" s="420"/>
      <c r="IIT277" s="420"/>
      <c r="IIU277" s="420"/>
      <c r="IIV277" s="420"/>
      <c r="IIW277" s="420"/>
      <c r="IIX277" s="420"/>
      <c r="IIY277" s="420"/>
      <c r="IIZ277" s="420"/>
      <c r="IJA277" s="420"/>
      <c r="IJB277" s="420"/>
      <c r="IJC277" s="420"/>
      <c r="IJD277" s="420"/>
      <c r="IJE277" s="420"/>
      <c r="IJF277" s="420"/>
      <c r="IJG277" s="420"/>
      <c r="IJH277" s="420"/>
      <c r="IJI277" s="420"/>
      <c r="IJJ277" s="420"/>
      <c r="IJK277" s="420"/>
      <c r="IJL277" s="420"/>
      <c r="IJM277" s="420"/>
      <c r="IJN277" s="420"/>
      <c r="IJO277" s="420"/>
      <c r="IJP277" s="420"/>
      <c r="IJQ277" s="420"/>
      <c r="IJR277" s="420"/>
      <c r="IJS277" s="420"/>
      <c r="IJT277" s="420"/>
      <c r="IJU277" s="420"/>
      <c r="IJV277" s="420"/>
      <c r="IJW277" s="420"/>
      <c r="IJX277" s="420"/>
      <c r="IJY277" s="420"/>
      <c r="IJZ277" s="420"/>
      <c r="IKA277" s="420"/>
      <c r="IKB277" s="420"/>
      <c r="IKC277" s="420"/>
      <c r="IKD277" s="420"/>
      <c r="IKE277" s="420"/>
      <c r="IKF277" s="420"/>
      <c r="IKG277" s="420"/>
      <c r="IKH277" s="420"/>
      <c r="IKI277" s="420"/>
      <c r="IKJ277" s="420"/>
      <c r="IKK277" s="420"/>
      <c r="IKL277" s="420"/>
      <c r="IKM277" s="420"/>
      <c r="IKN277" s="420"/>
      <c r="IKO277" s="420"/>
      <c r="IKP277" s="420"/>
      <c r="IKQ277" s="420"/>
      <c r="IKR277" s="420"/>
      <c r="IKS277" s="420"/>
      <c r="IKT277" s="420"/>
      <c r="IKU277" s="420"/>
      <c r="IKV277" s="420"/>
      <c r="IKW277" s="420"/>
      <c r="IKX277" s="420"/>
      <c r="IKY277" s="420"/>
      <c r="IKZ277" s="420"/>
      <c r="ILA277" s="420"/>
      <c r="ILB277" s="420"/>
      <c r="ILC277" s="420"/>
      <c r="ILD277" s="420"/>
      <c r="ILE277" s="420"/>
      <c r="ILF277" s="420"/>
      <c r="ILG277" s="420"/>
      <c r="ILH277" s="420"/>
      <c r="ILI277" s="420"/>
      <c r="ILJ277" s="420"/>
      <c r="ILK277" s="420"/>
      <c r="ILL277" s="420"/>
      <c r="ILM277" s="420"/>
      <c r="ILN277" s="420"/>
      <c r="ILO277" s="420"/>
      <c r="ILP277" s="420"/>
      <c r="ILQ277" s="420"/>
      <c r="ILR277" s="420"/>
      <c r="ILS277" s="420"/>
      <c r="ILT277" s="420"/>
      <c r="ILU277" s="420"/>
      <c r="ILV277" s="420"/>
      <c r="ILW277" s="420"/>
      <c r="ILX277" s="420"/>
      <c r="ILY277" s="420"/>
      <c r="ILZ277" s="420"/>
      <c r="IMA277" s="420"/>
      <c r="IMB277" s="420"/>
      <c r="IMC277" s="420"/>
      <c r="IMD277" s="420"/>
      <c r="IME277" s="420"/>
      <c r="IMF277" s="420"/>
      <c r="IMG277" s="420"/>
      <c r="IMH277" s="420"/>
      <c r="IMI277" s="420"/>
      <c r="IMJ277" s="420"/>
      <c r="IMK277" s="420"/>
      <c r="IML277" s="420"/>
      <c r="IMM277" s="420"/>
      <c r="IMN277" s="420"/>
      <c r="IMO277" s="420"/>
      <c r="IMP277" s="420"/>
      <c r="IMQ277" s="420"/>
      <c r="IMR277" s="420"/>
      <c r="IMS277" s="420"/>
      <c r="IMT277" s="420"/>
      <c r="IMU277" s="420"/>
      <c r="IMV277" s="420"/>
      <c r="IMW277" s="420"/>
      <c r="IMX277" s="420"/>
      <c r="IMY277" s="420"/>
      <c r="IMZ277" s="420"/>
      <c r="INA277" s="420"/>
      <c r="INB277" s="420"/>
      <c r="INC277" s="420"/>
      <c r="IND277" s="420"/>
      <c r="INE277" s="420"/>
      <c r="INF277" s="420"/>
      <c r="ING277" s="420"/>
      <c r="INH277" s="420"/>
      <c r="INI277" s="420"/>
      <c r="INJ277" s="420"/>
      <c r="INK277" s="420"/>
      <c r="INL277" s="420"/>
      <c r="INM277" s="420"/>
      <c r="INN277" s="420"/>
      <c r="INO277" s="420"/>
      <c r="INP277" s="420"/>
      <c r="INQ277" s="420"/>
      <c r="INR277" s="420"/>
      <c r="INS277" s="420"/>
      <c r="INT277" s="420"/>
      <c r="INU277" s="420"/>
      <c r="INV277" s="420"/>
      <c r="INW277" s="420"/>
      <c r="INX277" s="420"/>
      <c r="INY277" s="420"/>
      <c r="INZ277" s="420"/>
      <c r="IOA277" s="420"/>
      <c r="IOB277" s="420"/>
      <c r="IOC277" s="420"/>
      <c r="IOD277" s="420"/>
      <c r="IOE277" s="420"/>
      <c r="IOF277" s="420"/>
      <c r="IOG277" s="420"/>
      <c r="IOH277" s="420"/>
      <c r="IOI277" s="420"/>
      <c r="IOJ277" s="420"/>
      <c r="IOK277" s="420"/>
      <c r="IOL277" s="420"/>
      <c r="IOM277" s="420"/>
      <c r="ION277" s="420"/>
      <c r="IOO277" s="420"/>
      <c r="IOP277" s="420"/>
      <c r="IOQ277" s="420"/>
      <c r="IOR277" s="420"/>
      <c r="IOS277" s="420"/>
      <c r="IOT277" s="420"/>
      <c r="IOU277" s="420"/>
      <c r="IOV277" s="420"/>
      <c r="IOW277" s="420"/>
      <c r="IOX277" s="420"/>
      <c r="IOY277" s="420"/>
      <c r="IOZ277" s="420"/>
      <c r="IPA277" s="420"/>
      <c r="IPB277" s="420"/>
      <c r="IPC277" s="420"/>
      <c r="IPD277" s="420"/>
      <c r="IPE277" s="420"/>
      <c r="IPF277" s="420"/>
      <c r="IPG277" s="420"/>
      <c r="IPH277" s="420"/>
      <c r="IPI277" s="420"/>
      <c r="IPJ277" s="420"/>
      <c r="IPK277" s="420"/>
      <c r="IPL277" s="420"/>
      <c r="IPM277" s="420"/>
      <c r="IPN277" s="420"/>
      <c r="IPO277" s="420"/>
      <c r="IPP277" s="420"/>
      <c r="IPQ277" s="420"/>
      <c r="IPR277" s="420"/>
      <c r="IPS277" s="420"/>
      <c r="IPT277" s="420"/>
      <c r="IPU277" s="420"/>
      <c r="IPV277" s="420"/>
      <c r="IPW277" s="420"/>
      <c r="IPX277" s="420"/>
      <c r="IPY277" s="420"/>
      <c r="IPZ277" s="420"/>
      <c r="IQA277" s="420"/>
      <c r="IQB277" s="420"/>
      <c r="IQC277" s="420"/>
      <c r="IQD277" s="420"/>
      <c r="IQE277" s="420"/>
      <c r="IQF277" s="420"/>
      <c r="IQG277" s="420"/>
      <c r="IQH277" s="420"/>
      <c r="IQI277" s="420"/>
      <c r="IQJ277" s="420"/>
      <c r="IQK277" s="420"/>
      <c r="IQL277" s="420"/>
      <c r="IQM277" s="420"/>
      <c r="IQN277" s="420"/>
      <c r="IQO277" s="420"/>
      <c r="IQP277" s="420"/>
      <c r="IQQ277" s="420"/>
      <c r="IQR277" s="420"/>
      <c r="IQS277" s="420"/>
      <c r="IQT277" s="420"/>
      <c r="IQU277" s="420"/>
      <c r="IQV277" s="420"/>
      <c r="IQW277" s="420"/>
      <c r="IQX277" s="420"/>
      <c r="IQY277" s="420"/>
      <c r="IQZ277" s="420"/>
      <c r="IRA277" s="420"/>
      <c r="IRB277" s="420"/>
      <c r="IRC277" s="420"/>
      <c r="IRD277" s="420"/>
      <c r="IRE277" s="420"/>
      <c r="IRF277" s="420"/>
      <c r="IRG277" s="420"/>
      <c r="IRH277" s="420"/>
      <c r="IRI277" s="420"/>
      <c r="IRJ277" s="420"/>
      <c r="IRK277" s="420"/>
      <c r="IRL277" s="420"/>
      <c r="IRM277" s="420"/>
      <c r="IRN277" s="420"/>
      <c r="IRO277" s="420"/>
      <c r="IRP277" s="420"/>
      <c r="IRQ277" s="420"/>
      <c r="IRR277" s="420"/>
      <c r="IRS277" s="420"/>
      <c r="IRT277" s="420"/>
      <c r="IRU277" s="420"/>
      <c r="IRV277" s="420"/>
      <c r="IRW277" s="420"/>
      <c r="IRX277" s="420"/>
      <c r="IRY277" s="420"/>
      <c r="IRZ277" s="420"/>
      <c r="ISA277" s="420"/>
      <c r="ISB277" s="420"/>
      <c r="ISC277" s="420"/>
      <c r="ISD277" s="420"/>
      <c r="ISE277" s="420"/>
      <c r="ISF277" s="420"/>
      <c r="ISG277" s="420"/>
      <c r="ISH277" s="420"/>
      <c r="ISI277" s="420"/>
      <c r="ISJ277" s="420"/>
      <c r="ISK277" s="420"/>
      <c r="ISL277" s="420"/>
      <c r="ISM277" s="420"/>
      <c r="ISN277" s="420"/>
      <c r="ISO277" s="420"/>
      <c r="ISP277" s="420"/>
      <c r="ISQ277" s="420"/>
      <c r="ISR277" s="420"/>
      <c r="ISS277" s="420"/>
      <c r="IST277" s="420"/>
      <c r="ISU277" s="420"/>
      <c r="ISV277" s="420"/>
      <c r="ISW277" s="420"/>
      <c r="ISX277" s="420"/>
      <c r="ISY277" s="420"/>
      <c r="ISZ277" s="420"/>
      <c r="ITA277" s="420"/>
      <c r="ITB277" s="420"/>
      <c r="ITC277" s="420"/>
      <c r="ITD277" s="420"/>
      <c r="ITE277" s="420"/>
      <c r="ITF277" s="420"/>
      <c r="ITG277" s="420"/>
      <c r="ITH277" s="420"/>
      <c r="ITI277" s="420"/>
      <c r="ITJ277" s="420"/>
      <c r="ITK277" s="420"/>
      <c r="ITL277" s="420"/>
      <c r="ITM277" s="420"/>
      <c r="ITN277" s="420"/>
      <c r="ITO277" s="420"/>
      <c r="ITP277" s="420"/>
      <c r="ITQ277" s="420"/>
      <c r="ITR277" s="420"/>
      <c r="ITS277" s="420"/>
      <c r="ITT277" s="420"/>
      <c r="ITU277" s="420"/>
      <c r="ITV277" s="420"/>
      <c r="ITW277" s="420"/>
      <c r="ITX277" s="420"/>
      <c r="ITY277" s="420"/>
      <c r="ITZ277" s="420"/>
      <c r="IUA277" s="420"/>
      <c r="IUB277" s="420"/>
      <c r="IUC277" s="420"/>
      <c r="IUD277" s="420"/>
      <c r="IUE277" s="420"/>
      <c r="IUF277" s="420"/>
      <c r="IUG277" s="420"/>
      <c r="IUH277" s="420"/>
      <c r="IUI277" s="420"/>
      <c r="IUJ277" s="420"/>
      <c r="IUK277" s="420"/>
      <c r="IUL277" s="420"/>
      <c r="IUM277" s="420"/>
      <c r="IUN277" s="420"/>
      <c r="IUO277" s="420"/>
      <c r="IUP277" s="420"/>
      <c r="IUQ277" s="420"/>
      <c r="IUR277" s="420"/>
      <c r="IUS277" s="420"/>
      <c r="IUT277" s="420"/>
      <c r="IUU277" s="420"/>
      <c r="IUV277" s="420"/>
      <c r="IUW277" s="420"/>
      <c r="IUX277" s="420"/>
      <c r="IUY277" s="420"/>
      <c r="IUZ277" s="420"/>
      <c r="IVA277" s="420"/>
      <c r="IVB277" s="420"/>
      <c r="IVC277" s="420"/>
      <c r="IVD277" s="420"/>
      <c r="IVE277" s="420"/>
      <c r="IVF277" s="420"/>
      <c r="IVG277" s="420"/>
      <c r="IVH277" s="420"/>
      <c r="IVI277" s="420"/>
      <c r="IVJ277" s="420"/>
      <c r="IVK277" s="420"/>
      <c r="IVL277" s="420"/>
      <c r="IVM277" s="420"/>
      <c r="IVN277" s="420"/>
      <c r="IVO277" s="420"/>
      <c r="IVP277" s="420"/>
      <c r="IVQ277" s="420"/>
      <c r="IVR277" s="420"/>
      <c r="IVS277" s="420"/>
      <c r="IVT277" s="420"/>
      <c r="IVU277" s="420"/>
      <c r="IVV277" s="420"/>
      <c r="IVW277" s="420"/>
      <c r="IVX277" s="420"/>
      <c r="IVY277" s="420"/>
      <c r="IVZ277" s="420"/>
      <c r="IWA277" s="420"/>
      <c r="IWB277" s="420"/>
      <c r="IWC277" s="420"/>
      <c r="IWD277" s="420"/>
      <c r="IWE277" s="420"/>
      <c r="IWF277" s="420"/>
      <c r="IWG277" s="420"/>
      <c r="IWH277" s="420"/>
      <c r="IWI277" s="420"/>
      <c r="IWJ277" s="420"/>
      <c r="IWK277" s="420"/>
      <c r="IWL277" s="420"/>
      <c r="IWM277" s="420"/>
      <c r="IWN277" s="420"/>
      <c r="IWO277" s="420"/>
      <c r="IWP277" s="420"/>
      <c r="IWQ277" s="420"/>
      <c r="IWR277" s="420"/>
      <c r="IWS277" s="420"/>
      <c r="IWT277" s="420"/>
      <c r="IWU277" s="420"/>
      <c r="IWV277" s="420"/>
      <c r="IWW277" s="420"/>
      <c r="IWX277" s="420"/>
      <c r="IWY277" s="420"/>
      <c r="IWZ277" s="420"/>
      <c r="IXA277" s="420"/>
      <c r="IXB277" s="420"/>
      <c r="IXC277" s="420"/>
      <c r="IXD277" s="420"/>
      <c r="IXE277" s="420"/>
      <c r="IXF277" s="420"/>
      <c r="IXG277" s="420"/>
      <c r="IXH277" s="420"/>
      <c r="IXI277" s="420"/>
      <c r="IXJ277" s="420"/>
      <c r="IXK277" s="420"/>
      <c r="IXL277" s="420"/>
      <c r="IXM277" s="420"/>
      <c r="IXN277" s="420"/>
      <c r="IXO277" s="420"/>
      <c r="IXP277" s="420"/>
      <c r="IXQ277" s="420"/>
      <c r="IXR277" s="420"/>
      <c r="IXS277" s="420"/>
      <c r="IXT277" s="420"/>
      <c r="IXU277" s="420"/>
      <c r="IXV277" s="420"/>
      <c r="IXW277" s="420"/>
      <c r="IXX277" s="420"/>
      <c r="IXY277" s="420"/>
      <c r="IXZ277" s="420"/>
      <c r="IYA277" s="420"/>
      <c r="IYB277" s="420"/>
      <c r="IYC277" s="420"/>
      <c r="IYD277" s="420"/>
      <c r="IYE277" s="420"/>
      <c r="IYF277" s="420"/>
      <c r="IYG277" s="420"/>
      <c r="IYH277" s="420"/>
      <c r="IYI277" s="420"/>
      <c r="IYJ277" s="420"/>
      <c r="IYK277" s="420"/>
      <c r="IYL277" s="420"/>
      <c r="IYM277" s="420"/>
      <c r="IYN277" s="420"/>
      <c r="IYO277" s="420"/>
      <c r="IYP277" s="420"/>
      <c r="IYQ277" s="420"/>
      <c r="IYR277" s="420"/>
      <c r="IYS277" s="420"/>
      <c r="IYT277" s="420"/>
      <c r="IYU277" s="420"/>
      <c r="IYV277" s="420"/>
      <c r="IYW277" s="420"/>
      <c r="IYX277" s="420"/>
      <c r="IYY277" s="420"/>
      <c r="IYZ277" s="420"/>
      <c r="IZA277" s="420"/>
      <c r="IZB277" s="420"/>
      <c r="IZC277" s="420"/>
      <c r="IZD277" s="420"/>
      <c r="IZE277" s="420"/>
      <c r="IZF277" s="420"/>
      <c r="IZG277" s="420"/>
      <c r="IZH277" s="420"/>
      <c r="IZI277" s="420"/>
      <c r="IZJ277" s="420"/>
      <c r="IZK277" s="420"/>
      <c r="IZL277" s="420"/>
      <c r="IZM277" s="420"/>
      <c r="IZN277" s="420"/>
      <c r="IZO277" s="420"/>
      <c r="IZP277" s="420"/>
      <c r="IZQ277" s="420"/>
      <c r="IZR277" s="420"/>
      <c r="IZS277" s="420"/>
      <c r="IZT277" s="420"/>
      <c r="IZU277" s="420"/>
      <c r="IZV277" s="420"/>
      <c r="IZW277" s="420"/>
      <c r="IZX277" s="420"/>
      <c r="IZY277" s="420"/>
      <c r="IZZ277" s="420"/>
      <c r="JAA277" s="420"/>
      <c r="JAB277" s="420"/>
      <c r="JAC277" s="420"/>
      <c r="JAD277" s="420"/>
      <c r="JAE277" s="420"/>
      <c r="JAF277" s="420"/>
      <c r="JAG277" s="420"/>
      <c r="JAH277" s="420"/>
      <c r="JAI277" s="420"/>
      <c r="JAJ277" s="420"/>
      <c r="JAK277" s="420"/>
      <c r="JAL277" s="420"/>
      <c r="JAM277" s="420"/>
      <c r="JAN277" s="420"/>
      <c r="JAO277" s="420"/>
      <c r="JAP277" s="420"/>
      <c r="JAQ277" s="420"/>
      <c r="JAR277" s="420"/>
      <c r="JAS277" s="420"/>
      <c r="JAT277" s="420"/>
      <c r="JAU277" s="420"/>
      <c r="JAV277" s="420"/>
      <c r="JAW277" s="420"/>
      <c r="JAX277" s="420"/>
      <c r="JAY277" s="420"/>
      <c r="JAZ277" s="420"/>
      <c r="JBA277" s="420"/>
      <c r="JBB277" s="420"/>
      <c r="JBC277" s="420"/>
      <c r="JBD277" s="420"/>
      <c r="JBE277" s="420"/>
      <c r="JBF277" s="420"/>
      <c r="JBG277" s="420"/>
      <c r="JBH277" s="420"/>
      <c r="JBI277" s="420"/>
      <c r="JBJ277" s="420"/>
      <c r="JBK277" s="420"/>
      <c r="JBL277" s="420"/>
      <c r="JBM277" s="420"/>
      <c r="JBN277" s="420"/>
      <c r="JBO277" s="420"/>
      <c r="JBP277" s="420"/>
      <c r="JBQ277" s="420"/>
      <c r="JBR277" s="420"/>
      <c r="JBS277" s="420"/>
      <c r="JBT277" s="420"/>
      <c r="JBU277" s="420"/>
      <c r="JBV277" s="420"/>
      <c r="JBW277" s="420"/>
      <c r="JBX277" s="420"/>
      <c r="JBY277" s="420"/>
      <c r="JBZ277" s="420"/>
      <c r="JCA277" s="420"/>
      <c r="JCB277" s="420"/>
      <c r="JCC277" s="420"/>
      <c r="JCD277" s="420"/>
      <c r="JCE277" s="420"/>
      <c r="JCF277" s="420"/>
      <c r="JCG277" s="420"/>
      <c r="JCH277" s="420"/>
      <c r="JCI277" s="420"/>
      <c r="JCJ277" s="420"/>
      <c r="JCK277" s="420"/>
      <c r="JCL277" s="420"/>
      <c r="JCM277" s="420"/>
      <c r="JCN277" s="420"/>
      <c r="JCO277" s="420"/>
      <c r="JCP277" s="420"/>
      <c r="JCQ277" s="420"/>
      <c r="JCR277" s="420"/>
      <c r="JCS277" s="420"/>
      <c r="JCT277" s="420"/>
      <c r="JCU277" s="420"/>
      <c r="JCV277" s="420"/>
      <c r="JCW277" s="420"/>
      <c r="JCX277" s="420"/>
      <c r="JCY277" s="420"/>
      <c r="JCZ277" s="420"/>
      <c r="JDA277" s="420"/>
      <c r="JDB277" s="420"/>
      <c r="JDC277" s="420"/>
      <c r="JDD277" s="420"/>
      <c r="JDE277" s="420"/>
      <c r="JDF277" s="420"/>
      <c r="JDG277" s="420"/>
      <c r="JDH277" s="420"/>
      <c r="JDI277" s="420"/>
      <c r="JDJ277" s="420"/>
      <c r="JDK277" s="420"/>
      <c r="JDL277" s="420"/>
      <c r="JDM277" s="420"/>
      <c r="JDN277" s="420"/>
      <c r="JDO277" s="420"/>
      <c r="JDP277" s="420"/>
      <c r="JDQ277" s="420"/>
      <c r="JDR277" s="420"/>
      <c r="JDS277" s="420"/>
      <c r="JDT277" s="420"/>
      <c r="JDU277" s="420"/>
      <c r="JDV277" s="420"/>
      <c r="JDW277" s="420"/>
      <c r="JDX277" s="420"/>
      <c r="JDY277" s="420"/>
      <c r="JDZ277" s="420"/>
      <c r="JEA277" s="420"/>
      <c r="JEB277" s="420"/>
      <c r="JEC277" s="420"/>
      <c r="JED277" s="420"/>
      <c r="JEE277" s="420"/>
      <c r="JEF277" s="420"/>
      <c r="JEG277" s="420"/>
      <c r="JEH277" s="420"/>
      <c r="JEI277" s="420"/>
      <c r="JEJ277" s="420"/>
      <c r="JEK277" s="420"/>
      <c r="JEL277" s="420"/>
      <c r="JEM277" s="420"/>
      <c r="JEN277" s="420"/>
      <c r="JEO277" s="420"/>
      <c r="JEP277" s="420"/>
      <c r="JEQ277" s="420"/>
      <c r="JER277" s="420"/>
      <c r="JES277" s="420"/>
      <c r="JET277" s="420"/>
      <c r="JEU277" s="420"/>
      <c r="JEV277" s="420"/>
      <c r="JEW277" s="420"/>
      <c r="JEX277" s="420"/>
      <c r="JEY277" s="420"/>
      <c r="JEZ277" s="420"/>
      <c r="JFA277" s="420"/>
      <c r="JFB277" s="420"/>
      <c r="JFC277" s="420"/>
      <c r="JFD277" s="420"/>
      <c r="JFE277" s="420"/>
      <c r="JFF277" s="420"/>
      <c r="JFG277" s="420"/>
      <c r="JFH277" s="420"/>
      <c r="JFI277" s="420"/>
      <c r="JFJ277" s="420"/>
      <c r="JFK277" s="420"/>
      <c r="JFL277" s="420"/>
      <c r="JFM277" s="420"/>
      <c r="JFN277" s="420"/>
      <c r="JFO277" s="420"/>
      <c r="JFP277" s="420"/>
      <c r="JFQ277" s="420"/>
      <c r="JFR277" s="420"/>
      <c r="JFS277" s="420"/>
      <c r="JFT277" s="420"/>
      <c r="JFU277" s="420"/>
      <c r="JFV277" s="420"/>
      <c r="JFW277" s="420"/>
      <c r="JFX277" s="420"/>
      <c r="JFY277" s="420"/>
      <c r="JFZ277" s="420"/>
      <c r="JGA277" s="420"/>
      <c r="JGB277" s="420"/>
      <c r="JGC277" s="420"/>
      <c r="JGD277" s="420"/>
      <c r="JGE277" s="420"/>
      <c r="JGF277" s="420"/>
      <c r="JGG277" s="420"/>
      <c r="JGH277" s="420"/>
      <c r="JGI277" s="420"/>
      <c r="JGJ277" s="420"/>
      <c r="JGK277" s="420"/>
      <c r="JGL277" s="420"/>
      <c r="JGM277" s="420"/>
      <c r="JGN277" s="420"/>
      <c r="JGO277" s="420"/>
      <c r="JGP277" s="420"/>
      <c r="JGQ277" s="420"/>
      <c r="JGR277" s="420"/>
      <c r="JGS277" s="420"/>
      <c r="JGT277" s="420"/>
      <c r="JGU277" s="420"/>
      <c r="JGV277" s="420"/>
      <c r="JGW277" s="420"/>
      <c r="JGX277" s="420"/>
      <c r="JGY277" s="420"/>
      <c r="JGZ277" s="420"/>
      <c r="JHA277" s="420"/>
      <c r="JHB277" s="420"/>
      <c r="JHC277" s="420"/>
      <c r="JHD277" s="420"/>
      <c r="JHE277" s="420"/>
      <c r="JHF277" s="420"/>
      <c r="JHG277" s="420"/>
      <c r="JHH277" s="420"/>
      <c r="JHI277" s="420"/>
      <c r="JHJ277" s="420"/>
      <c r="JHK277" s="420"/>
      <c r="JHL277" s="420"/>
      <c r="JHM277" s="420"/>
      <c r="JHN277" s="420"/>
      <c r="JHO277" s="420"/>
      <c r="JHP277" s="420"/>
      <c r="JHQ277" s="420"/>
      <c r="JHR277" s="420"/>
      <c r="JHS277" s="420"/>
      <c r="JHT277" s="420"/>
      <c r="JHU277" s="420"/>
      <c r="JHV277" s="420"/>
      <c r="JHW277" s="420"/>
      <c r="JHX277" s="420"/>
      <c r="JHY277" s="420"/>
      <c r="JHZ277" s="420"/>
      <c r="JIA277" s="420"/>
      <c r="JIB277" s="420"/>
      <c r="JIC277" s="420"/>
      <c r="JID277" s="420"/>
      <c r="JIE277" s="420"/>
      <c r="JIF277" s="420"/>
      <c r="JIG277" s="420"/>
      <c r="JIH277" s="420"/>
      <c r="JII277" s="420"/>
      <c r="JIJ277" s="420"/>
      <c r="JIK277" s="420"/>
      <c r="JIL277" s="420"/>
      <c r="JIM277" s="420"/>
      <c r="JIN277" s="420"/>
      <c r="JIO277" s="420"/>
      <c r="JIP277" s="420"/>
      <c r="JIQ277" s="420"/>
      <c r="JIR277" s="420"/>
      <c r="JIS277" s="420"/>
      <c r="JIT277" s="420"/>
      <c r="JIU277" s="420"/>
      <c r="JIV277" s="420"/>
      <c r="JIW277" s="420"/>
      <c r="JIX277" s="420"/>
      <c r="JIY277" s="420"/>
      <c r="JIZ277" s="420"/>
      <c r="JJA277" s="420"/>
      <c r="JJB277" s="420"/>
      <c r="JJC277" s="420"/>
      <c r="JJD277" s="420"/>
      <c r="JJE277" s="420"/>
      <c r="JJF277" s="420"/>
      <c r="JJG277" s="420"/>
      <c r="JJH277" s="420"/>
      <c r="JJI277" s="420"/>
      <c r="JJJ277" s="420"/>
      <c r="JJK277" s="420"/>
      <c r="JJL277" s="420"/>
      <c r="JJM277" s="420"/>
      <c r="JJN277" s="420"/>
      <c r="JJO277" s="420"/>
      <c r="JJP277" s="420"/>
      <c r="JJQ277" s="420"/>
      <c r="JJR277" s="420"/>
      <c r="JJS277" s="420"/>
      <c r="JJT277" s="420"/>
      <c r="JJU277" s="420"/>
      <c r="JJV277" s="420"/>
      <c r="JJW277" s="420"/>
      <c r="JJX277" s="420"/>
      <c r="JJY277" s="420"/>
      <c r="JJZ277" s="420"/>
      <c r="JKA277" s="420"/>
      <c r="JKB277" s="420"/>
      <c r="JKC277" s="420"/>
      <c r="JKD277" s="420"/>
      <c r="JKE277" s="420"/>
      <c r="JKF277" s="420"/>
      <c r="JKG277" s="420"/>
      <c r="JKH277" s="420"/>
      <c r="JKI277" s="420"/>
      <c r="JKJ277" s="420"/>
      <c r="JKK277" s="420"/>
      <c r="JKL277" s="420"/>
      <c r="JKM277" s="420"/>
      <c r="JKN277" s="420"/>
      <c r="JKO277" s="420"/>
      <c r="JKP277" s="420"/>
      <c r="JKQ277" s="420"/>
      <c r="JKR277" s="420"/>
      <c r="JKS277" s="420"/>
      <c r="JKT277" s="420"/>
      <c r="JKU277" s="420"/>
      <c r="JKV277" s="420"/>
      <c r="JKW277" s="420"/>
      <c r="JKX277" s="420"/>
      <c r="JKY277" s="420"/>
      <c r="JKZ277" s="420"/>
      <c r="JLA277" s="420"/>
      <c r="JLB277" s="420"/>
      <c r="JLC277" s="420"/>
      <c r="JLD277" s="420"/>
      <c r="JLE277" s="420"/>
      <c r="JLF277" s="420"/>
      <c r="JLG277" s="420"/>
      <c r="JLH277" s="420"/>
      <c r="JLI277" s="420"/>
      <c r="JLJ277" s="420"/>
      <c r="JLK277" s="420"/>
      <c r="JLL277" s="420"/>
      <c r="JLM277" s="420"/>
      <c r="JLN277" s="420"/>
      <c r="JLO277" s="420"/>
      <c r="JLP277" s="420"/>
      <c r="JLQ277" s="420"/>
      <c r="JLR277" s="420"/>
      <c r="JLS277" s="420"/>
      <c r="JLT277" s="420"/>
      <c r="JLU277" s="420"/>
      <c r="JLV277" s="420"/>
      <c r="JLW277" s="420"/>
      <c r="JLX277" s="420"/>
      <c r="JLY277" s="420"/>
      <c r="JLZ277" s="420"/>
      <c r="JMA277" s="420"/>
      <c r="JMB277" s="420"/>
      <c r="JMC277" s="420"/>
      <c r="JMD277" s="420"/>
      <c r="JME277" s="420"/>
      <c r="JMF277" s="420"/>
      <c r="JMG277" s="420"/>
      <c r="JMH277" s="420"/>
      <c r="JMI277" s="420"/>
      <c r="JMJ277" s="420"/>
      <c r="JMK277" s="420"/>
      <c r="JML277" s="420"/>
      <c r="JMM277" s="420"/>
      <c r="JMN277" s="420"/>
      <c r="JMO277" s="420"/>
      <c r="JMP277" s="420"/>
      <c r="JMQ277" s="420"/>
      <c r="JMR277" s="420"/>
      <c r="JMS277" s="420"/>
      <c r="JMT277" s="420"/>
      <c r="JMU277" s="420"/>
      <c r="JMV277" s="420"/>
      <c r="JMW277" s="420"/>
      <c r="JMX277" s="420"/>
      <c r="JMY277" s="420"/>
      <c r="JMZ277" s="420"/>
      <c r="JNA277" s="420"/>
      <c r="JNB277" s="420"/>
      <c r="JNC277" s="420"/>
      <c r="JND277" s="420"/>
      <c r="JNE277" s="420"/>
      <c r="JNF277" s="420"/>
      <c r="JNG277" s="420"/>
      <c r="JNH277" s="420"/>
      <c r="JNI277" s="420"/>
      <c r="JNJ277" s="420"/>
      <c r="JNK277" s="420"/>
      <c r="JNL277" s="420"/>
      <c r="JNM277" s="420"/>
      <c r="JNN277" s="420"/>
      <c r="JNO277" s="420"/>
      <c r="JNP277" s="420"/>
      <c r="JNQ277" s="420"/>
      <c r="JNR277" s="420"/>
      <c r="JNS277" s="420"/>
      <c r="JNT277" s="420"/>
      <c r="JNU277" s="420"/>
      <c r="JNV277" s="420"/>
      <c r="JNW277" s="420"/>
      <c r="JNX277" s="420"/>
      <c r="JNY277" s="420"/>
      <c r="JNZ277" s="420"/>
      <c r="JOA277" s="420"/>
      <c r="JOB277" s="420"/>
      <c r="JOC277" s="420"/>
      <c r="JOD277" s="420"/>
      <c r="JOE277" s="420"/>
      <c r="JOF277" s="420"/>
      <c r="JOG277" s="420"/>
      <c r="JOH277" s="420"/>
      <c r="JOI277" s="420"/>
      <c r="JOJ277" s="420"/>
      <c r="JOK277" s="420"/>
      <c r="JOL277" s="420"/>
      <c r="JOM277" s="420"/>
      <c r="JON277" s="420"/>
      <c r="JOO277" s="420"/>
      <c r="JOP277" s="420"/>
      <c r="JOQ277" s="420"/>
      <c r="JOR277" s="420"/>
      <c r="JOS277" s="420"/>
      <c r="JOT277" s="420"/>
      <c r="JOU277" s="420"/>
      <c r="JOV277" s="420"/>
      <c r="JOW277" s="420"/>
      <c r="JOX277" s="420"/>
      <c r="JOY277" s="420"/>
      <c r="JOZ277" s="420"/>
      <c r="JPA277" s="420"/>
      <c r="JPB277" s="420"/>
      <c r="JPC277" s="420"/>
      <c r="JPD277" s="420"/>
      <c r="JPE277" s="420"/>
      <c r="JPF277" s="420"/>
      <c r="JPG277" s="420"/>
      <c r="JPH277" s="420"/>
      <c r="JPI277" s="420"/>
      <c r="JPJ277" s="420"/>
      <c r="JPK277" s="420"/>
      <c r="JPL277" s="420"/>
      <c r="JPM277" s="420"/>
      <c r="JPN277" s="420"/>
      <c r="JPO277" s="420"/>
      <c r="JPP277" s="420"/>
      <c r="JPQ277" s="420"/>
      <c r="JPR277" s="420"/>
      <c r="JPS277" s="420"/>
      <c r="JPT277" s="420"/>
      <c r="JPU277" s="420"/>
      <c r="JPV277" s="420"/>
      <c r="JPW277" s="420"/>
      <c r="JPX277" s="420"/>
      <c r="JPY277" s="420"/>
      <c r="JPZ277" s="420"/>
      <c r="JQA277" s="420"/>
      <c r="JQB277" s="420"/>
      <c r="JQC277" s="420"/>
      <c r="JQD277" s="420"/>
      <c r="JQE277" s="420"/>
      <c r="JQF277" s="420"/>
      <c r="JQG277" s="420"/>
      <c r="JQH277" s="420"/>
      <c r="JQI277" s="420"/>
      <c r="JQJ277" s="420"/>
      <c r="JQK277" s="420"/>
      <c r="JQL277" s="420"/>
      <c r="JQM277" s="420"/>
      <c r="JQN277" s="420"/>
      <c r="JQO277" s="420"/>
      <c r="JQP277" s="420"/>
      <c r="JQQ277" s="420"/>
      <c r="JQR277" s="420"/>
      <c r="JQS277" s="420"/>
      <c r="JQT277" s="420"/>
      <c r="JQU277" s="420"/>
      <c r="JQV277" s="420"/>
      <c r="JQW277" s="420"/>
      <c r="JQX277" s="420"/>
      <c r="JQY277" s="420"/>
      <c r="JQZ277" s="420"/>
      <c r="JRA277" s="420"/>
      <c r="JRB277" s="420"/>
      <c r="JRC277" s="420"/>
      <c r="JRD277" s="420"/>
      <c r="JRE277" s="420"/>
      <c r="JRF277" s="420"/>
      <c r="JRG277" s="420"/>
      <c r="JRH277" s="420"/>
      <c r="JRI277" s="420"/>
      <c r="JRJ277" s="420"/>
      <c r="JRK277" s="420"/>
      <c r="JRL277" s="420"/>
      <c r="JRM277" s="420"/>
      <c r="JRN277" s="420"/>
      <c r="JRO277" s="420"/>
      <c r="JRP277" s="420"/>
      <c r="JRQ277" s="420"/>
      <c r="JRR277" s="420"/>
      <c r="JRS277" s="420"/>
      <c r="JRT277" s="420"/>
      <c r="JRU277" s="420"/>
      <c r="JRV277" s="420"/>
      <c r="JRW277" s="420"/>
      <c r="JRX277" s="420"/>
      <c r="JRY277" s="420"/>
      <c r="JRZ277" s="420"/>
      <c r="JSA277" s="420"/>
      <c r="JSB277" s="420"/>
      <c r="JSC277" s="420"/>
      <c r="JSD277" s="420"/>
      <c r="JSE277" s="420"/>
      <c r="JSF277" s="420"/>
      <c r="JSG277" s="420"/>
      <c r="JSH277" s="420"/>
      <c r="JSI277" s="420"/>
      <c r="JSJ277" s="420"/>
      <c r="JSK277" s="420"/>
      <c r="JSL277" s="420"/>
      <c r="JSM277" s="420"/>
      <c r="JSN277" s="420"/>
      <c r="JSO277" s="420"/>
      <c r="JSP277" s="420"/>
      <c r="JSQ277" s="420"/>
      <c r="JSR277" s="420"/>
      <c r="JSS277" s="420"/>
      <c r="JST277" s="420"/>
      <c r="JSU277" s="420"/>
      <c r="JSV277" s="420"/>
      <c r="JSW277" s="420"/>
      <c r="JSX277" s="420"/>
      <c r="JSY277" s="420"/>
      <c r="JSZ277" s="420"/>
      <c r="JTA277" s="420"/>
      <c r="JTB277" s="420"/>
      <c r="JTC277" s="420"/>
      <c r="JTD277" s="420"/>
      <c r="JTE277" s="420"/>
      <c r="JTF277" s="420"/>
      <c r="JTG277" s="420"/>
      <c r="JTH277" s="420"/>
      <c r="JTI277" s="420"/>
      <c r="JTJ277" s="420"/>
      <c r="JTK277" s="420"/>
      <c r="JTL277" s="420"/>
      <c r="JTM277" s="420"/>
      <c r="JTN277" s="420"/>
      <c r="JTO277" s="420"/>
      <c r="JTP277" s="420"/>
      <c r="JTQ277" s="420"/>
      <c r="JTR277" s="420"/>
      <c r="JTS277" s="420"/>
      <c r="JTT277" s="420"/>
      <c r="JTU277" s="420"/>
      <c r="JTV277" s="420"/>
      <c r="JTW277" s="420"/>
      <c r="JTX277" s="420"/>
      <c r="JTY277" s="420"/>
      <c r="JTZ277" s="420"/>
      <c r="JUA277" s="420"/>
      <c r="JUB277" s="420"/>
      <c r="JUC277" s="420"/>
      <c r="JUD277" s="420"/>
      <c r="JUE277" s="420"/>
      <c r="JUF277" s="420"/>
      <c r="JUG277" s="420"/>
      <c r="JUH277" s="420"/>
      <c r="JUI277" s="420"/>
      <c r="JUJ277" s="420"/>
      <c r="JUK277" s="420"/>
      <c r="JUL277" s="420"/>
      <c r="JUM277" s="420"/>
      <c r="JUN277" s="420"/>
      <c r="JUO277" s="420"/>
      <c r="JUP277" s="420"/>
      <c r="JUQ277" s="420"/>
      <c r="JUR277" s="420"/>
      <c r="JUS277" s="420"/>
      <c r="JUT277" s="420"/>
      <c r="JUU277" s="420"/>
      <c r="JUV277" s="420"/>
      <c r="JUW277" s="420"/>
      <c r="JUX277" s="420"/>
      <c r="JUY277" s="420"/>
      <c r="JUZ277" s="420"/>
      <c r="JVA277" s="420"/>
      <c r="JVB277" s="420"/>
      <c r="JVC277" s="420"/>
      <c r="JVD277" s="420"/>
      <c r="JVE277" s="420"/>
      <c r="JVF277" s="420"/>
      <c r="JVG277" s="420"/>
      <c r="JVH277" s="420"/>
      <c r="JVI277" s="420"/>
      <c r="JVJ277" s="420"/>
      <c r="JVK277" s="420"/>
      <c r="JVL277" s="420"/>
      <c r="JVM277" s="420"/>
      <c r="JVN277" s="420"/>
      <c r="JVO277" s="420"/>
      <c r="JVP277" s="420"/>
      <c r="JVQ277" s="420"/>
      <c r="JVR277" s="420"/>
      <c r="JVS277" s="420"/>
      <c r="JVT277" s="420"/>
      <c r="JVU277" s="420"/>
      <c r="JVV277" s="420"/>
      <c r="JVW277" s="420"/>
      <c r="JVX277" s="420"/>
      <c r="JVY277" s="420"/>
      <c r="JVZ277" s="420"/>
      <c r="JWA277" s="420"/>
      <c r="JWB277" s="420"/>
      <c r="JWC277" s="420"/>
      <c r="JWD277" s="420"/>
      <c r="JWE277" s="420"/>
      <c r="JWF277" s="420"/>
      <c r="JWG277" s="420"/>
      <c r="JWH277" s="420"/>
      <c r="JWI277" s="420"/>
      <c r="JWJ277" s="420"/>
      <c r="JWK277" s="420"/>
      <c r="JWL277" s="420"/>
      <c r="JWM277" s="420"/>
      <c r="JWN277" s="420"/>
      <c r="JWO277" s="420"/>
      <c r="JWP277" s="420"/>
      <c r="JWQ277" s="420"/>
      <c r="JWR277" s="420"/>
      <c r="JWS277" s="420"/>
      <c r="JWT277" s="420"/>
      <c r="JWU277" s="420"/>
      <c r="JWV277" s="420"/>
      <c r="JWW277" s="420"/>
      <c r="JWX277" s="420"/>
      <c r="JWY277" s="420"/>
      <c r="JWZ277" s="420"/>
      <c r="JXA277" s="420"/>
      <c r="JXB277" s="420"/>
      <c r="JXC277" s="420"/>
      <c r="JXD277" s="420"/>
      <c r="JXE277" s="420"/>
      <c r="JXF277" s="420"/>
      <c r="JXG277" s="420"/>
      <c r="JXH277" s="420"/>
      <c r="JXI277" s="420"/>
      <c r="JXJ277" s="420"/>
      <c r="JXK277" s="420"/>
      <c r="JXL277" s="420"/>
      <c r="JXM277" s="420"/>
      <c r="JXN277" s="420"/>
      <c r="JXO277" s="420"/>
      <c r="JXP277" s="420"/>
      <c r="JXQ277" s="420"/>
      <c r="JXR277" s="420"/>
      <c r="JXS277" s="420"/>
      <c r="JXT277" s="420"/>
      <c r="JXU277" s="420"/>
      <c r="JXV277" s="420"/>
      <c r="JXW277" s="420"/>
      <c r="JXX277" s="420"/>
      <c r="JXY277" s="420"/>
      <c r="JXZ277" s="420"/>
      <c r="JYA277" s="420"/>
      <c r="JYB277" s="420"/>
      <c r="JYC277" s="420"/>
      <c r="JYD277" s="420"/>
      <c r="JYE277" s="420"/>
      <c r="JYF277" s="420"/>
      <c r="JYG277" s="420"/>
      <c r="JYH277" s="420"/>
      <c r="JYI277" s="420"/>
      <c r="JYJ277" s="420"/>
      <c r="JYK277" s="420"/>
      <c r="JYL277" s="420"/>
      <c r="JYM277" s="420"/>
      <c r="JYN277" s="420"/>
      <c r="JYO277" s="420"/>
      <c r="JYP277" s="420"/>
      <c r="JYQ277" s="420"/>
      <c r="JYR277" s="420"/>
      <c r="JYS277" s="420"/>
      <c r="JYT277" s="420"/>
      <c r="JYU277" s="420"/>
      <c r="JYV277" s="420"/>
      <c r="JYW277" s="420"/>
      <c r="JYX277" s="420"/>
      <c r="JYY277" s="420"/>
      <c r="JYZ277" s="420"/>
      <c r="JZA277" s="420"/>
      <c r="JZB277" s="420"/>
      <c r="JZC277" s="420"/>
      <c r="JZD277" s="420"/>
      <c r="JZE277" s="420"/>
      <c r="JZF277" s="420"/>
      <c r="JZG277" s="420"/>
      <c r="JZH277" s="420"/>
      <c r="JZI277" s="420"/>
      <c r="JZJ277" s="420"/>
      <c r="JZK277" s="420"/>
      <c r="JZL277" s="420"/>
      <c r="JZM277" s="420"/>
      <c r="JZN277" s="420"/>
      <c r="JZO277" s="420"/>
      <c r="JZP277" s="420"/>
      <c r="JZQ277" s="420"/>
      <c r="JZR277" s="420"/>
      <c r="JZS277" s="420"/>
      <c r="JZT277" s="420"/>
      <c r="JZU277" s="420"/>
      <c r="JZV277" s="420"/>
      <c r="JZW277" s="420"/>
      <c r="JZX277" s="420"/>
      <c r="JZY277" s="420"/>
      <c r="JZZ277" s="420"/>
      <c r="KAA277" s="420"/>
      <c r="KAB277" s="420"/>
      <c r="KAC277" s="420"/>
      <c r="KAD277" s="420"/>
      <c r="KAE277" s="420"/>
      <c r="KAF277" s="420"/>
      <c r="KAG277" s="420"/>
      <c r="KAH277" s="420"/>
      <c r="KAI277" s="420"/>
      <c r="KAJ277" s="420"/>
      <c r="KAK277" s="420"/>
      <c r="KAL277" s="420"/>
      <c r="KAM277" s="420"/>
      <c r="KAN277" s="420"/>
      <c r="KAO277" s="420"/>
      <c r="KAP277" s="420"/>
      <c r="KAQ277" s="420"/>
      <c r="KAR277" s="420"/>
      <c r="KAS277" s="420"/>
      <c r="KAT277" s="420"/>
      <c r="KAU277" s="420"/>
      <c r="KAV277" s="420"/>
      <c r="KAW277" s="420"/>
      <c r="KAX277" s="420"/>
      <c r="KAY277" s="420"/>
      <c r="KAZ277" s="420"/>
      <c r="KBA277" s="420"/>
      <c r="KBB277" s="420"/>
      <c r="KBC277" s="420"/>
      <c r="KBD277" s="420"/>
      <c r="KBE277" s="420"/>
      <c r="KBF277" s="420"/>
      <c r="KBG277" s="420"/>
      <c r="KBH277" s="420"/>
      <c r="KBI277" s="420"/>
      <c r="KBJ277" s="420"/>
      <c r="KBK277" s="420"/>
      <c r="KBL277" s="420"/>
      <c r="KBM277" s="420"/>
      <c r="KBN277" s="420"/>
      <c r="KBO277" s="420"/>
      <c r="KBP277" s="420"/>
      <c r="KBQ277" s="420"/>
      <c r="KBR277" s="420"/>
      <c r="KBS277" s="420"/>
      <c r="KBT277" s="420"/>
      <c r="KBU277" s="420"/>
      <c r="KBV277" s="420"/>
      <c r="KBW277" s="420"/>
      <c r="KBX277" s="420"/>
      <c r="KBY277" s="420"/>
      <c r="KBZ277" s="420"/>
      <c r="KCA277" s="420"/>
      <c r="KCB277" s="420"/>
      <c r="KCC277" s="420"/>
      <c r="KCD277" s="420"/>
      <c r="KCE277" s="420"/>
      <c r="KCF277" s="420"/>
      <c r="KCG277" s="420"/>
      <c r="KCH277" s="420"/>
      <c r="KCI277" s="420"/>
      <c r="KCJ277" s="420"/>
      <c r="KCK277" s="420"/>
      <c r="KCL277" s="420"/>
      <c r="KCM277" s="420"/>
      <c r="KCN277" s="420"/>
      <c r="KCO277" s="420"/>
      <c r="KCP277" s="420"/>
      <c r="KCQ277" s="420"/>
      <c r="KCR277" s="420"/>
      <c r="KCS277" s="420"/>
      <c r="KCT277" s="420"/>
      <c r="KCU277" s="420"/>
      <c r="KCV277" s="420"/>
      <c r="KCW277" s="420"/>
      <c r="KCX277" s="420"/>
      <c r="KCY277" s="420"/>
      <c r="KCZ277" s="420"/>
      <c r="KDA277" s="420"/>
      <c r="KDB277" s="420"/>
      <c r="KDC277" s="420"/>
      <c r="KDD277" s="420"/>
      <c r="KDE277" s="420"/>
      <c r="KDF277" s="420"/>
      <c r="KDG277" s="420"/>
      <c r="KDH277" s="420"/>
      <c r="KDI277" s="420"/>
      <c r="KDJ277" s="420"/>
      <c r="KDK277" s="420"/>
      <c r="KDL277" s="420"/>
      <c r="KDM277" s="420"/>
      <c r="KDN277" s="420"/>
      <c r="KDO277" s="420"/>
      <c r="KDP277" s="420"/>
      <c r="KDQ277" s="420"/>
      <c r="KDR277" s="420"/>
      <c r="KDS277" s="420"/>
      <c r="KDT277" s="420"/>
      <c r="KDU277" s="420"/>
      <c r="KDV277" s="420"/>
      <c r="KDW277" s="420"/>
      <c r="KDX277" s="420"/>
      <c r="KDY277" s="420"/>
      <c r="KDZ277" s="420"/>
      <c r="KEA277" s="420"/>
      <c r="KEB277" s="420"/>
      <c r="KEC277" s="420"/>
      <c r="KED277" s="420"/>
      <c r="KEE277" s="420"/>
      <c r="KEF277" s="420"/>
      <c r="KEG277" s="420"/>
      <c r="KEH277" s="420"/>
      <c r="KEI277" s="420"/>
      <c r="KEJ277" s="420"/>
      <c r="KEK277" s="420"/>
      <c r="KEL277" s="420"/>
      <c r="KEM277" s="420"/>
      <c r="KEN277" s="420"/>
      <c r="KEO277" s="420"/>
      <c r="KEP277" s="420"/>
      <c r="KEQ277" s="420"/>
      <c r="KER277" s="420"/>
      <c r="KES277" s="420"/>
      <c r="KET277" s="420"/>
      <c r="KEU277" s="420"/>
      <c r="KEV277" s="420"/>
      <c r="KEW277" s="420"/>
      <c r="KEX277" s="420"/>
      <c r="KEY277" s="420"/>
      <c r="KEZ277" s="420"/>
      <c r="KFA277" s="420"/>
      <c r="KFB277" s="420"/>
      <c r="KFC277" s="420"/>
      <c r="KFD277" s="420"/>
      <c r="KFE277" s="420"/>
      <c r="KFF277" s="420"/>
      <c r="KFG277" s="420"/>
      <c r="KFH277" s="420"/>
      <c r="KFI277" s="420"/>
      <c r="KFJ277" s="420"/>
      <c r="KFK277" s="420"/>
      <c r="KFL277" s="420"/>
      <c r="KFM277" s="420"/>
      <c r="KFN277" s="420"/>
      <c r="KFO277" s="420"/>
      <c r="KFP277" s="420"/>
      <c r="KFQ277" s="420"/>
      <c r="KFR277" s="420"/>
      <c r="KFS277" s="420"/>
      <c r="KFT277" s="420"/>
      <c r="KFU277" s="420"/>
      <c r="KFV277" s="420"/>
      <c r="KFW277" s="420"/>
      <c r="KFX277" s="420"/>
      <c r="KFY277" s="420"/>
      <c r="KFZ277" s="420"/>
      <c r="KGA277" s="420"/>
      <c r="KGB277" s="420"/>
      <c r="KGC277" s="420"/>
      <c r="KGD277" s="420"/>
      <c r="KGE277" s="420"/>
      <c r="KGF277" s="420"/>
      <c r="KGG277" s="420"/>
      <c r="KGH277" s="420"/>
      <c r="KGI277" s="420"/>
      <c r="KGJ277" s="420"/>
      <c r="KGK277" s="420"/>
      <c r="KGL277" s="420"/>
      <c r="KGM277" s="420"/>
      <c r="KGN277" s="420"/>
      <c r="KGO277" s="420"/>
      <c r="KGP277" s="420"/>
      <c r="KGQ277" s="420"/>
      <c r="KGR277" s="420"/>
      <c r="KGS277" s="420"/>
      <c r="KGT277" s="420"/>
      <c r="KGU277" s="420"/>
      <c r="KGV277" s="420"/>
      <c r="KGW277" s="420"/>
      <c r="KGX277" s="420"/>
      <c r="KGY277" s="420"/>
      <c r="KGZ277" s="420"/>
      <c r="KHA277" s="420"/>
      <c r="KHB277" s="420"/>
      <c r="KHC277" s="420"/>
      <c r="KHD277" s="420"/>
      <c r="KHE277" s="420"/>
      <c r="KHF277" s="420"/>
      <c r="KHG277" s="420"/>
      <c r="KHH277" s="420"/>
      <c r="KHI277" s="420"/>
      <c r="KHJ277" s="420"/>
      <c r="KHK277" s="420"/>
      <c r="KHL277" s="420"/>
      <c r="KHM277" s="420"/>
      <c r="KHN277" s="420"/>
      <c r="KHO277" s="420"/>
      <c r="KHP277" s="420"/>
      <c r="KHQ277" s="420"/>
      <c r="KHR277" s="420"/>
      <c r="KHS277" s="420"/>
      <c r="KHT277" s="420"/>
      <c r="KHU277" s="420"/>
      <c r="KHV277" s="420"/>
      <c r="KHW277" s="420"/>
      <c r="KHX277" s="420"/>
      <c r="KHY277" s="420"/>
      <c r="KHZ277" s="420"/>
      <c r="KIA277" s="420"/>
      <c r="KIB277" s="420"/>
      <c r="KIC277" s="420"/>
      <c r="KID277" s="420"/>
      <c r="KIE277" s="420"/>
      <c r="KIF277" s="420"/>
      <c r="KIG277" s="420"/>
      <c r="KIH277" s="420"/>
      <c r="KII277" s="420"/>
      <c r="KIJ277" s="420"/>
      <c r="KIK277" s="420"/>
      <c r="KIL277" s="420"/>
      <c r="KIM277" s="420"/>
      <c r="KIN277" s="420"/>
      <c r="KIO277" s="420"/>
      <c r="KIP277" s="420"/>
      <c r="KIQ277" s="420"/>
      <c r="KIR277" s="420"/>
      <c r="KIS277" s="420"/>
      <c r="KIT277" s="420"/>
      <c r="KIU277" s="420"/>
      <c r="KIV277" s="420"/>
      <c r="KIW277" s="420"/>
      <c r="KIX277" s="420"/>
      <c r="KIY277" s="420"/>
      <c r="KIZ277" s="420"/>
      <c r="KJA277" s="420"/>
      <c r="KJB277" s="420"/>
      <c r="KJC277" s="420"/>
      <c r="KJD277" s="420"/>
      <c r="KJE277" s="420"/>
      <c r="KJF277" s="420"/>
      <c r="KJG277" s="420"/>
      <c r="KJH277" s="420"/>
      <c r="KJI277" s="420"/>
      <c r="KJJ277" s="420"/>
      <c r="KJK277" s="420"/>
      <c r="KJL277" s="420"/>
      <c r="KJM277" s="420"/>
      <c r="KJN277" s="420"/>
      <c r="KJO277" s="420"/>
      <c r="KJP277" s="420"/>
      <c r="KJQ277" s="420"/>
      <c r="KJR277" s="420"/>
      <c r="KJS277" s="420"/>
      <c r="KJT277" s="420"/>
      <c r="KJU277" s="420"/>
      <c r="KJV277" s="420"/>
      <c r="KJW277" s="420"/>
      <c r="KJX277" s="420"/>
      <c r="KJY277" s="420"/>
      <c r="KJZ277" s="420"/>
      <c r="KKA277" s="420"/>
      <c r="KKB277" s="420"/>
      <c r="KKC277" s="420"/>
      <c r="KKD277" s="420"/>
      <c r="KKE277" s="420"/>
      <c r="KKF277" s="420"/>
      <c r="KKG277" s="420"/>
      <c r="KKH277" s="420"/>
      <c r="KKI277" s="420"/>
      <c r="KKJ277" s="420"/>
      <c r="KKK277" s="420"/>
      <c r="KKL277" s="420"/>
      <c r="KKM277" s="420"/>
      <c r="KKN277" s="420"/>
      <c r="KKO277" s="420"/>
      <c r="KKP277" s="420"/>
      <c r="KKQ277" s="420"/>
      <c r="KKR277" s="420"/>
      <c r="KKS277" s="420"/>
      <c r="KKT277" s="420"/>
      <c r="KKU277" s="420"/>
      <c r="KKV277" s="420"/>
      <c r="KKW277" s="420"/>
      <c r="KKX277" s="420"/>
      <c r="KKY277" s="420"/>
      <c r="KKZ277" s="420"/>
      <c r="KLA277" s="420"/>
      <c r="KLB277" s="420"/>
      <c r="KLC277" s="420"/>
      <c r="KLD277" s="420"/>
      <c r="KLE277" s="420"/>
      <c r="KLF277" s="420"/>
      <c r="KLG277" s="420"/>
      <c r="KLH277" s="420"/>
      <c r="KLI277" s="420"/>
      <c r="KLJ277" s="420"/>
      <c r="KLK277" s="420"/>
      <c r="KLL277" s="420"/>
      <c r="KLM277" s="420"/>
      <c r="KLN277" s="420"/>
      <c r="KLO277" s="420"/>
      <c r="KLP277" s="420"/>
      <c r="KLQ277" s="420"/>
      <c r="KLR277" s="420"/>
      <c r="KLS277" s="420"/>
      <c r="KLT277" s="420"/>
      <c r="KLU277" s="420"/>
      <c r="KLV277" s="420"/>
      <c r="KLW277" s="420"/>
      <c r="KLX277" s="420"/>
      <c r="KLY277" s="420"/>
      <c r="KLZ277" s="420"/>
      <c r="KMA277" s="420"/>
      <c r="KMB277" s="420"/>
      <c r="KMC277" s="420"/>
      <c r="KMD277" s="420"/>
      <c r="KME277" s="420"/>
      <c r="KMF277" s="420"/>
      <c r="KMG277" s="420"/>
      <c r="KMH277" s="420"/>
      <c r="KMI277" s="420"/>
      <c r="KMJ277" s="420"/>
      <c r="KMK277" s="420"/>
      <c r="KML277" s="420"/>
      <c r="KMM277" s="420"/>
      <c r="KMN277" s="420"/>
      <c r="KMO277" s="420"/>
      <c r="KMP277" s="420"/>
      <c r="KMQ277" s="420"/>
      <c r="KMR277" s="420"/>
      <c r="KMS277" s="420"/>
      <c r="KMT277" s="420"/>
      <c r="KMU277" s="420"/>
      <c r="KMV277" s="420"/>
      <c r="KMW277" s="420"/>
      <c r="KMX277" s="420"/>
      <c r="KMY277" s="420"/>
      <c r="KMZ277" s="420"/>
      <c r="KNA277" s="420"/>
      <c r="KNB277" s="420"/>
      <c r="KNC277" s="420"/>
      <c r="KND277" s="420"/>
      <c r="KNE277" s="420"/>
      <c r="KNF277" s="420"/>
      <c r="KNG277" s="420"/>
      <c r="KNH277" s="420"/>
      <c r="KNI277" s="420"/>
      <c r="KNJ277" s="420"/>
      <c r="KNK277" s="420"/>
      <c r="KNL277" s="420"/>
      <c r="KNM277" s="420"/>
      <c r="KNN277" s="420"/>
      <c r="KNO277" s="420"/>
      <c r="KNP277" s="420"/>
      <c r="KNQ277" s="420"/>
      <c r="KNR277" s="420"/>
      <c r="KNS277" s="420"/>
      <c r="KNT277" s="420"/>
      <c r="KNU277" s="420"/>
      <c r="KNV277" s="420"/>
      <c r="KNW277" s="420"/>
      <c r="KNX277" s="508"/>
      <c r="KNY277" s="508"/>
      <c r="KNZ277" s="508"/>
      <c r="KOA277" s="508"/>
      <c r="KOB277" s="508"/>
      <c r="KOC277" s="508"/>
      <c r="KOD277" s="508"/>
      <c r="KOE277" s="508"/>
      <c r="KOF277" s="508"/>
      <c r="KOG277" s="508"/>
      <c r="KOH277" s="508"/>
      <c r="KOI277" s="508"/>
      <c r="KOJ277" s="508"/>
      <c r="KOK277" s="508"/>
      <c r="KOL277" s="508"/>
      <c r="KOM277" s="508"/>
      <c r="KON277" s="508"/>
      <c r="KOO277" s="508"/>
      <c r="KOP277" s="508"/>
      <c r="KOQ277" s="508"/>
      <c r="KOR277" s="508"/>
      <c r="KOS277" s="508"/>
      <c r="KOT277" s="508"/>
      <c r="KOU277" s="508"/>
      <c r="KOV277" s="508"/>
      <c r="KOW277" s="508"/>
      <c r="KOX277" s="508"/>
      <c r="KOY277" s="508"/>
      <c r="KOZ277" s="508"/>
      <c r="KPA277" s="508"/>
      <c r="KPB277" s="508"/>
      <c r="KPC277" s="508"/>
      <c r="KPD277" s="508"/>
      <c r="KPE277" s="508"/>
      <c r="KPF277" s="508"/>
      <c r="KPG277" s="508"/>
      <c r="KPH277" s="508"/>
      <c r="KPI277" s="508"/>
      <c r="KPJ277" s="508"/>
      <c r="KPK277" s="508"/>
      <c r="KPL277" s="508"/>
      <c r="KPM277" s="508"/>
      <c r="KPN277" s="508"/>
      <c r="KPO277" s="508"/>
      <c r="KPP277" s="508"/>
      <c r="KPQ277" s="508"/>
      <c r="KPR277" s="508"/>
      <c r="KPS277" s="508"/>
      <c r="KPT277" s="508"/>
      <c r="KPU277" s="508"/>
      <c r="KPV277" s="508"/>
      <c r="KPW277" s="508"/>
      <c r="KPX277" s="508"/>
      <c r="KPY277" s="508"/>
      <c r="KPZ277" s="508"/>
      <c r="KQA277" s="508"/>
      <c r="KQB277" s="508"/>
      <c r="KQC277" s="508"/>
      <c r="KQD277" s="508"/>
      <c r="KQE277" s="508"/>
      <c r="KQF277" s="508"/>
      <c r="KQG277" s="508"/>
      <c r="KQH277" s="508"/>
      <c r="KQI277" s="508"/>
      <c r="KQJ277" s="508"/>
      <c r="KQK277" s="508"/>
      <c r="KQL277" s="508"/>
      <c r="KQM277" s="508"/>
      <c r="KQN277" s="508"/>
      <c r="KQO277" s="508"/>
      <c r="KQP277" s="508"/>
      <c r="KQQ277" s="508"/>
      <c r="KQR277" s="508"/>
      <c r="KQS277" s="508"/>
      <c r="KQT277" s="508"/>
      <c r="KQU277" s="508"/>
      <c r="KQV277" s="508"/>
      <c r="KQW277" s="508"/>
      <c r="KQX277" s="508"/>
      <c r="KQY277" s="508"/>
      <c r="KQZ277" s="508"/>
      <c r="KRA277" s="508"/>
      <c r="KRB277" s="508"/>
      <c r="KRC277" s="508"/>
      <c r="KRD277" s="508"/>
      <c r="KRE277" s="508"/>
      <c r="KRF277" s="508"/>
      <c r="KRG277" s="508"/>
      <c r="KRH277" s="508"/>
      <c r="KRI277" s="508"/>
      <c r="KRJ277" s="508"/>
      <c r="KRK277" s="508"/>
      <c r="KRL277" s="508"/>
      <c r="KRM277" s="508"/>
      <c r="KRN277" s="508"/>
      <c r="KRO277" s="508"/>
      <c r="KRP277" s="508"/>
      <c r="KRQ277" s="508"/>
      <c r="KRR277" s="508"/>
      <c r="KRS277" s="508"/>
      <c r="KRT277" s="508"/>
      <c r="KRU277" s="508"/>
      <c r="KRV277" s="508"/>
      <c r="KRW277" s="508"/>
      <c r="KRX277" s="508"/>
      <c r="KRY277" s="508"/>
      <c r="KRZ277" s="508"/>
      <c r="KSA277" s="508"/>
      <c r="KSB277" s="508"/>
      <c r="KSC277" s="508"/>
      <c r="KSD277" s="508"/>
      <c r="KSE277" s="508"/>
      <c r="KSF277" s="508"/>
      <c r="KSG277" s="508"/>
      <c r="KSH277" s="508"/>
      <c r="KSI277" s="508"/>
      <c r="KSJ277" s="508"/>
      <c r="KSK277" s="508"/>
      <c r="KSL277" s="508"/>
      <c r="KSM277" s="508"/>
      <c r="KSN277" s="508"/>
      <c r="KSO277" s="508"/>
      <c r="KSP277" s="508"/>
      <c r="KSQ277" s="508"/>
      <c r="KSR277" s="508"/>
      <c r="KSS277" s="508"/>
      <c r="KST277" s="508"/>
      <c r="KSU277" s="508"/>
      <c r="KSV277" s="508"/>
      <c r="KSW277" s="508"/>
      <c r="KSX277" s="508"/>
      <c r="KSY277" s="508"/>
      <c r="KSZ277" s="508"/>
      <c r="KTA277" s="508"/>
      <c r="KTB277" s="508"/>
      <c r="KTC277" s="508"/>
      <c r="KTD277" s="508"/>
      <c r="KTE277" s="508"/>
      <c r="KTF277" s="508"/>
      <c r="KTG277" s="508"/>
      <c r="KTH277" s="508"/>
      <c r="KTI277" s="508"/>
      <c r="KTJ277" s="508"/>
      <c r="KTK277" s="508"/>
      <c r="KTL277" s="508"/>
      <c r="KTM277" s="508"/>
      <c r="KTN277" s="508"/>
      <c r="KTO277" s="508"/>
      <c r="KTP277" s="508"/>
      <c r="KTQ277" s="508"/>
      <c r="KTR277" s="508"/>
      <c r="KTS277" s="508"/>
      <c r="KTT277" s="508"/>
      <c r="KTU277" s="508"/>
      <c r="KTV277" s="508"/>
      <c r="KTW277" s="508"/>
      <c r="KTX277" s="508"/>
      <c r="KTY277" s="508"/>
      <c r="KTZ277" s="508"/>
      <c r="KUA277" s="508"/>
      <c r="KUB277" s="508"/>
      <c r="KUC277" s="508"/>
      <c r="KUD277" s="508"/>
      <c r="KUE277" s="508"/>
      <c r="KUF277" s="508"/>
      <c r="KUG277" s="508"/>
      <c r="KUH277" s="508"/>
      <c r="KUI277" s="508"/>
      <c r="KUJ277" s="508"/>
      <c r="KUK277" s="508"/>
      <c r="KUL277" s="508"/>
      <c r="KUM277" s="508"/>
      <c r="KUN277" s="508"/>
      <c r="KUO277" s="508"/>
      <c r="KUP277" s="508"/>
      <c r="KUQ277" s="508"/>
      <c r="KUR277" s="508"/>
      <c r="KUS277" s="508"/>
      <c r="KUT277" s="508"/>
      <c r="KUU277" s="508"/>
      <c r="KUV277" s="508"/>
      <c r="KUW277" s="508"/>
      <c r="KUX277" s="508"/>
      <c r="KUY277" s="508"/>
      <c r="KUZ277" s="508"/>
      <c r="KVA277" s="508"/>
      <c r="KVB277" s="508"/>
      <c r="KVC277" s="508"/>
      <c r="KVD277" s="508"/>
      <c r="KVE277" s="508"/>
      <c r="KVF277" s="508"/>
      <c r="KVG277" s="508"/>
      <c r="KVH277" s="508"/>
      <c r="KVI277" s="508"/>
      <c r="KVJ277" s="508"/>
      <c r="KVK277" s="508"/>
      <c r="KVL277" s="508"/>
      <c r="KVM277" s="508"/>
      <c r="KVN277" s="508"/>
      <c r="KVO277" s="508"/>
      <c r="KVP277" s="508"/>
      <c r="KVQ277" s="508"/>
      <c r="KVR277" s="508"/>
      <c r="KVS277" s="508"/>
      <c r="KVT277" s="508"/>
      <c r="KVU277" s="508"/>
      <c r="KVV277" s="508"/>
      <c r="KVW277" s="508"/>
      <c r="KVX277" s="508"/>
      <c r="KVY277" s="508"/>
      <c r="KVZ277" s="508"/>
      <c r="KWA277" s="508"/>
      <c r="KWB277" s="508"/>
      <c r="KWC277" s="508"/>
      <c r="KWD277" s="508"/>
      <c r="KWE277" s="508"/>
      <c r="KWF277" s="508"/>
      <c r="KWG277" s="508"/>
      <c r="KWH277" s="508"/>
      <c r="KWI277" s="508"/>
      <c r="KWJ277" s="508"/>
      <c r="KWK277" s="508"/>
      <c r="KWL277" s="508"/>
      <c r="KWM277" s="508"/>
      <c r="KWN277" s="508"/>
      <c r="KWO277" s="508"/>
      <c r="KWP277" s="508"/>
      <c r="KWQ277" s="508"/>
      <c r="KWR277" s="508"/>
      <c r="KWS277" s="508"/>
      <c r="KWT277" s="508"/>
      <c r="KWU277" s="508"/>
      <c r="KWV277" s="508"/>
      <c r="KWW277" s="508"/>
      <c r="KWX277" s="508"/>
      <c r="KWY277" s="508"/>
      <c r="KWZ277" s="508"/>
      <c r="KXA277" s="508"/>
      <c r="KXB277" s="508"/>
      <c r="KXC277" s="508"/>
      <c r="KXD277" s="508"/>
      <c r="KXE277" s="508"/>
      <c r="KXF277" s="508"/>
      <c r="KXG277" s="508"/>
      <c r="KXH277" s="508"/>
      <c r="KXI277" s="508"/>
      <c r="KXJ277" s="508"/>
      <c r="KXK277" s="508"/>
      <c r="KXL277" s="508"/>
      <c r="KXM277" s="508"/>
      <c r="KXN277" s="508"/>
      <c r="KXO277" s="508"/>
      <c r="KXP277" s="508"/>
      <c r="KXQ277" s="508"/>
      <c r="KXR277" s="508"/>
      <c r="KXS277" s="508"/>
      <c r="KXT277" s="508"/>
      <c r="KXU277" s="508"/>
      <c r="KXV277" s="508"/>
      <c r="KXW277" s="508"/>
      <c r="KXX277" s="508"/>
      <c r="KXY277" s="508"/>
      <c r="KXZ277" s="508"/>
      <c r="KYA277" s="508"/>
      <c r="KYB277" s="508"/>
      <c r="KYC277" s="508"/>
      <c r="KYD277" s="508"/>
      <c r="KYE277" s="508"/>
      <c r="KYF277" s="508"/>
      <c r="KYG277" s="508"/>
      <c r="KYH277" s="508"/>
      <c r="KYI277" s="508"/>
      <c r="KYJ277" s="508"/>
      <c r="KYK277" s="508"/>
      <c r="KYL277" s="508"/>
      <c r="KYM277" s="508"/>
      <c r="KYN277" s="508"/>
      <c r="KYO277" s="508"/>
      <c r="KYP277" s="508"/>
      <c r="KYQ277" s="508"/>
      <c r="KYR277" s="508"/>
      <c r="KYS277" s="508"/>
      <c r="KYT277" s="508"/>
      <c r="KYU277" s="508"/>
      <c r="KYV277" s="508"/>
      <c r="KYW277" s="508"/>
      <c r="KYX277" s="508"/>
      <c r="KYY277" s="508"/>
      <c r="KYZ277" s="508"/>
      <c r="KZA277" s="508"/>
      <c r="KZB277" s="508"/>
      <c r="KZC277" s="508"/>
      <c r="KZD277" s="508"/>
      <c r="KZE277" s="508"/>
      <c r="KZF277" s="508"/>
      <c r="KZG277" s="508"/>
      <c r="KZH277" s="508"/>
      <c r="KZI277" s="508"/>
      <c r="KZJ277" s="508"/>
      <c r="KZK277" s="508"/>
      <c r="KZL277" s="508"/>
      <c r="KZM277" s="508"/>
      <c r="KZN277" s="508"/>
      <c r="KZO277" s="508"/>
      <c r="KZP277" s="508"/>
      <c r="KZQ277" s="508"/>
      <c r="KZR277" s="508"/>
      <c r="KZS277" s="508"/>
      <c r="KZT277" s="508"/>
      <c r="KZU277" s="508"/>
      <c r="KZV277" s="508"/>
      <c r="KZW277" s="508"/>
      <c r="KZX277" s="508"/>
      <c r="KZY277" s="508"/>
      <c r="KZZ277" s="508"/>
      <c r="LAA277" s="508"/>
      <c r="LAB277" s="508"/>
      <c r="LAC277" s="508"/>
      <c r="LAD277" s="508"/>
      <c r="LAE277" s="508"/>
      <c r="LAF277" s="508"/>
      <c r="LAG277" s="508"/>
      <c r="LAH277" s="508"/>
      <c r="LAI277" s="508"/>
      <c r="LAJ277" s="508"/>
      <c r="LAK277" s="508"/>
      <c r="LAL277" s="508"/>
      <c r="LAM277" s="508"/>
      <c r="LAN277" s="508"/>
      <c r="LAO277" s="508"/>
      <c r="LAP277" s="508"/>
      <c r="LAQ277" s="508"/>
      <c r="LAR277" s="508"/>
      <c r="LAS277" s="508"/>
      <c r="LAT277" s="508"/>
      <c r="LAU277" s="508"/>
      <c r="LAV277" s="508"/>
      <c r="LAW277" s="508"/>
      <c r="LAX277" s="508"/>
      <c r="LAY277" s="508"/>
      <c r="LAZ277" s="508"/>
      <c r="LBA277" s="508"/>
      <c r="LBB277" s="508"/>
      <c r="LBC277" s="508"/>
      <c r="LBD277" s="508"/>
      <c r="LBE277" s="508"/>
      <c r="LBF277" s="508"/>
      <c r="LBG277" s="508"/>
      <c r="LBH277" s="508"/>
      <c r="LBI277" s="508"/>
      <c r="LBJ277" s="508"/>
      <c r="LBK277" s="508"/>
      <c r="LBL277" s="508"/>
      <c r="LBM277" s="508"/>
      <c r="LBN277" s="508"/>
      <c r="LBO277" s="508"/>
      <c r="LBP277" s="508"/>
      <c r="LBQ277" s="508"/>
      <c r="LBR277" s="508"/>
      <c r="LBS277" s="508"/>
      <c r="LBT277" s="508"/>
      <c r="LBU277" s="508"/>
      <c r="LBV277" s="508"/>
      <c r="LBW277" s="508"/>
      <c r="LBX277" s="508"/>
      <c r="LBY277" s="508"/>
      <c r="LBZ277" s="508"/>
      <c r="LCA277" s="508"/>
      <c r="LCB277" s="508"/>
      <c r="LCC277" s="508"/>
      <c r="LCD277" s="508"/>
      <c r="LCE277" s="508"/>
      <c r="LCF277" s="508"/>
      <c r="LCG277" s="508"/>
      <c r="LCH277" s="508"/>
      <c r="LCI277" s="508"/>
      <c r="LCJ277" s="508"/>
      <c r="LCK277" s="508"/>
      <c r="LCL277" s="508"/>
      <c r="LCM277" s="508"/>
      <c r="LCN277" s="508"/>
      <c r="LCO277" s="508"/>
      <c r="LCP277" s="508"/>
      <c r="LCQ277" s="508"/>
      <c r="LCR277" s="508"/>
      <c r="LCS277" s="508"/>
      <c r="LCT277" s="508"/>
      <c r="LCU277" s="508"/>
      <c r="LCV277" s="508"/>
      <c r="LCW277" s="508"/>
      <c r="LCX277" s="508"/>
      <c r="LCY277" s="508"/>
      <c r="LCZ277" s="508"/>
      <c r="LDA277" s="508"/>
      <c r="LDB277" s="508"/>
      <c r="LDC277" s="508"/>
      <c r="LDD277" s="508"/>
      <c r="LDE277" s="508"/>
      <c r="LDF277" s="508"/>
      <c r="LDG277" s="508"/>
      <c r="LDH277" s="508"/>
      <c r="LDI277" s="508"/>
      <c r="LDJ277" s="508"/>
      <c r="LDK277" s="508"/>
      <c r="LDL277" s="508"/>
      <c r="LDM277" s="508"/>
      <c r="LDN277" s="508"/>
      <c r="LDO277" s="508"/>
      <c r="LDP277" s="508"/>
      <c r="LDQ277" s="508"/>
      <c r="LDR277" s="508"/>
      <c r="LDS277" s="508"/>
      <c r="LDT277" s="508"/>
      <c r="LDU277" s="508"/>
      <c r="LDV277" s="508"/>
      <c r="LDW277" s="508"/>
      <c r="LDX277" s="508"/>
      <c r="LDY277" s="508"/>
      <c r="LDZ277" s="508"/>
      <c r="LEA277" s="508"/>
      <c r="LEB277" s="508"/>
      <c r="LEC277" s="508"/>
      <c r="LED277" s="508"/>
      <c r="LEE277" s="508"/>
      <c r="LEF277" s="508"/>
      <c r="LEG277" s="508"/>
      <c r="LEH277" s="508"/>
      <c r="LEI277" s="508"/>
      <c r="LEJ277" s="508"/>
      <c r="LEK277" s="508"/>
      <c r="LEL277" s="508"/>
      <c r="LEM277" s="508"/>
      <c r="LEN277" s="508"/>
      <c r="LEO277" s="508"/>
      <c r="LEP277" s="508"/>
      <c r="LEQ277" s="508"/>
      <c r="LER277" s="508"/>
      <c r="LES277" s="508"/>
      <c r="LET277" s="508"/>
      <c r="LEU277" s="508"/>
      <c r="LEV277" s="508"/>
      <c r="LEW277" s="508"/>
      <c r="LEX277" s="508"/>
      <c r="LEY277" s="508"/>
      <c r="LEZ277" s="508"/>
      <c r="LFA277" s="508"/>
      <c r="LFB277" s="508"/>
      <c r="LFC277" s="508"/>
      <c r="LFD277" s="508"/>
      <c r="LFE277" s="508"/>
      <c r="LFF277" s="508"/>
      <c r="LFG277" s="508"/>
      <c r="LFH277" s="508"/>
      <c r="LFI277" s="508"/>
      <c r="LFJ277" s="508"/>
      <c r="LFK277" s="508"/>
      <c r="LFL277" s="508"/>
      <c r="LFM277" s="508"/>
      <c r="LFN277" s="508"/>
      <c r="LFO277" s="508"/>
      <c r="LFP277" s="508"/>
      <c r="LFQ277" s="508"/>
      <c r="LFR277" s="508"/>
      <c r="LFS277" s="508"/>
      <c r="LFT277" s="508"/>
      <c r="LFU277" s="508"/>
      <c r="LFV277" s="508"/>
      <c r="LFW277" s="508"/>
      <c r="LFX277" s="508"/>
      <c r="LFY277" s="508"/>
      <c r="LFZ277" s="508"/>
      <c r="LGA277" s="508"/>
      <c r="LGB277" s="508"/>
      <c r="LGC277" s="508"/>
      <c r="LGD277" s="508"/>
      <c r="LGE277" s="508"/>
      <c r="LGF277" s="508"/>
      <c r="LGG277" s="508"/>
      <c r="LGH277" s="508"/>
      <c r="LGI277" s="508"/>
      <c r="LGJ277" s="508"/>
      <c r="LGK277" s="508"/>
      <c r="LGL277" s="508"/>
      <c r="LGM277" s="508"/>
      <c r="LGN277" s="508"/>
      <c r="LGO277" s="508"/>
      <c r="LGP277" s="508"/>
      <c r="LGQ277" s="508"/>
      <c r="LGR277" s="508"/>
      <c r="LGS277" s="508"/>
      <c r="LGT277" s="508"/>
      <c r="LGU277" s="508"/>
      <c r="LGV277" s="508"/>
      <c r="LGW277" s="508"/>
      <c r="LGX277" s="508"/>
      <c r="LGY277" s="508"/>
      <c r="LGZ277" s="508"/>
      <c r="LHA277" s="508"/>
      <c r="LHB277" s="508"/>
      <c r="LHC277" s="508"/>
      <c r="LHD277" s="508"/>
      <c r="LHE277" s="508"/>
      <c r="LHF277" s="508"/>
      <c r="LHG277" s="508"/>
      <c r="LHH277" s="508"/>
      <c r="LHI277" s="508"/>
      <c r="LHJ277" s="508"/>
      <c r="LHK277" s="508"/>
      <c r="LHL277" s="508"/>
      <c r="LHM277" s="508"/>
      <c r="LHN277" s="508"/>
      <c r="LHO277" s="508"/>
      <c r="LHP277" s="508"/>
      <c r="LHQ277" s="508"/>
      <c r="LHR277" s="508"/>
      <c r="LHS277" s="508"/>
      <c r="LHT277" s="508"/>
      <c r="LHU277" s="508"/>
      <c r="LHV277" s="508"/>
      <c r="LHW277" s="508"/>
      <c r="LHX277" s="508"/>
      <c r="LHY277" s="508"/>
      <c r="LHZ277" s="508"/>
      <c r="LIA277" s="508"/>
      <c r="LIB277" s="508"/>
      <c r="LIC277" s="508"/>
      <c r="LID277" s="508"/>
      <c r="LIE277" s="508"/>
      <c r="LIF277" s="508"/>
      <c r="LIG277" s="508"/>
      <c r="LIH277" s="508"/>
      <c r="LII277" s="508"/>
      <c r="LIJ277" s="508"/>
      <c r="LIK277" s="508"/>
      <c r="LIL277" s="508"/>
      <c r="LIM277" s="508"/>
      <c r="LIN277" s="508"/>
      <c r="LIO277" s="508"/>
      <c r="LIP277" s="508"/>
      <c r="LIQ277" s="508"/>
      <c r="LIR277" s="508"/>
      <c r="LIS277" s="508"/>
      <c r="LIT277" s="508"/>
      <c r="LIU277" s="508"/>
      <c r="LIV277" s="508"/>
      <c r="LIW277" s="508"/>
      <c r="LIX277" s="508"/>
      <c r="LIY277" s="508"/>
      <c r="LIZ277" s="508"/>
      <c r="LJA277" s="508"/>
      <c r="LJB277" s="508"/>
      <c r="LJC277" s="508"/>
      <c r="LJD277" s="508"/>
      <c r="LJE277" s="508"/>
      <c r="LJF277" s="508"/>
      <c r="LJG277" s="508"/>
      <c r="LJH277" s="508"/>
      <c r="LJI277" s="508"/>
      <c r="LJJ277" s="508"/>
      <c r="LJK277" s="508"/>
      <c r="LJL277" s="508"/>
      <c r="LJM277" s="508"/>
      <c r="LJN277" s="508"/>
      <c r="LJO277" s="508"/>
      <c r="LJP277" s="508"/>
      <c r="LJQ277" s="508"/>
      <c r="LJR277" s="508"/>
      <c r="LJS277" s="508"/>
      <c r="LJT277" s="508"/>
      <c r="LJU277" s="508"/>
      <c r="LJV277" s="508"/>
      <c r="LJW277" s="508"/>
      <c r="LJX277" s="508"/>
      <c r="LJY277" s="508"/>
      <c r="LJZ277" s="508"/>
      <c r="LKA277" s="508"/>
      <c r="LKB277" s="508"/>
      <c r="LKC277" s="508"/>
      <c r="LKD277" s="508"/>
      <c r="LKE277" s="508"/>
      <c r="LKF277" s="508"/>
      <c r="LKG277" s="508"/>
      <c r="LKH277" s="508"/>
      <c r="LKI277" s="508"/>
      <c r="LKJ277" s="508"/>
      <c r="LKK277" s="508"/>
      <c r="LKL277" s="508"/>
      <c r="LKM277" s="508"/>
      <c r="LKN277" s="508"/>
      <c r="LKO277" s="508"/>
      <c r="LKP277" s="508"/>
      <c r="LKQ277" s="508"/>
      <c r="LKR277" s="508"/>
      <c r="LKS277" s="508"/>
      <c r="LKT277" s="508"/>
      <c r="LKU277" s="508"/>
      <c r="LKV277" s="508"/>
      <c r="LKW277" s="508"/>
      <c r="LKX277" s="508"/>
      <c r="LKY277" s="508"/>
      <c r="LKZ277" s="508"/>
      <c r="LLA277" s="508"/>
      <c r="LLB277" s="508"/>
      <c r="LLC277" s="508"/>
      <c r="LLD277" s="508"/>
      <c r="LLE277" s="508"/>
      <c r="LLF277" s="508"/>
      <c r="LLG277" s="508"/>
      <c r="LLH277" s="508"/>
      <c r="LLI277" s="508"/>
      <c r="LLJ277" s="508"/>
      <c r="LLK277" s="508"/>
      <c r="LLL277" s="508"/>
      <c r="LLM277" s="508"/>
      <c r="LLN277" s="508"/>
      <c r="LLO277" s="508"/>
      <c r="LLP277" s="508"/>
      <c r="LLQ277" s="508"/>
      <c r="LLR277" s="508"/>
      <c r="LLS277" s="508"/>
      <c r="LLT277" s="508"/>
      <c r="LLU277" s="508"/>
      <c r="LLV277" s="508"/>
      <c r="LLW277" s="508"/>
      <c r="LLX277" s="508"/>
      <c r="LLY277" s="508"/>
      <c r="LLZ277" s="508"/>
      <c r="LMA277" s="508"/>
      <c r="LMB277" s="508"/>
      <c r="LMC277" s="508"/>
      <c r="LMD277" s="508"/>
      <c r="LME277" s="508"/>
      <c r="LMF277" s="508"/>
      <c r="LMG277" s="508"/>
      <c r="LMH277" s="508"/>
      <c r="LMI277" s="508"/>
      <c r="LMJ277" s="508"/>
      <c r="LMK277" s="508"/>
      <c r="LML277" s="508"/>
      <c r="LMM277" s="508"/>
      <c r="LMN277" s="508"/>
      <c r="LMO277" s="508"/>
      <c r="LMP277" s="508"/>
      <c r="LMQ277" s="508"/>
      <c r="LMR277" s="508"/>
      <c r="LMS277" s="508"/>
      <c r="LMT277" s="508"/>
      <c r="LMU277" s="508"/>
      <c r="LMV277" s="508"/>
      <c r="LMW277" s="508"/>
      <c r="LMX277" s="508"/>
      <c r="LMY277" s="508"/>
      <c r="LMZ277" s="508"/>
      <c r="LNA277" s="508"/>
      <c r="LNB277" s="508"/>
      <c r="LNC277" s="508"/>
      <c r="LND277" s="508"/>
      <c r="LNE277" s="508"/>
      <c r="LNF277" s="508"/>
      <c r="LNG277" s="508"/>
      <c r="LNH277" s="508"/>
      <c r="LNI277" s="508"/>
      <c r="LNJ277" s="508"/>
      <c r="LNK277" s="508"/>
      <c r="LNL277" s="508"/>
      <c r="LNM277" s="508"/>
      <c r="LNN277" s="508"/>
      <c r="LNO277" s="508"/>
      <c r="LNP277" s="508"/>
      <c r="LNQ277" s="508"/>
      <c r="LNR277" s="508"/>
      <c r="LNS277" s="508"/>
      <c r="LNT277" s="508"/>
      <c r="LNU277" s="508"/>
      <c r="LNV277" s="508"/>
      <c r="LNW277" s="508"/>
      <c r="LNX277" s="508"/>
      <c r="LNY277" s="508"/>
      <c r="LNZ277" s="508"/>
      <c r="LOA277" s="508"/>
      <c r="LOB277" s="508"/>
      <c r="LOC277" s="508"/>
      <c r="LOD277" s="508"/>
      <c r="LOE277" s="508"/>
      <c r="LOF277" s="508"/>
      <c r="LOG277" s="508"/>
      <c r="LOH277" s="508"/>
      <c r="LOI277" s="508"/>
      <c r="LOJ277" s="508"/>
      <c r="LOK277" s="508"/>
      <c r="LOL277" s="508"/>
      <c r="LOM277" s="508"/>
      <c r="LON277" s="508"/>
      <c r="LOO277" s="508"/>
      <c r="LOP277" s="508"/>
      <c r="LOQ277" s="508"/>
      <c r="LOR277" s="508"/>
      <c r="LOS277" s="508"/>
      <c r="LOT277" s="508"/>
      <c r="LOU277" s="508"/>
      <c r="LOV277" s="508"/>
      <c r="LOW277" s="508"/>
      <c r="LOX277" s="508"/>
      <c r="LOY277" s="508"/>
      <c r="LOZ277" s="508"/>
      <c r="LPA277" s="508"/>
      <c r="LPB277" s="508"/>
      <c r="LPC277" s="508"/>
      <c r="LPD277" s="508"/>
      <c r="LPE277" s="508"/>
      <c r="LPF277" s="508"/>
      <c r="LPG277" s="508"/>
      <c r="LPH277" s="508"/>
      <c r="LPI277" s="508"/>
      <c r="LPJ277" s="508"/>
      <c r="LPK277" s="508"/>
      <c r="LPL277" s="508"/>
      <c r="LPM277" s="508"/>
      <c r="LPN277" s="508"/>
      <c r="LPO277" s="508"/>
      <c r="LPP277" s="508"/>
      <c r="LPQ277" s="508"/>
      <c r="LPR277" s="508"/>
      <c r="LPS277" s="508"/>
      <c r="LPT277" s="508"/>
      <c r="LPU277" s="508"/>
      <c r="LPV277" s="508"/>
      <c r="LPW277" s="508"/>
      <c r="LPX277" s="508"/>
      <c r="LPY277" s="508"/>
      <c r="LPZ277" s="508"/>
      <c r="LQA277" s="508"/>
      <c r="LQB277" s="508"/>
      <c r="LQC277" s="508"/>
      <c r="LQD277" s="508"/>
      <c r="LQE277" s="508"/>
      <c r="LQF277" s="508"/>
      <c r="LQG277" s="508"/>
      <c r="LQH277" s="508"/>
      <c r="LQI277" s="508"/>
      <c r="LQJ277" s="508"/>
      <c r="LQK277" s="508"/>
      <c r="LQL277" s="508"/>
      <c r="LQM277" s="508"/>
      <c r="LQN277" s="508"/>
      <c r="LQO277" s="508"/>
      <c r="LQP277" s="508"/>
      <c r="LQQ277" s="508"/>
      <c r="LQR277" s="508"/>
      <c r="LQS277" s="508"/>
      <c r="LQT277" s="508"/>
      <c r="LQU277" s="508"/>
      <c r="LQV277" s="508"/>
      <c r="LQW277" s="508"/>
      <c r="LQX277" s="508"/>
      <c r="LQY277" s="508"/>
      <c r="LQZ277" s="508"/>
      <c r="LRA277" s="508"/>
      <c r="LRB277" s="508"/>
      <c r="LRC277" s="508"/>
      <c r="LRD277" s="508"/>
      <c r="LRE277" s="508"/>
      <c r="LRF277" s="508"/>
      <c r="LRG277" s="508"/>
      <c r="LRH277" s="508"/>
      <c r="LRI277" s="508"/>
      <c r="LRJ277" s="508"/>
      <c r="LRK277" s="508"/>
      <c r="LRL277" s="508"/>
      <c r="LRM277" s="508"/>
      <c r="LRN277" s="508"/>
      <c r="LRO277" s="508"/>
      <c r="LRP277" s="508"/>
      <c r="LRQ277" s="508"/>
      <c r="LRR277" s="508"/>
      <c r="LRS277" s="508"/>
      <c r="LRT277" s="508"/>
      <c r="LRU277" s="508"/>
      <c r="LRV277" s="508"/>
      <c r="LRW277" s="508"/>
      <c r="LRX277" s="508"/>
      <c r="LRY277" s="508"/>
      <c r="LRZ277" s="508"/>
      <c r="LSA277" s="508"/>
      <c r="LSB277" s="508"/>
      <c r="LSC277" s="508"/>
      <c r="LSD277" s="508"/>
      <c r="LSE277" s="508"/>
      <c r="LSF277" s="508"/>
      <c r="LSG277" s="508"/>
      <c r="LSH277" s="508"/>
      <c r="LSI277" s="508"/>
      <c r="LSJ277" s="508"/>
      <c r="LSK277" s="508"/>
      <c r="LSL277" s="508"/>
      <c r="LSM277" s="508"/>
      <c r="LSN277" s="508"/>
      <c r="LSO277" s="508"/>
      <c r="LSP277" s="508"/>
      <c r="LSQ277" s="508"/>
      <c r="LSR277" s="508"/>
      <c r="LSS277" s="508"/>
      <c r="LST277" s="508"/>
      <c r="LSU277" s="508"/>
      <c r="LSV277" s="508"/>
      <c r="LSW277" s="508"/>
      <c r="LSX277" s="508"/>
      <c r="LSY277" s="508"/>
      <c r="LSZ277" s="508"/>
      <c r="LTA277" s="508"/>
      <c r="LTB277" s="508"/>
      <c r="LTC277" s="508"/>
      <c r="LTD277" s="508"/>
      <c r="LTE277" s="508"/>
      <c r="LTF277" s="508"/>
      <c r="LTG277" s="508"/>
      <c r="LTH277" s="508"/>
      <c r="LTI277" s="508"/>
      <c r="LTJ277" s="508"/>
      <c r="LTK277" s="508"/>
      <c r="LTL277" s="508"/>
      <c r="LTM277" s="508"/>
      <c r="LTN277" s="508"/>
      <c r="LTO277" s="508"/>
      <c r="LTP277" s="508"/>
      <c r="LTQ277" s="508"/>
      <c r="LTR277" s="508"/>
      <c r="LTS277" s="508"/>
      <c r="LTT277" s="508"/>
      <c r="LTU277" s="508"/>
      <c r="LTV277" s="508"/>
      <c r="LTW277" s="508"/>
      <c r="LTX277" s="508"/>
      <c r="LTY277" s="420"/>
      <c r="LTZ277" s="420"/>
      <c r="LUA277" s="420"/>
      <c r="LUB277" s="420"/>
      <c r="LUC277" s="420"/>
      <c r="LUD277" s="420"/>
      <c r="LUE277" s="420"/>
      <c r="LUF277" s="420"/>
      <c r="LUG277" s="420"/>
      <c r="LUH277" s="420"/>
      <c r="LUI277" s="420"/>
      <c r="LUJ277" s="420"/>
      <c r="LUK277" s="420"/>
      <c r="LUL277" s="420"/>
      <c r="LUM277" s="420"/>
      <c r="LUN277" s="420"/>
      <c r="LUO277" s="420"/>
      <c r="LUP277" s="420"/>
      <c r="LUQ277" s="420"/>
      <c r="LUR277" s="420"/>
      <c r="LUS277" s="420"/>
      <c r="LUT277" s="420"/>
      <c r="LUU277" s="420"/>
      <c r="LUV277" s="420"/>
      <c r="LUW277" s="420"/>
      <c r="LUX277" s="420"/>
      <c r="LUY277" s="420"/>
      <c r="LUZ277" s="420"/>
      <c r="LVA277" s="420"/>
      <c r="LVB277" s="420"/>
      <c r="LVC277" s="420"/>
      <c r="LVD277" s="420"/>
      <c r="LVE277" s="420"/>
      <c r="LVF277" s="420"/>
      <c r="LVG277" s="420"/>
      <c r="LVH277" s="420"/>
      <c r="LVI277" s="420"/>
      <c r="LVJ277" s="420"/>
      <c r="LVK277" s="420"/>
      <c r="LVL277" s="420"/>
      <c r="LVM277" s="420"/>
      <c r="LVN277" s="420"/>
      <c r="LVO277" s="420"/>
      <c r="LVP277" s="420"/>
      <c r="LVQ277" s="420"/>
      <c r="LVR277" s="420"/>
      <c r="LVS277" s="420"/>
      <c r="LVT277" s="420"/>
      <c r="LVU277" s="420"/>
      <c r="LVV277" s="420"/>
      <c r="LVW277" s="420"/>
      <c r="LVX277" s="420"/>
      <c r="LVY277" s="420"/>
      <c r="LVZ277" s="420"/>
      <c r="LWA277" s="420"/>
      <c r="LWB277" s="420"/>
      <c r="LWC277" s="420"/>
      <c r="LWD277" s="420"/>
      <c r="LWE277" s="420"/>
      <c r="LWF277" s="420"/>
      <c r="LWG277" s="420"/>
      <c r="LWH277" s="420"/>
      <c r="LWI277" s="420"/>
      <c r="LWJ277" s="420"/>
      <c r="LWK277" s="420"/>
      <c r="LWL277" s="420"/>
      <c r="LWM277" s="420"/>
      <c r="LWN277" s="420"/>
      <c r="LWO277" s="420"/>
      <c r="LWP277" s="420"/>
      <c r="LWQ277" s="420"/>
      <c r="LWR277" s="420"/>
      <c r="LWS277" s="420"/>
      <c r="LWT277" s="420"/>
      <c r="LWU277" s="420"/>
      <c r="LWV277" s="420"/>
      <c r="LWW277" s="420"/>
      <c r="LWX277" s="420"/>
      <c r="LWY277" s="420"/>
      <c r="LWZ277" s="420"/>
      <c r="LXA277" s="420"/>
      <c r="LXB277" s="420"/>
      <c r="LXC277" s="420"/>
      <c r="LXD277" s="420"/>
      <c r="LXE277" s="420"/>
      <c r="LXF277" s="420"/>
      <c r="LXG277" s="420"/>
      <c r="LXH277" s="420"/>
      <c r="LXI277" s="420"/>
      <c r="LXJ277" s="420"/>
      <c r="LXK277" s="420"/>
      <c r="LXL277" s="420"/>
      <c r="LXM277" s="420"/>
      <c r="LXN277" s="420"/>
      <c r="LXO277" s="420"/>
      <c r="LXP277" s="420"/>
      <c r="LXQ277" s="420"/>
      <c r="LXR277" s="420"/>
      <c r="LXS277" s="420"/>
      <c r="LXT277" s="420"/>
      <c r="LXU277" s="420"/>
      <c r="LXV277" s="420"/>
      <c r="LXW277" s="420"/>
      <c r="LXX277" s="420"/>
      <c r="LXY277" s="420"/>
      <c r="LXZ277" s="420"/>
      <c r="LYA277" s="420"/>
      <c r="LYB277" s="420"/>
      <c r="LYC277" s="420"/>
      <c r="LYD277" s="420"/>
      <c r="LYE277" s="420"/>
      <c r="LYF277" s="420"/>
      <c r="LYG277" s="420"/>
      <c r="LYH277" s="420"/>
      <c r="LYI277" s="420"/>
      <c r="LYJ277" s="420"/>
      <c r="LYK277" s="420"/>
      <c r="LYL277" s="420"/>
      <c r="LYM277" s="420"/>
      <c r="LYN277" s="420"/>
      <c r="LYO277" s="420"/>
      <c r="LYP277" s="420"/>
      <c r="LYQ277" s="420"/>
      <c r="LYR277" s="420"/>
      <c r="LYS277" s="420"/>
      <c r="LYT277" s="420"/>
      <c r="LYU277" s="420"/>
      <c r="LYV277" s="420"/>
      <c r="LYW277" s="420"/>
      <c r="LYX277" s="420"/>
      <c r="LYY277" s="420"/>
      <c r="LYZ277" s="420"/>
      <c r="LZA277" s="420"/>
      <c r="LZB277" s="420"/>
      <c r="LZC277" s="420"/>
      <c r="LZD277" s="420"/>
      <c r="LZE277" s="420"/>
      <c r="LZF277" s="420"/>
      <c r="LZG277" s="420"/>
      <c r="LZH277" s="420"/>
      <c r="LZI277" s="420"/>
      <c r="LZJ277" s="420"/>
      <c r="LZK277" s="420"/>
      <c r="LZL277" s="420"/>
      <c r="LZM277" s="420"/>
      <c r="LZN277" s="420"/>
      <c r="LZO277" s="420"/>
      <c r="LZP277" s="420"/>
      <c r="LZQ277" s="420"/>
      <c r="LZR277" s="420"/>
      <c r="LZS277" s="420"/>
      <c r="LZT277" s="420"/>
      <c r="LZU277" s="420"/>
      <c r="LZV277" s="420"/>
      <c r="LZW277" s="420"/>
      <c r="LZX277" s="420"/>
      <c r="LZY277" s="420"/>
      <c r="LZZ277" s="420"/>
      <c r="MAA277" s="420"/>
      <c r="MAB277" s="420"/>
      <c r="MAC277" s="420"/>
      <c r="MAD277" s="420"/>
      <c r="MAE277" s="420"/>
      <c r="MAF277" s="420"/>
      <c r="MAG277" s="420"/>
      <c r="MAH277" s="420"/>
      <c r="MAI277" s="420"/>
      <c r="MAJ277" s="420"/>
      <c r="MAK277" s="420"/>
      <c r="MAL277" s="420"/>
      <c r="MAM277" s="420"/>
      <c r="MAN277" s="420"/>
      <c r="MAO277" s="420"/>
      <c r="MAP277" s="420"/>
      <c r="MAQ277" s="420"/>
      <c r="MAR277" s="420"/>
      <c r="MAS277" s="420"/>
      <c r="MAT277" s="420"/>
      <c r="MAU277" s="420"/>
      <c r="MAV277" s="420"/>
      <c r="MAW277" s="420"/>
      <c r="MAX277" s="420"/>
      <c r="MAY277" s="420"/>
      <c r="MAZ277" s="420"/>
      <c r="MBA277" s="420"/>
      <c r="MBB277" s="420"/>
      <c r="MBC277" s="420"/>
      <c r="MBD277" s="420"/>
      <c r="MBE277" s="420"/>
      <c r="MBF277" s="420"/>
      <c r="MBG277" s="420"/>
      <c r="MBH277" s="420"/>
      <c r="MBI277" s="420"/>
      <c r="MBJ277" s="420"/>
      <c r="MBK277" s="420"/>
      <c r="MBL277" s="420"/>
      <c r="MBM277" s="420"/>
      <c r="MBN277" s="420"/>
      <c r="MBO277" s="420"/>
      <c r="MBP277" s="420"/>
      <c r="MBQ277" s="420"/>
      <c r="MBR277" s="420"/>
      <c r="MBS277" s="420"/>
      <c r="MBT277" s="420"/>
      <c r="MBU277" s="420"/>
      <c r="MBV277" s="420"/>
      <c r="MBW277" s="420"/>
      <c r="MBX277" s="420"/>
      <c r="MBY277" s="420"/>
      <c r="MBZ277" s="420"/>
      <c r="MCA277" s="420"/>
      <c r="MCB277" s="420"/>
      <c r="MCC277" s="420"/>
      <c r="MCD277" s="420"/>
      <c r="MCE277" s="420"/>
      <c r="MCF277" s="420"/>
      <c r="MCG277" s="420"/>
      <c r="MCH277" s="420"/>
      <c r="MCI277" s="420"/>
      <c r="MCJ277" s="420"/>
      <c r="MCK277" s="420"/>
      <c r="MCL277" s="420"/>
      <c r="MCM277" s="420"/>
      <c r="MCN277" s="420"/>
      <c r="MCO277" s="420"/>
      <c r="MCP277" s="420"/>
      <c r="MCQ277" s="420"/>
      <c r="MCR277" s="420"/>
      <c r="MCS277" s="420"/>
      <c r="MCT277" s="420"/>
      <c r="MCU277" s="420"/>
      <c r="MCV277" s="420"/>
      <c r="MCW277" s="420"/>
      <c r="MCX277" s="420"/>
      <c r="MCY277" s="420"/>
      <c r="MCZ277" s="420"/>
      <c r="MDA277" s="420"/>
      <c r="MDB277" s="420"/>
      <c r="MDC277" s="420"/>
      <c r="MDD277" s="420"/>
      <c r="MDE277" s="420"/>
      <c r="MDF277" s="420"/>
      <c r="MDG277" s="420"/>
      <c r="MDH277" s="420"/>
      <c r="MDI277" s="420"/>
      <c r="MDJ277" s="420"/>
      <c r="MDK277" s="420"/>
      <c r="MDL277" s="420"/>
      <c r="MDM277" s="420"/>
      <c r="MDN277" s="420"/>
      <c r="MDO277" s="420"/>
      <c r="MDP277" s="420"/>
      <c r="MDQ277" s="420"/>
      <c r="MDR277" s="420"/>
      <c r="MDS277" s="420"/>
      <c r="MDT277" s="420"/>
      <c r="MDU277" s="420"/>
      <c r="MDV277" s="420"/>
      <c r="MDW277" s="420"/>
      <c r="MDX277" s="420"/>
      <c r="MDY277" s="420"/>
      <c r="MDZ277" s="420"/>
      <c r="MEA277" s="420"/>
      <c r="MEB277" s="420"/>
      <c r="MEC277" s="420"/>
      <c r="MED277" s="420"/>
      <c r="MEE277" s="420"/>
      <c r="MEF277" s="420"/>
      <c r="MEG277" s="420"/>
      <c r="MEH277" s="420"/>
      <c r="MEI277" s="420"/>
      <c r="MEJ277" s="420"/>
      <c r="MEK277" s="420"/>
      <c r="MEL277" s="420"/>
      <c r="MEM277" s="420"/>
      <c r="MEN277" s="420"/>
      <c r="MEO277" s="420"/>
      <c r="MEP277" s="420"/>
      <c r="MEQ277" s="420"/>
      <c r="MER277" s="420"/>
      <c r="MES277" s="420"/>
      <c r="MET277" s="420"/>
      <c r="MEU277" s="420"/>
      <c r="MEV277" s="420"/>
      <c r="MEW277" s="420"/>
      <c r="MEX277" s="420"/>
      <c r="MEY277" s="420"/>
      <c r="MEZ277" s="420"/>
      <c r="MFA277" s="420"/>
      <c r="MFB277" s="420"/>
      <c r="MFC277" s="420"/>
      <c r="MFD277" s="420"/>
      <c r="MFE277" s="420"/>
      <c r="MFF277" s="420"/>
      <c r="MFG277" s="420"/>
      <c r="MFH277" s="420"/>
      <c r="MFI277" s="420"/>
      <c r="MFJ277" s="420"/>
      <c r="MFK277" s="420"/>
      <c r="MFL277" s="420"/>
      <c r="MFM277" s="420"/>
      <c r="MFN277" s="420"/>
      <c r="MFO277" s="420"/>
      <c r="MFP277" s="420"/>
      <c r="MFQ277" s="420"/>
      <c r="MFR277" s="420"/>
      <c r="MFS277" s="420"/>
      <c r="MFT277" s="420"/>
      <c r="MFU277" s="420"/>
      <c r="MFV277" s="420"/>
      <c r="MFW277" s="420"/>
      <c r="MFX277" s="420"/>
      <c r="MFY277" s="420"/>
      <c r="MFZ277" s="420"/>
      <c r="MGA277" s="420"/>
      <c r="MGB277" s="420"/>
      <c r="MGC277" s="420"/>
      <c r="MGD277" s="420"/>
      <c r="MGE277" s="420"/>
      <c r="MGF277" s="420"/>
      <c r="MGG277" s="420"/>
      <c r="MGH277" s="420"/>
      <c r="MGI277" s="420"/>
      <c r="MGJ277" s="420"/>
      <c r="MGK277" s="420"/>
      <c r="MGL277" s="420"/>
      <c r="MGM277" s="420"/>
      <c r="MGN277" s="420"/>
      <c r="MGO277" s="420"/>
      <c r="MGP277" s="420"/>
      <c r="MGQ277" s="420"/>
      <c r="MGR277" s="420"/>
      <c r="MGS277" s="420"/>
      <c r="MGT277" s="420"/>
      <c r="MGU277" s="420"/>
      <c r="MGV277" s="420"/>
      <c r="MGW277" s="420"/>
      <c r="MGX277" s="420"/>
      <c r="MGY277" s="420"/>
      <c r="MGZ277" s="420"/>
      <c r="MHA277" s="420"/>
      <c r="MHB277" s="420"/>
      <c r="MHC277" s="420"/>
      <c r="MHD277" s="420"/>
      <c r="MHE277" s="420"/>
      <c r="MHF277" s="420"/>
      <c r="MHG277" s="420"/>
      <c r="MHH277" s="420"/>
      <c r="MHI277" s="420"/>
      <c r="MHJ277" s="420"/>
      <c r="MHK277" s="420"/>
      <c r="MHL277" s="420"/>
      <c r="MHM277" s="420"/>
      <c r="MHN277" s="420"/>
      <c r="MHO277" s="420"/>
      <c r="MHP277" s="420"/>
      <c r="MHQ277" s="420"/>
      <c r="MHR277" s="420"/>
      <c r="MHS277" s="420"/>
      <c r="MHT277" s="420"/>
      <c r="MHU277" s="420"/>
      <c r="MHV277" s="420"/>
      <c r="MHW277" s="420"/>
      <c r="MHX277" s="420"/>
      <c r="MHY277" s="420"/>
      <c r="MHZ277" s="420"/>
      <c r="MIA277" s="420"/>
      <c r="MIB277" s="420"/>
      <c r="MIC277" s="420"/>
      <c r="MID277" s="420"/>
      <c r="MIE277" s="420"/>
      <c r="MIF277" s="420"/>
      <c r="MIG277" s="420"/>
      <c r="MIH277" s="420"/>
      <c r="MII277" s="420"/>
      <c r="MIJ277" s="420"/>
      <c r="MIK277" s="420"/>
      <c r="MIL277" s="420"/>
      <c r="MIM277" s="420"/>
      <c r="MIN277" s="420"/>
      <c r="MIO277" s="420"/>
      <c r="MIP277" s="420"/>
      <c r="MIQ277" s="420"/>
      <c r="MIR277" s="420"/>
      <c r="MIS277" s="420"/>
      <c r="MIT277" s="420"/>
      <c r="MIU277" s="420"/>
      <c r="MIV277" s="420"/>
      <c r="MIW277" s="420"/>
      <c r="MIX277" s="420"/>
      <c r="MIY277" s="420"/>
      <c r="MIZ277" s="420"/>
      <c r="MJA277" s="420"/>
      <c r="MJB277" s="420"/>
      <c r="MJC277" s="420"/>
      <c r="MJD277" s="420"/>
      <c r="MJE277" s="420"/>
      <c r="MJF277" s="420"/>
      <c r="MJG277" s="420"/>
      <c r="MJH277" s="420"/>
      <c r="MJI277" s="420"/>
      <c r="MJJ277" s="420"/>
      <c r="MJK277" s="420"/>
      <c r="MJL277" s="420"/>
      <c r="MJM277" s="420"/>
      <c r="MJN277" s="420"/>
      <c r="MJO277" s="420"/>
      <c r="MJP277" s="420"/>
      <c r="MJQ277" s="420"/>
      <c r="MJR277" s="420"/>
      <c r="MJS277" s="420"/>
      <c r="MJT277" s="420"/>
      <c r="MJU277" s="420"/>
      <c r="MJV277" s="420"/>
      <c r="MJW277" s="420"/>
      <c r="MJX277" s="420"/>
      <c r="MJY277" s="420"/>
      <c r="MJZ277" s="420"/>
      <c r="MKA277" s="420"/>
      <c r="MKB277" s="420"/>
      <c r="MKC277" s="420"/>
      <c r="MKD277" s="420"/>
      <c r="MKE277" s="420"/>
      <c r="MKF277" s="420"/>
      <c r="MKG277" s="420"/>
      <c r="MKH277" s="420"/>
      <c r="MKI277" s="420"/>
      <c r="MKJ277" s="420"/>
      <c r="MKK277" s="420"/>
      <c r="MKL277" s="420"/>
      <c r="MKM277" s="420"/>
      <c r="MKN277" s="420"/>
      <c r="MKO277" s="420"/>
      <c r="MKP277" s="420"/>
      <c r="MKQ277" s="420"/>
      <c r="MKR277" s="420"/>
      <c r="MKS277" s="420"/>
      <c r="MKT277" s="420"/>
      <c r="MKU277" s="420"/>
      <c r="MKV277" s="420"/>
      <c r="MKW277" s="420"/>
      <c r="MKX277" s="420"/>
      <c r="MKY277" s="420"/>
      <c r="MKZ277" s="420"/>
      <c r="MLA277" s="420"/>
      <c r="MLB277" s="420"/>
      <c r="MLC277" s="420"/>
      <c r="MLD277" s="420"/>
      <c r="MLE277" s="420"/>
      <c r="MLF277" s="420"/>
      <c r="MLG277" s="420"/>
      <c r="MLH277" s="420"/>
      <c r="MLI277" s="420"/>
      <c r="MLJ277" s="420"/>
      <c r="MLK277" s="420"/>
      <c r="MLL277" s="420"/>
      <c r="MLM277" s="420"/>
      <c r="MLN277" s="420"/>
      <c r="MLO277" s="420"/>
      <c r="MLP277" s="420"/>
      <c r="MLQ277" s="420"/>
      <c r="MLR277" s="420"/>
      <c r="MLS277" s="420"/>
      <c r="MLT277" s="420"/>
      <c r="MLU277" s="420"/>
      <c r="MLV277" s="420"/>
      <c r="MLW277" s="420"/>
      <c r="MLX277" s="420"/>
      <c r="MLY277" s="420"/>
      <c r="MLZ277" s="420"/>
      <c r="MMA277" s="420"/>
      <c r="MMB277" s="420"/>
      <c r="MMC277" s="420"/>
      <c r="MMD277" s="420"/>
      <c r="MME277" s="420"/>
      <c r="MMF277" s="420"/>
      <c r="MMG277" s="420"/>
      <c r="MMH277" s="420"/>
      <c r="MMI277" s="420"/>
      <c r="MMJ277" s="420"/>
      <c r="MMK277" s="420"/>
      <c r="MML277" s="420"/>
      <c r="MMM277" s="420"/>
      <c r="MMN277" s="420"/>
      <c r="MMO277" s="420"/>
      <c r="MMP277" s="420"/>
      <c r="MMQ277" s="420"/>
      <c r="MMR277" s="420"/>
      <c r="MMS277" s="420"/>
      <c r="MMT277" s="420"/>
      <c r="MMU277" s="420"/>
      <c r="MMV277" s="420"/>
      <c r="MMW277" s="420"/>
      <c r="MMX277" s="420"/>
      <c r="MMY277" s="420"/>
      <c r="MMZ277" s="420"/>
      <c r="MNA277" s="420"/>
      <c r="MNB277" s="420"/>
      <c r="MNC277" s="420"/>
      <c r="MND277" s="420"/>
      <c r="MNE277" s="420"/>
      <c r="MNF277" s="420"/>
      <c r="MNG277" s="420"/>
      <c r="MNH277" s="420"/>
      <c r="MNI277" s="420"/>
      <c r="MNJ277" s="420"/>
      <c r="MNK277" s="420"/>
      <c r="MNL277" s="420"/>
      <c r="MNM277" s="420"/>
      <c r="MNN277" s="420"/>
      <c r="MNO277" s="420"/>
      <c r="MNP277" s="420"/>
      <c r="MNQ277" s="420"/>
      <c r="MNR277" s="420"/>
      <c r="MNS277" s="420"/>
      <c r="MNT277" s="420"/>
      <c r="MNU277" s="420"/>
      <c r="MNV277" s="420"/>
      <c r="MNW277" s="420"/>
      <c r="MNX277" s="420"/>
      <c r="MNY277" s="420"/>
      <c r="MNZ277" s="420"/>
      <c r="MOA277" s="420"/>
      <c r="MOB277" s="420"/>
      <c r="MOC277" s="420"/>
      <c r="MOD277" s="420"/>
      <c r="MOE277" s="420"/>
      <c r="MOF277" s="420"/>
      <c r="MOG277" s="420"/>
      <c r="MOH277" s="420"/>
      <c r="MOI277" s="420"/>
      <c r="MOJ277" s="420"/>
      <c r="MOK277" s="420"/>
      <c r="MOL277" s="420"/>
      <c r="MOM277" s="420"/>
      <c r="MON277" s="420"/>
      <c r="MOO277" s="420"/>
      <c r="MOP277" s="420"/>
      <c r="MOQ277" s="420"/>
      <c r="MOR277" s="420"/>
      <c r="MOS277" s="420"/>
      <c r="MOT277" s="420"/>
      <c r="MOU277" s="420"/>
      <c r="MOV277" s="420"/>
      <c r="MOW277" s="420"/>
      <c r="MOX277" s="420"/>
      <c r="MOY277" s="420"/>
      <c r="MOZ277" s="420"/>
      <c r="MPA277" s="420"/>
      <c r="MPB277" s="420"/>
      <c r="MPC277" s="420"/>
      <c r="MPD277" s="420"/>
      <c r="MPE277" s="420"/>
      <c r="MPF277" s="420"/>
      <c r="MPG277" s="420"/>
      <c r="MPH277" s="420"/>
      <c r="MPI277" s="420"/>
      <c r="MPJ277" s="420"/>
      <c r="MPK277" s="420"/>
      <c r="MPL277" s="420"/>
      <c r="MPM277" s="420"/>
      <c r="MPN277" s="420"/>
      <c r="MPO277" s="420"/>
      <c r="MPP277" s="420"/>
      <c r="MPQ277" s="420"/>
      <c r="MPR277" s="420"/>
      <c r="MPS277" s="420"/>
      <c r="MPT277" s="420"/>
      <c r="MPU277" s="420"/>
      <c r="MPV277" s="420"/>
      <c r="MPW277" s="420"/>
      <c r="MPX277" s="420"/>
      <c r="MPY277" s="420"/>
      <c r="MPZ277" s="420"/>
      <c r="MQA277" s="420"/>
      <c r="MQB277" s="420"/>
      <c r="MQC277" s="420"/>
      <c r="MQD277" s="420"/>
      <c r="MQE277" s="420"/>
      <c r="MQF277" s="420"/>
      <c r="MQG277" s="420"/>
      <c r="MQH277" s="420"/>
      <c r="MQI277" s="420"/>
      <c r="MQJ277" s="420"/>
      <c r="MQK277" s="420"/>
      <c r="MQL277" s="420"/>
      <c r="MQM277" s="420"/>
      <c r="MQN277" s="420"/>
      <c r="MQO277" s="420"/>
      <c r="MQP277" s="420"/>
      <c r="MQQ277" s="420"/>
      <c r="MQR277" s="420"/>
      <c r="MQS277" s="420"/>
      <c r="MQT277" s="420"/>
      <c r="MQU277" s="420"/>
      <c r="MQV277" s="420"/>
      <c r="MQW277" s="420"/>
      <c r="MQX277" s="420"/>
      <c r="MQY277" s="420"/>
      <c r="MQZ277" s="420"/>
      <c r="MRA277" s="420"/>
      <c r="MRB277" s="420"/>
      <c r="MRC277" s="420"/>
      <c r="MRD277" s="420"/>
      <c r="MRE277" s="420"/>
      <c r="MRF277" s="420"/>
      <c r="MRG277" s="420"/>
      <c r="MRH277" s="420"/>
      <c r="MRI277" s="420"/>
      <c r="MRJ277" s="420"/>
      <c r="MRK277" s="420"/>
      <c r="MRL277" s="420"/>
      <c r="MRM277" s="420"/>
      <c r="MRN277" s="420"/>
      <c r="MRO277" s="420"/>
      <c r="MRP277" s="420"/>
      <c r="MRQ277" s="420"/>
      <c r="MRR277" s="420"/>
      <c r="MRS277" s="420"/>
      <c r="MRT277" s="420"/>
      <c r="MRU277" s="420"/>
      <c r="MRV277" s="420"/>
      <c r="MRW277" s="420"/>
      <c r="MRX277" s="420"/>
      <c r="MRY277" s="420"/>
      <c r="MRZ277" s="420"/>
      <c r="MSA277" s="420"/>
      <c r="MSB277" s="420"/>
      <c r="MSC277" s="420"/>
      <c r="MSD277" s="420"/>
      <c r="MSE277" s="420"/>
      <c r="MSF277" s="420"/>
      <c r="MSG277" s="420"/>
      <c r="MSH277" s="420"/>
      <c r="MSI277" s="420"/>
      <c r="MSJ277" s="420"/>
      <c r="MSK277" s="420"/>
      <c r="MSL277" s="420"/>
      <c r="MSM277" s="420"/>
      <c r="MSN277" s="420"/>
      <c r="MSO277" s="420"/>
      <c r="MSP277" s="420"/>
      <c r="MSQ277" s="420"/>
      <c r="MSR277" s="420"/>
      <c r="MSS277" s="420"/>
      <c r="MST277" s="420"/>
      <c r="MSU277" s="420"/>
      <c r="MSV277" s="420"/>
      <c r="MSW277" s="420"/>
      <c r="MSX277" s="420"/>
      <c r="MSY277" s="420"/>
      <c r="MSZ277" s="420"/>
      <c r="MTA277" s="420"/>
      <c r="MTB277" s="420"/>
      <c r="MTC277" s="420"/>
      <c r="MTD277" s="420"/>
      <c r="MTE277" s="420"/>
      <c r="MTF277" s="420"/>
      <c r="MTG277" s="420"/>
      <c r="MTH277" s="420"/>
      <c r="MTI277" s="420"/>
      <c r="MTJ277" s="420"/>
      <c r="MTK277" s="420"/>
      <c r="MTL277" s="420"/>
      <c r="MTM277" s="420"/>
      <c r="MTN277" s="420"/>
      <c r="MTO277" s="420"/>
      <c r="MTP277" s="420"/>
      <c r="MTQ277" s="420"/>
      <c r="MTR277" s="420"/>
      <c r="MTS277" s="420"/>
      <c r="MTT277" s="420"/>
      <c r="MTU277" s="420"/>
      <c r="MTV277" s="420"/>
      <c r="MTW277" s="420"/>
      <c r="MTX277" s="420"/>
      <c r="MTY277" s="420"/>
      <c r="MTZ277" s="420"/>
      <c r="MUA277" s="420"/>
      <c r="MUB277" s="420"/>
      <c r="MUC277" s="420"/>
      <c r="MUD277" s="420"/>
      <c r="MUE277" s="420"/>
      <c r="MUF277" s="420"/>
      <c r="MUG277" s="420"/>
      <c r="MUH277" s="420"/>
      <c r="MUI277" s="420"/>
      <c r="MUJ277" s="420"/>
      <c r="MUK277" s="420"/>
      <c r="MUL277" s="420"/>
      <c r="MUM277" s="420"/>
      <c r="MUN277" s="420"/>
      <c r="MUO277" s="420"/>
      <c r="MUP277" s="420"/>
      <c r="MUQ277" s="420"/>
      <c r="MUR277" s="420"/>
      <c r="MUS277" s="420"/>
      <c r="MUT277" s="420"/>
      <c r="MUU277" s="420"/>
      <c r="MUV277" s="420"/>
      <c r="MUW277" s="420"/>
      <c r="MUX277" s="420"/>
      <c r="MUY277" s="420"/>
      <c r="MUZ277" s="420"/>
      <c r="MVA277" s="420"/>
      <c r="MVB277" s="420"/>
      <c r="MVC277" s="420"/>
      <c r="MVD277" s="420"/>
      <c r="MVE277" s="420"/>
      <c r="MVF277" s="420"/>
      <c r="MVG277" s="420"/>
      <c r="MVH277" s="420"/>
      <c r="MVI277" s="420"/>
      <c r="MVJ277" s="420"/>
      <c r="MVK277" s="420"/>
      <c r="MVL277" s="420"/>
      <c r="MVM277" s="420"/>
      <c r="MVN277" s="420"/>
      <c r="MVO277" s="420"/>
      <c r="MVP277" s="420"/>
      <c r="MVQ277" s="420"/>
      <c r="MVR277" s="420"/>
      <c r="MVS277" s="420"/>
      <c r="MVT277" s="420"/>
      <c r="MVU277" s="420"/>
      <c r="MVV277" s="420"/>
      <c r="MVW277" s="420"/>
      <c r="MVX277" s="420"/>
      <c r="MVY277" s="420"/>
      <c r="MVZ277" s="420"/>
      <c r="MWA277" s="420"/>
      <c r="MWB277" s="420"/>
      <c r="MWC277" s="420"/>
      <c r="MWD277" s="420"/>
      <c r="MWE277" s="420"/>
      <c r="MWF277" s="420"/>
      <c r="MWG277" s="420"/>
      <c r="MWH277" s="420"/>
      <c r="MWI277" s="420"/>
      <c r="MWJ277" s="420"/>
      <c r="MWK277" s="420"/>
      <c r="MWL277" s="420"/>
      <c r="MWM277" s="420"/>
      <c r="MWN277" s="420"/>
      <c r="MWO277" s="420"/>
      <c r="MWP277" s="420"/>
      <c r="MWQ277" s="420"/>
      <c r="MWR277" s="420"/>
      <c r="MWS277" s="420"/>
      <c r="MWT277" s="420"/>
      <c r="MWU277" s="420"/>
      <c r="MWV277" s="420"/>
      <c r="MWW277" s="420"/>
      <c r="MWX277" s="420"/>
      <c r="MWY277" s="420"/>
      <c r="MWZ277" s="420"/>
      <c r="MXA277" s="420"/>
      <c r="MXB277" s="420"/>
      <c r="MXC277" s="420"/>
      <c r="MXD277" s="420"/>
      <c r="MXE277" s="420"/>
      <c r="MXF277" s="420"/>
      <c r="MXG277" s="420"/>
      <c r="MXH277" s="420"/>
      <c r="MXI277" s="420"/>
      <c r="MXJ277" s="420"/>
      <c r="MXK277" s="420"/>
      <c r="MXL277" s="420"/>
      <c r="MXM277" s="420"/>
      <c r="MXN277" s="420"/>
      <c r="MXO277" s="420"/>
      <c r="MXP277" s="420"/>
      <c r="MXQ277" s="420"/>
      <c r="MXR277" s="420"/>
      <c r="MXS277" s="420"/>
      <c r="MXT277" s="420"/>
      <c r="MXU277" s="420"/>
      <c r="MXV277" s="420"/>
      <c r="MXW277" s="420"/>
      <c r="MXX277" s="420"/>
      <c r="MXY277" s="420"/>
      <c r="MXZ277" s="420"/>
      <c r="MYA277" s="420"/>
      <c r="MYB277" s="420"/>
      <c r="MYC277" s="420"/>
      <c r="MYD277" s="420"/>
      <c r="MYE277" s="420"/>
      <c r="MYF277" s="420"/>
      <c r="MYG277" s="420"/>
      <c r="MYH277" s="420"/>
      <c r="MYI277" s="420"/>
      <c r="MYJ277" s="420"/>
      <c r="MYK277" s="420"/>
      <c r="MYL277" s="420"/>
      <c r="MYM277" s="420"/>
      <c r="MYN277" s="420"/>
      <c r="MYO277" s="420"/>
      <c r="MYP277" s="420"/>
      <c r="MYQ277" s="420"/>
      <c r="MYR277" s="420"/>
      <c r="MYS277" s="420"/>
      <c r="MYT277" s="420"/>
      <c r="MYU277" s="420"/>
      <c r="MYV277" s="420"/>
      <c r="MYW277" s="420"/>
      <c r="MYX277" s="420"/>
      <c r="MYY277" s="420"/>
      <c r="MYZ277" s="420"/>
      <c r="MZA277" s="420"/>
      <c r="MZB277" s="420"/>
      <c r="MZC277" s="420"/>
      <c r="MZD277" s="420"/>
      <c r="MZE277" s="420"/>
      <c r="MZF277" s="420"/>
      <c r="MZG277" s="420"/>
      <c r="MZH277" s="420"/>
      <c r="MZI277" s="420"/>
      <c r="MZJ277" s="420"/>
      <c r="MZK277" s="420"/>
      <c r="MZL277" s="420"/>
      <c r="MZM277" s="420"/>
      <c r="MZN277" s="420"/>
      <c r="MZO277" s="420"/>
      <c r="MZP277" s="420"/>
      <c r="MZQ277" s="420"/>
      <c r="MZR277" s="420"/>
      <c r="MZS277" s="420"/>
      <c r="MZT277" s="420"/>
      <c r="MZU277" s="420"/>
      <c r="MZV277" s="420"/>
      <c r="MZW277" s="420"/>
      <c r="MZX277" s="420"/>
      <c r="MZY277" s="420"/>
      <c r="MZZ277" s="420"/>
      <c r="NAA277" s="420"/>
      <c r="NAB277" s="420"/>
      <c r="NAC277" s="420"/>
      <c r="NAD277" s="420"/>
      <c r="NAE277" s="420"/>
      <c r="NAF277" s="420"/>
      <c r="NAG277" s="420"/>
      <c r="NAH277" s="420"/>
      <c r="NAI277" s="420"/>
      <c r="NAJ277" s="420"/>
      <c r="NAK277" s="420"/>
      <c r="NAL277" s="420"/>
      <c r="NAM277" s="420"/>
      <c r="NAN277" s="420"/>
      <c r="NAO277" s="420"/>
      <c r="NAP277" s="420"/>
      <c r="NAQ277" s="420"/>
      <c r="NAR277" s="420"/>
      <c r="NAS277" s="420"/>
      <c r="NAT277" s="420"/>
      <c r="NAU277" s="420"/>
      <c r="NAV277" s="420"/>
      <c r="NAW277" s="420"/>
      <c r="NAX277" s="420"/>
      <c r="NAY277" s="420"/>
      <c r="NAZ277" s="420"/>
      <c r="NBA277" s="420"/>
      <c r="NBB277" s="420"/>
      <c r="NBC277" s="420"/>
      <c r="NBD277" s="420"/>
      <c r="NBE277" s="420"/>
      <c r="NBF277" s="420"/>
      <c r="NBG277" s="420"/>
      <c r="NBH277" s="420"/>
      <c r="NBI277" s="420"/>
      <c r="NBJ277" s="420"/>
      <c r="NBK277" s="420"/>
      <c r="NBL277" s="420"/>
      <c r="NBM277" s="420"/>
      <c r="NBN277" s="420"/>
      <c r="NBO277" s="420"/>
      <c r="NBP277" s="420"/>
      <c r="NBQ277" s="420"/>
      <c r="NBR277" s="420"/>
      <c r="NBS277" s="420"/>
      <c r="NBT277" s="420"/>
      <c r="NBU277" s="420"/>
      <c r="NBV277" s="420"/>
      <c r="NBW277" s="420"/>
      <c r="NBX277" s="420"/>
      <c r="NBY277" s="420"/>
      <c r="NBZ277" s="420"/>
      <c r="NCA277" s="420"/>
      <c r="NCB277" s="420"/>
      <c r="NCC277" s="420"/>
      <c r="NCD277" s="420"/>
      <c r="NCE277" s="420"/>
      <c r="NCF277" s="420"/>
      <c r="NCG277" s="420"/>
      <c r="NCH277" s="420"/>
      <c r="NCI277" s="420"/>
      <c r="NCJ277" s="420"/>
      <c r="NCK277" s="420"/>
      <c r="NCL277" s="420"/>
      <c r="NCM277" s="420"/>
      <c r="NCN277" s="420"/>
      <c r="NCO277" s="420"/>
      <c r="NCP277" s="420"/>
      <c r="NCQ277" s="420"/>
      <c r="NCR277" s="420"/>
      <c r="NCS277" s="420"/>
      <c r="NCT277" s="420"/>
      <c r="NCU277" s="420"/>
      <c r="NCV277" s="420"/>
      <c r="NCW277" s="420"/>
      <c r="NCX277" s="420"/>
      <c r="NCY277" s="420"/>
      <c r="NCZ277" s="420"/>
      <c r="NDA277" s="420"/>
      <c r="NDB277" s="420"/>
      <c r="NDC277" s="420"/>
      <c r="NDD277" s="420"/>
      <c r="NDE277" s="420"/>
      <c r="NDF277" s="420"/>
      <c r="NDG277" s="420"/>
      <c r="NDH277" s="420"/>
      <c r="NDI277" s="420"/>
      <c r="NDJ277" s="420"/>
      <c r="NDK277" s="420"/>
      <c r="NDL277" s="420"/>
      <c r="NDM277" s="420"/>
      <c r="NDN277" s="420"/>
      <c r="NDO277" s="420"/>
      <c r="NDP277" s="420"/>
      <c r="NDQ277" s="420"/>
      <c r="NDR277" s="420"/>
      <c r="NDS277" s="420"/>
      <c r="NDT277" s="420"/>
      <c r="NDU277" s="420"/>
      <c r="NDV277" s="420"/>
      <c r="NDW277" s="420"/>
      <c r="NDX277" s="420"/>
      <c r="NDY277" s="420"/>
      <c r="NDZ277" s="420"/>
      <c r="NEA277" s="420"/>
      <c r="NEB277" s="420"/>
      <c r="NEC277" s="420"/>
      <c r="NED277" s="420"/>
      <c r="NEE277" s="420"/>
      <c r="NEF277" s="420"/>
      <c r="NEG277" s="420"/>
      <c r="NEH277" s="420"/>
      <c r="NEI277" s="420"/>
      <c r="NEJ277" s="420"/>
      <c r="NEK277" s="420"/>
      <c r="NEL277" s="420"/>
      <c r="NEM277" s="420"/>
      <c r="NEN277" s="420"/>
      <c r="NEO277" s="420"/>
      <c r="NEP277" s="420"/>
      <c r="NEQ277" s="420"/>
      <c r="NER277" s="420"/>
      <c r="NES277" s="420"/>
      <c r="NET277" s="420"/>
      <c r="NEU277" s="420"/>
      <c r="NEV277" s="420"/>
      <c r="NEW277" s="420"/>
      <c r="NEX277" s="420"/>
      <c r="NEY277" s="420"/>
      <c r="NEZ277" s="420"/>
      <c r="NFA277" s="420"/>
      <c r="NFB277" s="420"/>
      <c r="NFC277" s="420"/>
      <c r="NFD277" s="420"/>
      <c r="NFE277" s="420"/>
      <c r="NFF277" s="420"/>
      <c r="NFG277" s="420"/>
      <c r="NFH277" s="420"/>
      <c r="NFI277" s="420"/>
      <c r="NFJ277" s="420"/>
      <c r="NFK277" s="420"/>
      <c r="NFL277" s="420"/>
      <c r="NFM277" s="420"/>
      <c r="NFN277" s="420"/>
      <c r="NFO277" s="420"/>
      <c r="NFP277" s="420"/>
      <c r="NFQ277" s="420"/>
      <c r="NFR277" s="420"/>
      <c r="NFS277" s="420"/>
      <c r="NFT277" s="420"/>
      <c r="NFU277" s="420"/>
      <c r="NFV277" s="420"/>
      <c r="NFW277" s="420"/>
      <c r="NFX277" s="420"/>
      <c r="NFY277" s="420"/>
      <c r="NFZ277" s="420"/>
      <c r="NGA277" s="420"/>
      <c r="NGB277" s="420"/>
      <c r="NGC277" s="420"/>
      <c r="NGD277" s="420"/>
      <c r="NGE277" s="420"/>
      <c r="NGF277" s="420"/>
      <c r="NGG277" s="420"/>
      <c r="NGH277" s="420"/>
      <c r="NGI277" s="420"/>
      <c r="NGJ277" s="420"/>
      <c r="NGK277" s="420"/>
      <c r="NGL277" s="420"/>
      <c r="NGM277" s="420"/>
      <c r="NGN277" s="420"/>
      <c r="NGO277" s="420"/>
      <c r="NGP277" s="420"/>
      <c r="NGQ277" s="420"/>
      <c r="NGR277" s="420"/>
      <c r="NGS277" s="420"/>
      <c r="NGT277" s="420"/>
      <c r="NGU277" s="420"/>
      <c r="NGV277" s="420"/>
      <c r="NGW277" s="420"/>
      <c r="NGX277" s="420"/>
      <c r="NGY277" s="420"/>
      <c r="NGZ277" s="420"/>
      <c r="NHA277" s="420"/>
      <c r="NHB277" s="420"/>
      <c r="NHC277" s="420"/>
      <c r="NHD277" s="420"/>
      <c r="NHE277" s="420"/>
      <c r="NHF277" s="420"/>
      <c r="NHG277" s="420"/>
      <c r="NHH277" s="420"/>
      <c r="NHI277" s="420"/>
      <c r="NHJ277" s="420"/>
      <c r="NHK277" s="420"/>
      <c r="NHL277" s="420"/>
      <c r="NHM277" s="420"/>
      <c r="NHN277" s="420"/>
      <c r="NHO277" s="420"/>
      <c r="NHP277" s="420"/>
      <c r="NHQ277" s="420"/>
      <c r="NHR277" s="420"/>
      <c r="NHS277" s="420"/>
      <c r="NHT277" s="420"/>
      <c r="NHU277" s="420"/>
      <c r="NHV277" s="420"/>
      <c r="NHW277" s="420"/>
      <c r="NHX277" s="420"/>
      <c r="NHY277" s="420"/>
      <c r="NHZ277" s="420"/>
      <c r="NIA277" s="420"/>
      <c r="NIB277" s="420"/>
      <c r="NIC277" s="420"/>
      <c r="NID277" s="420"/>
      <c r="NIE277" s="420"/>
      <c r="NIF277" s="420"/>
      <c r="NIG277" s="420"/>
      <c r="NIH277" s="420"/>
      <c r="NII277" s="420"/>
      <c r="NIJ277" s="420"/>
      <c r="NIK277" s="420"/>
      <c r="NIL277" s="420"/>
      <c r="NIM277" s="420"/>
      <c r="NIN277" s="420"/>
      <c r="NIO277" s="420"/>
      <c r="NIP277" s="420"/>
      <c r="NIQ277" s="420"/>
      <c r="NIR277" s="420"/>
      <c r="NIS277" s="420"/>
      <c r="NIT277" s="420"/>
      <c r="NIU277" s="420"/>
      <c r="NIV277" s="420"/>
      <c r="NIW277" s="420"/>
      <c r="NIX277" s="420"/>
      <c r="NIY277" s="420"/>
      <c r="NIZ277" s="420"/>
      <c r="NJA277" s="420"/>
      <c r="NJB277" s="420"/>
      <c r="NJC277" s="420"/>
      <c r="NJD277" s="420"/>
      <c r="NJE277" s="420"/>
      <c r="NJF277" s="420"/>
      <c r="NJG277" s="420"/>
      <c r="NJH277" s="420"/>
      <c r="NJI277" s="420"/>
      <c r="NJJ277" s="420"/>
      <c r="NJK277" s="420"/>
      <c r="NJL277" s="420"/>
      <c r="NJM277" s="420"/>
      <c r="NJN277" s="420"/>
      <c r="NJO277" s="420"/>
      <c r="NJP277" s="420"/>
      <c r="NJQ277" s="420"/>
      <c r="NJR277" s="420"/>
      <c r="NJS277" s="420"/>
      <c r="NJT277" s="420"/>
      <c r="NJU277" s="420"/>
      <c r="NJV277" s="420"/>
      <c r="NJW277" s="420"/>
      <c r="NJX277" s="420"/>
      <c r="NJY277" s="420"/>
      <c r="NJZ277" s="420"/>
      <c r="NKA277" s="420"/>
      <c r="NKB277" s="420"/>
      <c r="NKC277" s="420"/>
      <c r="NKD277" s="420"/>
      <c r="NKE277" s="420"/>
      <c r="NKF277" s="420"/>
      <c r="NKG277" s="420"/>
      <c r="NKH277" s="420"/>
      <c r="NKI277" s="420"/>
      <c r="NKJ277" s="420"/>
      <c r="NKK277" s="420"/>
      <c r="NKL277" s="420"/>
      <c r="NKM277" s="420"/>
      <c r="NKN277" s="420"/>
      <c r="NKO277" s="420"/>
      <c r="NKP277" s="420"/>
      <c r="NKQ277" s="420"/>
      <c r="NKR277" s="420"/>
      <c r="NKS277" s="420"/>
      <c r="NKT277" s="420"/>
      <c r="NKU277" s="420"/>
      <c r="NKV277" s="420"/>
      <c r="NKW277" s="420"/>
      <c r="NKX277" s="420"/>
      <c r="NKY277" s="420"/>
      <c r="NKZ277" s="420"/>
      <c r="NLA277" s="420"/>
      <c r="NLB277" s="420"/>
      <c r="NLC277" s="420"/>
      <c r="NLD277" s="420"/>
      <c r="NLE277" s="420"/>
      <c r="NLF277" s="420"/>
      <c r="NLG277" s="420"/>
      <c r="NLH277" s="420"/>
      <c r="NLI277" s="420"/>
      <c r="NLJ277" s="420"/>
      <c r="NLK277" s="420"/>
      <c r="NLL277" s="420"/>
      <c r="NLM277" s="420"/>
      <c r="NLN277" s="420"/>
      <c r="NLO277" s="420"/>
      <c r="NLP277" s="420"/>
      <c r="NLQ277" s="420"/>
      <c r="NLR277" s="420"/>
      <c r="NLS277" s="420"/>
      <c r="NLT277" s="420"/>
      <c r="NLU277" s="420"/>
      <c r="NLV277" s="420"/>
      <c r="NLW277" s="420"/>
      <c r="NLX277" s="420"/>
      <c r="NLY277" s="420"/>
      <c r="NLZ277" s="420"/>
      <c r="NMA277" s="420"/>
      <c r="NMB277" s="420"/>
      <c r="NMC277" s="420"/>
      <c r="NMD277" s="420"/>
      <c r="NME277" s="420"/>
      <c r="NMF277" s="420"/>
      <c r="NMG277" s="420"/>
      <c r="NMH277" s="420"/>
      <c r="NMI277" s="420"/>
      <c r="NMJ277" s="420"/>
      <c r="NMK277" s="420"/>
      <c r="NML277" s="420"/>
      <c r="NMM277" s="420"/>
      <c r="NMN277" s="420"/>
      <c r="NMO277" s="420"/>
      <c r="NMP277" s="420"/>
      <c r="NMQ277" s="420"/>
      <c r="NMR277" s="420"/>
      <c r="NMS277" s="420"/>
      <c r="NMT277" s="420"/>
      <c r="NMU277" s="420"/>
      <c r="NMV277" s="420"/>
      <c r="NMW277" s="420"/>
      <c r="NMX277" s="420"/>
      <c r="NMY277" s="420"/>
      <c r="NMZ277" s="420"/>
      <c r="NNA277" s="420"/>
      <c r="NNB277" s="420"/>
      <c r="NNC277" s="420"/>
      <c r="NND277" s="420"/>
      <c r="NNE277" s="420"/>
      <c r="NNF277" s="420"/>
      <c r="NNG277" s="420"/>
      <c r="NNH277" s="420"/>
      <c r="NNI277" s="420"/>
      <c r="NNJ277" s="420"/>
      <c r="NNK277" s="420"/>
      <c r="NNL277" s="420"/>
      <c r="NNM277" s="420"/>
      <c r="NNN277" s="420"/>
      <c r="NNO277" s="420"/>
      <c r="NNP277" s="420"/>
      <c r="NNQ277" s="420"/>
      <c r="NNR277" s="420"/>
      <c r="NNS277" s="420"/>
      <c r="NNT277" s="420"/>
      <c r="NNU277" s="420"/>
      <c r="NNV277" s="420"/>
      <c r="NNW277" s="420"/>
      <c r="NNX277" s="420"/>
      <c r="NNY277" s="420"/>
      <c r="NNZ277" s="420"/>
      <c r="NOA277" s="420"/>
      <c r="NOB277" s="420"/>
      <c r="NOC277" s="420"/>
      <c r="NOD277" s="420"/>
      <c r="NOE277" s="420"/>
      <c r="NOF277" s="420"/>
      <c r="NOG277" s="420"/>
      <c r="NOH277" s="420"/>
      <c r="NOI277" s="420"/>
      <c r="NOJ277" s="420"/>
      <c r="NOK277" s="420"/>
      <c r="NOL277" s="420"/>
      <c r="NOM277" s="420"/>
      <c r="NON277" s="420"/>
      <c r="NOO277" s="420"/>
      <c r="NOP277" s="420"/>
      <c r="NOQ277" s="420"/>
      <c r="NOR277" s="420"/>
      <c r="NOS277" s="420"/>
      <c r="NOT277" s="420"/>
      <c r="NOU277" s="420"/>
      <c r="NOV277" s="420"/>
      <c r="NOW277" s="420"/>
      <c r="NOX277" s="420"/>
      <c r="NOY277" s="420"/>
      <c r="NOZ277" s="420"/>
      <c r="NPA277" s="420"/>
      <c r="NPB277" s="420"/>
      <c r="NPC277" s="420"/>
      <c r="NPD277" s="420"/>
      <c r="NPE277" s="420"/>
      <c r="NPF277" s="420"/>
      <c r="NPG277" s="420"/>
      <c r="NPH277" s="420"/>
      <c r="NPI277" s="420"/>
      <c r="NPJ277" s="420"/>
      <c r="NPK277" s="420"/>
      <c r="NPL277" s="420"/>
      <c r="NPM277" s="420"/>
      <c r="NPN277" s="420"/>
      <c r="NPO277" s="420"/>
      <c r="NPP277" s="420"/>
      <c r="NPQ277" s="420"/>
      <c r="NPR277" s="420"/>
      <c r="NPS277" s="420"/>
      <c r="NPT277" s="420"/>
      <c r="NPU277" s="420"/>
      <c r="NPV277" s="420"/>
      <c r="NPW277" s="420"/>
      <c r="NPX277" s="420"/>
      <c r="NPY277" s="420"/>
      <c r="NPZ277" s="420"/>
      <c r="NQA277" s="420"/>
      <c r="NQB277" s="420"/>
      <c r="NQC277" s="420"/>
      <c r="NQD277" s="420"/>
      <c r="NQE277" s="420"/>
      <c r="NQF277" s="420"/>
      <c r="NQG277" s="420"/>
      <c r="NQH277" s="420"/>
      <c r="NQI277" s="420"/>
      <c r="NQJ277" s="420"/>
      <c r="NQK277" s="420"/>
      <c r="NQL277" s="420"/>
      <c r="NQM277" s="420"/>
      <c r="NQN277" s="420"/>
      <c r="NQO277" s="420"/>
      <c r="NQP277" s="420"/>
      <c r="NQQ277" s="420"/>
      <c r="NQR277" s="420"/>
      <c r="NQS277" s="420"/>
      <c r="NQT277" s="420"/>
      <c r="NQU277" s="420"/>
      <c r="NQV277" s="420"/>
      <c r="NQW277" s="420"/>
      <c r="NQX277" s="420"/>
      <c r="NQY277" s="420"/>
      <c r="NQZ277" s="420"/>
      <c r="NRA277" s="420"/>
      <c r="NRB277" s="420"/>
      <c r="NRC277" s="420"/>
      <c r="NRD277" s="420"/>
      <c r="NRE277" s="420"/>
      <c r="NRF277" s="420"/>
      <c r="NRG277" s="420"/>
      <c r="NRH277" s="420"/>
      <c r="NRI277" s="420"/>
      <c r="NRJ277" s="420"/>
      <c r="NRK277" s="420"/>
      <c r="NRL277" s="420"/>
      <c r="NRM277" s="420"/>
      <c r="NRN277" s="420"/>
      <c r="NRO277" s="420"/>
      <c r="NRP277" s="420"/>
      <c r="NRQ277" s="420"/>
      <c r="NRR277" s="420"/>
      <c r="NRS277" s="420"/>
      <c r="NRT277" s="420"/>
      <c r="NRU277" s="420"/>
      <c r="NRV277" s="420"/>
      <c r="NRW277" s="420"/>
      <c r="NRX277" s="420"/>
      <c r="NRY277" s="420"/>
      <c r="NRZ277" s="420"/>
      <c r="NSA277" s="420"/>
      <c r="NSB277" s="420"/>
      <c r="NSC277" s="420"/>
      <c r="NSD277" s="420"/>
      <c r="NSE277" s="420"/>
      <c r="NSF277" s="420"/>
      <c r="NSG277" s="420"/>
      <c r="NSH277" s="420"/>
      <c r="NSI277" s="420"/>
      <c r="NSJ277" s="420"/>
      <c r="NSK277" s="420"/>
      <c r="NSL277" s="420"/>
      <c r="NSM277" s="420"/>
      <c r="NSN277" s="420"/>
      <c r="NSO277" s="420"/>
      <c r="NSP277" s="420"/>
      <c r="NSQ277" s="420"/>
      <c r="NSR277" s="420"/>
      <c r="NSS277" s="420"/>
      <c r="NST277" s="420"/>
      <c r="NSU277" s="420"/>
      <c r="NSV277" s="420"/>
      <c r="NSW277" s="420"/>
      <c r="NSX277" s="420"/>
      <c r="NSY277" s="420"/>
      <c r="NSZ277" s="420"/>
      <c r="NTA277" s="420"/>
      <c r="NTB277" s="420"/>
      <c r="NTC277" s="420"/>
      <c r="NTD277" s="420"/>
      <c r="NTE277" s="420"/>
      <c r="NTF277" s="420"/>
      <c r="NTG277" s="420"/>
      <c r="NTH277" s="420"/>
      <c r="NTI277" s="420"/>
      <c r="NTJ277" s="420"/>
      <c r="NTK277" s="420"/>
      <c r="NTL277" s="420"/>
      <c r="NTM277" s="420"/>
      <c r="NTN277" s="420"/>
      <c r="NTO277" s="420"/>
      <c r="NTP277" s="420"/>
      <c r="NTQ277" s="420"/>
      <c r="NTR277" s="420"/>
      <c r="NTS277" s="420"/>
      <c r="NTT277" s="420"/>
      <c r="NTU277" s="420"/>
      <c r="NTV277" s="420"/>
      <c r="NTW277" s="420"/>
      <c r="NTX277" s="420"/>
      <c r="NTY277" s="420"/>
      <c r="NTZ277" s="420"/>
      <c r="NUA277" s="420"/>
      <c r="NUB277" s="420"/>
      <c r="NUC277" s="420"/>
      <c r="NUD277" s="420"/>
      <c r="NUE277" s="420"/>
      <c r="NUF277" s="420"/>
      <c r="NUG277" s="420"/>
      <c r="NUH277" s="420"/>
      <c r="NUI277" s="420"/>
      <c r="NUJ277" s="420"/>
      <c r="NUK277" s="420"/>
      <c r="NUL277" s="420"/>
      <c r="NUM277" s="420"/>
      <c r="NUN277" s="420"/>
      <c r="NUO277" s="420"/>
      <c r="NUP277" s="420"/>
      <c r="NUQ277" s="420"/>
      <c r="NUR277" s="420"/>
      <c r="NUS277" s="420"/>
      <c r="NUT277" s="420"/>
      <c r="NUU277" s="420"/>
      <c r="NUV277" s="420"/>
      <c r="NUW277" s="420"/>
      <c r="NUX277" s="420"/>
      <c r="NUY277" s="420"/>
      <c r="NUZ277" s="420"/>
      <c r="NVA277" s="420"/>
      <c r="NVB277" s="420"/>
      <c r="NVC277" s="420"/>
      <c r="NVD277" s="420"/>
      <c r="NVE277" s="420"/>
      <c r="NVF277" s="420"/>
      <c r="NVG277" s="420"/>
      <c r="NVH277" s="420"/>
      <c r="NVI277" s="420"/>
      <c r="NVJ277" s="420"/>
      <c r="NVK277" s="420"/>
      <c r="NVL277" s="420"/>
      <c r="NVM277" s="420"/>
      <c r="NVN277" s="420"/>
      <c r="NVO277" s="420"/>
      <c r="NVP277" s="420"/>
      <c r="NVQ277" s="420"/>
      <c r="NVR277" s="420"/>
      <c r="NVS277" s="420"/>
      <c r="NVT277" s="420"/>
      <c r="NVU277" s="420"/>
      <c r="NVV277" s="420"/>
      <c r="NVW277" s="420"/>
      <c r="NVX277" s="420"/>
      <c r="NVY277" s="420"/>
      <c r="NVZ277" s="420"/>
      <c r="NWA277" s="420"/>
      <c r="NWB277" s="420"/>
      <c r="NWC277" s="420"/>
      <c r="NWD277" s="420"/>
      <c r="NWE277" s="420"/>
      <c r="NWF277" s="420"/>
      <c r="NWG277" s="420"/>
      <c r="NWH277" s="420"/>
      <c r="NWI277" s="420"/>
      <c r="NWJ277" s="420"/>
      <c r="NWK277" s="420"/>
      <c r="NWL277" s="420"/>
      <c r="NWM277" s="420"/>
      <c r="NWN277" s="420"/>
      <c r="NWO277" s="420"/>
      <c r="NWP277" s="420"/>
      <c r="NWQ277" s="420"/>
      <c r="NWR277" s="420"/>
      <c r="NWS277" s="420"/>
      <c r="NWT277" s="420"/>
      <c r="NWU277" s="420"/>
      <c r="NWV277" s="420"/>
      <c r="NWW277" s="420"/>
      <c r="NWX277" s="420"/>
      <c r="NWY277" s="420"/>
      <c r="NWZ277" s="420"/>
      <c r="NXA277" s="420"/>
      <c r="NXB277" s="420"/>
      <c r="NXC277" s="420"/>
      <c r="NXD277" s="420"/>
      <c r="NXE277" s="420"/>
      <c r="NXF277" s="420"/>
      <c r="NXG277" s="420"/>
      <c r="NXH277" s="420"/>
      <c r="NXI277" s="420"/>
      <c r="NXJ277" s="420"/>
      <c r="NXK277" s="420"/>
      <c r="NXL277" s="420"/>
      <c r="NXM277" s="420"/>
      <c r="NXN277" s="420"/>
      <c r="NXO277" s="420"/>
      <c r="NXP277" s="420"/>
      <c r="NXQ277" s="420"/>
      <c r="NXR277" s="420"/>
      <c r="NXS277" s="420"/>
      <c r="NXT277" s="420"/>
      <c r="NXU277" s="420"/>
      <c r="NXV277" s="420"/>
      <c r="NXW277" s="420"/>
      <c r="NXX277" s="420"/>
      <c r="NXY277" s="420"/>
      <c r="NXZ277" s="420"/>
      <c r="NYA277" s="420"/>
      <c r="NYB277" s="420"/>
      <c r="NYC277" s="420"/>
      <c r="NYD277" s="420"/>
      <c r="NYE277" s="420"/>
      <c r="NYF277" s="420"/>
      <c r="NYG277" s="420"/>
      <c r="NYH277" s="420"/>
      <c r="NYI277" s="420"/>
      <c r="NYJ277" s="420"/>
      <c r="NYK277" s="420"/>
      <c r="NYL277" s="420"/>
      <c r="NYM277" s="420"/>
      <c r="NYN277" s="420"/>
      <c r="NYO277" s="420"/>
      <c r="NYP277" s="420"/>
      <c r="NYQ277" s="420"/>
      <c r="NYR277" s="420"/>
      <c r="NYS277" s="420"/>
      <c r="NYT277" s="420"/>
      <c r="NYU277" s="420"/>
      <c r="NYV277" s="420"/>
      <c r="NYW277" s="420"/>
      <c r="NYX277" s="420"/>
      <c r="NYY277" s="420"/>
      <c r="NYZ277" s="420"/>
      <c r="NZA277" s="420"/>
      <c r="NZB277" s="420"/>
      <c r="NZC277" s="420"/>
      <c r="NZD277" s="420"/>
      <c r="NZE277" s="420"/>
      <c r="NZF277" s="420"/>
      <c r="NZG277" s="420"/>
      <c r="NZH277" s="420"/>
      <c r="NZI277" s="420"/>
      <c r="NZJ277" s="420"/>
      <c r="NZK277" s="420"/>
      <c r="NZL277" s="420"/>
      <c r="NZM277" s="420"/>
      <c r="NZN277" s="420"/>
      <c r="NZO277" s="420"/>
      <c r="NZP277" s="420"/>
      <c r="NZQ277" s="420"/>
      <c r="NZR277" s="420"/>
      <c r="NZS277" s="420"/>
      <c r="NZT277" s="420"/>
      <c r="NZU277" s="420"/>
      <c r="NZV277" s="420"/>
      <c r="NZW277" s="420"/>
      <c r="NZX277" s="420"/>
      <c r="NZY277" s="420"/>
      <c r="NZZ277" s="420"/>
      <c r="OAA277" s="420"/>
      <c r="OAB277" s="420"/>
      <c r="OAC277" s="420"/>
      <c r="OAD277" s="420"/>
      <c r="OAE277" s="420"/>
      <c r="OAF277" s="420"/>
      <c r="OAG277" s="420"/>
      <c r="OAH277" s="420"/>
      <c r="OAI277" s="420"/>
      <c r="OAJ277" s="420"/>
      <c r="OAK277" s="420"/>
      <c r="OAL277" s="420"/>
      <c r="OAM277" s="420"/>
      <c r="OAN277" s="420"/>
      <c r="OAO277" s="420"/>
      <c r="OAP277" s="420"/>
      <c r="OAQ277" s="420"/>
      <c r="OAR277" s="420"/>
      <c r="OAS277" s="420"/>
      <c r="OAT277" s="420"/>
      <c r="OAU277" s="420"/>
      <c r="OAV277" s="420"/>
      <c r="OAW277" s="420"/>
      <c r="OAX277" s="420"/>
      <c r="OAY277" s="420"/>
      <c r="OAZ277" s="420"/>
      <c r="OBA277" s="420"/>
      <c r="OBB277" s="420"/>
      <c r="OBC277" s="420"/>
      <c r="OBD277" s="420"/>
      <c r="OBE277" s="420"/>
      <c r="OBF277" s="420"/>
      <c r="OBG277" s="420"/>
      <c r="OBH277" s="420"/>
      <c r="OBI277" s="420"/>
      <c r="OBJ277" s="420"/>
      <c r="OBK277" s="420"/>
      <c r="OBL277" s="420"/>
      <c r="OBM277" s="420"/>
      <c r="OBN277" s="420"/>
      <c r="OBO277" s="420"/>
      <c r="OBP277" s="420"/>
      <c r="OBQ277" s="420"/>
      <c r="OBR277" s="420"/>
      <c r="OBS277" s="420"/>
      <c r="OBT277" s="420"/>
      <c r="OBU277" s="420"/>
      <c r="OBV277" s="420"/>
      <c r="OBW277" s="420"/>
      <c r="OBX277" s="420"/>
      <c r="OBY277" s="420"/>
      <c r="OBZ277" s="420"/>
      <c r="OCA277" s="420"/>
      <c r="OCB277" s="420"/>
      <c r="OCC277" s="420"/>
      <c r="OCD277" s="420"/>
      <c r="OCE277" s="420"/>
      <c r="OCF277" s="420"/>
      <c r="OCG277" s="420"/>
      <c r="OCH277" s="420"/>
      <c r="OCI277" s="420"/>
      <c r="OCJ277" s="420"/>
      <c r="OCK277" s="420"/>
      <c r="OCL277" s="420"/>
      <c r="OCM277" s="420"/>
      <c r="OCN277" s="420"/>
      <c r="OCO277" s="420"/>
      <c r="OCP277" s="420"/>
      <c r="OCQ277" s="420"/>
      <c r="OCR277" s="420"/>
      <c r="OCS277" s="420"/>
      <c r="OCT277" s="420"/>
      <c r="OCU277" s="420"/>
      <c r="OCV277" s="420"/>
      <c r="OCW277" s="420"/>
      <c r="OCX277" s="420"/>
      <c r="OCY277" s="420"/>
      <c r="OCZ277" s="420"/>
      <c r="ODA277" s="420"/>
      <c r="ODB277" s="420"/>
      <c r="ODC277" s="420"/>
      <c r="ODD277" s="420"/>
      <c r="ODE277" s="420"/>
      <c r="ODF277" s="420"/>
      <c r="ODG277" s="420"/>
      <c r="ODH277" s="420"/>
      <c r="ODI277" s="420"/>
      <c r="ODJ277" s="420"/>
      <c r="ODK277" s="420"/>
      <c r="ODL277" s="420"/>
      <c r="ODM277" s="420"/>
      <c r="ODN277" s="420"/>
      <c r="ODO277" s="420"/>
      <c r="ODP277" s="420"/>
      <c r="ODQ277" s="420"/>
      <c r="ODR277" s="420"/>
      <c r="ODS277" s="420"/>
      <c r="ODT277" s="420"/>
      <c r="ODU277" s="420"/>
      <c r="ODV277" s="420"/>
      <c r="ODW277" s="420"/>
      <c r="ODX277" s="420"/>
      <c r="ODY277" s="420"/>
      <c r="ODZ277" s="420"/>
      <c r="OEA277" s="420"/>
      <c r="OEB277" s="420"/>
      <c r="OEC277" s="420"/>
      <c r="OED277" s="420"/>
      <c r="OEE277" s="420"/>
      <c r="OEF277" s="420"/>
      <c r="OEG277" s="420"/>
      <c r="OEH277" s="420"/>
      <c r="OEI277" s="420"/>
      <c r="OEJ277" s="420"/>
      <c r="OEK277" s="420"/>
      <c r="OEL277" s="420"/>
      <c r="OEM277" s="420"/>
      <c r="OEN277" s="420"/>
      <c r="OEO277" s="420"/>
      <c r="OEP277" s="420"/>
      <c r="OEQ277" s="420"/>
      <c r="OER277" s="420"/>
      <c r="OES277" s="420"/>
      <c r="OET277" s="420"/>
      <c r="OEU277" s="420"/>
      <c r="OEV277" s="420"/>
      <c r="OEW277" s="420"/>
      <c r="OEX277" s="420"/>
      <c r="OEY277" s="420"/>
      <c r="OEZ277" s="420"/>
      <c r="OFA277" s="420"/>
      <c r="OFB277" s="420"/>
      <c r="OFC277" s="420"/>
      <c r="OFD277" s="420"/>
      <c r="OFE277" s="420"/>
      <c r="OFF277" s="420"/>
      <c r="OFG277" s="420"/>
      <c r="OFH277" s="420"/>
      <c r="OFI277" s="420"/>
      <c r="OFJ277" s="420"/>
      <c r="OFK277" s="420"/>
      <c r="OFL277" s="420"/>
      <c r="OFM277" s="420"/>
      <c r="OFN277" s="420"/>
      <c r="OFO277" s="420"/>
      <c r="OFP277" s="420"/>
      <c r="OFQ277" s="420"/>
      <c r="OFR277" s="420"/>
      <c r="OFS277" s="420"/>
      <c r="OFT277" s="420"/>
      <c r="OFU277" s="420"/>
      <c r="OFV277" s="420"/>
      <c r="OFW277" s="420"/>
      <c r="OFX277" s="420"/>
      <c r="OFY277" s="420"/>
      <c r="OFZ277" s="420"/>
      <c r="OGA277" s="420"/>
      <c r="OGB277" s="420"/>
      <c r="OGC277" s="420"/>
      <c r="OGD277" s="420"/>
      <c r="OGE277" s="420"/>
      <c r="OGF277" s="420"/>
      <c r="OGG277" s="420"/>
      <c r="OGH277" s="420"/>
      <c r="OGI277" s="420"/>
      <c r="OGJ277" s="420"/>
      <c r="OGK277" s="420"/>
      <c r="OGL277" s="420"/>
      <c r="OGM277" s="420"/>
      <c r="OGN277" s="420"/>
      <c r="OGO277" s="420"/>
      <c r="OGP277" s="420"/>
      <c r="OGQ277" s="420"/>
      <c r="OGR277" s="420"/>
      <c r="OGS277" s="420"/>
      <c r="OGT277" s="420"/>
      <c r="OGU277" s="420"/>
      <c r="OGV277" s="420"/>
      <c r="OGW277" s="420"/>
      <c r="OGX277" s="420"/>
      <c r="OGY277" s="420"/>
      <c r="OGZ277" s="420"/>
      <c r="OHA277" s="420"/>
      <c r="OHB277" s="420"/>
      <c r="OHC277" s="420"/>
      <c r="OHD277" s="420"/>
      <c r="OHE277" s="420"/>
      <c r="OHF277" s="420"/>
      <c r="OHG277" s="420"/>
      <c r="OHH277" s="420"/>
      <c r="OHI277" s="420"/>
      <c r="OHJ277" s="420"/>
      <c r="OHK277" s="420"/>
      <c r="OHL277" s="420"/>
      <c r="OHM277" s="420"/>
      <c r="OHN277" s="420"/>
      <c r="OHO277" s="420"/>
      <c r="OHP277" s="420"/>
      <c r="OHQ277" s="420"/>
      <c r="OHR277" s="420"/>
      <c r="OHS277" s="420"/>
      <c r="OHT277" s="420"/>
      <c r="OHU277" s="420"/>
      <c r="OHV277" s="420"/>
      <c r="OHW277" s="420"/>
      <c r="OHX277" s="420"/>
      <c r="OHY277" s="420"/>
      <c r="OHZ277" s="420"/>
      <c r="OIA277" s="420"/>
      <c r="OIB277" s="420"/>
      <c r="OIC277" s="420"/>
      <c r="OID277" s="420"/>
      <c r="OIE277" s="420"/>
      <c r="OIF277" s="420"/>
      <c r="OIG277" s="420"/>
      <c r="OIH277" s="420"/>
      <c r="OII277" s="420"/>
      <c r="OIJ277" s="420"/>
      <c r="OIK277" s="420"/>
      <c r="OIL277" s="420"/>
      <c r="OIM277" s="420"/>
      <c r="OIN277" s="420"/>
      <c r="OIO277" s="420"/>
      <c r="OIP277" s="420"/>
      <c r="OIQ277" s="420"/>
      <c r="OIR277" s="420"/>
      <c r="OIS277" s="420"/>
      <c r="OIT277" s="420"/>
      <c r="OIU277" s="420"/>
      <c r="OIV277" s="420"/>
      <c r="OIW277" s="420"/>
      <c r="OIX277" s="420"/>
      <c r="OIY277" s="420"/>
      <c r="OIZ277" s="420"/>
      <c r="OJA277" s="420"/>
      <c r="OJB277" s="420"/>
      <c r="OJC277" s="420"/>
      <c r="OJD277" s="420"/>
      <c r="OJE277" s="420"/>
      <c r="OJF277" s="420"/>
      <c r="OJG277" s="420"/>
      <c r="OJH277" s="420"/>
      <c r="OJI277" s="420"/>
      <c r="OJJ277" s="420"/>
      <c r="OJK277" s="420"/>
      <c r="OJL277" s="420"/>
      <c r="OJM277" s="420"/>
      <c r="OJN277" s="420"/>
      <c r="OJO277" s="420"/>
      <c r="OJP277" s="420"/>
      <c r="OJQ277" s="420"/>
      <c r="OJR277" s="420"/>
      <c r="OJS277" s="420"/>
      <c r="OJT277" s="420"/>
      <c r="OJU277" s="420"/>
      <c r="OJV277" s="420"/>
      <c r="OJW277" s="420"/>
      <c r="OJX277" s="420"/>
      <c r="OJY277" s="420"/>
      <c r="OJZ277" s="420"/>
      <c r="OKA277" s="420"/>
      <c r="OKB277" s="420"/>
      <c r="OKC277" s="420"/>
      <c r="OKD277" s="420"/>
      <c r="OKE277" s="420"/>
      <c r="OKF277" s="420"/>
      <c r="OKG277" s="420"/>
      <c r="OKH277" s="420"/>
      <c r="OKI277" s="420"/>
      <c r="OKJ277" s="420"/>
      <c r="OKK277" s="420"/>
      <c r="OKL277" s="420"/>
      <c r="OKM277" s="420"/>
      <c r="OKN277" s="420"/>
      <c r="OKO277" s="420"/>
      <c r="OKP277" s="420"/>
      <c r="OKQ277" s="420"/>
      <c r="OKR277" s="420"/>
      <c r="OKS277" s="420"/>
      <c r="OKT277" s="420"/>
      <c r="OKU277" s="420"/>
      <c r="OKV277" s="420"/>
      <c r="OKW277" s="420"/>
      <c r="OKX277" s="420"/>
      <c r="OKY277" s="420"/>
      <c r="OKZ277" s="420"/>
      <c r="OLA277" s="420"/>
      <c r="OLB277" s="420"/>
      <c r="OLC277" s="420"/>
      <c r="OLD277" s="420"/>
      <c r="OLE277" s="420"/>
      <c r="OLF277" s="420"/>
      <c r="OLG277" s="420"/>
      <c r="OLH277" s="420"/>
      <c r="OLI277" s="420"/>
      <c r="OLJ277" s="420"/>
      <c r="OLK277" s="420"/>
      <c r="OLL277" s="420"/>
      <c r="OLM277" s="420"/>
      <c r="OLN277" s="420"/>
      <c r="OLO277" s="420"/>
      <c r="OLP277" s="420"/>
      <c r="OLQ277" s="420"/>
      <c r="OLR277" s="420"/>
      <c r="OLS277" s="420"/>
      <c r="OLT277" s="420"/>
      <c r="OLU277" s="420"/>
      <c r="OLV277" s="420"/>
      <c r="OLW277" s="420"/>
      <c r="OLX277" s="420"/>
      <c r="OLY277" s="420"/>
      <c r="OLZ277" s="420"/>
      <c r="OMA277" s="420"/>
      <c r="OMB277" s="420"/>
      <c r="OMC277" s="420"/>
      <c r="OMD277" s="420"/>
      <c r="OME277" s="420"/>
      <c r="OMF277" s="420"/>
      <c r="OMG277" s="420"/>
      <c r="OMH277" s="420"/>
      <c r="OMI277" s="420"/>
      <c r="OMJ277" s="420"/>
      <c r="OMK277" s="420"/>
      <c r="OML277" s="420"/>
      <c r="OMM277" s="420"/>
      <c r="OMN277" s="420"/>
      <c r="OMO277" s="420"/>
      <c r="OMP277" s="420"/>
      <c r="OMQ277" s="420"/>
      <c r="OMR277" s="420"/>
      <c r="OMS277" s="420"/>
      <c r="OMT277" s="420"/>
      <c r="OMU277" s="420"/>
      <c r="OMV277" s="420"/>
      <c r="OMW277" s="420"/>
      <c r="OMX277" s="420"/>
      <c r="OMY277" s="420"/>
      <c r="OMZ277" s="420"/>
      <c r="ONA277" s="420"/>
      <c r="ONB277" s="420"/>
      <c r="ONC277" s="420"/>
      <c r="OND277" s="420"/>
      <c r="ONE277" s="420"/>
      <c r="ONF277" s="420"/>
      <c r="ONG277" s="420"/>
      <c r="ONH277" s="420"/>
      <c r="ONI277" s="420"/>
      <c r="ONJ277" s="420"/>
      <c r="ONK277" s="420"/>
      <c r="ONL277" s="420"/>
      <c r="ONM277" s="420"/>
      <c r="ONN277" s="420"/>
      <c r="ONO277" s="420"/>
      <c r="ONP277" s="420"/>
      <c r="ONQ277" s="420"/>
      <c r="ONR277" s="420"/>
      <c r="ONS277" s="420"/>
      <c r="ONT277" s="420"/>
      <c r="ONU277" s="420"/>
      <c r="ONV277" s="420"/>
      <c r="ONW277" s="420"/>
      <c r="ONX277" s="420"/>
      <c r="ONY277" s="420"/>
      <c r="ONZ277" s="420"/>
      <c r="OOA277" s="420"/>
      <c r="OOB277" s="420"/>
      <c r="OOC277" s="420"/>
      <c r="OOD277" s="420"/>
      <c r="OOE277" s="420"/>
      <c r="OOF277" s="420"/>
      <c r="OOG277" s="420"/>
      <c r="OOH277" s="420"/>
      <c r="OOI277" s="420"/>
      <c r="OOJ277" s="420"/>
      <c r="OOK277" s="420"/>
      <c r="OOL277" s="420"/>
      <c r="OOM277" s="420"/>
      <c r="OON277" s="420"/>
      <c r="OOO277" s="420"/>
      <c r="OOP277" s="420"/>
      <c r="OOQ277" s="420"/>
      <c r="OOR277" s="420"/>
      <c r="OOS277" s="420"/>
      <c r="OOT277" s="420"/>
      <c r="OOU277" s="420"/>
      <c r="OOV277" s="420"/>
      <c r="OOW277" s="420"/>
      <c r="OOX277" s="420"/>
      <c r="OOY277" s="420"/>
      <c r="OOZ277" s="420"/>
      <c r="OPA277" s="420"/>
      <c r="OPB277" s="420"/>
      <c r="OPC277" s="420"/>
      <c r="OPD277" s="420"/>
      <c r="OPE277" s="420"/>
      <c r="OPF277" s="420"/>
      <c r="OPG277" s="420"/>
      <c r="OPH277" s="420"/>
      <c r="OPI277" s="420"/>
      <c r="OPJ277" s="420"/>
      <c r="OPK277" s="420"/>
      <c r="OPL277" s="420"/>
      <c r="OPM277" s="420"/>
      <c r="OPN277" s="420"/>
      <c r="OPO277" s="420"/>
      <c r="OPP277" s="420"/>
      <c r="OPQ277" s="420"/>
      <c r="OPR277" s="420"/>
      <c r="OPS277" s="420"/>
      <c r="OPT277" s="420"/>
      <c r="OPU277" s="420"/>
      <c r="OPV277" s="420"/>
      <c r="OPW277" s="420"/>
      <c r="OPX277" s="420"/>
      <c r="OPY277" s="420"/>
      <c r="OPZ277" s="420"/>
      <c r="OQA277" s="420"/>
      <c r="OQB277" s="420"/>
      <c r="OQC277" s="420"/>
      <c r="OQD277" s="420"/>
      <c r="OQE277" s="420"/>
      <c r="OQF277" s="420"/>
      <c r="OQG277" s="420"/>
      <c r="OQH277" s="420"/>
      <c r="OQI277" s="420"/>
      <c r="OQJ277" s="420"/>
      <c r="OQK277" s="420"/>
      <c r="OQL277" s="420"/>
      <c r="OQM277" s="420"/>
      <c r="OQN277" s="420"/>
      <c r="OQO277" s="420"/>
      <c r="OQP277" s="420"/>
      <c r="OQQ277" s="420"/>
      <c r="OQR277" s="420"/>
      <c r="OQS277" s="420"/>
      <c r="OQT277" s="420"/>
      <c r="OQU277" s="420"/>
      <c r="OQV277" s="420"/>
      <c r="OQW277" s="420"/>
      <c r="OQX277" s="420"/>
      <c r="OQY277" s="420"/>
      <c r="OQZ277" s="420"/>
      <c r="ORA277" s="420"/>
      <c r="ORB277" s="420"/>
      <c r="ORC277" s="420"/>
      <c r="ORD277" s="420"/>
      <c r="ORE277" s="420"/>
      <c r="ORF277" s="420"/>
      <c r="ORG277" s="420"/>
      <c r="ORH277" s="420"/>
      <c r="ORI277" s="420"/>
      <c r="ORJ277" s="420"/>
      <c r="ORK277" s="420"/>
      <c r="ORL277" s="420"/>
      <c r="ORM277" s="420"/>
      <c r="ORN277" s="420"/>
      <c r="ORO277" s="420"/>
      <c r="ORP277" s="420"/>
      <c r="ORQ277" s="420"/>
      <c r="ORR277" s="420"/>
      <c r="ORS277" s="420"/>
      <c r="ORT277" s="420"/>
      <c r="ORU277" s="420"/>
      <c r="ORV277" s="420"/>
      <c r="ORW277" s="420"/>
      <c r="ORX277" s="420"/>
      <c r="ORY277" s="420"/>
      <c r="ORZ277" s="420"/>
      <c r="OSA277" s="420"/>
      <c r="OSB277" s="420"/>
      <c r="OSC277" s="420"/>
      <c r="OSD277" s="420"/>
      <c r="OSE277" s="420"/>
      <c r="OSF277" s="420"/>
      <c r="OSG277" s="420"/>
      <c r="OSH277" s="420"/>
      <c r="OSI277" s="420"/>
      <c r="OSJ277" s="420"/>
      <c r="OSK277" s="420"/>
      <c r="OSL277" s="420"/>
      <c r="OSM277" s="420"/>
      <c r="OSN277" s="420"/>
      <c r="OSO277" s="420"/>
      <c r="OSP277" s="420"/>
      <c r="OSQ277" s="420"/>
      <c r="OSR277" s="420"/>
      <c r="OSS277" s="420"/>
      <c r="OST277" s="420"/>
      <c r="OSU277" s="420"/>
      <c r="OSV277" s="420"/>
      <c r="OSW277" s="420"/>
      <c r="OSX277" s="420"/>
      <c r="OSY277" s="420"/>
      <c r="OSZ277" s="420"/>
      <c r="OTA277" s="420"/>
      <c r="OTB277" s="420"/>
      <c r="OTC277" s="420"/>
      <c r="OTD277" s="420"/>
      <c r="OTE277" s="420"/>
      <c r="OTF277" s="420"/>
      <c r="OTG277" s="420"/>
      <c r="OTH277" s="420"/>
      <c r="OTI277" s="420"/>
      <c r="OTJ277" s="420"/>
      <c r="OTK277" s="420"/>
      <c r="OTL277" s="420"/>
      <c r="OTM277" s="420"/>
      <c r="OTN277" s="420"/>
      <c r="OTO277" s="420"/>
      <c r="OTP277" s="420"/>
      <c r="OTQ277" s="420"/>
      <c r="OTR277" s="420"/>
      <c r="OTS277" s="420"/>
      <c r="OTT277" s="420"/>
      <c r="OTU277" s="420"/>
      <c r="OTV277" s="420"/>
      <c r="OTW277" s="420"/>
      <c r="OTX277" s="420"/>
      <c r="OTY277" s="420"/>
      <c r="OTZ277" s="420"/>
      <c r="OUA277" s="420"/>
      <c r="OUB277" s="420"/>
      <c r="OUC277" s="420"/>
      <c r="OUD277" s="420"/>
      <c r="OUE277" s="420"/>
      <c r="OUF277" s="420"/>
      <c r="OUG277" s="420"/>
      <c r="OUH277" s="420"/>
      <c r="OUI277" s="420"/>
      <c r="OUJ277" s="420"/>
      <c r="OUK277" s="420"/>
      <c r="OUL277" s="420"/>
      <c r="OUM277" s="420"/>
      <c r="OUN277" s="420"/>
      <c r="OUO277" s="420"/>
      <c r="OUP277" s="420"/>
      <c r="OUQ277" s="420"/>
      <c r="OUR277" s="420"/>
      <c r="OUS277" s="420"/>
      <c r="OUT277" s="420"/>
      <c r="OUU277" s="420"/>
      <c r="OUV277" s="420"/>
      <c r="OUW277" s="420"/>
      <c r="OUX277" s="420"/>
      <c r="OUY277" s="420"/>
      <c r="OUZ277" s="420"/>
      <c r="OVA277" s="420"/>
      <c r="OVB277" s="420"/>
      <c r="OVC277" s="420"/>
      <c r="OVD277" s="420"/>
      <c r="OVE277" s="420"/>
      <c r="OVF277" s="420"/>
      <c r="OVG277" s="420"/>
      <c r="OVH277" s="420"/>
      <c r="OVI277" s="420"/>
      <c r="OVJ277" s="420"/>
      <c r="OVK277" s="420"/>
      <c r="OVL277" s="420"/>
      <c r="OVM277" s="420"/>
      <c r="OVN277" s="420"/>
      <c r="OVO277" s="420"/>
      <c r="OVP277" s="420"/>
      <c r="OVQ277" s="420"/>
      <c r="OVR277" s="420"/>
      <c r="OVS277" s="420"/>
      <c r="OVT277" s="420"/>
      <c r="OVU277" s="420"/>
      <c r="OVV277" s="420"/>
      <c r="OVW277" s="420"/>
      <c r="OVX277" s="420"/>
      <c r="OVY277" s="420"/>
      <c r="OVZ277" s="420"/>
      <c r="OWA277" s="420"/>
      <c r="OWB277" s="420"/>
      <c r="OWC277" s="420"/>
      <c r="OWD277" s="420"/>
      <c r="OWE277" s="420"/>
      <c r="OWF277" s="420"/>
      <c r="OWG277" s="420"/>
      <c r="OWH277" s="420"/>
      <c r="OWI277" s="420"/>
      <c r="OWJ277" s="420"/>
      <c r="OWK277" s="420"/>
      <c r="OWL277" s="420"/>
      <c r="OWM277" s="420"/>
      <c r="OWN277" s="420"/>
      <c r="OWO277" s="420"/>
      <c r="OWP277" s="420"/>
      <c r="OWQ277" s="420"/>
      <c r="OWR277" s="420"/>
      <c r="OWS277" s="420"/>
      <c r="OWT277" s="420"/>
      <c r="OWU277" s="420"/>
      <c r="OWV277" s="420"/>
      <c r="OWW277" s="420"/>
      <c r="OWX277" s="420"/>
      <c r="OWY277" s="420"/>
      <c r="OWZ277" s="420"/>
      <c r="OXA277" s="420"/>
      <c r="OXB277" s="420"/>
      <c r="OXC277" s="420"/>
      <c r="OXD277" s="420"/>
      <c r="OXE277" s="420"/>
      <c r="OXF277" s="420"/>
      <c r="OXG277" s="420"/>
      <c r="OXH277" s="420"/>
      <c r="OXI277" s="420"/>
      <c r="OXJ277" s="420"/>
      <c r="OXK277" s="420"/>
      <c r="OXL277" s="420"/>
      <c r="OXM277" s="420"/>
      <c r="OXN277" s="420"/>
      <c r="OXO277" s="420"/>
      <c r="OXP277" s="420"/>
      <c r="OXQ277" s="420"/>
      <c r="OXR277" s="420"/>
      <c r="OXS277" s="420"/>
      <c r="OXT277" s="420"/>
      <c r="OXU277" s="420"/>
      <c r="OXV277" s="420"/>
      <c r="OXW277" s="420"/>
      <c r="OXX277" s="420"/>
      <c r="OXY277" s="420"/>
      <c r="OXZ277" s="420"/>
      <c r="OYA277" s="420"/>
      <c r="OYB277" s="420"/>
      <c r="OYC277" s="420"/>
      <c r="OYD277" s="420"/>
      <c r="OYE277" s="420"/>
      <c r="OYF277" s="420"/>
      <c r="OYG277" s="420"/>
      <c r="OYH277" s="420"/>
      <c r="OYI277" s="420"/>
      <c r="OYJ277" s="420"/>
      <c r="OYK277" s="420"/>
      <c r="OYL277" s="420"/>
      <c r="OYM277" s="420"/>
      <c r="OYN277" s="420"/>
      <c r="OYO277" s="420"/>
      <c r="OYP277" s="420"/>
      <c r="OYQ277" s="420"/>
      <c r="OYR277" s="420"/>
      <c r="OYS277" s="420"/>
      <c r="OYT277" s="420"/>
      <c r="OYU277" s="420"/>
      <c r="OYV277" s="420"/>
      <c r="OYW277" s="420"/>
      <c r="OYX277" s="420"/>
      <c r="OYY277" s="420"/>
      <c r="OYZ277" s="420"/>
      <c r="OZA277" s="420"/>
      <c r="OZB277" s="420"/>
      <c r="OZC277" s="420"/>
      <c r="OZD277" s="420"/>
      <c r="OZE277" s="420"/>
      <c r="OZF277" s="420"/>
      <c r="OZG277" s="420"/>
      <c r="OZH277" s="420"/>
      <c r="OZI277" s="420"/>
      <c r="OZJ277" s="420"/>
      <c r="OZK277" s="420"/>
      <c r="OZL277" s="420"/>
      <c r="OZM277" s="420"/>
      <c r="OZN277" s="420"/>
      <c r="OZO277" s="420"/>
      <c r="OZP277" s="420"/>
      <c r="OZQ277" s="420"/>
      <c r="OZR277" s="420"/>
      <c r="OZS277" s="420"/>
      <c r="OZT277" s="420"/>
      <c r="OZU277" s="420"/>
      <c r="OZV277" s="420"/>
      <c r="OZW277" s="420"/>
      <c r="OZX277" s="420"/>
      <c r="OZY277" s="420"/>
      <c r="OZZ277" s="420"/>
      <c r="PAA277" s="420"/>
      <c r="PAB277" s="420"/>
      <c r="PAC277" s="420"/>
      <c r="PAD277" s="420"/>
      <c r="PAE277" s="420"/>
      <c r="PAF277" s="420"/>
      <c r="PAG277" s="420"/>
      <c r="PAH277" s="420"/>
      <c r="PAI277" s="420"/>
      <c r="PAJ277" s="420"/>
      <c r="PAK277" s="420"/>
      <c r="PAL277" s="420"/>
      <c r="PAM277" s="420"/>
      <c r="PAN277" s="420"/>
      <c r="PAO277" s="420"/>
      <c r="PAP277" s="420"/>
      <c r="PAQ277" s="420"/>
      <c r="PAR277" s="420"/>
      <c r="PAS277" s="420"/>
      <c r="PAT277" s="420"/>
      <c r="PAU277" s="420"/>
      <c r="PAV277" s="420"/>
      <c r="PAW277" s="420"/>
      <c r="PAX277" s="420"/>
      <c r="PAY277" s="420"/>
      <c r="PAZ277" s="420"/>
      <c r="PBA277" s="420"/>
      <c r="PBB277" s="420"/>
      <c r="PBC277" s="420"/>
      <c r="PBD277" s="420"/>
      <c r="PBE277" s="420"/>
      <c r="PBF277" s="420"/>
      <c r="PBG277" s="420"/>
      <c r="PBH277" s="420"/>
      <c r="PBI277" s="420"/>
      <c r="PBJ277" s="420"/>
      <c r="PBK277" s="420"/>
      <c r="PBL277" s="420"/>
      <c r="PBM277" s="420"/>
      <c r="PBN277" s="420"/>
      <c r="PBO277" s="420"/>
      <c r="PBP277" s="420"/>
      <c r="PBQ277" s="420"/>
      <c r="PBR277" s="420"/>
      <c r="PBS277" s="420"/>
      <c r="PBT277" s="420"/>
      <c r="PBU277" s="420"/>
      <c r="PBV277" s="420"/>
      <c r="PBW277" s="420"/>
      <c r="PBX277" s="420"/>
      <c r="PBY277" s="420"/>
      <c r="PBZ277" s="420"/>
      <c r="PCA277" s="420"/>
      <c r="PCB277" s="420"/>
      <c r="PCC277" s="420"/>
      <c r="PCD277" s="420"/>
      <c r="PCE277" s="420"/>
      <c r="PCF277" s="420"/>
      <c r="PCG277" s="420"/>
      <c r="PCH277" s="420"/>
      <c r="PCI277" s="420"/>
      <c r="PCJ277" s="420"/>
      <c r="PCK277" s="420"/>
      <c r="PCL277" s="420"/>
      <c r="PCM277" s="420"/>
      <c r="PCN277" s="420"/>
      <c r="PCO277" s="420"/>
      <c r="PCP277" s="420"/>
      <c r="PCQ277" s="420"/>
      <c r="PCR277" s="420"/>
      <c r="PCS277" s="420"/>
      <c r="PCT277" s="420"/>
      <c r="PCU277" s="420"/>
      <c r="PCV277" s="420"/>
      <c r="PCW277" s="420"/>
      <c r="PCX277" s="420"/>
      <c r="PCY277" s="420"/>
      <c r="PCZ277" s="420"/>
      <c r="PDA277" s="420"/>
      <c r="PDB277" s="420"/>
      <c r="PDC277" s="420"/>
      <c r="PDD277" s="420"/>
      <c r="PDE277" s="420"/>
      <c r="PDF277" s="420"/>
      <c r="PDG277" s="420"/>
      <c r="PDH277" s="420"/>
      <c r="PDI277" s="420"/>
      <c r="PDJ277" s="420"/>
      <c r="PDK277" s="420"/>
      <c r="PDL277" s="420"/>
      <c r="PDM277" s="420"/>
      <c r="PDN277" s="420"/>
      <c r="PDO277" s="420"/>
      <c r="PDP277" s="420"/>
      <c r="PDQ277" s="420"/>
      <c r="PDR277" s="420"/>
      <c r="PDS277" s="420"/>
      <c r="PDT277" s="420"/>
      <c r="PDU277" s="420"/>
      <c r="PDV277" s="420"/>
      <c r="PDW277" s="420"/>
      <c r="PDX277" s="420"/>
      <c r="PDY277" s="420"/>
      <c r="PDZ277" s="420"/>
      <c r="PEA277" s="420"/>
      <c r="PEB277" s="420"/>
      <c r="PEC277" s="420"/>
      <c r="PED277" s="420"/>
      <c r="PEE277" s="420"/>
      <c r="PEF277" s="420"/>
      <c r="PEG277" s="420"/>
      <c r="PEH277" s="420"/>
      <c r="PEI277" s="420"/>
      <c r="PEJ277" s="420"/>
      <c r="PEK277" s="420"/>
      <c r="PEL277" s="420"/>
      <c r="PEM277" s="420"/>
      <c r="PEN277" s="420"/>
      <c r="PEO277" s="420"/>
      <c r="PEP277" s="420"/>
      <c r="PEQ277" s="420"/>
      <c r="PER277" s="420"/>
      <c r="PES277" s="420"/>
      <c r="PET277" s="420"/>
      <c r="PEU277" s="420"/>
      <c r="PEV277" s="420"/>
      <c r="PEW277" s="420"/>
      <c r="PEX277" s="420"/>
      <c r="PEY277" s="420"/>
      <c r="PEZ277" s="420"/>
      <c r="PFA277" s="420"/>
      <c r="PFB277" s="420"/>
      <c r="PFC277" s="420"/>
      <c r="PFD277" s="420"/>
      <c r="PFE277" s="420"/>
      <c r="PFF277" s="420"/>
      <c r="PFG277" s="420"/>
      <c r="PFH277" s="420"/>
      <c r="PFI277" s="420"/>
      <c r="PFJ277" s="420"/>
      <c r="PFK277" s="420"/>
      <c r="PFL277" s="420"/>
      <c r="PFM277" s="420"/>
      <c r="PFN277" s="420"/>
      <c r="PFO277" s="420"/>
      <c r="PFP277" s="420"/>
      <c r="PFQ277" s="420"/>
      <c r="PFR277" s="420"/>
      <c r="PFS277" s="420"/>
      <c r="PFT277" s="420"/>
      <c r="PFU277" s="420"/>
      <c r="PFV277" s="420"/>
      <c r="PFW277" s="420"/>
      <c r="PFX277" s="420"/>
      <c r="PFY277" s="420"/>
      <c r="PFZ277" s="420"/>
      <c r="PGA277" s="420"/>
      <c r="PGB277" s="420"/>
      <c r="PGC277" s="420"/>
      <c r="PGD277" s="420"/>
      <c r="PGE277" s="420"/>
      <c r="PGF277" s="420"/>
      <c r="PGG277" s="420"/>
      <c r="PGH277" s="420"/>
      <c r="PGI277" s="420"/>
      <c r="PGJ277" s="420"/>
      <c r="PGK277" s="420"/>
      <c r="PGL277" s="420"/>
      <c r="PGM277" s="420"/>
      <c r="PGN277" s="420"/>
      <c r="PGO277" s="420"/>
      <c r="PGP277" s="420"/>
      <c r="PGQ277" s="420"/>
      <c r="PGR277" s="420"/>
      <c r="PGS277" s="420"/>
      <c r="PGT277" s="420"/>
      <c r="PGU277" s="420"/>
      <c r="PGV277" s="420"/>
      <c r="PGW277" s="420"/>
      <c r="PGX277" s="420"/>
      <c r="PGY277" s="420"/>
      <c r="PGZ277" s="420"/>
      <c r="PHA277" s="420"/>
      <c r="PHB277" s="420"/>
      <c r="PHC277" s="420"/>
      <c r="PHD277" s="420"/>
      <c r="PHE277" s="420"/>
      <c r="PHF277" s="420"/>
      <c r="PHG277" s="420"/>
      <c r="PHH277" s="420"/>
      <c r="PHI277" s="420"/>
      <c r="PHJ277" s="420"/>
      <c r="PHK277" s="420"/>
      <c r="PHL277" s="420"/>
      <c r="PHM277" s="420"/>
      <c r="PHN277" s="420"/>
      <c r="PHO277" s="420"/>
      <c r="PHP277" s="420"/>
      <c r="PHQ277" s="420"/>
      <c r="PHR277" s="420"/>
      <c r="PHS277" s="420"/>
      <c r="PHT277" s="420"/>
      <c r="PHU277" s="420"/>
      <c r="PHV277" s="420"/>
      <c r="PHW277" s="420"/>
      <c r="PHX277" s="420"/>
      <c r="PHY277" s="420"/>
      <c r="PHZ277" s="420"/>
      <c r="PIA277" s="420"/>
      <c r="PIB277" s="420"/>
      <c r="PIC277" s="420"/>
      <c r="PID277" s="420"/>
      <c r="PIE277" s="420"/>
      <c r="PIF277" s="420"/>
      <c r="PIG277" s="420"/>
      <c r="PIH277" s="420"/>
      <c r="PII277" s="420"/>
      <c r="PIJ277" s="420"/>
      <c r="PIK277" s="420"/>
      <c r="PIL277" s="420"/>
      <c r="PIM277" s="420"/>
      <c r="PIN277" s="420"/>
      <c r="PIO277" s="420"/>
      <c r="PIP277" s="420"/>
      <c r="PIQ277" s="420"/>
      <c r="PIR277" s="420"/>
      <c r="PIS277" s="420"/>
      <c r="PIT277" s="420"/>
      <c r="PIU277" s="420"/>
      <c r="PIV277" s="420"/>
      <c r="PIW277" s="420"/>
      <c r="PIX277" s="420"/>
      <c r="PIY277" s="420"/>
      <c r="PIZ277" s="420"/>
      <c r="PJA277" s="420"/>
      <c r="PJB277" s="420"/>
      <c r="PJC277" s="420"/>
      <c r="PJD277" s="420"/>
      <c r="PJE277" s="420"/>
      <c r="PJF277" s="420"/>
      <c r="PJG277" s="420"/>
      <c r="PJH277" s="420"/>
      <c r="PJI277" s="420"/>
      <c r="PJJ277" s="420"/>
      <c r="PJK277" s="420"/>
      <c r="PJL277" s="420"/>
      <c r="PJM277" s="420"/>
      <c r="PJN277" s="420"/>
      <c r="PJO277" s="420"/>
      <c r="PJP277" s="420"/>
      <c r="PJQ277" s="420"/>
      <c r="PJR277" s="420"/>
      <c r="PJS277" s="420"/>
      <c r="PJT277" s="420"/>
      <c r="PJU277" s="420"/>
      <c r="PJV277" s="420"/>
      <c r="PJW277" s="420"/>
      <c r="PJX277" s="420"/>
      <c r="PJY277" s="420"/>
      <c r="PJZ277" s="420"/>
      <c r="PKA277" s="420"/>
      <c r="PKB277" s="420"/>
      <c r="PKC277" s="420"/>
      <c r="PKD277" s="420"/>
      <c r="PKE277" s="420"/>
      <c r="PKF277" s="420"/>
      <c r="PKG277" s="420"/>
      <c r="PKH277" s="420"/>
      <c r="PKI277" s="420"/>
      <c r="PKJ277" s="420"/>
      <c r="PKK277" s="420"/>
      <c r="PKL277" s="420"/>
      <c r="PKM277" s="420"/>
      <c r="PKN277" s="420"/>
      <c r="PKO277" s="420"/>
      <c r="PKP277" s="420"/>
      <c r="PKQ277" s="420"/>
      <c r="PKR277" s="420"/>
      <c r="PKS277" s="420"/>
      <c r="PKT277" s="420"/>
      <c r="PKU277" s="420"/>
      <c r="PKV277" s="420"/>
      <c r="PKW277" s="420"/>
      <c r="PKX277" s="420"/>
      <c r="PKY277" s="420"/>
      <c r="PKZ277" s="420"/>
      <c r="PLA277" s="420"/>
      <c r="PLB277" s="420"/>
      <c r="PLC277" s="420"/>
      <c r="PLD277" s="420"/>
      <c r="PLE277" s="420"/>
      <c r="PLF277" s="420"/>
      <c r="PLG277" s="420"/>
      <c r="PLH277" s="420"/>
      <c r="PLI277" s="420"/>
      <c r="PLJ277" s="420"/>
      <c r="PLK277" s="420"/>
      <c r="PLL277" s="420"/>
      <c r="PLM277" s="420"/>
      <c r="PLN277" s="420"/>
      <c r="PLO277" s="420"/>
      <c r="PLP277" s="420"/>
      <c r="PLQ277" s="420"/>
      <c r="PLR277" s="420"/>
      <c r="PLS277" s="420"/>
      <c r="PLT277" s="420"/>
      <c r="PLU277" s="420"/>
      <c r="PLV277" s="420"/>
      <c r="PLW277" s="420"/>
      <c r="PLX277" s="420"/>
      <c r="PLY277" s="420"/>
      <c r="PLZ277" s="420"/>
      <c r="PMA277" s="420"/>
      <c r="PMB277" s="420"/>
      <c r="PMC277" s="420"/>
      <c r="PMD277" s="420"/>
      <c r="PME277" s="420"/>
      <c r="PMF277" s="420"/>
      <c r="PMG277" s="420"/>
      <c r="PMH277" s="420"/>
      <c r="PMI277" s="420"/>
      <c r="PMJ277" s="420"/>
      <c r="PMK277" s="420"/>
      <c r="PML277" s="420"/>
      <c r="PMM277" s="420"/>
      <c r="PMN277" s="420"/>
      <c r="PMO277" s="420"/>
      <c r="PMP277" s="420"/>
      <c r="PMQ277" s="420"/>
      <c r="PMR277" s="420"/>
      <c r="PMS277" s="420"/>
      <c r="PMT277" s="420"/>
      <c r="PMU277" s="420"/>
      <c r="PMV277" s="420"/>
      <c r="PMW277" s="420"/>
      <c r="PMX277" s="420"/>
      <c r="PMY277" s="420"/>
      <c r="PMZ277" s="420"/>
      <c r="PNA277" s="420"/>
      <c r="PNB277" s="420"/>
      <c r="PNC277" s="420"/>
      <c r="PND277" s="420"/>
      <c r="PNE277" s="420"/>
      <c r="PNF277" s="420"/>
      <c r="PNG277" s="420"/>
      <c r="PNH277" s="420"/>
      <c r="PNI277" s="420"/>
      <c r="PNJ277" s="420"/>
      <c r="PNK277" s="420"/>
      <c r="PNL277" s="420"/>
      <c r="PNM277" s="420"/>
      <c r="PNN277" s="420"/>
      <c r="PNO277" s="420"/>
      <c r="PNP277" s="420"/>
      <c r="PNQ277" s="420"/>
      <c r="PNR277" s="420"/>
      <c r="PNS277" s="420"/>
      <c r="PNT277" s="420"/>
      <c r="PNU277" s="420"/>
      <c r="PNV277" s="420"/>
      <c r="PNW277" s="420"/>
      <c r="PNX277" s="420"/>
      <c r="PNY277" s="420"/>
      <c r="PNZ277" s="420"/>
      <c r="POA277" s="420"/>
      <c r="POB277" s="420"/>
      <c r="POC277" s="420"/>
      <c r="POD277" s="420"/>
      <c r="POE277" s="420"/>
      <c r="POF277" s="420"/>
      <c r="POG277" s="420"/>
      <c r="POH277" s="420"/>
      <c r="POI277" s="420"/>
      <c r="POJ277" s="420"/>
      <c r="POK277" s="420"/>
      <c r="POL277" s="420"/>
      <c r="POM277" s="420"/>
      <c r="PON277" s="420"/>
      <c r="POO277" s="420"/>
      <c r="POP277" s="420"/>
      <c r="POQ277" s="420"/>
      <c r="POR277" s="420"/>
      <c r="POS277" s="420"/>
      <c r="POT277" s="420"/>
      <c r="POU277" s="420"/>
      <c r="POV277" s="420"/>
      <c r="POW277" s="420"/>
      <c r="POX277" s="420"/>
      <c r="POY277" s="420"/>
      <c r="POZ277" s="420"/>
      <c r="PPA277" s="420"/>
      <c r="PPB277" s="420"/>
      <c r="PPC277" s="420"/>
      <c r="PPD277" s="420"/>
      <c r="PPE277" s="420"/>
      <c r="PPF277" s="420"/>
      <c r="PPG277" s="420"/>
      <c r="PPH277" s="420"/>
      <c r="PPI277" s="420"/>
      <c r="PPJ277" s="420"/>
      <c r="PPK277" s="420"/>
      <c r="PPL277" s="420"/>
      <c r="PPM277" s="420"/>
      <c r="PPN277" s="420"/>
      <c r="PPO277" s="420"/>
      <c r="PPP277" s="420"/>
      <c r="PPQ277" s="420"/>
      <c r="PPR277" s="420"/>
      <c r="PPS277" s="420"/>
      <c r="PPT277" s="420"/>
      <c r="PPU277" s="420"/>
      <c r="PPV277" s="420"/>
      <c r="PPW277" s="420"/>
      <c r="PPX277" s="420"/>
      <c r="PPY277" s="420"/>
      <c r="PPZ277" s="420"/>
      <c r="PQA277" s="420"/>
      <c r="PQB277" s="420"/>
      <c r="PQC277" s="420"/>
      <c r="PQD277" s="420"/>
      <c r="PQE277" s="420"/>
      <c r="PQF277" s="420"/>
      <c r="PQG277" s="420"/>
      <c r="PQH277" s="420"/>
      <c r="PQI277" s="420"/>
      <c r="PQJ277" s="420"/>
      <c r="PQK277" s="420"/>
      <c r="PQL277" s="420"/>
      <c r="PQM277" s="420"/>
      <c r="PQN277" s="420"/>
      <c r="PQO277" s="420"/>
      <c r="PQP277" s="420"/>
      <c r="PQQ277" s="420"/>
      <c r="PQR277" s="420"/>
      <c r="PQS277" s="420"/>
      <c r="PQT277" s="420"/>
      <c r="PQU277" s="420"/>
      <c r="PQV277" s="420"/>
      <c r="PQW277" s="420"/>
      <c r="PQX277" s="420"/>
      <c r="PQY277" s="420"/>
      <c r="PQZ277" s="420"/>
      <c r="PRA277" s="420"/>
      <c r="PRB277" s="420"/>
      <c r="PRC277" s="420"/>
      <c r="PRD277" s="420"/>
      <c r="PRE277" s="420"/>
      <c r="PRF277" s="420"/>
      <c r="PRG277" s="420"/>
      <c r="PRH277" s="420"/>
      <c r="PRI277" s="420"/>
      <c r="PRJ277" s="420"/>
      <c r="PRK277" s="420"/>
      <c r="PRL277" s="420"/>
      <c r="PRM277" s="420"/>
      <c r="PRN277" s="420"/>
      <c r="PRO277" s="420"/>
      <c r="PRP277" s="420"/>
      <c r="PRQ277" s="420"/>
      <c r="PRR277" s="420"/>
      <c r="PRS277" s="420"/>
      <c r="PRT277" s="420"/>
      <c r="PRU277" s="420"/>
      <c r="PRV277" s="420"/>
      <c r="PRW277" s="420"/>
      <c r="PRX277" s="420"/>
      <c r="PRY277" s="420"/>
      <c r="PRZ277" s="420"/>
      <c r="PSA277" s="420"/>
      <c r="PSB277" s="420"/>
      <c r="PSC277" s="420"/>
      <c r="PSD277" s="420"/>
      <c r="PSE277" s="420"/>
      <c r="PSF277" s="420"/>
      <c r="PSG277" s="420"/>
      <c r="PSH277" s="420"/>
      <c r="PSI277" s="420"/>
      <c r="PSJ277" s="420"/>
      <c r="PSK277" s="420"/>
      <c r="PSL277" s="420"/>
      <c r="PSM277" s="420"/>
      <c r="PSN277" s="420"/>
      <c r="PSO277" s="420"/>
      <c r="PSP277" s="420"/>
      <c r="PSQ277" s="420"/>
      <c r="PSR277" s="420"/>
      <c r="PSS277" s="420"/>
      <c r="PST277" s="420"/>
      <c r="PSU277" s="420"/>
      <c r="PSV277" s="420"/>
      <c r="PSW277" s="420"/>
      <c r="PSX277" s="420"/>
      <c r="PSY277" s="420"/>
      <c r="PSZ277" s="420"/>
      <c r="PTA277" s="420"/>
      <c r="PTB277" s="420"/>
      <c r="PTC277" s="420"/>
      <c r="PTD277" s="420"/>
      <c r="PTE277" s="420"/>
      <c r="PTF277" s="420"/>
      <c r="PTG277" s="420"/>
      <c r="PTH277" s="420"/>
      <c r="PTI277" s="420"/>
      <c r="PTJ277" s="420"/>
      <c r="PTK277" s="420"/>
      <c r="PTL277" s="420"/>
      <c r="PTM277" s="420"/>
      <c r="PTN277" s="420"/>
      <c r="PTO277" s="420"/>
      <c r="PTP277" s="420"/>
      <c r="PTQ277" s="420"/>
      <c r="PTR277" s="420"/>
      <c r="PTS277" s="420"/>
      <c r="PTT277" s="420"/>
      <c r="PTU277" s="420"/>
      <c r="PTV277" s="420"/>
      <c r="PTW277" s="420"/>
      <c r="PTX277" s="420"/>
      <c r="PTY277" s="420"/>
      <c r="PTZ277" s="420"/>
      <c r="PUA277" s="420"/>
      <c r="PUB277" s="420"/>
      <c r="PUC277" s="420"/>
      <c r="PUD277" s="420"/>
      <c r="PUE277" s="420"/>
      <c r="PUF277" s="420"/>
      <c r="PUG277" s="420"/>
      <c r="PUH277" s="420"/>
      <c r="PUI277" s="420"/>
      <c r="PUJ277" s="420"/>
      <c r="PUK277" s="420"/>
      <c r="PUL277" s="420"/>
      <c r="PUM277" s="420"/>
      <c r="PUN277" s="420"/>
      <c r="PUO277" s="420"/>
      <c r="PUP277" s="420"/>
      <c r="PUQ277" s="420"/>
      <c r="PUR277" s="420"/>
      <c r="PUS277" s="420"/>
      <c r="PUT277" s="420"/>
      <c r="PUU277" s="420"/>
      <c r="PUV277" s="420"/>
      <c r="PUW277" s="420"/>
      <c r="PUX277" s="420"/>
      <c r="PUY277" s="420"/>
      <c r="PUZ277" s="420"/>
      <c r="PVA277" s="420"/>
      <c r="PVB277" s="420"/>
      <c r="PVC277" s="420"/>
      <c r="PVD277" s="420"/>
      <c r="PVE277" s="420"/>
      <c r="PVF277" s="420"/>
      <c r="PVG277" s="420"/>
      <c r="PVH277" s="420"/>
      <c r="PVI277" s="420"/>
      <c r="PVJ277" s="420"/>
      <c r="PVK277" s="420"/>
      <c r="PVL277" s="420"/>
      <c r="PVM277" s="420"/>
      <c r="PVN277" s="420"/>
      <c r="PVO277" s="420"/>
      <c r="PVP277" s="420"/>
      <c r="PVQ277" s="420"/>
      <c r="PVR277" s="420"/>
      <c r="PVS277" s="420"/>
      <c r="PVT277" s="420"/>
      <c r="PVU277" s="420"/>
      <c r="PVV277" s="420"/>
      <c r="PVW277" s="420"/>
      <c r="PVX277" s="420"/>
      <c r="PVY277" s="420"/>
      <c r="PVZ277" s="420"/>
      <c r="PWA277" s="420"/>
      <c r="PWB277" s="420"/>
      <c r="PWC277" s="420"/>
      <c r="PWD277" s="420"/>
      <c r="PWE277" s="420"/>
      <c r="PWF277" s="420"/>
      <c r="PWG277" s="420"/>
      <c r="PWH277" s="420"/>
      <c r="PWI277" s="420"/>
      <c r="PWJ277" s="420"/>
      <c r="PWK277" s="420"/>
      <c r="PWL277" s="420"/>
      <c r="PWM277" s="420"/>
      <c r="PWN277" s="420"/>
      <c r="PWO277" s="420"/>
      <c r="PWP277" s="420"/>
      <c r="PWQ277" s="420"/>
      <c r="PWR277" s="420"/>
      <c r="PWS277" s="420"/>
      <c r="PWT277" s="420"/>
      <c r="PWU277" s="420"/>
      <c r="PWV277" s="420"/>
      <c r="PWW277" s="420"/>
      <c r="PWX277" s="420"/>
      <c r="PWY277" s="420"/>
      <c r="PWZ277" s="420"/>
      <c r="PXA277" s="420"/>
      <c r="PXB277" s="420"/>
      <c r="PXC277" s="420"/>
      <c r="PXD277" s="420"/>
      <c r="PXE277" s="420"/>
      <c r="PXF277" s="420"/>
      <c r="PXG277" s="420"/>
      <c r="PXH277" s="420"/>
      <c r="PXI277" s="420"/>
      <c r="PXJ277" s="420"/>
      <c r="PXK277" s="420"/>
      <c r="PXL277" s="420"/>
      <c r="PXM277" s="420"/>
      <c r="PXN277" s="420"/>
      <c r="PXO277" s="420"/>
      <c r="PXP277" s="420"/>
      <c r="PXQ277" s="420"/>
      <c r="PXR277" s="420"/>
      <c r="PXS277" s="420"/>
      <c r="PXT277" s="420"/>
      <c r="PXU277" s="420"/>
      <c r="PXV277" s="420"/>
      <c r="PXW277" s="420"/>
      <c r="PXX277" s="420"/>
      <c r="PXY277" s="420"/>
      <c r="PXZ277" s="420"/>
      <c r="PYA277" s="420"/>
      <c r="PYB277" s="420"/>
      <c r="PYC277" s="420"/>
      <c r="PYD277" s="420"/>
      <c r="PYE277" s="420"/>
      <c r="PYF277" s="420"/>
      <c r="PYG277" s="420"/>
      <c r="PYH277" s="420"/>
      <c r="PYI277" s="420"/>
      <c r="PYJ277" s="420"/>
      <c r="PYK277" s="420"/>
      <c r="PYL277" s="420"/>
      <c r="PYM277" s="420"/>
      <c r="PYN277" s="420"/>
      <c r="PYO277" s="420"/>
      <c r="PYP277" s="420"/>
      <c r="PYQ277" s="420"/>
      <c r="PYR277" s="420"/>
      <c r="PYS277" s="420"/>
      <c r="PYT277" s="420"/>
      <c r="PYU277" s="420"/>
      <c r="PYV277" s="420"/>
      <c r="PYW277" s="420"/>
      <c r="PYX277" s="420"/>
      <c r="PYY277" s="420"/>
      <c r="PYZ277" s="420"/>
      <c r="PZA277" s="420"/>
      <c r="PZB277" s="420"/>
      <c r="PZC277" s="420"/>
      <c r="PZD277" s="420"/>
      <c r="PZE277" s="420"/>
      <c r="PZF277" s="420"/>
      <c r="PZG277" s="420"/>
      <c r="PZH277" s="420"/>
      <c r="PZI277" s="420"/>
      <c r="PZJ277" s="420"/>
      <c r="PZK277" s="420"/>
      <c r="PZL277" s="420"/>
      <c r="PZM277" s="420"/>
      <c r="PZN277" s="420"/>
      <c r="PZO277" s="420"/>
      <c r="PZP277" s="420"/>
      <c r="PZQ277" s="420"/>
      <c r="PZR277" s="420"/>
      <c r="PZS277" s="420"/>
      <c r="PZT277" s="420"/>
      <c r="PZU277" s="420"/>
      <c r="PZV277" s="420"/>
      <c r="PZW277" s="420"/>
      <c r="PZX277" s="420"/>
      <c r="PZY277" s="420"/>
      <c r="PZZ277" s="420"/>
      <c r="QAA277" s="420"/>
      <c r="QAB277" s="420"/>
      <c r="QAC277" s="420"/>
      <c r="QAD277" s="420"/>
      <c r="QAE277" s="420"/>
      <c r="QAF277" s="420"/>
      <c r="QAG277" s="420"/>
      <c r="QAH277" s="420"/>
      <c r="QAI277" s="420"/>
      <c r="QAJ277" s="420"/>
      <c r="QAK277" s="420"/>
      <c r="QAL277" s="420"/>
      <c r="QAM277" s="420"/>
      <c r="QAN277" s="420"/>
      <c r="QAO277" s="420"/>
      <c r="QAP277" s="420"/>
      <c r="QAQ277" s="420"/>
      <c r="QAR277" s="420"/>
      <c r="QAS277" s="420"/>
      <c r="QAT277" s="420"/>
      <c r="QAU277" s="420"/>
      <c r="QAV277" s="420"/>
      <c r="QAW277" s="420"/>
      <c r="QAX277" s="420"/>
      <c r="QAY277" s="420"/>
      <c r="QAZ277" s="420"/>
      <c r="QBA277" s="420"/>
      <c r="QBB277" s="420"/>
      <c r="QBC277" s="420"/>
      <c r="QBD277" s="420"/>
      <c r="QBE277" s="420"/>
      <c r="QBF277" s="420"/>
      <c r="QBG277" s="420"/>
      <c r="QBH277" s="420"/>
      <c r="QBI277" s="420"/>
      <c r="QBJ277" s="420"/>
      <c r="QBK277" s="420"/>
      <c r="QBL277" s="420"/>
      <c r="QBM277" s="420"/>
      <c r="QBN277" s="420"/>
      <c r="QBO277" s="420"/>
      <c r="QBP277" s="420"/>
      <c r="QBQ277" s="420"/>
      <c r="QBR277" s="420"/>
      <c r="QBS277" s="420"/>
      <c r="QBT277" s="420"/>
      <c r="QBU277" s="420"/>
      <c r="QBV277" s="420"/>
      <c r="QBW277" s="420"/>
      <c r="QBX277" s="420"/>
      <c r="QBY277" s="420"/>
      <c r="QBZ277" s="420"/>
      <c r="QCA277" s="420"/>
      <c r="QCB277" s="420"/>
      <c r="QCC277" s="420"/>
      <c r="QCD277" s="420"/>
      <c r="QCE277" s="420"/>
      <c r="QCF277" s="420"/>
      <c r="QCG277" s="420"/>
      <c r="QCH277" s="420"/>
      <c r="QCI277" s="420"/>
      <c r="QCJ277" s="420"/>
      <c r="QCK277" s="420"/>
      <c r="QCL277" s="420"/>
      <c r="QCM277" s="420"/>
      <c r="QCN277" s="420"/>
      <c r="QCO277" s="420"/>
      <c r="QCP277" s="420"/>
      <c r="QCQ277" s="420"/>
      <c r="QCR277" s="420"/>
      <c r="QCS277" s="420"/>
      <c r="QCT277" s="420"/>
      <c r="QCU277" s="420"/>
      <c r="QCV277" s="420"/>
      <c r="QCW277" s="420"/>
      <c r="QCX277" s="420"/>
      <c r="QCY277" s="420"/>
      <c r="QCZ277" s="420"/>
      <c r="QDA277" s="420"/>
      <c r="QDB277" s="420"/>
      <c r="QDC277" s="420"/>
      <c r="QDD277" s="420"/>
      <c r="QDE277" s="420"/>
      <c r="QDF277" s="420"/>
      <c r="QDG277" s="420"/>
      <c r="QDH277" s="420"/>
      <c r="QDI277" s="420"/>
      <c r="QDJ277" s="420"/>
      <c r="QDK277" s="420"/>
      <c r="QDL277" s="420"/>
      <c r="QDM277" s="420"/>
      <c r="QDN277" s="420"/>
      <c r="QDO277" s="420"/>
      <c r="QDP277" s="420"/>
      <c r="QDQ277" s="420"/>
      <c r="QDR277" s="420"/>
      <c r="QDS277" s="420"/>
      <c r="QDT277" s="420"/>
      <c r="QDU277" s="420"/>
      <c r="QDV277" s="420"/>
      <c r="QDW277" s="420"/>
      <c r="QDX277" s="420"/>
      <c r="QDY277" s="420"/>
      <c r="QDZ277" s="420"/>
      <c r="QEA277" s="420"/>
      <c r="QEB277" s="420"/>
      <c r="QEC277" s="420"/>
      <c r="QED277" s="420"/>
      <c r="QEE277" s="420"/>
      <c r="QEF277" s="420"/>
      <c r="QEG277" s="420"/>
      <c r="QEH277" s="420"/>
      <c r="QEI277" s="420"/>
      <c r="QEJ277" s="420"/>
      <c r="QEK277" s="420"/>
      <c r="QEL277" s="420"/>
      <c r="QEM277" s="420"/>
      <c r="QEN277" s="420"/>
      <c r="QEO277" s="420"/>
      <c r="QEP277" s="420"/>
      <c r="QEQ277" s="420"/>
      <c r="QER277" s="420"/>
      <c r="QES277" s="420"/>
      <c r="QET277" s="420"/>
      <c r="QEU277" s="420"/>
      <c r="QEV277" s="420"/>
      <c r="QEW277" s="420"/>
      <c r="QEX277" s="420"/>
      <c r="QEY277" s="420"/>
      <c r="QEZ277" s="420"/>
      <c r="QFA277" s="420"/>
      <c r="QFB277" s="420"/>
      <c r="QFC277" s="420"/>
      <c r="QFD277" s="420"/>
      <c r="QFE277" s="420"/>
      <c r="QFF277" s="420"/>
      <c r="QFG277" s="420"/>
      <c r="QFH277" s="420"/>
      <c r="QFI277" s="420"/>
      <c r="QFJ277" s="420"/>
      <c r="QFK277" s="420"/>
      <c r="QFL277" s="420"/>
      <c r="QFM277" s="420"/>
      <c r="QFN277" s="420"/>
      <c r="QFO277" s="420"/>
      <c r="QFP277" s="420"/>
      <c r="QFQ277" s="420"/>
      <c r="QFR277" s="420"/>
      <c r="QFS277" s="420"/>
      <c r="QFT277" s="420"/>
      <c r="QFU277" s="420"/>
      <c r="QFV277" s="420"/>
      <c r="QFW277" s="420"/>
      <c r="QFX277" s="420"/>
      <c r="QFY277" s="420"/>
      <c r="QFZ277" s="420"/>
      <c r="QGA277" s="420"/>
      <c r="QGB277" s="420"/>
      <c r="QGC277" s="420"/>
      <c r="QGD277" s="420"/>
      <c r="QGE277" s="420"/>
      <c r="QGF277" s="420"/>
      <c r="QGG277" s="420"/>
      <c r="QGH277" s="420"/>
      <c r="QGI277" s="420"/>
      <c r="QGJ277" s="420"/>
      <c r="QGK277" s="420"/>
      <c r="QGL277" s="420"/>
      <c r="QGM277" s="420"/>
      <c r="QGN277" s="420"/>
      <c r="QGO277" s="420"/>
      <c r="QGP277" s="420"/>
      <c r="QGQ277" s="420"/>
      <c r="QGR277" s="420"/>
      <c r="QGS277" s="420"/>
      <c r="QGT277" s="420"/>
      <c r="QGU277" s="420"/>
      <c r="QGV277" s="420"/>
      <c r="QGW277" s="420"/>
      <c r="QGX277" s="420"/>
      <c r="QGY277" s="420"/>
      <c r="QGZ277" s="420"/>
      <c r="QHA277" s="420"/>
      <c r="QHB277" s="420"/>
      <c r="QHC277" s="420"/>
      <c r="QHD277" s="420"/>
      <c r="QHE277" s="420"/>
      <c r="QHF277" s="420"/>
      <c r="QHG277" s="420"/>
      <c r="QHH277" s="420"/>
      <c r="QHI277" s="420"/>
      <c r="QHJ277" s="420"/>
      <c r="QHK277" s="420"/>
      <c r="QHL277" s="420"/>
      <c r="QHM277" s="420"/>
      <c r="QHN277" s="420"/>
      <c r="QHO277" s="420"/>
      <c r="QHP277" s="420"/>
      <c r="QHQ277" s="420"/>
      <c r="QHR277" s="420"/>
      <c r="QHS277" s="420"/>
      <c r="QHT277" s="420"/>
      <c r="QHU277" s="420"/>
      <c r="QHV277" s="420"/>
      <c r="QHW277" s="420"/>
      <c r="QHX277" s="420"/>
      <c r="QHY277" s="420"/>
      <c r="QHZ277" s="420"/>
      <c r="QIA277" s="420"/>
      <c r="QIB277" s="420"/>
      <c r="QIC277" s="420"/>
      <c r="QID277" s="420"/>
      <c r="QIE277" s="420"/>
      <c r="QIF277" s="420"/>
      <c r="QIG277" s="420"/>
      <c r="QIH277" s="420"/>
      <c r="QII277" s="420"/>
      <c r="QIJ277" s="420"/>
      <c r="QIK277" s="420"/>
      <c r="QIL277" s="420"/>
      <c r="QIM277" s="420"/>
      <c r="QIN277" s="420"/>
      <c r="QIO277" s="420"/>
      <c r="QIP277" s="420"/>
      <c r="QIQ277" s="420"/>
      <c r="QIR277" s="420"/>
      <c r="QIS277" s="420"/>
      <c r="QIT277" s="420"/>
      <c r="QIU277" s="420"/>
      <c r="QIV277" s="420"/>
      <c r="QIW277" s="420"/>
      <c r="QIX277" s="420"/>
      <c r="QIY277" s="420"/>
      <c r="QIZ277" s="420"/>
      <c r="QJA277" s="420"/>
      <c r="QJB277" s="420"/>
      <c r="QJC277" s="420"/>
      <c r="QJD277" s="420"/>
      <c r="QJE277" s="420"/>
      <c r="QJF277" s="420"/>
      <c r="QJG277" s="420"/>
      <c r="QJH277" s="420"/>
      <c r="QJI277" s="420"/>
      <c r="QJJ277" s="420"/>
      <c r="QJK277" s="420"/>
      <c r="QJL277" s="420"/>
      <c r="QJM277" s="420"/>
      <c r="QJN277" s="420"/>
      <c r="QJO277" s="420"/>
      <c r="QJP277" s="420"/>
      <c r="QJQ277" s="420"/>
      <c r="QJR277" s="420"/>
      <c r="QJS277" s="420"/>
      <c r="QJT277" s="420"/>
      <c r="QJU277" s="420"/>
      <c r="QJV277" s="420"/>
      <c r="QJW277" s="420"/>
      <c r="QJX277" s="420"/>
      <c r="QJY277" s="420"/>
      <c r="QJZ277" s="420"/>
      <c r="QKA277" s="420"/>
      <c r="QKB277" s="420"/>
      <c r="QKC277" s="420"/>
      <c r="QKD277" s="420"/>
      <c r="QKE277" s="420"/>
      <c r="QKF277" s="420"/>
      <c r="QKG277" s="420"/>
      <c r="QKH277" s="420"/>
      <c r="QKI277" s="420"/>
      <c r="QKJ277" s="420"/>
      <c r="QKK277" s="420"/>
      <c r="QKL277" s="420"/>
      <c r="QKM277" s="420"/>
      <c r="QKN277" s="420"/>
      <c r="QKO277" s="420"/>
      <c r="QKP277" s="420"/>
      <c r="QKQ277" s="420"/>
      <c r="QKR277" s="420"/>
      <c r="QKS277" s="420"/>
      <c r="QKT277" s="420"/>
      <c r="QKU277" s="420"/>
      <c r="QKV277" s="420"/>
      <c r="QKW277" s="420"/>
      <c r="QKX277" s="420"/>
      <c r="QKY277" s="420"/>
      <c r="QKZ277" s="420"/>
      <c r="QLA277" s="420"/>
      <c r="QLB277" s="420"/>
      <c r="QLC277" s="420"/>
      <c r="QLD277" s="420"/>
      <c r="QLE277" s="420"/>
      <c r="QLF277" s="420"/>
      <c r="QLG277" s="420"/>
      <c r="QLH277" s="420"/>
      <c r="QLI277" s="420"/>
      <c r="QLJ277" s="420"/>
      <c r="QLK277" s="420"/>
      <c r="QLL277" s="420"/>
      <c r="QLM277" s="420"/>
      <c r="QLN277" s="420"/>
      <c r="QLO277" s="420"/>
      <c r="QLP277" s="420"/>
      <c r="QLQ277" s="420"/>
      <c r="QLR277" s="420"/>
      <c r="QLS277" s="420"/>
      <c r="QLT277" s="420"/>
      <c r="QLU277" s="420"/>
      <c r="QLV277" s="420"/>
      <c r="QLW277" s="420"/>
      <c r="QLX277" s="420"/>
      <c r="QLY277" s="420"/>
      <c r="QLZ277" s="420"/>
      <c r="QMA277" s="420"/>
      <c r="QMB277" s="420"/>
      <c r="QMC277" s="420"/>
      <c r="QMD277" s="420"/>
      <c r="QME277" s="420"/>
      <c r="QMF277" s="420"/>
      <c r="QMG277" s="420"/>
      <c r="QMH277" s="420"/>
      <c r="QMI277" s="420"/>
      <c r="QMJ277" s="420"/>
      <c r="QMK277" s="420"/>
      <c r="QML277" s="420"/>
      <c r="QMM277" s="420"/>
      <c r="QMN277" s="420"/>
      <c r="QMO277" s="420"/>
      <c r="QMP277" s="420"/>
      <c r="QMQ277" s="420"/>
      <c r="QMR277" s="420"/>
      <c r="QMS277" s="420"/>
      <c r="QMT277" s="420"/>
      <c r="QMU277" s="420"/>
      <c r="QMV277" s="420"/>
      <c r="QMW277" s="420"/>
      <c r="QMX277" s="420"/>
      <c r="QMY277" s="420"/>
      <c r="QMZ277" s="420"/>
      <c r="QNA277" s="420"/>
      <c r="QNB277" s="420"/>
      <c r="QNC277" s="420"/>
      <c r="QND277" s="420"/>
      <c r="QNE277" s="420"/>
      <c r="QNF277" s="420"/>
      <c r="QNG277" s="420"/>
      <c r="QNH277" s="420"/>
      <c r="QNI277" s="420"/>
      <c r="QNJ277" s="420"/>
      <c r="QNK277" s="420"/>
      <c r="QNL277" s="420"/>
      <c r="QNM277" s="420"/>
      <c r="QNN277" s="420"/>
      <c r="QNO277" s="420"/>
      <c r="QNP277" s="420"/>
      <c r="QNQ277" s="420"/>
      <c r="QNR277" s="420"/>
      <c r="QNS277" s="420"/>
      <c r="QNT277" s="420"/>
      <c r="QNU277" s="420"/>
      <c r="QNV277" s="420"/>
      <c r="QNW277" s="420"/>
      <c r="QNX277" s="420"/>
      <c r="QNY277" s="420"/>
      <c r="QNZ277" s="420"/>
      <c r="QOA277" s="420"/>
      <c r="QOB277" s="420"/>
      <c r="QOC277" s="420"/>
      <c r="QOD277" s="420"/>
      <c r="QOE277" s="420"/>
      <c r="QOF277" s="420"/>
      <c r="QOG277" s="420"/>
      <c r="QOH277" s="420"/>
      <c r="QOI277" s="420"/>
      <c r="QOJ277" s="420"/>
      <c r="QOK277" s="420"/>
      <c r="QOL277" s="420"/>
      <c r="QOM277" s="420"/>
      <c r="QON277" s="420"/>
      <c r="QOO277" s="420"/>
      <c r="QOP277" s="420"/>
      <c r="QOQ277" s="420"/>
      <c r="QOR277" s="420"/>
      <c r="QOS277" s="420"/>
      <c r="QOT277" s="420"/>
      <c r="QOU277" s="420"/>
      <c r="QOV277" s="420"/>
      <c r="QOW277" s="420"/>
      <c r="QOX277" s="420"/>
      <c r="QOY277" s="420"/>
      <c r="QOZ277" s="420"/>
      <c r="QPA277" s="420"/>
      <c r="QPB277" s="420"/>
      <c r="QPC277" s="420"/>
      <c r="QPD277" s="420"/>
      <c r="QPE277" s="420"/>
      <c r="QPF277" s="420"/>
      <c r="QPG277" s="420"/>
      <c r="QPH277" s="420"/>
      <c r="QPI277" s="420"/>
      <c r="QPJ277" s="420"/>
      <c r="QPK277" s="420"/>
      <c r="QPL277" s="420"/>
      <c r="QPM277" s="420"/>
      <c r="QPN277" s="420"/>
      <c r="QPO277" s="420"/>
      <c r="QPP277" s="420"/>
      <c r="QPQ277" s="420"/>
      <c r="QPR277" s="420"/>
      <c r="QPS277" s="420"/>
      <c r="QPT277" s="420"/>
      <c r="QPU277" s="420"/>
      <c r="QPV277" s="420"/>
      <c r="QPW277" s="420"/>
      <c r="QPX277" s="420"/>
      <c r="QPY277" s="420"/>
      <c r="QPZ277" s="420"/>
      <c r="QQA277" s="420"/>
      <c r="QQB277" s="420"/>
      <c r="QQC277" s="420"/>
      <c r="QQD277" s="420"/>
      <c r="QQE277" s="420"/>
      <c r="QQF277" s="420"/>
      <c r="QQG277" s="420"/>
      <c r="QQH277" s="420"/>
      <c r="QQI277" s="420"/>
      <c r="QQJ277" s="420"/>
      <c r="QQK277" s="420"/>
      <c r="QQL277" s="420"/>
      <c r="QQM277" s="420"/>
      <c r="QQN277" s="420"/>
      <c r="QQO277" s="420"/>
      <c r="QQP277" s="420"/>
      <c r="QQQ277" s="420"/>
      <c r="QQR277" s="420"/>
      <c r="QQS277" s="420"/>
      <c r="QQT277" s="420"/>
      <c r="QQU277" s="420"/>
      <c r="QQV277" s="420"/>
      <c r="QQW277" s="420"/>
      <c r="QQX277" s="420"/>
      <c r="QQY277" s="420"/>
      <c r="QQZ277" s="420"/>
      <c r="QRA277" s="420"/>
      <c r="QRB277" s="420"/>
      <c r="QRC277" s="420"/>
      <c r="QRD277" s="420"/>
      <c r="QRE277" s="420"/>
      <c r="QRF277" s="420"/>
      <c r="QRG277" s="420"/>
      <c r="QRH277" s="420"/>
      <c r="QRI277" s="420"/>
      <c r="QRJ277" s="420"/>
      <c r="QRK277" s="420"/>
      <c r="QRL277" s="420"/>
      <c r="QRM277" s="420"/>
      <c r="QRN277" s="420"/>
      <c r="QRO277" s="420"/>
      <c r="QRP277" s="420"/>
      <c r="QRQ277" s="420"/>
      <c r="QRR277" s="420"/>
      <c r="QRS277" s="420"/>
      <c r="QRT277" s="420"/>
      <c r="QRU277" s="420"/>
      <c r="QRV277" s="420"/>
      <c r="QRW277" s="420"/>
      <c r="QRX277" s="420"/>
      <c r="QRY277" s="420"/>
      <c r="QRZ277" s="420"/>
      <c r="QSA277" s="420"/>
      <c r="QSB277" s="420"/>
      <c r="QSC277" s="420"/>
      <c r="QSD277" s="420"/>
      <c r="QSE277" s="420"/>
      <c r="QSF277" s="420"/>
      <c r="QSG277" s="420"/>
      <c r="QSH277" s="420"/>
      <c r="QSI277" s="420"/>
      <c r="QSJ277" s="420"/>
      <c r="QSK277" s="420"/>
      <c r="QSL277" s="420"/>
      <c r="QSM277" s="420"/>
      <c r="QSN277" s="420"/>
      <c r="QSO277" s="420"/>
      <c r="QSP277" s="420"/>
      <c r="QSQ277" s="420"/>
      <c r="QSR277" s="420"/>
      <c r="QSS277" s="420"/>
      <c r="QST277" s="420"/>
      <c r="QSU277" s="420"/>
      <c r="QSV277" s="420"/>
      <c r="QSW277" s="420"/>
      <c r="QSX277" s="420"/>
      <c r="QSY277" s="420"/>
      <c r="QSZ277" s="420"/>
      <c r="QTA277" s="420"/>
      <c r="QTB277" s="420"/>
      <c r="QTC277" s="420"/>
      <c r="QTD277" s="420"/>
      <c r="QTE277" s="420"/>
      <c r="QTF277" s="420"/>
      <c r="QTG277" s="420"/>
      <c r="QTH277" s="420"/>
      <c r="QTI277" s="420"/>
      <c r="QTJ277" s="420"/>
      <c r="QTK277" s="420"/>
      <c r="QTL277" s="420"/>
      <c r="QTM277" s="420"/>
      <c r="QTN277" s="420"/>
      <c r="QTO277" s="420"/>
      <c r="QTP277" s="420"/>
      <c r="QTQ277" s="420"/>
      <c r="QTR277" s="420"/>
      <c r="QTS277" s="420"/>
      <c r="QTT277" s="420"/>
      <c r="QTU277" s="420"/>
      <c r="QTV277" s="420"/>
      <c r="QTW277" s="420"/>
      <c r="QTX277" s="420"/>
      <c r="QTY277" s="420"/>
      <c r="QTZ277" s="420"/>
      <c r="QUA277" s="420"/>
      <c r="QUB277" s="420"/>
      <c r="QUC277" s="420"/>
      <c r="QUD277" s="420"/>
      <c r="QUE277" s="420"/>
      <c r="QUF277" s="420"/>
      <c r="QUG277" s="420"/>
      <c r="QUH277" s="420"/>
      <c r="QUI277" s="420"/>
      <c r="QUJ277" s="420"/>
      <c r="QUK277" s="420"/>
      <c r="QUL277" s="420"/>
      <c r="QUM277" s="420"/>
      <c r="QUN277" s="420"/>
      <c r="QUO277" s="420"/>
      <c r="QUP277" s="420"/>
      <c r="QUQ277" s="420"/>
      <c r="QUR277" s="420"/>
      <c r="QUS277" s="420"/>
      <c r="QUT277" s="420"/>
      <c r="QUU277" s="420"/>
      <c r="QUV277" s="420"/>
      <c r="QUW277" s="420"/>
      <c r="QUX277" s="420"/>
      <c r="QUY277" s="420"/>
      <c r="QUZ277" s="420"/>
      <c r="QVA277" s="420"/>
      <c r="QVB277" s="420"/>
      <c r="QVC277" s="420"/>
      <c r="QVD277" s="420"/>
      <c r="QVE277" s="420"/>
      <c r="QVF277" s="420"/>
      <c r="QVG277" s="420"/>
      <c r="QVH277" s="420"/>
      <c r="QVI277" s="420"/>
      <c r="QVJ277" s="420"/>
      <c r="QVK277" s="420"/>
      <c r="QVL277" s="420"/>
      <c r="QVM277" s="420"/>
      <c r="QVN277" s="420"/>
      <c r="QVO277" s="420"/>
      <c r="QVP277" s="420"/>
      <c r="QVQ277" s="420"/>
      <c r="QVR277" s="420"/>
      <c r="QVS277" s="420"/>
      <c r="QVT277" s="420"/>
      <c r="QVU277" s="420"/>
      <c r="QVV277" s="420"/>
      <c r="QVW277" s="420"/>
      <c r="QVX277" s="420"/>
      <c r="QVY277" s="420"/>
      <c r="QVZ277" s="420"/>
      <c r="QWA277" s="420"/>
      <c r="QWB277" s="420"/>
      <c r="QWC277" s="420"/>
      <c r="QWD277" s="420"/>
      <c r="QWE277" s="420"/>
      <c r="QWF277" s="420"/>
      <c r="QWG277" s="420"/>
      <c r="QWH277" s="420"/>
      <c r="QWI277" s="420"/>
      <c r="QWJ277" s="420"/>
      <c r="QWK277" s="420"/>
      <c r="QWL277" s="420"/>
      <c r="QWM277" s="420"/>
      <c r="QWN277" s="420"/>
      <c r="QWO277" s="420"/>
      <c r="QWP277" s="420"/>
      <c r="QWQ277" s="420"/>
      <c r="QWR277" s="420"/>
      <c r="QWS277" s="420"/>
      <c r="QWT277" s="420"/>
      <c r="QWU277" s="420"/>
      <c r="QWV277" s="420"/>
      <c r="QWW277" s="420"/>
      <c r="QWX277" s="420"/>
      <c r="QWY277" s="420"/>
      <c r="QWZ277" s="420"/>
      <c r="QXA277" s="420"/>
      <c r="QXB277" s="420"/>
      <c r="QXC277" s="420"/>
      <c r="QXD277" s="420"/>
      <c r="QXE277" s="420"/>
      <c r="QXF277" s="420"/>
      <c r="QXG277" s="508"/>
      <c r="QXH277" s="508"/>
      <c r="QXI277" s="508"/>
      <c r="QXJ277" s="508"/>
      <c r="QXK277" s="508"/>
      <c r="QXL277" s="508"/>
      <c r="QXM277" s="508"/>
      <c r="QXN277" s="508"/>
      <c r="QXO277" s="508"/>
      <c r="QXP277" s="508"/>
      <c r="QXQ277" s="508"/>
      <c r="QXR277" s="508"/>
      <c r="QXS277" s="508"/>
      <c r="QXT277" s="508"/>
      <c r="QXU277" s="508"/>
      <c r="QXV277" s="508"/>
      <c r="QXW277" s="508"/>
      <c r="QXX277" s="508"/>
      <c r="QXY277" s="508"/>
      <c r="QXZ277" s="508"/>
      <c r="QYA277" s="508"/>
      <c r="QYB277" s="508"/>
      <c r="QYC277" s="508"/>
      <c r="QYD277" s="508"/>
      <c r="QYE277" s="508"/>
      <c r="QYF277" s="508"/>
      <c r="QYG277" s="508"/>
      <c r="QYH277" s="508"/>
      <c r="QYI277" s="508"/>
      <c r="QYJ277" s="508"/>
      <c r="QYK277" s="508"/>
      <c r="QYL277" s="508"/>
      <c r="QYM277" s="508"/>
      <c r="QYN277" s="508"/>
      <c r="QYO277" s="508"/>
      <c r="QYP277" s="508"/>
      <c r="QYQ277" s="508"/>
      <c r="QYR277" s="508"/>
      <c r="QYS277" s="508"/>
      <c r="QYT277" s="508"/>
      <c r="QYU277" s="508"/>
      <c r="QYV277" s="508"/>
      <c r="QYW277" s="508"/>
      <c r="QYX277" s="508"/>
      <c r="QYY277" s="508"/>
      <c r="QYZ277" s="508"/>
      <c r="QZA277" s="508"/>
      <c r="QZB277" s="508"/>
      <c r="QZC277" s="508"/>
      <c r="QZD277" s="508"/>
      <c r="QZE277" s="508"/>
      <c r="QZF277" s="508"/>
      <c r="QZG277" s="508"/>
      <c r="QZH277" s="508"/>
      <c r="QZI277" s="508"/>
      <c r="QZJ277" s="508"/>
      <c r="QZK277" s="508"/>
      <c r="QZL277" s="508"/>
      <c r="QZM277" s="508"/>
      <c r="QZN277" s="508"/>
      <c r="QZO277" s="508"/>
      <c r="QZP277" s="508"/>
      <c r="QZQ277" s="508"/>
      <c r="QZR277" s="508"/>
      <c r="QZS277" s="508"/>
      <c r="QZT277" s="508"/>
      <c r="QZU277" s="508"/>
      <c r="QZV277" s="508"/>
      <c r="QZW277" s="508"/>
      <c r="QZX277" s="508"/>
      <c r="QZY277" s="508"/>
      <c r="QZZ277" s="508"/>
      <c r="RAA277" s="508"/>
      <c r="RAB277" s="508"/>
      <c r="RAC277" s="508"/>
      <c r="RAD277" s="508"/>
      <c r="RAE277" s="508"/>
      <c r="RAF277" s="508"/>
      <c r="RAG277" s="508"/>
      <c r="RAH277" s="508"/>
      <c r="RAI277" s="508"/>
      <c r="RAJ277" s="508"/>
      <c r="RAK277" s="508"/>
      <c r="RAL277" s="508"/>
      <c r="RAM277" s="508"/>
      <c r="RAN277" s="508"/>
      <c r="RAO277" s="508"/>
      <c r="RAP277" s="508"/>
      <c r="RAQ277" s="508"/>
      <c r="RAR277" s="508"/>
      <c r="RAS277" s="508"/>
      <c r="RAT277" s="508"/>
      <c r="RAU277" s="508"/>
      <c r="RAV277" s="508"/>
      <c r="RAW277" s="508"/>
      <c r="RAX277" s="508"/>
      <c r="RAY277" s="508"/>
      <c r="RAZ277" s="508"/>
      <c r="RBA277" s="508"/>
      <c r="RBB277" s="508"/>
      <c r="RBC277" s="508"/>
      <c r="RBD277" s="508"/>
      <c r="RBE277" s="508"/>
      <c r="RBF277" s="508"/>
      <c r="RBG277" s="508"/>
      <c r="RBH277" s="508"/>
      <c r="RBI277" s="508"/>
      <c r="RBJ277" s="508"/>
      <c r="RBK277" s="508"/>
      <c r="RBL277" s="508"/>
      <c r="RBM277" s="508"/>
      <c r="RBN277" s="508"/>
      <c r="RBO277" s="508"/>
      <c r="RBP277" s="508"/>
      <c r="RBQ277" s="508"/>
      <c r="RBR277" s="508"/>
      <c r="RBS277" s="508"/>
      <c r="RBT277" s="508"/>
      <c r="RBU277" s="508"/>
      <c r="RBV277" s="508"/>
      <c r="RBW277" s="508"/>
      <c r="RBX277" s="508"/>
      <c r="RBY277" s="508"/>
      <c r="RBZ277" s="508"/>
      <c r="RCA277" s="508"/>
      <c r="RCB277" s="508"/>
      <c r="RCC277" s="508"/>
      <c r="RCD277" s="508"/>
      <c r="RCE277" s="508"/>
      <c r="RCF277" s="508"/>
      <c r="RCG277" s="508"/>
      <c r="RCH277" s="508"/>
      <c r="RCI277" s="508"/>
      <c r="RCJ277" s="508"/>
      <c r="RCK277" s="508"/>
      <c r="RCL277" s="508"/>
      <c r="RCM277" s="508"/>
      <c r="RCN277" s="508"/>
      <c r="RCO277" s="508"/>
      <c r="RCP277" s="508"/>
      <c r="RCQ277" s="508"/>
      <c r="RCR277" s="508"/>
      <c r="RCS277" s="508"/>
      <c r="RCT277" s="508"/>
      <c r="RCU277" s="508"/>
      <c r="RCV277" s="508"/>
      <c r="RCW277" s="508"/>
      <c r="RCX277" s="508"/>
      <c r="RCY277" s="508"/>
      <c r="RCZ277" s="508"/>
      <c r="RDA277" s="508"/>
      <c r="RDB277" s="508"/>
      <c r="RDC277" s="508"/>
      <c r="RDD277" s="508"/>
      <c r="RDE277" s="508"/>
      <c r="RDF277" s="508"/>
      <c r="RDG277" s="508"/>
      <c r="RDH277" s="508"/>
      <c r="RDI277" s="508"/>
      <c r="RDJ277" s="508"/>
      <c r="RDK277" s="508"/>
      <c r="RDL277" s="508"/>
      <c r="RDM277" s="508"/>
      <c r="RDN277" s="508"/>
      <c r="RDO277" s="508"/>
      <c r="RDP277" s="508"/>
      <c r="RDQ277" s="508"/>
      <c r="RDR277" s="508"/>
      <c r="RDS277" s="508"/>
      <c r="RDT277" s="508"/>
      <c r="RDU277" s="508"/>
      <c r="RDV277" s="508"/>
      <c r="RDW277" s="508"/>
      <c r="RDX277" s="508"/>
      <c r="RDY277" s="508"/>
      <c r="RDZ277" s="508"/>
      <c r="REA277" s="508"/>
      <c r="REB277" s="508"/>
      <c r="REC277" s="508"/>
      <c r="RED277" s="508"/>
      <c r="REE277" s="508"/>
      <c r="REF277" s="508"/>
      <c r="REG277" s="508"/>
      <c r="REH277" s="508"/>
      <c r="REI277" s="508"/>
      <c r="REJ277" s="508"/>
      <c r="REK277" s="508"/>
      <c r="REL277" s="508"/>
      <c r="REM277" s="508"/>
      <c r="REN277" s="508"/>
      <c r="REO277" s="508"/>
      <c r="REP277" s="508"/>
      <c r="REQ277" s="508"/>
      <c r="RER277" s="508"/>
      <c r="RES277" s="508"/>
      <c r="RET277" s="508"/>
      <c r="REU277" s="508"/>
      <c r="REV277" s="508"/>
      <c r="REW277" s="508"/>
      <c r="REX277" s="508"/>
      <c r="REY277" s="508"/>
      <c r="REZ277" s="508"/>
      <c r="RFA277" s="508"/>
      <c r="RFB277" s="508"/>
      <c r="RFC277" s="508"/>
      <c r="RFD277" s="508"/>
      <c r="RFE277" s="508"/>
      <c r="RFF277" s="508"/>
      <c r="RFG277" s="508"/>
      <c r="RFH277" s="508"/>
      <c r="RFI277" s="508"/>
      <c r="RFJ277" s="508"/>
      <c r="RFK277" s="508"/>
      <c r="RFL277" s="508"/>
      <c r="RFM277" s="508"/>
      <c r="RFN277" s="508"/>
      <c r="RFO277" s="508"/>
      <c r="RFP277" s="508"/>
      <c r="RFQ277" s="508"/>
      <c r="RFR277" s="508"/>
      <c r="RFS277" s="508"/>
      <c r="RFT277" s="508"/>
      <c r="RFU277" s="508"/>
      <c r="RFV277" s="508"/>
      <c r="RFW277" s="508"/>
      <c r="RFX277" s="508"/>
      <c r="RFY277" s="508"/>
      <c r="RFZ277" s="508"/>
      <c r="RGA277" s="508"/>
      <c r="RGB277" s="508"/>
      <c r="RGC277" s="508"/>
      <c r="RGD277" s="508"/>
      <c r="RGE277" s="508"/>
      <c r="RGF277" s="508"/>
      <c r="RGG277" s="508"/>
      <c r="RGH277" s="508"/>
      <c r="RGI277" s="508"/>
      <c r="RGJ277" s="508"/>
      <c r="RGK277" s="508"/>
      <c r="RGL277" s="508"/>
      <c r="RGM277" s="508"/>
      <c r="RGN277" s="508"/>
      <c r="RGO277" s="508"/>
      <c r="RGP277" s="508"/>
      <c r="RGQ277" s="508"/>
      <c r="RGR277" s="508"/>
      <c r="RGS277" s="508"/>
      <c r="RGT277" s="508"/>
      <c r="RGU277" s="508"/>
      <c r="RGV277" s="508"/>
      <c r="RGW277" s="508"/>
      <c r="RGX277" s="508"/>
      <c r="RGY277" s="508"/>
      <c r="RGZ277" s="508"/>
      <c r="RHA277" s="508"/>
      <c r="RHB277" s="508"/>
      <c r="RHC277" s="508"/>
      <c r="RHD277" s="508"/>
      <c r="RHE277" s="508"/>
      <c r="RHF277" s="508"/>
      <c r="RHG277" s="508"/>
      <c r="RHH277" s="508"/>
      <c r="RHI277" s="508"/>
      <c r="RHJ277" s="508"/>
      <c r="RHK277" s="508"/>
      <c r="RHL277" s="508"/>
      <c r="RHM277" s="508"/>
      <c r="RHN277" s="508"/>
      <c r="RHO277" s="508"/>
      <c r="RHP277" s="508"/>
      <c r="RHQ277" s="508"/>
      <c r="RHR277" s="508"/>
      <c r="RHS277" s="508"/>
      <c r="RHT277" s="508"/>
      <c r="RHU277" s="508"/>
      <c r="RHV277" s="508"/>
      <c r="RHW277" s="508"/>
      <c r="RHX277" s="508"/>
      <c r="RHY277" s="508"/>
      <c r="RHZ277" s="508"/>
      <c r="RIA277" s="508"/>
      <c r="RIB277" s="508"/>
      <c r="RIC277" s="508"/>
      <c r="RID277" s="508"/>
      <c r="RIE277" s="508"/>
      <c r="RIF277" s="508"/>
      <c r="RIG277" s="508"/>
      <c r="RIH277" s="508"/>
      <c r="RII277" s="508"/>
      <c r="RIJ277" s="508"/>
      <c r="RIK277" s="508"/>
      <c r="RIL277" s="508"/>
      <c r="RIM277" s="508"/>
      <c r="RIN277" s="508"/>
      <c r="RIO277" s="508"/>
      <c r="RIP277" s="508"/>
      <c r="RIQ277" s="508"/>
      <c r="RIR277" s="508"/>
      <c r="RIS277" s="508"/>
      <c r="RIT277" s="508"/>
      <c r="RIU277" s="508"/>
      <c r="RIV277" s="508"/>
      <c r="RIW277" s="508"/>
      <c r="RIX277" s="508"/>
      <c r="RIY277" s="508"/>
      <c r="RIZ277" s="508"/>
      <c r="RJA277" s="508"/>
      <c r="RJB277" s="508"/>
      <c r="RJC277" s="508"/>
      <c r="RJD277" s="508"/>
      <c r="RJE277" s="508"/>
      <c r="RJF277" s="508"/>
      <c r="RJG277" s="508"/>
      <c r="RJH277" s="508"/>
      <c r="RJI277" s="508"/>
      <c r="RJJ277" s="508"/>
      <c r="RJK277" s="508"/>
      <c r="RJL277" s="508"/>
      <c r="RJM277" s="508"/>
      <c r="RJN277" s="508"/>
      <c r="RJO277" s="508"/>
      <c r="RJP277" s="508"/>
      <c r="RJQ277" s="508"/>
      <c r="RJR277" s="508"/>
      <c r="RJS277" s="508"/>
      <c r="RJT277" s="508"/>
      <c r="RJU277" s="508"/>
      <c r="RJV277" s="508"/>
      <c r="RJW277" s="508"/>
      <c r="RJX277" s="508"/>
      <c r="RJY277" s="508"/>
      <c r="RJZ277" s="508"/>
      <c r="RKA277" s="508"/>
      <c r="RKB277" s="508"/>
      <c r="RKC277" s="508"/>
      <c r="RKD277" s="508"/>
      <c r="RKE277" s="508"/>
      <c r="RKF277" s="508"/>
      <c r="RKG277" s="508"/>
      <c r="RKH277" s="508"/>
      <c r="RKI277" s="508"/>
      <c r="RKJ277" s="508"/>
      <c r="RKK277" s="508"/>
      <c r="RKL277" s="508"/>
      <c r="RKM277" s="508"/>
      <c r="RKN277" s="508"/>
      <c r="RKO277" s="508"/>
      <c r="RKP277" s="508"/>
      <c r="RKQ277" s="508"/>
      <c r="RKR277" s="508"/>
      <c r="RKS277" s="508"/>
      <c r="RKT277" s="508"/>
      <c r="RKU277" s="508"/>
      <c r="RKV277" s="508"/>
      <c r="RKW277" s="508"/>
      <c r="RKX277" s="508"/>
      <c r="RKY277" s="508"/>
      <c r="RKZ277" s="508"/>
      <c r="RLA277" s="508"/>
      <c r="RLB277" s="508"/>
      <c r="RLC277" s="508"/>
      <c r="RLD277" s="508"/>
      <c r="RLE277" s="508"/>
      <c r="RLF277" s="508"/>
      <c r="RLG277" s="508"/>
      <c r="RLH277" s="508"/>
      <c r="RLI277" s="508"/>
      <c r="RLJ277" s="508"/>
      <c r="RLK277" s="508"/>
      <c r="RLL277" s="508"/>
      <c r="RLM277" s="508"/>
      <c r="RLN277" s="508"/>
      <c r="RLO277" s="508"/>
      <c r="RLP277" s="508"/>
      <c r="RLQ277" s="508"/>
      <c r="RLR277" s="508"/>
      <c r="RLS277" s="508"/>
      <c r="RLT277" s="508"/>
      <c r="RLU277" s="508"/>
      <c r="RLV277" s="508"/>
      <c r="RLW277" s="508"/>
      <c r="RLX277" s="508"/>
      <c r="RLY277" s="508"/>
      <c r="RLZ277" s="508"/>
      <c r="RMA277" s="508"/>
      <c r="RMB277" s="508"/>
      <c r="RMC277" s="508"/>
      <c r="RMD277" s="508"/>
      <c r="RME277" s="508"/>
      <c r="RMF277" s="508"/>
      <c r="RMG277" s="508"/>
      <c r="RMH277" s="508"/>
      <c r="RMI277" s="508"/>
      <c r="RMJ277" s="508"/>
      <c r="RMK277" s="508"/>
      <c r="RML277" s="508"/>
      <c r="RMM277" s="508"/>
      <c r="RMN277" s="508"/>
      <c r="RMO277" s="508"/>
      <c r="RMP277" s="508"/>
      <c r="RMQ277" s="508"/>
      <c r="RMR277" s="508"/>
      <c r="RMS277" s="508"/>
      <c r="RMT277" s="508"/>
      <c r="RMU277" s="508"/>
      <c r="RMV277" s="508"/>
      <c r="RMW277" s="508"/>
      <c r="RMX277" s="508"/>
      <c r="RMY277" s="508"/>
      <c r="RMZ277" s="508"/>
      <c r="RNA277" s="508"/>
      <c r="RNB277" s="508"/>
      <c r="RNC277" s="508"/>
      <c r="RND277" s="508"/>
      <c r="RNE277" s="508"/>
      <c r="RNF277" s="508"/>
      <c r="RNG277" s="508"/>
      <c r="RNH277" s="508"/>
      <c r="RNI277" s="508"/>
      <c r="RNJ277" s="508"/>
      <c r="RNK277" s="508"/>
      <c r="RNL277" s="508"/>
      <c r="RNM277" s="508"/>
      <c r="RNN277" s="508"/>
      <c r="RNO277" s="508"/>
      <c r="RNP277" s="508"/>
      <c r="RNQ277" s="508"/>
      <c r="RNR277" s="508"/>
      <c r="RNS277" s="508"/>
      <c r="RNT277" s="508"/>
      <c r="RNU277" s="508"/>
      <c r="RNV277" s="508"/>
      <c r="RNW277" s="508"/>
      <c r="RNX277" s="508"/>
      <c r="RNY277" s="508"/>
      <c r="RNZ277" s="508"/>
      <c r="ROA277" s="508"/>
      <c r="ROB277" s="508"/>
      <c r="ROC277" s="508"/>
      <c r="ROD277" s="508"/>
      <c r="ROE277" s="508"/>
      <c r="ROF277" s="508"/>
      <c r="ROG277" s="508"/>
      <c r="ROH277" s="508"/>
      <c r="ROI277" s="508"/>
      <c r="ROJ277" s="508"/>
      <c r="ROK277" s="508"/>
      <c r="ROL277" s="508"/>
      <c r="ROM277" s="508"/>
      <c r="RON277" s="508"/>
      <c r="ROO277" s="508"/>
      <c r="ROP277" s="508"/>
      <c r="ROQ277" s="508"/>
      <c r="ROR277" s="508"/>
      <c r="ROS277" s="508"/>
      <c r="ROT277" s="508"/>
      <c r="ROU277" s="508"/>
      <c r="ROV277" s="508"/>
      <c r="ROW277" s="508"/>
      <c r="ROX277" s="508"/>
      <c r="ROY277" s="508"/>
      <c r="ROZ277" s="508"/>
      <c r="RPA277" s="508"/>
      <c r="RPB277" s="508"/>
      <c r="RPC277" s="508"/>
      <c r="RPD277" s="508"/>
      <c r="RPE277" s="508"/>
      <c r="RPF277" s="508"/>
      <c r="RPG277" s="508"/>
      <c r="RPH277" s="508"/>
      <c r="RPI277" s="508"/>
      <c r="RPJ277" s="508"/>
      <c r="RPK277" s="508"/>
      <c r="RPL277" s="508"/>
      <c r="RPM277" s="508"/>
      <c r="RPN277" s="508"/>
      <c r="RPO277" s="508"/>
      <c r="RPP277" s="508"/>
      <c r="RPQ277" s="508"/>
      <c r="RPR277" s="508"/>
      <c r="RPS277" s="508"/>
      <c r="RPT277" s="508"/>
      <c r="RPU277" s="508"/>
      <c r="RPV277" s="508"/>
      <c r="RPW277" s="508"/>
      <c r="RPX277" s="508"/>
      <c r="RPY277" s="508"/>
      <c r="RPZ277" s="508"/>
      <c r="RQA277" s="508"/>
      <c r="RQB277" s="508"/>
      <c r="RQC277" s="508"/>
      <c r="RQD277" s="508"/>
      <c r="RQE277" s="508"/>
      <c r="RQF277" s="508"/>
      <c r="RQG277" s="508"/>
      <c r="RQH277" s="508"/>
      <c r="RQI277" s="508"/>
      <c r="RQJ277" s="508"/>
      <c r="RQK277" s="508"/>
      <c r="RQL277" s="508"/>
      <c r="RQM277" s="508"/>
      <c r="RQN277" s="508"/>
      <c r="RQO277" s="508"/>
      <c r="RQP277" s="508"/>
      <c r="RQQ277" s="508"/>
      <c r="RQR277" s="508"/>
      <c r="RQS277" s="508"/>
      <c r="RQT277" s="508"/>
      <c r="RQU277" s="508"/>
      <c r="RQV277" s="508"/>
      <c r="RQW277" s="508"/>
      <c r="RQX277" s="508"/>
      <c r="RQY277" s="508"/>
      <c r="RQZ277" s="508"/>
      <c r="RRA277" s="508"/>
      <c r="RRB277" s="508"/>
      <c r="RRC277" s="508"/>
      <c r="RRD277" s="508"/>
      <c r="RRE277" s="508"/>
      <c r="RRF277" s="508"/>
      <c r="RRG277" s="508"/>
      <c r="RRH277" s="508"/>
      <c r="RRI277" s="508"/>
      <c r="RRJ277" s="508"/>
      <c r="RRK277" s="508"/>
      <c r="RRL277" s="508"/>
      <c r="RRM277" s="508"/>
      <c r="RRN277" s="508"/>
      <c r="RRO277" s="508"/>
      <c r="RRP277" s="508"/>
      <c r="RRQ277" s="508"/>
      <c r="RRR277" s="508"/>
      <c r="RRS277" s="508"/>
      <c r="RRT277" s="508"/>
      <c r="RRU277" s="508"/>
      <c r="RRV277" s="508"/>
      <c r="RRW277" s="508"/>
      <c r="RRX277" s="508"/>
      <c r="RRY277" s="508"/>
      <c r="RRZ277" s="508"/>
      <c r="RSA277" s="508"/>
      <c r="RSB277" s="508"/>
      <c r="RSC277" s="508"/>
      <c r="RSD277" s="508"/>
      <c r="RSE277" s="508"/>
      <c r="RSF277" s="508"/>
      <c r="RSG277" s="508"/>
      <c r="RSH277" s="508"/>
      <c r="RSI277" s="508"/>
      <c r="RSJ277" s="508"/>
      <c r="RSK277" s="508"/>
      <c r="RSL277" s="508"/>
      <c r="RSM277" s="508"/>
      <c r="RSN277" s="508"/>
      <c r="RSO277" s="508"/>
      <c r="RSP277" s="508"/>
      <c r="RSQ277" s="508"/>
      <c r="RSR277" s="508"/>
      <c r="RSS277" s="508"/>
      <c r="RST277" s="508"/>
      <c r="RSU277" s="508"/>
      <c r="RSV277" s="508"/>
      <c r="RSW277" s="508"/>
      <c r="RSX277" s="508"/>
      <c r="RSY277" s="508"/>
      <c r="RSZ277" s="508"/>
      <c r="RTA277" s="508"/>
      <c r="RTB277" s="508"/>
      <c r="RTC277" s="508"/>
      <c r="RTD277" s="508"/>
      <c r="RTE277" s="508"/>
      <c r="RTF277" s="508"/>
      <c r="RTG277" s="508"/>
      <c r="RTH277" s="508"/>
      <c r="RTI277" s="508"/>
      <c r="RTJ277" s="508"/>
      <c r="RTK277" s="508"/>
      <c r="RTL277" s="508"/>
      <c r="RTM277" s="508"/>
      <c r="RTN277" s="508"/>
      <c r="RTO277" s="508"/>
      <c r="RTP277" s="508"/>
      <c r="RTQ277" s="508"/>
      <c r="RTR277" s="508"/>
      <c r="RTS277" s="508"/>
      <c r="RTT277" s="508"/>
      <c r="RTU277" s="508"/>
      <c r="RTV277" s="508"/>
      <c r="RTW277" s="508"/>
      <c r="RTX277" s="508"/>
      <c r="RTY277" s="508"/>
      <c r="RTZ277" s="508"/>
      <c r="RUA277" s="508"/>
      <c r="RUB277" s="508"/>
      <c r="RUC277" s="508"/>
      <c r="RUD277" s="508"/>
      <c r="RUE277" s="508"/>
      <c r="RUF277" s="508"/>
      <c r="RUG277" s="508"/>
      <c r="RUH277" s="508"/>
      <c r="RUI277" s="508"/>
      <c r="RUJ277" s="508"/>
      <c r="RUK277" s="508"/>
      <c r="RUL277" s="508"/>
      <c r="RUM277" s="508"/>
      <c r="RUN277" s="508"/>
      <c r="RUO277" s="508"/>
      <c r="RUP277" s="508"/>
      <c r="RUQ277" s="508"/>
      <c r="RUR277" s="508"/>
      <c r="RUS277" s="508"/>
      <c r="RUT277" s="508"/>
      <c r="RUU277" s="508"/>
      <c r="RUV277" s="508"/>
      <c r="RUW277" s="508"/>
      <c r="RUX277" s="508"/>
      <c r="RUY277" s="508"/>
      <c r="RUZ277" s="508"/>
      <c r="RVA277" s="508"/>
      <c r="RVB277" s="508"/>
      <c r="RVC277" s="508"/>
      <c r="RVD277" s="508"/>
      <c r="RVE277" s="508"/>
      <c r="RVF277" s="508"/>
      <c r="RVG277" s="508"/>
      <c r="RVH277" s="508"/>
      <c r="RVI277" s="508"/>
      <c r="RVJ277" s="508"/>
      <c r="RVK277" s="508"/>
      <c r="RVL277" s="508"/>
      <c r="RVM277" s="508"/>
      <c r="RVN277" s="508"/>
      <c r="RVO277" s="508"/>
      <c r="RVP277" s="508"/>
      <c r="RVQ277" s="508"/>
      <c r="RVR277" s="508"/>
      <c r="RVS277" s="508"/>
      <c r="RVT277" s="508"/>
      <c r="RVU277" s="508"/>
      <c r="RVV277" s="508"/>
      <c r="RVW277" s="508"/>
      <c r="RVX277" s="508"/>
      <c r="RVY277" s="508"/>
      <c r="RVZ277" s="508"/>
      <c r="RWA277" s="508"/>
      <c r="RWB277" s="508"/>
      <c r="RWC277" s="508"/>
      <c r="RWD277" s="508"/>
      <c r="RWE277" s="508"/>
      <c r="RWF277" s="508"/>
      <c r="RWG277" s="508"/>
      <c r="RWH277" s="508"/>
      <c r="RWI277" s="508"/>
      <c r="RWJ277" s="508"/>
      <c r="RWK277" s="508"/>
      <c r="RWL277" s="508"/>
      <c r="RWM277" s="508"/>
      <c r="RWN277" s="508"/>
      <c r="RWO277" s="508"/>
      <c r="RWP277" s="508"/>
      <c r="RWQ277" s="508"/>
      <c r="RWR277" s="508"/>
      <c r="RWS277" s="508"/>
      <c r="RWT277" s="508"/>
      <c r="RWU277" s="508"/>
      <c r="RWV277" s="508"/>
      <c r="RWW277" s="508"/>
      <c r="RWX277" s="508"/>
      <c r="RWY277" s="508"/>
      <c r="RWZ277" s="508"/>
      <c r="RXA277" s="508"/>
      <c r="RXB277" s="508"/>
      <c r="RXC277" s="508"/>
      <c r="RXD277" s="508"/>
      <c r="RXE277" s="508"/>
      <c r="RXF277" s="508"/>
      <c r="RXG277" s="508"/>
      <c r="RXH277" s="508"/>
      <c r="RXI277" s="508"/>
      <c r="RXJ277" s="508"/>
      <c r="RXK277" s="508"/>
      <c r="RXL277" s="508"/>
      <c r="RXM277" s="508"/>
      <c r="RXN277" s="508"/>
      <c r="RXO277" s="508"/>
      <c r="RXP277" s="508"/>
      <c r="RXQ277" s="508"/>
      <c r="RXR277" s="508"/>
      <c r="RXS277" s="508"/>
      <c r="RXT277" s="508"/>
      <c r="RXU277" s="508"/>
      <c r="RXV277" s="508"/>
      <c r="RXW277" s="508"/>
      <c r="RXX277" s="508"/>
      <c r="RXY277" s="508"/>
      <c r="RXZ277" s="508"/>
      <c r="RYA277" s="508"/>
      <c r="RYB277" s="508"/>
      <c r="RYC277" s="508"/>
      <c r="RYD277" s="508"/>
      <c r="RYE277" s="508"/>
      <c r="RYF277" s="508"/>
      <c r="RYG277" s="508"/>
      <c r="RYH277" s="508"/>
      <c r="RYI277" s="508"/>
      <c r="RYJ277" s="508"/>
      <c r="RYK277" s="508"/>
      <c r="RYL277" s="508"/>
      <c r="RYM277" s="508"/>
      <c r="RYN277" s="508"/>
      <c r="RYO277" s="508"/>
      <c r="RYP277" s="508"/>
      <c r="RYQ277" s="508"/>
      <c r="RYR277" s="508"/>
      <c r="RYS277" s="508"/>
      <c r="RYT277" s="508"/>
      <c r="RYU277" s="508"/>
      <c r="RYV277" s="508"/>
      <c r="RYW277" s="508"/>
      <c r="RYX277" s="508"/>
      <c r="RYY277" s="508"/>
      <c r="RYZ277" s="508"/>
      <c r="RZA277" s="508"/>
      <c r="RZB277" s="508"/>
      <c r="RZC277" s="508"/>
      <c r="RZD277" s="508"/>
      <c r="RZE277" s="508"/>
      <c r="RZF277" s="508"/>
      <c r="RZG277" s="508"/>
      <c r="RZH277" s="508"/>
      <c r="RZI277" s="508"/>
      <c r="RZJ277" s="508"/>
      <c r="RZK277" s="508"/>
      <c r="RZL277" s="508"/>
      <c r="RZM277" s="508"/>
      <c r="RZN277" s="508"/>
      <c r="RZO277" s="508"/>
      <c r="RZP277" s="508"/>
      <c r="RZQ277" s="508"/>
      <c r="RZR277" s="508"/>
      <c r="RZS277" s="508"/>
      <c r="RZT277" s="508"/>
      <c r="RZU277" s="508"/>
      <c r="RZV277" s="508"/>
      <c r="RZW277" s="508"/>
      <c r="RZX277" s="508"/>
      <c r="RZY277" s="508"/>
      <c r="RZZ277" s="508"/>
      <c r="SAA277" s="508"/>
      <c r="SAB277" s="508"/>
      <c r="SAC277" s="508"/>
      <c r="SAD277" s="508"/>
      <c r="SAE277" s="508"/>
      <c r="SAF277" s="508"/>
      <c r="SAG277" s="508"/>
      <c r="SAH277" s="508"/>
      <c r="SAI277" s="508"/>
      <c r="SAJ277" s="508"/>
      <c r="SAK277" s="508"/>
      <c r="SAL277" s="508"/>
      <c r="SAM277" s="508"/>
      <c r="SAN277" s="508"/>
      <c r="SAO277" s="508"/>
      <c r="SAP277" s="508"/>
      <c r="SAQ277" s="508"/>
      <c r="SAR277" s="508"/>
      <c r="SAS277" s="508"/>
      <c r="SAT277" s="508"/>
      <c r="SAU277" s="508"/>
      <c r="SAV277" s="508"/>
      <c r="SAW277" s="508"/>
      <c r="SAX277" s="508"/>
      <c r="SAY277" s="508"/>
      <c r="SAZ277" s="508"/>
      <c r="SBA277" s="508"/>
      <c r="SBB277" s="508"/>
      <c r="SBC277" s="508"/>
      <c r="SBD277" s="508"/>
      <c r="SBE277" s="508"/>
      <c r="SBF277" s="508"/>
      <c r="SBG277" s="508"/>
      <c r="SBH277" s="508"/>
      <c r="SBI277" s="508"/>
      <c r="SBJ277" s="508"/>
      <c r="SBK277" s="508"/>
      <c r="SBL277" s="508"/>
      <c r="SBM277" s="508"/>
      <c r="SBN277" s="508"/>
      <c r="SBO277" s="508"/>
      <c r="SBP277" s="508"/>
      <c r="SBQ277" s="508"/>
      <c r="SBR277" s="508"/>
      <c r="SBS277" s="508"/>
      <c r="SBT277" s="508"/>
      <c r="SBU277" s="508"/>
      <c r="SBV277" s="508"/>
      <c r="SBW277" s="508"/>
      <c r="SBX277" s="508"/>
      <c r="SBY277" s="508"/>
      <c r="SBZ277" s="508"/>
      <c r="SCA277" s="508"/>
      <c r="SCB277" s="508"/>
      <c r="SCC277" s="508"/>
      <c r="SCD277" s="508"/>
      <c r="SCE277" s="508"/>
      <c r="SCF277" s="508"/>
      <c r="SCG277" s="508"/>
      <c r="SCH277" s="508"/>
      <c r="SCI277" s="508"/>
      <c r="SCJ277" s="508"/>
      <c r="SCK277" s="508"/>
      <c r="SCL277" s="508"/>
      <c r="SCM277" s="508"/>
      <c r="SCN277" s="508"/>
      <c r="SCO277" s="508"/>
      <c r="SCP277" s="508"/>
      <c r="SCQ277" s="508"/>
      <c r="SCR277" s="508"/>
      <c r="SCS277" s="508"/>
      <c r="SCT277" s="508"/>
      <c r="SCU277" s="508"/>
      <c r="SCV277" s="508"/>
      <c r="SCW277" s="508"/>
      <c r="SCX277" s="508"/>
      <c r="SCY277" s="508"/>
      <c r="SCZ277" s="508"/>
      <c r="SDA277" s="508"/>
      <c r="SDB277" s="508"/>
      <c r="SDC277" s="508"/>
      <c r="SDD277" s="508"/>
      <c r="SDE277" s="508"/>
      <c r="SDF277" s="508"/>
      <c r="SDG277" s="508"/>
      <c r="SDH277" s="508"/>
      <c r="SDI277" s="508"/>
      <c r="SDJ277" s="508"/>
      <c r="SDK277" s="508"/>
      <c r="SDL277" s="508"/>
      <c r="SDM277" s="508"/>
      <c r="SDN277" s="508"/>
      <c r="SDO277" s="508"/>
      <c r="SDP277" s="508"/>
      <c r="SDQ277" s="508"/>
      <c r="SDR277" s="508"/>
      <c r="SDS277" s="508"/>
      <c r="SDT277" s="508"/>
      <c r="SDU277" s="508"/>
      <c r="SDV277" s="508"/>
      <c r="SDW277" s="508"/>
      <c r="SDX277" s="508"/>
      <c r="SDY277" s="508"/>
      <c r="SDZ277" s="508"/>
      <c r="SEA277" s="508"/>
      <c r="SEB277" s="508"/>
      <c r="SEC277" s="508"/>
      <c r="SED277" s="508"/>
      <c r="SEE277" s="508"/>
      <c r="SEF277" s="508"/>
      <c r="SEG277" s="508"/>
      <c r="SEH277" s="508"/>
      <c r="SEI277" s="508"/>
      <c r="SEJ277" s="508"/>
      <c r="SEK277" s="508"/>
      <c r="SEL277" s="508"/>
      <c r="SEM277" s="508"/>
      <c r="SEN277" s="508"/>
      <c r="SEO277" s="508"/>
      <c r="SEP277" s="508"/>
      <c r="SEQ277" s="508"/>
      <c r="SER277" s="508"/>
      <c r="SES277" s="508"/>
      <c r="SET277" s="508"/>
      <c r="SEU277" s="508"/>
      <c r="SEV277" s="508"/>
      <c r="SEW277" s="508"/>
      <c r="SEX277" s="508"/>
      <c r="SEY277" s="508"/>
      <c r="SEZ277" s="508"/>
      <c r="SFA277" s="508"/>
      <c r="SFB277" s="508"/>
      <c r="SFC277" s="508"/>
      <c r="SFD277" s="508"/>
      <c r="SFE277" s="508"/>
      <c r="SFF277" s="508"/>
      <c r="SFG277" s="508"/>
      <c r="SFH277" s="508"/>
      <c r="SFI277" s="508"/>
      <c r="SFJ277" s="508"/>
      <c r="SFK277" s="508"/>
      <c r="SFL277" s="508"/>
      <c r="SFM277" s="508"/>
      <c r="SFN277" s="508"/>
      <c r="SFO277" s="508"/>
      <c r="SFP277" s="508"/>
      <c r="SFQ277" s="508"/>
      <c r="SFR277" s="508"/>
      <c r="SFS277" s="508"/>
      <c r="SFT277" s="508"/>
      <c r="SFU277" s="508"/>
      <c r="SFV277" s="508"/>
      <c r="SFW277" s="508"/>
      <c r="SFX277" s="508"/>
      <c r="SFY277" s="508"/>
      <c r="SFZ277" s="508"/>
      <c r="SGA277" s="508"/>
      <c r="SGB277" s="508"/>
      <c r="SGC277" s="508"/>
      <c r="SGD277" s="508"/>
      <c r="SGE277" s="508"/>
      <c r="SGF277" s="508"/>
      <c r="SGG277" s="508"/>
      <c r="SGH277" s="508"/>
      <c r="SGI277" s="508"/>
      <c r="SGJ277" s="508"/>
      <c r="SGK277" s="508"/>
      <c r="SGL277" s="508"/>
      <c r="SGM277" s="508"/>
      <c r="SGN277" s="508"/>
      <c r="SGO277" s="508"/>
      <c r="SGP277" s="508"/>
      <c r="SGQ277" s="508"/>
      <c r="SGR277" s="508"/>
      <c r="SGS277" s="508"/>
      <c r="SGT277" s="508"/>
      <c r="SGU277" s="508"/>
      <c r="SGV277" s="508"/>
      <c r="SGW277" s="508"/>
      <c r="SGX277" s="508"/>
      <c r="SGY277" s="508"/>
      <c r="SGZ277" s="508"/>
      <c r="SHA277" s="508"/>
      <c r="SHB277" s="508"/>
      <c r="SHC277" s="508"/>
      <c r="SHD277" s="508"/>
      <c r="SHE277" s="508"/>
      <c r="SHF277" s="508"/>
      <c r="SHG277" s="508"/>
      <c r="SHH277" s="508"/>
      <c r="SHI277" s="508"/>
      <c r="SHJ277" s="508"/>
      <c r="SHK277" s="508"/>
      <c r="SHL277" s="508"/>
      <c r="SHM277" s="508"/>
      <c r="SHN277" s="508"/>
      <c r="SHO277" s="508"/>
      <c r="SHP277" s="508"/>
      <c r="SHQ277" s="508"/>
      <c r="SHR277" s="508"/>
      <c r="SHS277" s="508"/>
      <c r="SHT277" s="508"/>
      <c r="SHU277" s="508"/>
      <c r="SHV277" s="508"/>
      <c r="SHW277" s="508"/>
      <c r="SHX277" s="508"/>
      <c r="SHY277" s="508"/>
      <c r="SHZ277" s="508"/>
      <c r="SIA277" s="508"/>
      <c r="SIB277" s="508"/>
      <c r="SIC277" s="508"/>
      <c r="SID277" s="508"/>
      <c r="SIE277" s="508"/>
      <c r="SIF277" s="508"/>
      <c r="SIG277" s="508"/>
      <c r="SIH277" s="508"/>
      <c r="SII277" s="508"/>
      <c r="SIJ277" s="508"/>
      <c r="SIK277" s="508"/>
      <c r="SIL277" s="508"/>
      <c r="SIM277" s="508"/>
      <c r="SIN277" s="508"/>
      <c r="SIO277" s="508"/>
      <c r="SIP277" s="508"/>
      <c r="SIQ277" s="508"/>
      <c r="SIR277" s="508"/>
      <c r="SIS277" s="508"/>
      <c r="SIT277" s="508"/>
      <c r="SIU277" s="508"/>
      <c r="SIV277" s="508"/>
      <c r="SIW277" s="508"/>
      <c r="SIX277" s="508"/>
      <c r="SIY277" s="508"/>
      <c r="SIZ277" s="508"/>
      <c r="SJA277" s="508"/>
      <c r="SJB277" s="508"/>
      <c r="SJC277" s="508"/>
      <c r="SJD277" s="508"/>
      <c r="SJE277" s="508"/>
      <c r="SJF277" s="508"/>
      <c r="SJG277" s="508"/>
      <c r="SJH277" s="508"/>
      <c r="SJI277" s="508"/>
      <c r="SJJ277" s="508"/>
      <c r="SJK277" s="508"/>
      <c r="SJL277" s="508"/>
      <c r="SJM277" s="508"/>
      <c r="SJN277" s="508"/>
      <c r="SJO277" s="508"/>
      <c r="SJP277" s="508"/>
      <c r="SJQ277" s="508"/>
      <c r="SJR277" s="508"/>
      <c r="SJS277" s="508"/>
      <c r="SJT277" s="508"/>
      <c r="SJU277" s="508"/>
      <c r="SJV277" s="508"/>
      <c r="SJW277" s="508"/>
      <c r="SJX277" s="508"/>
      <c r="SJY277" s="508"/>
      <c r="SJZ277" s="508"/>
      <c r="SKA277" s="508"/>
      <c r="SKB277" s="508"/>
      <c r="SKC277" s="508"/>
      <c r="SKD277" s="508"/>
      <c r="SKE277" s="508"/>
      <c r="SKF277" s="508"/>
      <c r="SKG277" s="508"/>
      <c r="SKH277" s="508"/>
      <c r="SKI277" s="508"/>
      <c r="SKJ277" s="508"/>
      <c r="SKK277" s="508"/>
      <c r="SKL277" s="508"/>
      <c r="SKM277" s="508"/>
      <c r="SKN277" s="508"/>
      <c r="SKO277" s="508"/>
      <c r="SKP277" s="508"/>
      <c r="SKQ277" s="508"/>
      <c r="SKR277" s="508"/>
      <c r="SKS277" s="508"/>
      <c r="SKT277" s="508"/>
      <c r="SKU277" s="508"/>
      <c r="SKV277" s="508"/>
      <c r="SKW277" s="508"/>
      <c r="SKX277" s="508"/>
      <c r="SKY277" s="508"/>
      <c r="SKZ277" s="508"/>
      <c r="SLA277" s="508"/>
      <c r="SLB277" s="508"/>
      <c r="SLC277" s="508"/>
      <c r="SLD277" s="508"/>
      <c r="SLE277" s="508"/>
      <c r="SLF277" s="508"/>
      <c r="SLG277" s="508"/>
      <c r="SLH277" s="508"/>
      <c r="SLI277" s="508"/>
      <c r="SLJ277" s="508"/>
      <c r="SLK277" s="508"/>
      <c r="SLL277" s="508"/>
      <c r="SLM277" s="508"/>
      <c r="SLN277" s="508"/>
      <c r="SLO277" s="508"/>
      <c r="SLP277" s="508"/>
      <c r="SLQ277" s="508"/>
      <c r="SLR277" s="508"/>
      <c r="SLS277" s="508"/>
      <c r="SLT277" s="508"/>
      <c r="SLU277" s="508"/>
      <c r="SLV277" s="508"/>
      <c r="SLW277" s="508"/>
      <c r="SLX277" s="508"/>
      <c r="SLY277" s="508"/>
      <c r="SLZ277" s="508"/>
      <c r="SMA277" s="508"/>
      <c r="SMB277" s="508"/>
      <c r="SMC277" s="508"/>
      <c r="SMD277" s="508"/>
      <c r="SME277" s="508"/>
      <c r="SMF277" s="508"/>
      <c r="SMG277" s="508"/>
      <c r="SMH277" s="508"/>
      <c r="SMI277" s="508"/>
      <c r="SMJ277" s="508"/>
      <c r="SMK277" s="508"/>
      <c r="SML277" s="508"/>
      <c r="SMM277" s="508"/>
      <c r="SMN277" s="508"/>
      <c r="SMO277" s="508"/>
      <c r="SMP277" s="508"/>
      <c r="SMQ277" s="508"/>
      <c r="SMR277" s="508"/>
      <c r="SMS277" s="508"/>
      <c r="SMT277" s="508"/>
      <c r="SMU277" s="508"/>
      <c r="SMV277" s="508"/>
      <c r="SMW277" s="508"/>
      <c r="SMX277" s="508"/>
      <c r="SMY277" s="508"/>
      <c r="SMZ277" s="508"/>
      <c r="SNA277" s="508"/>
      <c r="SNB277" s="508"/>
      <c r="SNC277" s="508"/>
      <c r="SND277" s="508"/>
      <c r="SNE277" s="508"/>
      <c r="SNF277" s="508"/>
      <c r="SNG277" s="508"/>
      <c r="SNH277" s="508"/>
      <c r="SNI277" s="508"/>
      <c r="SNJ277" s="508"/>
      <c r="SNK277" s="508"/>
      <c r="SNL277" s="508"/>
      <c r="SNM277" s="508"/>
      <c r="SNN277" s="508"/>
      <c r="SNO277" s="508"/>
      <c r="SNP277" s="508"/>
      <c r="SNQ277" s="508"/>
      <c r="SNR277" s="508"/>
      <c r="SNS277" s="508"/>
      <c r="SNT277" s="508"/>
      <c r="SNU277" s="508"/>
      <c r="SNV277" s="508"/>
      <c r="SNW277" s="508"/>
      <c r="SNX277" s="508"/>
      <c r="SNY277" s="508"/>
      <c r="SNZ277" s="508"/>
      <c r="SOA277" s="508"/>
      <c r="SOB277" s="508"/>
      <c r="SOC277" s="508"/>
      <c r="SOD277" s="508"/>
      <c r="SOE277" s="508"/>
      <c r="SOF277" s="508"/>
      <c r="SOG277" s="508"/>
      <c r="SOH277" s="508"/>
      <c r="SOI277" s="508"/>
      <c r="SOJ277" s="508"/>
      <c r="SOK277" s="508"/>
      <c r="SOL277" s="508"/>
      <c r="SOM277" s="508"/>
      <c r="SON277" s="508"/>
      <c r="SOO277" s="508"/>
      <c r="SOP277" s="508"/>
      <c r="SOQ277" s="508"/>
      <c r="SOR277" s="508"/>
      <c r="SOS277" s="508"/>
      <c r="SOT277" s="508"/>
      <c r="SOU277" s="508"/>
      <c r="SOV277" s="508"/>
      <c r="SOW277" s="508"/>
      <c r="SOX277" s="508"/>
      <c r="SOY277" s="508"/>
      <c r="SOZ277" s="508"/>
      <c r="SPA277" s="508"/>
      <c r="SPB277" s="508"/>
      <c r="SPC277" s="508"/>
      <c r="SPD277" s="508"/>
      <c r="SPE277" s="508"/>
      <c r="SPF277" s="508"/>
      <c r="SPG277" s="508"/>
      <c r="SPH277" s="508"/>
      <c r="SPI277" s="508"/>
      <c r="SPJ277" s="508"/>
      <c r="SPK277" s="508"/>
      <c r="SPL277" s="508"/>
      <c r="SPM277" s="508"/>
      <c r="SPN277" s="508"/>
      <c r="SPO277" s="508"/>
      <c r="SPP277" s="508"/>
      <c r="SPQ277" s="508"/>
      <c r="SPR277" s="508"/>
      <c r="SPS277" s="508"/>
      <c r="SPT277" s="508"/>
      <c r="SPU277" s="508"/>
      <c r="SPV277" s="508"/>
      <c r="SPW277" s="508"/>
      <c r="SPX277" s="508"/>
      <c r="SPY277" s="508"/>
      <c r="SPZ277" s="508"/>
      <c r="SQA277" s="508"/>
      <c r="SQB277" s="508"/>
      <c r="SQC277" s="508"/>
      <c r="SQD277" s="508"/>
      <c r="SQE277" s="508"/>
      <c r="SQF277" s="508"/>
      <c r="SQG277" s="508"/>
      <c r="SQH277" s="508"/>
      <c r="SQI277" s="508"/>
      <c r="SQJ277" s="508"/>
      <c r="SQK277" s="508"/>
      <c r="SQL277" s="508"/>
      <c r="SQM277" s="508"/>
      <c r="SQN277" s="508"/>
      <c r="SQO277" s="508"/>
      <c r="SQP277" s="508"/>
      <c r="SQQ277" s="508"/>
      <c r="SQR277" s="508"/>
      <c r="SQS277" s="508"/>
      <c r="SQT277" s="508"/>
      <c r="SQU277" s="508"/>
      <c r="SQV277" s="508"/>
      <c r="SQW277" s="508"/>
      <c r="SQX277" s="508"/>
      <c r="SQY277" s="508"/>
      <c r="SQZ277" s="508"/>
      <c r="SRA277" s="508"/>
      <c r="SRB277" s="508"/>
      <c r="SRC277" s="508"/>
      <c r="SRD277" s="508"/>
      <c r="SRE277" s="508"/>
      <c r="SRF277" s="508"/>
      <c r="SRG277" s="508"/>
      <c r="SRH277" s="508"/>
      <c r="SRI277" s="508"/>
      <c r="SRJ277" s="508"/>
      <c r="SRK277" s="508"/>
      <c r="SRL277" s="508"/>
      <c r="SRM277" s="508"/>
      <c r="SRN277" s="508"/>
      <c r="SRO277" s="508"/>
      <c r="SRP277" s="508"/>
      <c r="SRQ277" s="508"/>
      <c r="SRR277" s="508"/>
      <c r="SRS277" s="508"/>
      <c r="SRT277" s="508"/>
      <c r="SRU277" s="508"/>
      <c r="SRV277" s="508"/>
      <c r="SRW277" s="508"/>
      <c r="SRX277" s="508"/>
      <c r="SRY277" s="508"/>
      <c r="SRZ277" s="508"/>
      <c r="SSA277" s="508"/>
      <c r="SSB277" s="508"/>
      <c r="SSC277" s="508"/>
      <c r="SSD277" s="508"/>
      <c r="SSE277" s="508"/>
      <c r="SSF277" s="508"/>
      <c r="SSG277" s="508"/>
      <c r="SSH277" s="508"/>
      <c r="SSI277" s="508"/>
      <c r="SSJ277" s="508"/>
      <c r="SSK277" s="508"/>
      <c r="SSL277" s="508"/>
      <c r="SSM277" s="508"/>
      <c r="SSN277" s="508"/>
      <c r="SSO277" s="508"/>
      <c r="SSP277" s="508"/>
      <c r="SSQ277" s="508"/>
      <c r="SSR277" s="508"/>
      <c r="SSS277" s="508"/>
      <c r="SST277" s="508"/>
      <c r="SSU277" s="508"/>
      <c r="SSV277" s="508"/>
      <c r="SSW277" s="508"/>
      <c r="SSX277" s="508"/>
      <c r="SSY277" s="508"/>
      <c r="SSZ277" s="508"/>
      <c r="STA277" s="508"/>
      <c r="STB277" s="508"/>
      <c r="STC277" s="508"/>
      <c r="STD277" s="508"/>
      <c r="STE277" s="508"/>
      <c r="STF277" s="508"/>
      <c r="STG277" s="508"/>
      <c r="STH277" s="508"/>
      <c r="STI277" s="508"/>
      <c r="STJ277" s="508"/>
      <c r="STK277" s="508"/>
      <c r="STL277" s="508"/>
      <c r="STM277" s="508"/>
      <c r="STN277" s="508"/>
      <c r="STO277" s="508"/>
      <c r="STP277" s="508"/>
      <c r="STQ277" s="508"/>
      <c r="STR277" s="508"/>
      <c r="STS277" s="508"/>
      <c r="STT277" s="508"/>
      <c r="STU277" s="508"/>
      <c r="STV277" s="508"/>
      <c r="STW277" s="508"/>
      <c r="STX277" s="508"/>
      <c r="STY277" s="508"/>
      <c r="STZ277" s="508"/>
      <c r="SUA277" s="508"/>
      <c r="SUB277" s="508"/>
      <c r="SUC277" s="508"/>
      <c r="SUD277" s="508"/>
      <c r="SUE277" s="508"/>
      <c r="SUF277" s="508"/>
      <c r="SUG277" s="508"/>
      <c r="SUH277" s="508"/>
      <c r="SUI277" s="508"/>
      <c r="SUJ277" s="508"/>
      <c r="SUK277" s="508"/>
      <c r="SUL277" s="508"/>
      <c r="SUM277" s="508"/>
      <c r="SUN277" s="508"/>
      <c r="SUO277" s="508"/>
      <c r="SUP277" s="508"/>
      <c r="SUQ277" s="508"/>
      <c r="SUR277" s="508"/>
      <c r="SUS277" s="508"/>
      <c r="SUT277" s="508"/>
      <c r="SUU277" s="508"/>
      <c r="SUV277" s="508"/>
      <c r="SUW277" s="508"/>
      <c r="SUX277" s="508"/>
      <c r="SUY277" s="508"/>
      <c r="SUZ277" s="508"/>
      <c r="SVA277" s="508"/>
      <c r="SVB277" s="508"/>
      <c r="SVC277" s="508"/>
      <c r="SVD277" s="508"/>
      <c r="SVE277" s="508"/>
      <c r="SVF277" s="508"/>
      <c r="SVG277" s="508"/>
      <c r="SVH277" s="508"/>
      <c r="SVI277" s="508"/>
      <c r="SVJ277" s="508"/>
      <c r="SVK277" s="508"/>
      <c r="SVL277" s="508"/>
      <c r="SVM277" s="508"/>
      <c r="SVN277" s="508"/>
      <c r="SVO277" s="508"/>
      <c r="SVP277" s="508"/>
      <c r="SVQ277" s="508"/>
      <c r="SVR277" s="508"/>
      <c r="SVS277" s="508"/>
      <c r="SVT277" s="508"/>
      <c r="SVU277" s="508"/>
      <c r="SVV277" s="508"/>
      <c r="SVW277" s="508"/>
      <c r="SVX277" s="508"/>
      <c r="SVY277" s="508"/>
      <c r="SVZ277" s="508"/>
      <c r="SWA277" s="508"/>
      <c r="SWB277" s="508"/>
      <c r="SWC277" s="508"/>
      <c r="SWD277" s="508"/>
      <c r="SWE277" s="508"/>
      <c r="SWF277" s="508"/>
      <c r="SWG277" s="508"/>
      <c r="SWH277" s="508"/>
      <c r="SWI277" s="508"/>
      <c r="SWJ277" s="508"/>
      <c r="SWK277" s="508"/>
      <c r="SWL277" s="508"/>
      <c r="SWM277" s="508"/>
      <c r="SWN277" s="508"/>
      <c r="SWO277" s="508"/>
      <c r="SWP277" s="508"/>
      <c r="SWQ277" s="508"/>
      <c r="SWR277" s="508"/>
      <c r="SWS277" s="508"/>
      <c r="SWT277" s="508"/>
      <c r="SWU277" s="508"/>
      <c r="SWV277" s="508"/>
      <c r="SWW277" s="508"/>
      <c r="SWX277" s="508"/>
      <c r="SWY277" s="508"/>
      <c r="SWZ277" s="508"/>
      <c r="SXA277" s="508"/>
      <c r="SXB277" s="508"/>
      <c r="SXC277" s="508"/>
      <c r="SXD277" s="508"/>
      <c r="SXE277" s="508"/>
      <c r="SXF277" s="508"/>
      <c r="SXG277" s="508"/>
      <c r="SXH277" s="508"/>
      <c r="SXI277" s="508"/>
      <c r="SXJ277" s="508"/>
      <c r="SXK277" s="508"/>
      <c r="SXL277" s="508"/>
      <c r="SXM277" s="508"/>
      <c r="SXN277" s="508"/>
      <c r="SXO277" s="508"/>
      <c r="SXP277" s="508"/>
      <c r="SXQ277" s="508"/>
      <c r="SXR277" s="508"/>
      <c r="SXS277" s="508"/>
      <c r="SXT277" s="508"/>
      <c r="SXU277" s="508"/>
      <c r="SXV277" s="508"/>
      <c r="SXW277" s="508"/>
      <c r="SXX277" s="508"/>
      <c r="SXY277" s="508"/>
      <c r="SXZ277" s="508"/>
      <c r="SYA277" s="508"/>
      <c r="SYB277" s="508"/>
      <c r="SYC277" s="508"/>
      <c r="SYD277" s="508"/>
      <c r="SYE277" s="508"/>
      <c r="SYF277" s="508"/>
      <c r="SYG277" s="508"/>
      <c r="SYH277" s="508"/>
      <c r="SYI277" s="508"/>
      <c r="SYJ277" s="508"/>
      <c r="SYK277" s="508"/>
      <c r="SYL277" s="508"/>
      <c r="SYM277" s="508"/>
      <c r="SYN277" s="508"/>
      <c r="SYO277" s="508"/>
      <c r="SYP277" s="508"/>
      <c r="SYQ277" s="508"/>
      <c r="SYR277" s="508"/>
      <c r="SYS277" s="508"/>
      <c r="SYT277" s="508"/>
      <c r="SYU277" s="508"/>
      <c r="SYV277" s="508"/>
      <c r="SYW277" s="508"/>
      <c r="SYX277" s="508"/>
      <c r="SYY277" s="508"/>
      <c r="SYZ277" s="508"/>
      <c r="SZA277" s="508"/>
      <c r="SZB277" s="508"/>
      <c r="SZC277" s="508"/>
      <c r="SZD277" s="508"/>
      <c r="SZE277" s="508"/>
      <c r="SZF277" s="508"/>
      <c r="SZG277" s="508"/>
      <c r="SZH277" s="508"/>
      <c r="SZI277" s="508"/>
      <c r="SZJ277" s="508"/>
      <c r="SZK277" s="508"/>
      <c r="SZL277" s="508"/>
      <c r="SZM277" s="508"/>
      <c r="SZN277" s="508"/>
      <c r="SZO277" s="508"/>
      <c r="SZP277" s="508"/>
      <c r="SZQ277" s="508"/>
      <c r="SZR277" s="508"/>
      <c r="SZS277" s="508"/>
      <c r="SZT277" s="508"/>
      <c r="SZU277" s="508"/>
      <c r="SZV277" s="508"/>
      <c r="SZW277" s="508"/>
      <c r="SZX277" s="508"/>
      <c r="SZY277" s="508"/>
      <c r="SZZ277" s="508"/>
      <c r="TAA277" s="508"/>
      <c r="TAB277" s="508"/>
      <c r="TAC277" s="508"/>
      <c r="TAD277" s="508"/>
      <c r="TAE277" s="508"/>
      <c r="TAF277" s="508"/>
      <c r="TAG277" s="508"/>
      <c r="TAH277" s="508"/>
      <c r="TAI277" s="508"/>
      <c r="TAJ277" s="508"/>
      <c r="TAK277" s="508"/>
      <c r="TAL277" s="508"/>
      <c r="TAM277" s="508"/>
      <c r="TAN277" s="508"/>
      <c r="TAO277" s="508"/>
      <c r="TAP277" s="508"/>
      <c r="TAQ277" s="508"/>
      <c r="TAR277" s="508"/>
      <c r="TAS277" s="508"/>
      <c r="TAT277" s="508"/>
      <c r="TAU277" s="508"/>
      <c r="TAV277" s="508"/>
      <c r="TAW277" s="508"/>
      <c r="TAX277" s="508"/>
      <c r="TAY277" s="508"/>
      <c r="TAZ277" s="508"/>
      <c r="TBA277" s="508"/>
      <c r="TBB277" s="508"/>
      <c r="TBC277" s="508"/>
      <c r="TBD277" s="508"/>
      <c r="TBE277" s="508"/>
      <c r="TBF277" s="508"/>
      <c r="TBG277" s="508"/>
      <c r="TBH277" s="508"/>
      <c r="TBI277" s="508"/>
      <c r="TBJ277" s="508"/>
      <c r="TBK277" s="508"/>
      <c r="TBL277" s="508"/>
      <c r="TBM277" s="508"/>
      <c r="TBN277" s="508"/>
      <c r="TBO277" s="508"/>
      <c r="TBP277" s="508"/>
      <c r="TBQ277" s="508"/>
      <c r="TBR277" s="508"/>
      <c r="TBS277" s="508"/>
      <c r="TBT277" s="508"/>
      <c r="TBU277" s="508"/>
      <c r="TBV277" s="508"/>
      <c r="TBW277" s="508"/>
      <c r="TBX277" s="508"/>
      <c r="TBY277" s="508"/>
      <c r="TBZ277" s="508"/>
      <c r="TCA277" s="508"/>
      <c r="TCB277" s="508"/>
      <c r="TCC277" s="508"/>
      <c r="TCD277" s="508"/>
      <c r="TCE277" s="508"/>
      <c r="TCF277" s="508"/>
      <c r="TCG277" s="508"/>
      <c r="TCH277" s="508"/>
      <c r="TCI277" s="508"/>
      <c r="TCJ277" s="508"/>
      <c r="TCK277" s="508"/>
      <c r="TCL277" s="508"/>
      <c r="TCM277" s="508"/>
      <c r="TCN277" s="508"/>
      <c r="TCO277" s="508"/>
      <c r="TCP277" s="508"/>
      <c r="TCQ277" s="508"/>
      <c r="TCR277" s="508"/>
      <c r="TCS277" s="508"/>
      <c r="TCT277" s="508"/>
      <c r="TCU277" s="508"/>
      <c r="TCV277" s="508"/>
      <c r="TCW277" s="508"/>
      <c r="TCX277" s="508"/>
      <c r="TCY277" s="508"/>
      <c r="TCZ277" s="508"/>
      <c r="TDA277" s="508"/>
      <c r="TDB277" s="508"/>
      <c r="TDC277" s="508"/>
      <c r="TDD277" s="508"/>
      <c r="TDE277" s="508"/>
      <c r="TDF277" s="508"/>
      <c r="TDG277" s="508"/>
      <c r="TDH277" s="508"/>
      <c r="TDI277" s="508"/>
      <c r="TDJ277" s="508"/>
      <c r="TDK277" s="508"/>
      <c r="TDL277" s="508"/>
      <c r="TDM277" s="508"/>
      <c r="TDN277" s="508"/>
      <c r="TDO277" s="508"/>
      <c r="TDP277" s="508"/>
      <c r="TDQ277" s="508"/>
      <c r="TDR277" s="508"/>
      <c r="TDS277" s="508"/>
      <c r="TDT277" s="508"/>
      <c r="TDU277" s="508"/>
      <c r="TDV277" s="508"/>
      <c r="TDW277" s="508"/>
      <c r="TDX277" s="508"/>
      <c r="TDY277" s="508"/>
      <c r="TDZ277" s="508"/>
      <c r="TEA277" s="508"/>
      <c r="TEB277" s="508"/>
      <c r="TEC277" s="508"/>
      <c r="TED277" s="508"/>
      <c r="TEE277" s="508"/>
      <c r="TEF277" s="508"/>
      <c r="TEG277" s="508"/>
      <c r="TEH277" s="508"/>
      <c r="TEI277" s="508"/>
      <c r="TEJ277" s="508"/>
      <c r="TEK277" s="508"/>
      <c r="TEL277" s="508"/>
      <c r="TEM277" s="508"/>
      <c r="TEN277" s="508"/>
      <c r="TEO277" s="508"/>
      <c r="TEP277" s="508"/>
      <c r="TEQ277" s="508"/>
      <c r="TER277" s="508"/>
      <c r="TES277" s="508"/>
      <c r="TET277" s="508"/>
      <c r="TEU277" s="508"/>
      <c r="TEV277" s="508"/>
      <c r="TEW277" s="508"/>
      <c r="TEX277" s="508"/>
      <c r="TEY277" s="508"/>
      <c r="TEZ277" s="508"/>
      <c r="TFA277" s="508"/>
      <c r="TFB277" s="508"/>
      <c r="TFC277" s="508"/>
      <c r="TFD277" s="508"/>
      <c r="TFE277" s="508"/>
      <c r="TFF277" s="508"/>
      <c r="TFG277" s="508"/>
      <c r="TFH277" s="508"/>
      <c r="TFI277" s="508"/>
      <c r="TFJ277" s="508"/>
      <c r="TFK277" s="508"/>
      <c r="TFL277" s="508"/>
      <c r="TFM277" s="508"/>
      <c r="TFN277" s="508"/>
      <c r="TFO277" s="508"/>
      <c r="TFP277" s="508"/>
      <c r="TFQ277" s="508"/>
      <c r="TFR277" s="508"/>
      <c r="TFS277" s="508"/>
      <c r="TFT277" s="508"/>
      <c r="TFU277" s="508"/>
      <c r="TFV277" s="508"/>
      <c r="TFW277" s="508"/>
      <c r="TFX277" s="508"/>
      <c r="TFY277" s="508"/>
      <c r="TFZ277" s="508"/>
      <c r="TGA277" s="508"/>
      <c r="TGB277" s="508"/>
      <c r="TGC277" s="508"/>
      <c r="TGD277" s="508"/>
      <c r="TGE277" s="508"/>
      <c r="TGF277" s="508"/>
      <c r="TGG277" s="508"/>
      <c r="TGH277" s="508"/>
      <c r="TGI277" s="508"/>
      <c r="TGJ277" s="508"/>
      <c r="TGK277" s="508"/>
      <c r="TGL277" s="508"/>
      <c r="TGM277" s="508"/>
      <c r="TGN277" s="508"/>
      <c r="TGO277" s="508"/>
      <c r="TGP277" s="508"/>
      <c r="TGQ277" s="508"/>
      <c r="TGR277" s="508"/>
      <c r="TGS277" s="508"/>
      <c r="TGT277" s="508"/>
      <c r="TGU277" s="508"/>
      <c r="TGV277" s="508"/>
      <c r="TGW277" s="508"/>
      <c r="TGX277" s="508"/>
      <c r="TGY277" s="508"/>
      <c r="TGZ277" s="508"/>
      <c r="THA277" s="508"/>
      <c r="THB277" s="508"/>
      <c r="THC277" s="508"/>
      <c r="THD277" s="508"/>
      <c r="THE277" s="508"/>
      <c r="THF277" s="508"/>
      <c r="THG277" s="508"/>
      <c r="THH277" s="508"/>
      <c r="THI277" s="508"/>
      <c r="THJ277" s="508"/>
      <c r="THK277" s="508"/>
      <c r="THL277" s="508"/>
      <c r="THM277" s="508"/>
      <c r="THN277" s="508"/>
      <c r="THO277" s="508"/>
      <c r="THP277" s="508"/>
      <c r="THQ277" s="508"/>
      <c r="THR277" s="508"/>
      <c r="THS277" s="508"/>
      <c r="THT277" s="508"/>
      <c r="THU277" s="508"/>
      <c r="THV277" s="508"/>
      <c r="THW277" s="508"/>
      <c r="THX277" s="508"/>
      <c r="THY277" s="508"/>
      <c r="THZ277" s="508"/>
      <c r="TIA277" s="508"/>
      <c r="TIB277" s="508"/>
      <c r="TIC277" s="508"/>
      <c r="TID277" s="508"/>
      <c r="TIE277" s="508"/>
      <c r="TIF277" s="508"/>
      <c r="TIG277" s="508"/>
      <c r="TIH277" s="508"/>
      <c r="TII277" s="508"/>
      <c r="TIJ277" s="508"/>
      <c r="TIK277" s="508"/>
      <c r="TIL277" s="508"/>
      <c r="TIM277" s="508"/>
      <c r="TIN277" s="508"/>
      <c r="TIO277" s="508"/>
      <c r="TIP277" s="508"/>
      <c r="TIQ277" s="508"/>
      <c r="TIR277" s="508"/>
      <c r="TIS277" s="508"/>
      <c r="TIT277" s="508"/>
      <c r="TIU277" s="508"/>
      <c r="TIV277" s="508"/>
      <c r="TIW277" s="508"/>
      <c r="TIX277" s="508"/>
      <c r="TIY277" s="508"/>
      <c r="TIZ277" s="508"/>
      <c r="TJA277" s="508"/>
      <c r="TJB277" s="508"/>
      <c r="TJC277" s="508"/>
      <c r="TJD277" s="508"/>
      <c r="TJE277" s="508"/>
      <c r="TJF277" s="508"/>
      <c r="TJG277" s="508"/>
      <c r="TJH277" s="508"/>
      <c r="TJI277" s="508"/>
      <c r="TJJ277" s="508"/>
      <c r="TJK277" s="508"/>
      <c r="TJL277" s="508"/>
      <c r="TJM277" s="508"/>
      <c r="TJN277" s="508"/>
      <c r="TJO277" s="508"/>
      <c r="TJP277" s="508"/>
      <c r="TJQ277" s="508"/>
      <c r="TJR277" s="508"/>
      <c r="TJS277" s="508"/>
      <c r="TJT277" s="508"/>
      <c r="TJU277" s="508"/>
      <c r="TJV277" s="508"/>
      <c r="TJW277" s="508"/>
      <c r="TJX277" s="508"/>
      <c r="TJY277" s="508"/>
      <c r="TJZ277" s="508"/>
      <c r="TKA277" s="508"/>
      <c r="TKB277" s="508"/>
      <c r="TKC277" s="508"/>
      <c r="TKD277" s="508"/>
      <c r="TKE277" s="508"/>
      <c r="TKF277" s="508"/>
      <c r="TKG277" s="508"/>
      <c r="TKH277" s="508"/>
      <c r="TKI277" s="508"/>
      <c r="TKJ277" s="508"/>
      <c r="TKK277" s="508"/>
      <c r="TKL277" s="508"/>
      <c r="TKM277" s="508"/>
      <c r="TKN277" s="508"/>
      <c r="TKO277" s="508"/>
      <c r="TKP277" s="508"/>
      <c r="TKQ277" s="508"/>
      <c r="TKR277" s="508"/>
      <c r="TKS277" s="508"/>
      <c r="TKT277" s="508"/>
      <c r="TKU277" s="508"/>
      <c r="TKV277" s="508"/>
      <c r="TKW277" s="508"/>
      <c r="TKX277" s="508"/>
      <c r="TKY277" s="508"/>
      <c r="TKZ277" s="508"/>
      <c r="TLA277" s="508"/>
      <c r="TLB277" s="508"/>
      <c r="TLC277" s="508"/>
      <c r="TLD277" s="508"/>
      <c r="TLE277" s="508"/>
      <c r="TLF277" s="508"/>
      <c r="TLG277" s="508"/>
      <c r="TLH277" s="508"/>
      <c r="TLI277" s="508"/>
      <c r="TLJ277" s="508"/>
      <c r="TLK277" s="508"/>
      <c r="TLL277" s="508"/>
      <c r="TLM277" s="508"/>
      <c r="TLN277" s="508"/>
      <c r="TLO277" s="508"/>
      <c r="TLP277" s="508"/>
      <c r="TLQ277" s="508"/>
      <c r="TLR277" s="508"/>
      <c r="TLS277" s="508"/>
      <c r="TLT277" s="508"/>
      <c r="TLU277" s="508"/>
      <c r="TLV277" s="508"/>
      <c r="TLW277" s="508"/>
      <c r="TLX277" s="508"/>
      <c r="TLY277" s="508"/>
      <c r="TLZ277" s="508"/>
      <c r="TMA277" s="508"/>
      <c r="TMB277" s="508"/>
      <c r="TMC277" s="508"/>
      <c r="TMD277" s="508"/>
      <c r="TME277" s="508"/>
      <c r="TMF277" s="508"/>
      <c r="TMG277" s="508"/>
      <c r="TMH277" s="508"/>
      <c r="TMI277" s="508"/>
      <c r="TMJ277" s="508"/>
      <c r="TMK277" s="508"/>
      <c r="TML277" s="508"/>
      <c r="TMM277" s="508"/>
      <c r="TMN277" s="508"/>
      <c r="TMO277" s="508"/>
      <c r="TMP277" s="508"/>
      <c r="TMQ277" s="508"/>
      <c r="TMR277" s="508"/>
      <c r="TMS277" s="508"/>
      <c r="TMT277" s="508"/>
      <c r="TMU277" s="508"/>
      <c r="TMV277" s="508"/>
      <c r="TMW277" s="508"/>
      <c r="TMX277" s="508"/>
      <c r="TMY277" s="508"/>
      <c r="TMZ277" s="508"/>
      <c r="TNA277" s="508"/>
      <c r="TNB277" s="508"/>
      <c r="TNC277" s="508"/>
      <c r="TND277" s="508"/>
      <c r="TNE277" s="508"/>
      <c r="TNF277" s="508"/>
      <c r="TNG277" s="508"/>
      <c r="TNH277" s="508"/>
      <c r="TNI277" s="508"/>
      <c r="TNJ277" s="508"/>
      <c r="TNK277" s="508"/>
      <c r="TNL277" s="508"/>
      <c r="TNM277" s="508"/>
      <c r="TNN277" s="508"/>
      <c r="TNO277" s="508"/>
      <c r="TNP277" s="508"/>
      <c r="TNQ277" s="508"/>
      <c r="TNR277" s="508"/>
      <c r="TNS277" s="508"/>
      <c r="TNT277" s="508"/>
      <c r="TNU277" s="508"/>
      <c r="TNV277" s="508"/>
      <c r="TNW277" s="508"/>
      <c r="TNX277" s="508"/>
      <c r="TNY277" s="508"/>
      <c r="TNZ277" s="508"/>
      <c r="TOA277" s="508"/>
      <c r="TOB277" s="508"/>
      <c r="TOC277" s="508"/>
      <c r="TOD277" s="508"/>
      <c r="TOE277" s="508"/>
      <c r="TOF277" s="508"/>
      <c r="TOG277" s="508"/>
      <c r="TOH277" s="508"/>
      <c r="TOI277" s="508"/>
      <c r="TOJ277" s="508"/>
      <c r="TOK277" s="508"/>
      <c r="TOL277" s="508"/>
      <c r="TOM277" s="508"/>
      <c r="TON277" s="508"/>
      <c r="TOO277" s="508"/>
      <c r="TOP277" s="508"/>
      <c r="TOQ277" s="508"/>
      <c r="TOR277" s="508"/>
      <c r="TOS277" s="508"/>
      <c r="TOT277" s="508"/>
      <c r="TOU277" s="508"/>
      <c r="TOV277" s="508"/>
      <c r="TOW277" s="508"/>
      <c r="TOX277" s="508"/>
      <c r="TOY277" s="508"/>
      <c r="TOZ277" s="508"/>
      <c r="TPA277" s="508"/>
      <c r="TPB277" s="508"/>
      <c r="TPC277" s="508"/>
      <c r="TPD277" s="508"/>
      <c r="TPE277" s="508"/>
      <c r="TPF277" s="508"/>
      <c r="TPG277" s="508"/>
      <c r="TPH277" s="508"/>
      <c r="TPI277" s="508"/>
      <c r="TPJ277" s="508"/>
      <c r="TPK277" s="508"/>
      <c r="TPL277" s="508"/>
      <c r="TPM277" s="508"/>
      <c r="TPN277" s="508"/>
      <c r="TPO277" s="508"/>
      <c r="TPP277" s="508"/>
      <c r="TPQ277" s="508"/>
      <c r="TPR277" s="508"/>
      <c r="TPS277" s="508"/>
      <c r="TPT277" s="508"/>
      <c r="TPU277" s="508"/>
      <c r="TPV277" s="508"/>
      <c r="TPW277" s="508"/>
      <c r="TPX277" s="508"/>
      <c r="TPY277" s="508"/>
      <c r="TPZ277" s="508"/>
      <c r="TQA277" s="508"/>
      <c r="TQB277" s="508"/>
      <c r="TQC277" s="508"/>
      <c r="TQD277" s="508"/>
      <c r="TQE277" s="508"/>
      <c r="TQF277" s="508"/>
      <c r="TQG277" s="508"/>
      <c r="TQH277" s="508"/>
      <c r="TQI277" s="508"/>
      <c r="TQJ277" s="508"/>
      <c r="TQK277" s="508"/>
      <c r="TQL277" s="508"/>
      <c r="TQM277" s="508"/>
      <c r="TQN277" s="508"/>
      <c r="TQO277" s="508"/>
      <c r="TQP277" s="508"/>
      <c r="TQQ277" s="508"/>
      <c r="TQR277" s="508"/>
      <c r="TQS277" s="508"/>
      <c r="TQT277" s="508"/>
      <c r="TQU277" s="508"/>
      <c r="TQV277" s="508"/>
      <c r="TQW277" s="508"/>
      <c r="TQX277" s="508"/>
      <c r="TQY277" s="508"/>
      <c r="TQZ277" s="508"/>
      <c r="TRA277" s="508"/>
      <c r="TRB277" s="508"/>
      <c r="TRC277" s="508"/>
      <c r="TRD277" s="508"/>
      <c r="TRE277" s="508"/>
      <c r="TRF277" s="508"/>
      <c r="TRG277" s="508"/>
      <c r="TRH277" s="508"/>
      <c r="TRI277" s="508"/>
      <c r="TRJ277" s="508"/>
      <c r="TRK277" s="508"/>
      <c r="TRL277" s="508"/>
      <c r="TRM277" s="508"/>
      <c r="TRN277" s="508"/>
      <c r="TRO277" s="508"/>
      <c r="TRP277" s="508"/>
      <c r="TRQ277" s="508"/>
      <c r="TRR277" s="508"/>
      <c r="TRS277" s="508"/>
      <c r="TRT277" s="508"/>
      <c r="TRU277" s="508"/>
      <c r="TRV277" s="508"/>
      <c r="TRW277" s="508"/>
      <c r="TRX277" s="508"/>
      <c r="TRY277" s="508"/>
      <c r="TRZ277" s="508"/>
      <c r="TSA277" s="508"/>
      <c r="TSB277" s="508"/>
      <c r="TSC277" s="508"/>
      <c r="TSD277" s="508"/>
      <c r="TSE277" s="508"/>
      <c r="TSF277" s="508"/>
      <c r="TSG277" s="508"/>
      <c r="TSH277" s="508"/>
      <c r="TSI277" s="508"/>
      <c r="TSJ277" s="508"/>
      <c r="TSK277" s="508"/>
      <c r="TSL277" s="508"/>
      <c r="TSM277" s="508"/>
      <c r="TSN277" s="508"/>
      <c r="TSO277" s="508"/>
      <c r="TSP277" s="508"/>
      <c r="TSQ277" s="508"/>
      <c r="TSR277" s="508"/>
      <c r="TSS277" s="508"/>
      <c r="TST277" s="508"/>
      <c r="TSU277" s="508"/>
      <c r="TSV277" s="508"/>
      <c r="TSW277" s="508"/>
      <c r="TSX277" s="508"/>
      <c r="TSY277" s="508"/>
      <c r="TSZ277" s="508"/>
      <c r="TTA277" s="508"/>
      <c r="TTB277" s="508"/>
      <c r="TTC277" s="508"/>
      <c r="TTD277" s="508"/>
      <c r="TTE277" s="508"/>
      <c r="TTF277" s="508"/>
      <c r="TTG277" s="508"/>
      <c r="TTH277" s="508"/>
      <c r="TTI277" s="508"/>
      <c r="TTJ277" s="508"/>
      <c r="TTK277" s="508"/>
      <c r="TTL277" s="508"/>
      <c r="TTM277" s="508"/>
      <c r="TTN277" s="508"/>
      <c r="TTO277" s="508"/>
      <c r="TTP277" s="508"/>
      <c r="TTQ277" s="508"/>
      <c r="TTR277" s="508"/>
      <c r="TTS277" s="508"/>
      <c r="TTT277" s="508"/>
      <c r="TTU277" s="508"/>
      <c r="TTV277" s="508"/>
      <c r="TTW277" s="508"/>
      <c r="TTX277" s="508"/>
      <c r="TTY277" s="508"/>
      <c r="TTZ277" s="508"/>
      <c r="TUA277" s="508"/>
      <c r="TUB277" s="508"/>
      <c r="TUC277" s="508"/>
      <c r="TUD277" s="508"/>
      <c r="TUE277" s="508"/>
      <c r="TUF277" s="508"/>
      <c r="TUG277" s="508"/>
      <c r="TUH277" s="508"/>
      <c r="TUI277" s="508"/>
      <c r="TUJ277" s="508"/>
      <c r="TUK277" s="508"/>
      <c r="TUL277" s="508"/>
      <c r="TUM277" s="508"/>
      <c r="TUN277" s="508"/>
      <c r="TUO277" s="508"/>
      <c r="TUP277" s="508"/>
      <c r="TUQ277" s="508"/>
      <c r="TUR277" s="508"/>
      <c r="TUS277" s="508"/>
      <c r="TUT277" s="508"/>
      <c r="TUU277" s="508"/>
      <c r="TUV277" s="508"/>
      <c r="TUW277" s="508"/>
      <c r="TUX277" s="508"/>
      <c r="TUY277" s="508"/>
      <c r="TUZ277" s="508"/>
      <c r="TVA277" s="508"/>
      <c r="TVB277" s="508"/>
      <c r="TVC277" s="508"/>
      <c r="TVD277" s="508"/>
      <c r="TVE277" s="508"/>
      <c r="TVF277" s="508"/>
      <c r="TVG277" s="508"/>
      <c r="TVH277" s="508"/>
      <c r="TVI277" s="508"/>
      <c r="TVJ277" s="508"/>
      <c r="TVK277" s="508"/>
      <c r="TVL277" s="508"/>
      <c r="TVM277" s="508"/>
      <c r="TVN277" s="508"/>
      <c r="TVO277" s="508"/>
      <c r="TVP277" s="508"/>
      <c r="TVQ277" s="508"/>
      <c r="TVR277" s="508"/>
      <c r="TVS277" s="508"/>
      <c r="TVT277" s="508"/>
      <c r="TVU277" s="508"/>
      <c r="TVV277" s="508"/>
      <c r="TVW277" s="508"/>
      <c r="TVX277" s="508"/>
      <c r="TVY277" s="508"/>
      <c r="TVZ277" s="508"/>
      <c r="TWA277" s="508"/>
      <c r="TWB277" s="508"/>
      <c r="TWC277" s="508"/>
      <c r="TWD277" s="508"/>
      <c r="TWE277" s="508"/>
      <c r="TWF277" s="508"/>
      <c r="TWG277" s="508"/>
      <c r="TWH277" s="508"/>
      <c r="TWI277" s="508"/>
      <c r="TWJ277" s="508"/>
      <c r="TWK277" s="508"/>
      <c r="TWL277" s="508"/>
      <c r="TWM277" s="508"/>
      <c r="TWN277" s="508"/>
      <c r="TWO277" s="508"/>
      <c r="TWP277" s="508"/>
      <c r="TWQ277" s="508"/>
      <c r="TWR277" s="508"/>
      <c r="TWS277" s="508"/>
      <c r="TWT277" s="508"/>
      <c r="TWU277" s="508"/>
      <c r="TWV277" s="508"/>
      <c r="TWW277" s="508"/>
      <c r="TWX277" s="508"/>
      <c r="TWY277" s="508"/>
      <c r="TWZ277" s="508"/>
      <c r="TXA277" s="508"/>
      <c r="TXB277" s="508"/>
      <c r="TXC277" s="508"/>
      <c r="TXD277" s="508"/>
      <c r="TXE277" s="508"/>
      <c r="TXF277" s="508"/>
      <c r="TXG277" s="508"/>
      <c r="TXH277" s="508"/>
      <c r="TXI277" s="508"/>
      <c r="TXJ277" s="508"/>
      <c r="TXK277" s="508"/>
      <c r="TXL277" s="508"/>
      <c r="TXM277" s="508"/>
      <c r="TXN277" s="508"/>
      <c r="TXO277" s="508"/>
      <c r="TXP277" s="508"/>
      <c r="TXQ277" s="508"/>
      <c r="TXR277" s="508"/>
      <c r="TXS277" s="508"/>
      <c r="TXT277" s="508"/>
      <c r="TXU277" s="508"/>
      <c r="TXV277" s="508"/>
      <c r="TXW277" s="508"/>
      <c r="TXX277" s="508"/>
      <c r="TXY277" s="508"/>
      <c r="TXZ277" s="508"/>
      <c r="TYA277" s="508"/>
      <c r="TYB277" s="508"/>
      <c r="TYC277" s="508"/>
      <c r="TYD277" s="508"/>
      <c r="TYE277" s="508"/>
      <c r="TYF277" s="508"/>
      <c r="TYG277" s="508"/>
      <c r="TYH277" s="508"/>
      <c r="TYI277" s="508"/>
      <c r="TYJ277" s="508"/>
      <c r="TYK277" s="508"/>
      <c r="TYL277" s="508"/>
      <c r="TYM277" s="508"/>
      <c r="TYN277" s="508"/>
      <c r="TYO277" s="508"/>
      <c r="TYP277" s="508"/>
      <c r="TYQ277" s="508"/>
      <c r="TYR277" s="508"/>
      <c r="TYS277" s="508"/>
      <c r="TYT277" s="508"/>
      <c r="TYU277" s="508"/>
      <c r="TYV277" s="508"/>
      <c r="TYW277" s="508"/>
      <c r="TYX277" s="508"/>
      <c r="TYY277" s="508"/>
      <c r="TYZ277" s="508"/>
      <c r="TZA277" s="508"/>
      <c r="TZB277" s="508"/>
      <c r="TZC277" s="508"/>
      <c r="TZD277" s="508"/>
      <c r="TZE277" s="508"/>
      <c r="TZF277" s="508"/>
      <c r="TZG277" s="508"/>
      <c r="TZH277" s="508"/>
      <c r="TZI277" s="508"/>
      <c r="TZJ277" s="508"/>
      <c r="TZK277" s="508"/>
      <c r="TZL277" s="508"/>
      <c r="TZM277" s="508"/>
      <c r="TZN277" s="508"/>
      <c r="TZO277" s="508"/>
      <c r="TZP277" s="508"/>
      <c r="TZQ277" s="508"/>
      <c r="TZR277" s="508"/>
      <c r="TZS277" s="508"/>
      <c r="TZT277" s="508"/>
      <c r="TZU277" s="508"/>
      <c r="TZV277" s="508"/>
      <c r="TZW277" s="508"/>
      <c r="TZX277" s="508"/>
      <c r="TZY277" s="508"/>
      <c r="TZZ277" s="508"/>
      <c r="UAA277" s="508"/>
      <c r="UAB277" s="508"/>
      <c r="UAC277" s="508"/>
      <c r="UAD277" s="508"/>
      <c r="UAE277" s="508"/>
      <c r="UAF277" s="508"/>
      <c r="UAG277" s="508"/>
      <c r="UAH277" s="508"/>
      <c r="UAI277" s="508"/>
      <c r="UAJ277" s="508"/>
      <c r="UAK277" s="508"/>
      <c r="UAL277" s="508"/>
      <c r="UAM277" s="508"/>
      <c r="UAN277" s="508"/>
      <c r="UAO277" s="508"/>
      <c r="UAP277" s="508"/>
      <c r="UAQ277" s="508"/>
      <c r="UAR277" s="508"/>
      <c r="UAS277" s="508"/>
      <c r="UAT277" s="508"/>
      <c r="UAU277" s="508"/>
      <c r="UAV277" s="508"/>
      <c r="UAW277" s="508"/>
      <c r="UAX277" s="508"/>
      <c r="UAY277" s="508"/>
      <c r="UAZ277" s="508"/>
      <c r="UBA277" s="508"/>
      <c r="UBB277" s="508"/>
      <c r="UBC277" s="508"/>
      <c r="UBD277" s="508"/>
      <c r="UBE277" s="508"/>
      <c r="UBF277" s="508"/>
      <c r="UBG277" s="508"/>
      <c r="UBH277" s="508"/>
      <c r="UBI277" s="508"/>
      <c r="UBJ277" s="508"/>
      <c r="UBK277" s="508"/>
      <c r="UBL277" s="508"/>
      <c r="UBM277" s="508"/>
      <c r="UBN277" s="508"/>
      <c r="UBO277" s="508"/>
      <c r="UBP277" s="508"/>
      <c r="UBQ277" s="508"/>
      <c r="UBR277" s="508"/>
      <c r="UBS277" s="508"/>
      <c r="UBT277" s="508"/>
      <c r="UBU277" s="508"/>
      <c r="UBV277" s="508"/>
      <c r="UBW277" s="508"/>
      <c r="UBX277" s="508"/>
      <c r="UBY277" s="508"/>
      <c r="UBZ277" s="508"/>
      <c r="UCA277" s="508"/>
      <c r="UCB277" s="508"/>
      <c r="UCC277" s="508"/>
      <c r="UCD277" s="508"/>
      <c r="UCE277" s="508"/>
      <c r="UCF277" s="508"/>
      <c r="UCG277" s="508"/>
      <c r="UCH277" s="508"/>
      <c r="UCI277" s="508"/>
      <c r="UCJ277" s="508"/>
      <c r="UCK277" s="508"/>
      <c r="UCL277" s="508"/>
      <c r="UCM277" s="508"/>
      <c r="UCN277" s="508"/>
      <c r="UCO277" s="508"/>
      <c r="UCP277" s="508"/>
      <c r="UCQ277" s="508"/>
      <c r="UCR277" s="508"/>
      <c r="UCS277" s="508"/>
      <c r="UCT277" s="508"/>
      <c r="UCU277" s="508"/>
      <c r="UCV277" s="508"/>
      <c r="UCW277" s="508"/>
      <c r="UCX277" s="508"/>
      <c r="UCY277" s="508"/>
      <c r="UCZ277" s="508"/>
      <c r="UDA277" s="508"/>
      <c r="UDB277" s="508"/>
      <c r="UDC277" s="508"/>
      <c r="UDD277" s="508"/>
      <c r="UDE277" s="508"/>
      <c r="UDF277" s="508"/>
      <c r="UDG277" s="508"/>
      <c r="UDH277" s="508"/>
      <c r="UDI277" s="508"/>
      <c r="UDJ277" s="508"/>
      <c r="UDK277" s="508"/>
      <c r="UDL277" s="508"/>
      <c r="UDM277" s="508"/>
      <c r="UDN277" s="508"/>
      <c r="UDO277" s="508"/>
      <c r="UDP277" s="508"/>
      <c r="UDQ277" s="508"/>
      <c r="UDR277" s="508"/>
      <c r="UDS277" s="508"/>
      <c r="UDT277" s="508"/>
      <c r="UDU277" s="508"/>
      <c r="UDV277" s="508"/>
      <c r="UDW277" s="508"/>
      <c r="UDX277" s="508"/>
      <c r="UDY277" s="508"/>
      <c r="UDZ277" s="508"/>
      <c r="UEA277" s="508"/>
      <c r="UEB277" s="508"/>
      <c r="UEC277" s="508"/>
      <c r="UED277" s="508"/>
      <c r="UEE277" s="508"/>
      <c r="UEF277" s="508"/>
      <c r="UEG277" s="508"/>
      <c r="UEH277" s="508"/>
      <c r="UEI277" s="508"/>
      <c r="UEJ277" s="508"/>
      <c r="UEK277" s="508"/>
      <c r="UEL277" s="508"/>
      <c r="UEM277" s="508"/>
      <c r="UEN277" s="508"/>
      <c r="UEO277" s="508"/>
      <c r="UEP277" s="508"/>
      <c r="UEQ277" s="508"/>
      <c r="UER277" s="508"/>
      <c r="UES277" s="508"/>
      <c r="UET277" s="508"/>
      <c r="UEU277" s="508"/>
      <c r="UEV277" s="508"/>
      <c r="UEW277" s="508"/>
      <c r="UEX277" s="508"/>
      <c r="UEY277" s="508"/>
      <c r="UEZ277" s="508"/>
      <c r="UFA277" s="508"/>
      <c r="UFB277" s="508"/>
      <c r="UFC277" s="508"/>
      <c r="UFD277" s="508"/>
      <c r="UFE277" s="508"/>
      <c r="UFF277" s="508"/>
      <c r="UFG277" s="508"/>
      <c r="UFH277" s="508"/>
      <c r="UFI277" s="508"/>
      <c r="UFJ277" s="508"/>
      <c r="UFK277" s="508"/>
      <c r="UFL277" s="508"/>
      <c r="UFM277" s="508"/>
      <c r="UFN277" s="508"/>
      <c r="UFO277" s="508"/>
      <c r="UFP277" s="508"/>
      <c r="UFQ277" s="508"/>
      <c r="UFR277" s="508"/>
      <c r="UFS277" s="508"/>
      <c r="UFT277" s="508"/>
      <c r="UFU277" s="508"/>
      <c r="UFV277" s="508"/>
      <c r="UFW277" s="508"/>
      <c r="UFX277" s="508"/>
      <c r="UFY277" s="508"/>
      <c r="UFZ277" s="508"/>
      <c r="UGA277" s="508"/>
      <c r="UGB277" s="508"/>
      <c r="UGC277" s="508"/>
      <c r="UGD277" s="508"/>
      <c r="UGE277" s="508"/>
      <c r="UGF277" s="508"/>
      <c r="UGG277" s="508"/>
      <c r="UGH277" s="508"/>
      <c r="UGI277" s="508"/>
      <c r="UGJ277" s="508"/>
      <c r="UGK277" s="508"/>
      <c r="UGL277" s="508"/>
      <c r="UGM277" s="508"/>
      <c r="UGN277" s="508"/>
      <c r="UGO277" s="508"/>
      <c r="UGP277" s="508"/>
      <c r="UGQ277" s="508"/>
      <c r="UGR277" s="508"/>
      <c r="UGS277" s="508"/>
      <c r="UGT277" s="508"/>
      <c r="UGU277" s="508"/>
      <c r="UGV277" s="508"/>
      <c r="UGW277" s="508"/>
      <c r="UGX277" s="508"/>
      <c r="UGY277" s="508"/>
      <c r="UGZ277" s="508"/>
      <c r="UHA277" s="508"/>
      <c r="UHB277" s="508"/>
      <c r="UHC277" s="508"/>
      <c r="UHD277" s="508"/>
      <c r="UHE277" s="508"/>
      <c r="UHF277" s="508"/>
      <c r="UHG277" s="508"/>
      <c r="UHH277" s="508"/>
      <c r="UHI277" s="508"/>
      <c r="UHJ277" s="508"/>
      <c r="UHK277" s="508"/>
      <c r="UHL277" s="508"/>
      <c r="UHM277" s="508"/>
      <c r="UHN277" s="508"/>
      <c r="UHO277" s="508"/>
      <c r="UHP277" s="508"/>
      <c r="UHQ277" s="508"/>
      <c r="UHR277" s="508"/>
      <c r="UHS277" s="508"/>
      <c r="UHT277" s="508"/>
      <c r="UHU277" s="508"/>
      <c r="UHV277" s="508"/>
      <c r="UHW277" s="508"/>
      <c r="UHX277" s="508"/>
      <c r="UHY277" s="508"/>
      <c r="UHZ277" s="508"/>
      <c r="UIA277" s="508"/>
      <c r="UIB277" s="508"/>
      <c r="UIC277" s="508"/>
      <c r="UID277" s="508"/>
      <c r="UIE277" s="508"/>
      <c r="UIF277" s="508"/>
      <c r="UIG277" s="508"/>
      <c r="UIH277" s="508"/>
      <c r="UII277" s="508"/>
      <c r="UIJ277" s="508"/>
      <c r="UIK277" s="508"/>
      <c r="UIL277" s="508"/>
      <c r="UIM277" s="508"/>
      <c r="UIN277" s="508"/>
      <c r="UIO277" s="508"/>
      <c r="UIP277" s="508"/>
      <c r="UIQ277" s="508"/>
      <c r="UIR277" s="508"/>
      <c r="UIS277" s="508"/>
      <c r="UIT277" s="508"/>
      <c r="UIU277" s="508"/>
      <c r="UIV277" s="508"/>
      <c r="UIW277" s="508"/>
      <c r="UIX277" s="508"/>
      <c r="UIY277" s="508"/>
      <c r="UIZ277" s="508"/>
      <c r="UJA277" s="508"/>
      <c r="UJB277" s="508"/>
      <c r="UJC277" s="508"/>
      <c r="UJD277" s="508"/>
      <c r="UJE277" s="508"/>
      <c r="UJF277" s="508"/>
      <c r="UJG277" s="508"/>
      <c r="UJH277" s="508"/>
      <c r="UJI277" s="508"/>
      <c r="UJJ277" s="508"/>
      <c r="UJK277" s="508"/>
      <c r="UJL277" s="508"/>
      <c r="UJM277" s="508"/>
      <c r="UJN277" s="508"/>
      <c r="UJO277" s="508"/>
      <c r="UJP277" s="508"/>
      <c r="UJQ277" s="508"/>
      <c r="UJR277" s="508"/>
      <c r="UJS277" s="508"/>
      <c r="UJT277" s="508"/>
      <c r="UJU277" s="508"/>
      <c r="UJV277" s="508"/>
      <c r="UJW277" s="508"/>
      <c r="UJX277" s="508"/>
      <c r="UJY277" s="508"/>
      <c r="UJZ277" s="508"/>
      <c r="UKA277" s="508"/>
      <c r="UKB277" s="508"/>
      <c r="UKC277" s="508"/>
      <c r="UKD277" s="508"/>
      <c r="UKE277" s="508"/>
      <c r="UKF277" s="508"/>
      <c r="UKG277" s="508"/>
      <c r="UKH277" s="508"/>
      <c r="UKI277" s="508"/>
      <c r="UKJ277" s="508"/>
      <c r="UKK277" s="508"/>
      <c r="UKL277" s="508"/>
      <c r="UKM277" s="508"/>
      <c r="UKN277" s="508"/>
      <c r="UKO277" s="508"/>
      <c r="UKP277" s="508"/>
      <c r="UKQ277" s="508"/>
      <c r="UKR277" s="508"/>
      <c r="UKS277" s="508"/>
      <c r="UKT277" s="508"/>
      <c r="UKU277" s="508"/>
      <c r="UKV277" s="508"/>
      <c r="UKW277" s="508"/>
      <c r="UKX277" s="508"/>
      <c r="UKY277" s="508"/>
      <c r="UKZ277" s="508"/>
      <c r="ULA277" s="508"/>
      <c r="ULB277" s="508"/>
      <c r="ULC277" s="508"/>
      <c r="ULD277" s="508"/>
      <c r="ULE277" s="508"/>
      <c r="ULF277" s="508"/>
      <c r="ULG277" s="508"/>
      <c r="ULH277" s="508"/>
      <c r="ULI277" s="508"/>
      <c r="ULJ277" s="508"/>
      <c r="ULK277" s="508"/>
      <c r="ULL277" s="508"/>
      <c r="ULM277" s="508"/>
      <c r="ULN277" s="508"/>
      <c r="ULO277" s="508"/>
      <c r="ULP277" s="508"/>
      <c r="ULQ277" s="508"/>
      <c r="ULR277" s="508"/>
      <c r="ULS277" s="508"/>
      <c r="ULT277" s="508"/>
      <c r="ULU277" s="508"/>
      <c r="ULV277" s="508"/>
      <c r="ULW277" s="508"/>
      <c r="ULX277" s="508"/>
      <c r="ULY277" s="508"/>
      <c r="ULZ277" s="508"/>
      <c r="UMA277" s="508"/>
      <c r="UMB277" s="508"/>
      <c r="UMC277" s="508"/>
      <c r="UMD277" s="508"/>
      <c r="UME277" s="508"/>
      <c r="UMF277" s="508"/>
      <c r="UMG277" s="508"/>
      <c r="UMH277" s="508"/>
      <c r="UMI277" s="508"/>
      <c r="UMJ277" s="508"/>
      <c r="UMK277" s="508"/>
      <c r="UML277" s="508"/>
      <c r="UMM277" s="508"/>
      <c r="UMN277" s="508"/>
      <c r="UMO277" s="508"/>
      <c r="UMP277" s="508"/>
      <c r="UMQ277" s="508"/>
      <c r="UMR277" s="508"/>
      <c r="UMS277" s="508"/>
      <c r="UMT277" s="508"/>
      <c r="UMU277" s="508"/>
      <c r="UMV277" s="508"/>
      <c r="UMW277" s="508"/>
      <c r="UMX277" s="508"/>
      <c r="UMY277" s="508"/>
      <c r="UMZ277" s="508"/>
      <c r="UNA277" s="508"/>
      <c r="UNB277" s="508"/>
      <c r="UNC277" s="508"/>
      <c r="UND277" s="508"/>
      <c r="UNE277" s="508"/>
      <c r="UNF277" s="508"/>
      <c r="UNG277" s="508"/>
      <c r="UNH277" s="508"/>
      <c r="UNI277" s="508"/>
      <c r="UNJ277" s="508"/>
      <c r="UNK277" s="508"/>
      <c r="UNL277" s="508"/>
      <c r="UNM277" s="508"/>
      <c r="UNN277" s="508"/>
      <c r="UNO277" s="508"/>
      <c r="UNP277" s="508"/>
      <c r="UNQ277" s="508"/>
      <c r="UNR277" s="508"/>
      <c r="UNS277" s="508"/>
      <c r="UNT277" s="508"/>
      <c r="UNU277" s="508"/>
      <c r="UNV277" s="508"/>
      <c r="UNW277" s="508"/>
      <c r="UNX277" s="508"/>
      <c r="UNY277" s="508"/>
      <c r="UNZ277" s="508"/>
      <c r="UOA277" s="508"/>
      <c r="UOB277" s="508"/>
      <c r="UOC277" s="508"/>
      <c r="UOD277" s="508"/>
      <c r="UOE277" s="508"/>
      <c r="UOF277" s="508"/>
      <c r="UOG277" s="508"/>
      <c r="UOH277" s="508"/>
      <c r="UOI277" s="508"/>
      <c r="UOJ277" s="508"/>
      <c r="UOK277" s="508"/>
      <c r="UOL277" s="508"/>
      <c r="UOM277" s="508"/>
      <c r="UON277" s="508"/>
      <c r="UOO277" s="508"/>
      <c r="UOP277" s="508"/>
      <c r="UOQ277" s="508"/>
      <c r="UOR277" s="508"/>
      <c r="UOS277" s="508"/>
      <c r="UOT277" s="508"/>
      <c r="UOU277" s="508"/>
      <c r="UOV277" s="508"/>
      <c r="UOW277" s="508"/>
      <c r="UOX277" s="508"/>
      <c r="UOY277" s="508"/>
      <c r="UOZ277" s="508"/>
      <c r="UPA277" s="508"/>
      <c r="UPB277" s="508"/>
      <c r="UPC277" s="508"/>
      <c r="UPD277" s="508"/>
      <c r="UPE277" s="508"/>
      <c r="UPF277" s="508"/>
      <c r="UPG277" s="508"/>
      <c r="UPH277" s="508"/>
      <c r="UPI277" s="508"/>
      <c r="UPJ277" s="508"/>
      <c r="UPK277" s="508"/>
      <c r="UPL277" s="508"/>
      <c r="UPM277" s="508"/>
      <c r="UPN277" s="508"/>
      <c r="UPO277" s="508"/>
      <c r="UPP277" s="508"/>
      <c r="UPQ277" s="508"/>
      <c r="UPR277" s="508"/>
      <c r="UPS277" s="508"/>
      <c r="UPT277" s="508"/>
      <c r="UPU277" s="508"/>
      <c r="UPV277" s="508"/>
      <c r="UPW277" s="508"/>
      <c r="UPX277" s="508"/>
      <c r="UPY277" s="508"/>
      <c r="UPZ277" s="508"/>
      <c r="UQA277" s="508"/>
      <c r="UQB277" s="508"/>
      <c r="UQC277" s="508"/>
      <c r="UQD277" s="508"/>
      <c r="UQE277" s="508"/>
      <c r="UQF277" s="508"/>
      <c r="UQG277" s="508"/>
      <c r="UQH277" s="508"/>
      <c r="UQI277" s="508"/>
      <c r="UQJ277" s="508"/>
      <c r="UQK277" s="508"/>
      <c r="UQL277" s="508"/>
      <c r="UQM277" s="508"/>
      <c r="UQN277" s="508"/>
      <c r="UQO277" s="508"/>
      <c r="UQP277" s="508"/>
      <c r="UQQ277" s="508"/>
      <c r="UQR277" s="508"/>
      <c r="UQS277" s="508"/>
      <c r="UQT277" s="508"/>
      <c r="UQU277" s="508"/>
      <c r="UQV277" s="508"/>
      <c r="UQW277" s="508"/>
      <c r="UQX277" s="508"/>
      <c r="UQY277" s="508"/>
      <c r="UQZ277" s="508"/>
      <c r="URA277" s="508"/>
      <c r="URB277" s="508"/>
      <c r="URC277" s="508"/>
      <c r="URD277" s="508"/>
      <c r="URE277" s="508"/>
      <c r="URF277" s="508"/>
      <c r="URG277" s="508"/>
      <c r="URH277" s="508"/>
      <c r="URI277" s="508"/>
      <c r="URJ277" s="508"/>
      <c r="URK277" s="508"/>
      <c r="URL277" s="508"/>
      <c r="URM277" s="508"/>
      <c r="URN277" s="508"/>
      <c r="URO277" s="508"/>
      <c r="URP277" s="508"/>
      <c r="URQ277" s="508"/>
      <c r="URR277" s="508"/>
      <c r="URS277" s="508"/>
      <c r="URT277" s="508"/>
      <c r="URU277" s="508"/>
      <c r="URV277" s="508"/>
      <c r="URW277" s="508"/>
      <c r="URX277" s="508"/>
      <c r="URY277" s="508"/>
      <c r="URZ277" s="508"/>
      <c r="USA277" s="508"/>
      <c r="USB277" s="508"/>
      <c r="USC277" s="508"/>
      <c r="USD277" s="508"/>
      <c r="USE277" s="508"/>
      <c r="USF277" s="508"/>
      <c r="USG277" s="508"/>
      <c r="USH277" s="508"/>
      <c r="USI277" s="508"/>
      <c r="USJ277" s="508"/>
      <c r="USK277" s="508"/>
      <c r="USL277" s="508"/>
      <c r="USM277" s="508"/>
      <c r="USN277" s="508"/>
      <c r="USO277" s="508"/>
      <c r="USP277" s="508"/>
      <c r="USQ277" s="508"/>
      <c r="USR277" s="508"/>
      <c r="USS277" s="508"/>
      <c r="UST277" s="508"/>
      <c r="USU277" s="508"/>
      <c r="USV277" s="508"/>
      <c r="USW277" s="508"/>
      <c r="USX277" s="508"/>
      <c r="USY277" s="508"/>
      <c r="USZ277" s="508"/>
      <c r="UTA277" s="508"/>
      <c r="UTB277" s="508"/>
      <c r="UTC277" s="508"/>
      <c r="UTD277" s="508"/>
      <c r="UTE277" s="508"/>
      <c r="UTF277" s="508"/>
      <c r="UTG277" s="508"/>
      <c r="UTH277" s="508"/>
      <c r="UTI277" s="508"/>
      <c r="UTJ277" s="508"/>
      <c r="UTK277" s="508"/>
      <c r="UTL277" s="508"/>
      <c r="UTM277" s="508"/>
      <c r="UTN277" s="508"/>
      <c r="UTO277" s="508"/>
      <c r="UTP277" s="508"/>
      <c r="UTQ277" s="508"/>
      <c r="UTR277" s="508"/>
      <c r="UTS277" s="508"/>
      <c r="UTT277" s="508"/>
      <c r="UTU277" s="508"/>
      <c r="UTV277" s="508"/>
      <c r="UTW277" s="508"/>
      <c r="UTX277" s="508"/>
      <c r="UTY277" s="508"/>
      <c r="UTZ277" s="508"/>
      <c r="UUA277" s="508"/>
      <c r="UUB277" s="508"/>
      <c r="UUC277" s="508"/>
      <c r="UUD277" s="508"/>
      <c r="UUE277" s="508"/>
      <c r="UUF277" s="508"/>
      <c r="UUG277" s="508"/>
      <c r="UUH277" s="508"/>
      <c r="UUI277" s="508"/>
      <c r="UUJ277" s="508"/>
      <c r="UUK277" s="508"/>
      <c r="UUL277" s="508"/>
      <c r="UUM277" s="508"/>
      <c r="UUN277" s="508"/>
      <c r="UUO277" s="508"/>
      <c r="UUP277" s="508"/>
      <c r="UUQ277" s="508"/>
      <c r="UUR277" s="508"/>
      <c r="UUS277" s="508"/>
      <c r="UUT277" s="508"/>
      <c r="UUU277" s="508"/>
      <c r="UUV277" s="508"/>
      <c r="UUW277" s="508"/>
      <c r="UUX277" s="508"/>
      <c r="UUY277" s="508"/>
      <c r="UUZ277" s="508"/>
      <c r="UVA277" s="508"/>
      <c r="UVB277" s="508"/>
      <c r="UVC277" s="508"/>
      <c r="UVD277" s="508"/>
      <c r="UVE277" s="508"/>
      <c r="UVF277" s="508"/>
      <c r="UVG277" s="508"/>
      <c r="UVH277" s="508"/>
      <c r="UVI277" s="508"/>
      <c r="UVJ277" s="508"/>
      <c r="UVK277" s="508"/>
      <c r="UVL277" s="508"/>
      <c r="UVM277" s="508"/>
      <c r="UVN277" s="508"/>
      <c r="UVO277" s="508"/>
      <c r="UVP277" s="508"/>
      <c r="UVQ277" s="508"/>
      <c r="UVR277" s="508"/>
      <c r="UVS277" s="508"/>
      <c r="UVT277" s="508"/>
      <c r="UVU277" s="508"/>
      <c r="UVV277" s="508"/>
      <c r="UVW277" s="508"/>
      <c r="UVX277" s="508"/>
      <c r="UVY277" s="508"/>
      <c r="UVZ277" s="508"/>
      <c r="UWA277" s="508"/>
      <c r="UWB277" s="508"/>
      <c r="UWC277" s="508"/>
      <c r="UWD277" s="508"/>
      <c r="UWE277" s="508"/>
      <c r="UWF277" s="508"/>
      <c r="UWG277" s="508"/>
      <c r="UWH277" s="508"/>
      <c r="UWI277" s="508"/>
      <c r="UWJ277" s="508"/>
      <c r="UWK277" s="508"/>
      <c r="UWL277" s="508"/>
      <c r="UWM277" s="508"/>
      <c r="UWN277" s="508"/>
      <c r="UWO277" s="508"/>
      <c r="UWP277" s="508"/>
      <c r="UWQ277" s="508"/>
      <c r="UWR277" s="508"/>
      <c r="UWS277" s="508"/>
      <c r="UWT277" s="508"/>
      <c r="UWU277" s="508"/>
      <c r="UWV277" s="508"/>
      <c r="UWW277" s="508"/>
      <c r="UWX277" s="508"/>
      <c r="UWY277" s="508"/>
      <c r="UWZ277" s="508"/>
      <c r="UXA277" s="508"/>
      <c r="UXB277" s="508"/>
      <c r="UXC277" s="508"/>
      <c r="UXD277" s="508"/>
      <c r="UXE277" s="508"/>
      <c r="UXF277" s="508"/>
      <c r="UXG277" s="508"/>
      <c r="UXH277" s="508"/>
      <c r="UXI277" s="508"/>
      <c r="UXJ277" s="508"/>
      <c r="UXK277" s="508"/>
      <c r="UXL277" s="508"/>
      <c r="UXM277" s="508"/>
      <c r="UXN277" s="508"/>
      <c r="UXO277" s="508"/>
      <c r="UXP277" s="508"/>
      <c r="UXQ277" s="508"/>
      <c r="UXR277" s="508"/>
      <c r="UXS277" s="508"/>
      <c r="UXT277" s="508"/>
      <c r="UXU277" s="508"/>
      <c r="UXV277" s="508"/>
      <c r="UXW277" s="508"/>
      <c r="UXX277" s="508"/>
      <c r="UXY277" s="508"/>
      <c r="UXZ277" s="508"/>
      <c r="UYA277" s="508"/>
      <c r="UYB277" s="508"/>
      <c r="UYC277" s="508"/>
      <c r="UYD277" s="508"/>
      <c r="UYE277" s="508"/>
      <c r="UYF277" s="508"/>
      <c r="UYG277" s="508"/>
      <c r="UYH277" s="508"/>
      <c r="UYI277" s="508"/>
      <c r="UYJ277" s="508"/>
      <c r="UYK277" s="508"/>
      <c r="UYL277" s="508"/>
      <c r="UYM277" s="508"/>
      <c r="UYN277" s="508"/>
      <c r="UYO277" s="508"/>
      <c r="UYP277" s="508"/>
      <c r="UYQ277" s="508"/>
      <c r="UYR277" s="508"/>
      <c r="UYS277" s="508"/>
      <c r="UYT277" s="508"/>
      <c r="UYU277" s="508"/>
      <c r="UYV277" s="508"/>
      <c r="UYW277" s="508"/>
      <c r="UYX277" s="508"/>
      <c r="UYY277" s="508"/>
      <c r="UYZ277" s="508"/>
      <c r="UZA277" s="508"/>
      <c r="UZB277" s="508"/>
      <c r="UZC277" s="508"/>
      <c r="UZD277" s="508"/>
      <c r="UZE277" s="508"/>
      <c r="UZF277" s="508"/>
      <c r="UZG277" s="508"/>
      <c r="UZH277" s="508"/>
      <c r="UZI277" s="508"/>
      <c r="UZJ277" s="508"/>
      <c r="UZK277" s="508"/>
      <c r="UZL277" s="508"/>
      <c r="UZM277" s="508"/>
      <c r="UZN277" s="508"/>
      <c r="UZO277" s="508"/>
      <c r="UZP277" s="508"/>
      <c r="UZQ277" s="508"/>
      <c r="UZR277" s="508"/>
      <c r="UZS277" s="508"/>
      <c r="UZT277" s="508"/>
      <c r="UZU277" s="508"/>
      <c r="UZV277" s="508"/>
      <c r="UZW277" s="508"/>
      <c r="UZX277" s="508"/>
      <c r="UZY277" s="508"/>
      <c r="UZZ277" s="508"/>
      <c r="VAA277" s="508"/>
      <c r="VAB277" s="508"/>
      <c r="VAC277" s="508"/>
      <c r="VAD277" s="508"/>
      <c r="VAE277" s="508"/>
      <c r="VAF277" s="508"/>
      <c r="VAG277" s="508"/>
      <c r="VAH277" s="508"/>
      <c r="VAI277" s="508"/>
      <c r="VAJ277" s="508"/>
      <c r="VAK277" s="508"/>
      <c r="VAL277" s="508"/>
      <c r="VAM277" s="508"/>
      <c r="VAN277" s="508"/>
      <c r="VAO277" s="508"/>
      <c r="VAP277" s="508"/>
      <c r="VAQ277" s="508"/>
      <c r="VAR277" s="508"/>
      <c r="VAS277" s="508"/>
      <c r="VAT277" s="508"/>
      <c r="VAU277" s="508"/>
      <c r="VAV277" s="508"/>
      <c r="VAW277" s="508"/>
      <c r="VAX277" s="508"/>
      <c r="VAY277" s="508"/>
      <c r="VAZ277" s="508"/>
      <c r="VBA277" s="508"/>
      <c r="VBB277" s="508"/>
      <c r="VBC277" s="508"/>
      <c r="VBD277" s="508"/>
      <c r="VBE277" s="508"/>
      <c r="VBF277" s="508"/>
      <c r="VBG277" s="508"/>
      <c r="VBH277" s="508"/>
      <c r="VBI277" s="508"/>
      <c r="VBJ277" s="508"/>
      <c r="VBK277" s="508"/>
      <c r="VBL277" s="508"/>
      <c r="VBM277" s="508"/>
      <c r="VBN277" s="508"/>
      <c r="VBO277" s="508"/>
      <c r="VBP277" s="508"/>
      <c r="VBQ277" s="508"/>
      <c r="VBR277" s="508"/>
      <c r="VBS277" s="508"/>
      <c r="VBT277" s="508"/>
      <c r="VBU277" s="508"/>
      <c r="VBV277" s="508"/>
      <c r="VBW277" s="508"/>
      <c r="VBX277" s="508"/>
      <c r="VBY277" s="508"/>
      <c r="VBZ277" s="508"/>
      <c r="VCA277" s="508"/>
      <c r="VCB277" s="508"/>
      <c r="VCC277" s="508"/>
      <c r="VCD277" s="508"/>
      <c r="VCE277" s="508"/>
      <c r="VCF277" s="508"/>
      <c r="VCG277" s="508"/>
      <c r="VCH277" s="508"/>
      <c r="VCI277" s="508"/>
      <c r="VCJ277" s="508"/>
      <c r="VCK277" s="508"/>
      <c r="VCL277" s="508"/>
      <c r="VCM277" s="508"/>
      <c r="VCN277" s="508"/>
      <c r="VCO277" s="508"/>
      <c r="VCP277" s="508"/>
      <c r="VCQ277" s="508"/>
      <c r="VCR277" s="508"/>
      <c r="VCS277" s="508"/>
      <c r="VCT277" s="508"/>
      <c r="VCU277" s="508"/>
      <c r="VCV277" s="508"/>
      <c r="VCW277" s="508"/>
      <c r="VCX277" s="508"/>
      <c r="VCY277" s="508"/>
      <c r="VCZ277" s="508"/>
      <c r="VDA277" s="508"/>
      <c r="VDB277" s="508"/>
      <c r="VDC277" s="508"/>
      <c r="VDD277" s="508"/>
      <c r="VDE277" s="508"/>
      <c r="VDF277" s="508"/>
      <c r="VDG277" s="508"/>
      <c r="VDH277" s="508"/>
      <c r="VDI277" s="508"/>
      <c r="VDJ277" s="508"/>
      <c r="VDK277" s="508"/>
      <c r="VDL277" s="508"/>
      <c r="VDM277" s="508"/>
      <c r="VDN277" s="508"/>
      <c r="VDO277" s="508"/>
      <c r="VDP277" s="508"/>
      <c r="VDQ277" s="508"/>
      <c r="VDR277" s="508"/>
      <c r="VDS277" s="508"/>
      <c r="VDT277" s="508"/>
      <c r="VDU277" s="508"/>
      <c r="VDV277" s="508"/>
      <c r="VDW277" s="508"/>
      <c r="VDX277" s="508"/>
      <c r="VDY277" s="508"/>
      <c r="VDZ277" s="508"/>
      <c r="VEA277" s="508"/>
      <c r="VEB277" s="508"/>
      <c r="VEC277" s="508"/>
      <c r="VED277" s="508"/>
      <c r="VEE277" s="508"/>
      <c r="VEF277" s="508"/>
      <c r="VEG277" s="508"/>
      <c r="VEH277" s="508"/>
      <c r="VEI277" s="508"/>
      <c r="VEJ277" s="508"/>
      <c r="VEK277" s="508"/>
      <c r="VEL277" s="508"/>
      <c r="VEM277" s="508"/>
      <c r="VEN277" s="508"/>
      <c r="VEO277" s="508"/>
      <c r="VEP277" s="508"/>
      <c r="VEQ277" s="508"/>
      <c r="VER277" s="508"/>
      <c r="VES277" s="508"/>
      <c r="VET277" s="508"/>
      <c r="VEU277" s="508"/>
      <c r="VEV277" s="508"/>
      <c r="VEW277" s="508"/>
      <c r="VEX277" s="508"/>
      <c r="VEY277" s="508"/>
      <c r="VEZ277" s="508"/>
      <c r="VFA277" s="508"/>
      <c r="VFB277" s="508"/>
      <c r="VFC277" s="508"/>
      <c r="VFD277" s="508"/>
      <c r="VFE277" s="508"/>
      <c r="VFF277" s="508"/>
      <c r="VFG277" s="508"/>
      <c r="VFH277" s="508"/>
      <c r="VFI277" s="508"/>
      <c r="VFJ277" s="508"/>
      <c r="VFK277" s="508"/>
      <c r="VFL277" s="508"/>
      <c r="VFM277" s="508"/>
      <c r="VFN277" s="508"/>
      <c r="VFO277" s="508"/>
      <c r="VFP277" s="508"/>
      <c r="VFQ277" s="508"/>
      <c r="VFR277" s="508"/>
      <c r="VFS277" s="508"/>
      <c r="VFT277" s="508"/>
      <c r="VFU277" s="508"/>
      <c r="VFV277" s="508"/>
      <c r="VFW277" s="508"/>
      <c r="VFX277" s="508"/>
      <c r="VFY277" s="508"/>
      <c r="VFZ277" s="508"/>
      <c r="VGA277" s="508"/>
      <c r="VGB277" s="508"/>
      <c r="VGC277" s="508"/>
      <c r="VGD277" s="508"/>
      <c r="VGE277" s="508"/>
      <c r="VGF277" s="508"/>
      <c r="VGG277" s="508"/>
      <c r="VGH277" s="508"/>
      <c r="VGI277" s="508"/>
      <c r="VGJ277" s="508"/>
      <c r="VGK277" s="508"/>
      <c r="VGL277" s="508"/>
      <c r="VGM277" s="508"/>
      <c r="VGN277" s="508"/>
      <c r="VGO277" s="508"/>
      <c r="VGP277" s="508"/>
      <c r="VGQ277" s="508"/>
      <c r="VGR277" s="508"/>
      <c r="VGS277" s="508"/>
      <c r="VGT277" s="508"/>
      <c r="VGU277" s="508"/>
      <c r="VGV277" s="508"/>
      <c r="VGW277" s="508"/>
      <c r="VGX277" s="508"/>
      <c r="VGY277" s="508"/>
      <c r="VGZ277" s="508"/>
      <c r="VHA277" s="508"/>
      <c r="VHB277" s="508"/>
      <c r="VHC277" s="508"/>
      <c r="VHD277" s="508"/>
      <c r="VHE277" s="508"/>
      <c r="VHF277" s="508"/>
      <c r="VHG277" s="508"/>
      <c r="VHH277" s="508"/>
      <c r="VHI277" s="508"/>
      <c r="VHJ277" s="508"/>
      <c r="VHK277" s="508"/>
      <c r="VHL277" s="508"/>
      <c r="VHM277" s="508"/>
      <c r="VHN277" s="508"/>
      <c r="VHO277" s="508"/>
      <c r="VHP277" s="508"/>
      <c r="VHQ277" s="508"/>
      <c r="VHR277" s="508"/>
      <c r="VHS277" s="508"/>
      <c r="VHT277" s="508"/>
      <c r="VHU277" s="508"/>
      <c r="VHV277" s="508"/>
      <c r="VHW277" s="508"/>
      <c r="VHX277" s="508"/>
      <c r="VHY277" s="508"/>
      <c r="VHZ277" s="508"/>
      <c r="VIA277" s="508"/>
      <c r="VIB277" s="508"/>
      <c r="VIC277" s="508"/>
      <c r="VID277" s="508"/>
      <c r="VIE277" s="508"/>
      <c r="VIF277" s="508"/>
      <c r="VIG277" s="508"/>
      <c r="VIH277" s="508"/>
      <c r="VII277" s="508"/>
      <c r="VIJ277" s="508"/>
      <c r="VIK277" s="508"/>
      <c r="VIL277" s="508"/>
      <c r="VIM277" s="508"/>
      <c r="VIN277" s="508"/>
      <c r="VIO277" s="508"/>
      <c r="VIP277" s="508"/>
      <c r="VIQ277" s="508"/>
      <c r="VIR277" s="508"/>
      <c r="VIS277" s="508"/>
      <c r="VIT277" s="508"/>
      <c r="VIU277" s="508"/>
      <c r="VIV277" s="508"/>
      <c r="VIW277" s="508"/>
      <c r="VIX277" s="508"/>
      <c r="VIY277" s="508"/>
      <c r="VIZ277" s="508"/>
      <c r="VJA277" s="508"/>
      <c r="VJB277" s="508"/>
      <c r="VJC277" s="508"/>
      <c r="VJD277" s="508"/>
      <c r="VJE277" s="508"/>
      <c r="VJF277" s="508"/>
      <c r="VJG277" s="508"/>
      <c r="VJH277" s="508"/>
      <c r="VJI277" s="508"/>
      <c r="VJJ277" s="508"/>
      <c r="VJK277" s="508"/>
      <c r="VJL277" s="508"/>
      <c r="VJM277" s="508"/>
      <c r="VJN277" s="508"/>
      <c r="VJO277" s="508"/>
      <c r="VJP277" s="508"/>
      <c r="VJQ277" s="508"/>
      <c r="VJR277" s="508"/>
      <c r="VJS277" s="508"/>
      <c r="VJT277" s="508"/>
      <c r="VJU277" s="508"/>
      <c r="VJV277" s="508"/>
      <c r="VJW277" s="508"/>
      <c r="VJX277" s="508"/>
      <c r="VJY277" s="508"/>
      <c r="VJZ277" s="508"/>
      <c r="VKA277" s="508"/>
      <c r="VKB277" s="508"/>
      <c r="VKC277" s="508"/>
      <c r="VKD277" s="508"/>
      <c r="VKE277" s="508"/>
      <c r="VKF277" s="508"/>
      <c r="VKG277" s="508"/>
      <c r="VKH277" s="508"/>
      <c r="VKI277" s="508"/>
      <c r="VKJ277" s="508"/>
      <c r="VKK277" s="508"/>
      <c r="VKL277" s="508"/>
      <c r="VKM277" s="508"/>
      <c r="VKN277" s="508"/>
      <c r="VKO277" s="508"/>
      <c r="VKP277" s="508"/>
      <c r="VKQ277" s="508"/>
      <c r="VKR277" s="508"/>
      <c r="VKS277" s="508"/>
      <c r="VKT277" s="508"/>
      <c r="VKU277" s="508"/>
      <c r="VKV277" s="508"/>
      <c r="VKW277" s="508"/>
      <c r="VKX277" s="508"/>
      <c r="VKY277" s="508"/>
      <c r="VKZ277" s="508"/>
      <c r="VLA277" s="508"/>
      <c r="VLB277" s="508"/>
      <c r="VLC277" s="508"/>
      <c r="VLD277" s="508"/>
      <c r="VLE277" s="508"/>
      <c r="VLF277" s="508"/>
      <c r="VLG277" s="508"/>
      <c r="VLH277" s="508"/>
      <c r="VLI277" s="508"/>
      <c r="VLJ277" s="508"/>
      <c r="VLK277" s="508"/>
      <c r="VLL277" s="508"/>
      <c r="VLM277" s="508"/>
      <c r="VLN277" s="508"/>
      <c r="VLO277" s="508"/>
      <c r="VLP277" s="508"/>
      <c r="VLQ277" s="508"/>
      <c r="VLR277" s="508"/>
      <c r="VLS277" s="508"/>
      <c r="VLT277" s="508"/>
      <c r="VLU277" s="508"/>
      <c r="VLV277" s="508"/>
      <c r="VLW277" s="508"/>
      <c r="VLX277" s="508"/>
      <c r="VLY277" s="508"/>
      <c r="VLZ277" s="508"/>
      <c r="VMA277" s="508"/>
      <c r="VMB277" s="508"/>
      <c r="VMC277" s="508"/>
      <c r="VMD277" s="508"/>
      <c r="VME277" s="508"/>
      <c r="VMF277" s="508"/>
      <c r="VMG277" s="508"/>
      <c r="VMH277" s="508"/>
      <c r="VMI277" s="508"/>
      <c r="VMJ277" s="508"/>
      <c r="VMK277" s="508"/>
      <c r="VML277" s="508"/>
      <c r="VMM277" s="508"/>
      <c r="VMN277" s="508"/>
      <c r="VMO277" s="508"/>
      <c r="VMP277" s="508"/>
      <c r="VMQ277" s="508"/>
      <c r="VMR277" s="508"/>
      <c r="VMS277" s="508"/>
      <c r="VMT277" s="508"/>
      <c r="VMU277" s="508"/>
      <c r="VMV277" s="508"/>
      <c r="VMW277" s="508"/>
      <c r="VMX277" s="508"/>
      <c r="VMY277" s="508"/>
      <c r="VMZ277" s="508"/>
      <c r="VNA277" s="508"/>
      <c r="VNB277" s="508"/>
      <c r="VNC277" s="508"/>
      <c r="VND277" s="508"/>
      <c r="VNE277" s="508"/>
      <c r="VNF277" s="508"/>
      <c r="VNG277" s="508"/>
      <c r="VNH277" s="508"/>
      <c r="VNI277" s="508"/>
      <c r="VNJ277" s="508"/>
      <c r="VNK277" s="508"/>
      <c r="VNL277" s="508"/>
      <c r="VNM277" s="508"/>
      <c r="VNN277" s="508"/>
      <c r="VNO277" s="508"/>
      <c r="VNP277" s="508"/>
      <c r="VNQ277" s="508"/>
      <c r="VNR277" s="508"/>
      <c r="VNS277" s="508"/>
      <c r="VNT277" s="508"/>
      <c r="VNU277" s="508"/>
      <c r="VNV277" s="508"/>
      <c r="VNW277" s="508"/>
      <c r="VNX277" s="508"/>
      <c r="VNY277" s="508"/>
      <c r="VNZ277" s="508"/>
      <c r="VOA277" s="508"/>
      <c r="VOB277" s="508"/>
      <c r="VOC277" s="508"/>
      <c r="VOD277" s="508"/>
      <c r="VOE277" s="508"/>
      <c r="VOF277" s="508"/>
      <c r="VOG277" s="508"/>
      <c r="VOH277" s="508"/>
      <c r="VOI277" s="508"/>
      <c r="VOJ277" s="508"/>
      <c r="VOK277" s="508"/>
      <c r="VOL277" s="508"/>
      <c r="VOM277" s="508"/>
      <c r="VON277" s="508"/>
      <c r="VOO277" s="508"/>
      <c r="VOP277" s="508"/>
      <c r="VOQ277" s="508"/>
      <c r="VOR277" s="508"/>
      <c r="VOS277" s="508"/>
      <c r="VOT277" s="508"/>
      <c r="VOU277" s="508"/>
      <c r="VOV277" s="508"/>
      <c r="VOW277" s="508"/>
      <c r="VOX277" s="508"/>
      <c r="VOY277" s="508"/>
      <c r="VOZ277" s="508"/>
      <c r="VPA277" s="508"/>
      <c r="VPB277" s="508"/>
      <c r="VPC277" s="508"/>
      <c r="VPD277" s="508"/>
      <c r="VPE277" s="508"/>
      <c r="VPF277" s="508"/>
      <c r="VPG277" s="508"/>
      <c r="VPH277" s="508"/>
      <c r="VPI277" s="508"/>
      <c r="VPJ277" s="508"/>
      <c r="VPK277" s="508"/>
      <c r="VPL277" s="508"/>
      <c r="VPM277" s="508"/>
      <c r="VPN277" s="508"/>
      <c r="VPO277" s="508"/>
      <c r="VPP277" s="508"/>
      <c r="VPQ277" s="508"/>
      <c r="VPR277" s="508"/>
      <c r="VPS277" s="508"/>
      <c r="VPT277" s="508"/>
      <c r="VPU277" s="508"/>
      <c r="VPV277" s="508"/>
      <c r="VPW277" s="508"/>
      <c r="VPX277" s="508"/>
      <c r="VPY277" s="508"/>
      <c r="VPZ277" s="508"/>
      <c r="VQA277" s="508"/>
      <c r="VQB277" s="508"/>
      <c r="VQC277" s="508"/>
      <c r="VQD277" s="508"/>
      <c r="VQE277" s="508"/>
      <c r="VQF277" s="508"/>
      <c r="VQG277" s="508"/>
      <c r="VQH277" s="508"/>
      <c r="VQI277" s="508"/>
      <c r="VQJ277" s="508"/>
      <c r="VQK277" s="508"/>
      <c r="VQL277" s="508"/>
      <c r="VQM277" s="508"/>
      <c r="VQN277" s="508"/>
      <c r="VQO277" s="508"/>
      <c r="VQP277" s="508"/>
      <c r="VQQ277" s="508"/>
      <c r="VQR277" s="508"/>
      <c r="VQS277" s="508"/>
      <c r="VQT277" s="508"/>
      <c r="VQU277" s="508"/>
      <c r="VQV277" s="508"/>
      <c r="VQW277" s="508"/>
      <c r="VQX277" s="508"/>
      <c r="VQY277" s="508"/>
      <c r="VQZ277" s="508"/>
      <c r="VRA277" s="508"/>
      <c r="VRB277" s="508"/>
      <c r="VRC277" s="508"/>
      <c r="VRD277" s="508"/>
      <c r="VRE277" s="508"/>
      <c r="VRF277" s="508"/>
      <c r="VRG277" s="508"/>
      <c r="VRH277" s="508"/>
      <c r="VRI277" s="508"/>
      <c r="VRJ277" s="508"/>
      <c r="VRK277" s="508"/>
      <c r="VRL277" s="508"/>
      <c r="VRM277" s="508"/>
      <c r="VRN277" s="508"/>
      <c r="VRO277" s="508"/>
      <c r="VRP277" s="508"/>
      <c r="VRQ277" s="508"/>
      <c r="VRR277" s="508"/>
      <c r="VRS277" s="508"/>
      <c r="VRT277" s="508"/>
      <c r="VRU277" s="508"/>
      <c r="VRV277" s="508"/>
      <c r="VRW277" s="508"/>
      <c r="VRX277" s="508"/>
      <c r="VRY277" s="508"/>
      <c r="VRZ277" s="508"/>
      <c r="VSA277" s="508"/>
      <c r="VSB277" s="508"/>
      <c r="VSC277" s="508"/>
      <c r="VSD277" s="508"/>
      <c r="VSE277" s="508"/>
      <c r="VSF277" s="508"/>
      <c r="VSG277" s="508"/>
      <c r="VSH277" s="508"/>
      <c r="VSI277" s="508"/>
      <c r="VSJ277" s="508"/>
      <c r="VSK277" s="508"/>
      <c r="VSL277" s="508"/>
      <c r="VSM277" s="508"/>
      <c r="VSN277" s="508"/>
      <c r="VSO277" s="508"/>
      <c r="VSP277" s="508"/>
      <c r="VSQ277" s="508"/>
      <c r="VSR277" s="508"/>
      <c r="VSS277" s="508"/>
      <c r="VST277" s="508"/>
      <c r="VSU277" s="508"/>
      <c r="VSV277" s="508"/>
      <c r="VSW277" s="508"/>
      <c r="VSX277" s="508"/>
      <c r="VSY277" s="508"/>
      <c r="VSZ277" s="508"/>
      <c r="VTA277" s="508"/>
      <c r="VTB277" s="508"/>
      <c r="VTC277" s="508"/>
      <c r="VTD277" s="508"/>
      <c r="VTE277" s="508"/>
      <c r="VTF277" s="508"/>
      <c r="VTG277" s="508"/>
      <c r="VTH277" s="508"/>
      <c r="VTI277" s="508"/>
      <c r="VTJ277" s="508"/>
      <c r="VTK277" s="508"/>
      <c r="VTL277" s="508"/>
      <c r="VTM277" s="508"/>
      <c r="VTN277" s="508"/>
      <c r="VTO277" s="508"/>
      <c r="VTP277" s="508"/>
      <c r="VTQ277" s="508"/>
      <c r="VTR277" s="508"/>
      <c r="VTS277" s="508"/>
      <c r="VTT277" s="508"/>
      <c r="VTU277" s="508"/>
      <c r="VTV277" s="508"/>
      <c r="VTW277" s="508"/>
      <c r="VTX277" s="508"/>
      <c r="VTY277" s="508"/>
      <c r="VTZ277" s="508"/>
      <c r="VUA277" s="508"/>
      <c r="VUB277" s="508"/>
      <c r="VUC277" s="508"/>
      <c r="VUD277" s="508"/>
      <c r="VUE277" s="508"/>
      <c r="VUF277" s="508"/>
      <c r="VUG277" s="508"/>
      <c r="VUH277" s="508"/>
      <c r="VUI277" s="508"/>
      <c r="VUJ277" s="508"/>
      <c r="VUK277" s="508"/>
      <c r="VUL277" s="508"/>
      <c r="VUM277" s="508"/>
      <c r="VUN277" s="508"/>
      <c r="VUO277" s="508"/>
      <c r="VUP277" s="508"/>
      <c r="VUQ277" s="508"/>
      <c r="VUR277" s="508"/>
      <c r="VUS277" s="508"/>
      <c r="VUT277" s="508"/>
      <c r="VUU277" s="508"/>
      <c r="VUV277" s="508"/>
      <c r="VUW277" s="508"/>
      <c r="VUX277" s="508"/>
      <c r="VUY277" s="508"/>
      <c r="VUZ277" s="508"/>
      <c r="VVA277" s="508"/>
      <c r="VVB277" s="508"/>
      <c r="VVC277" s="508"/>
      <c r="VVD277" s="508"/>
      <c r="VVE277" s="508"/>
      <c r="VVF277" s="508"/>
      <c r="VVG277" s="508"/>
      <c r="VVH277" s="508"/>
      <c r="VVI277" s="508"/>
      <c r="VVJ277" s="508"/>
      <c r="VVK277" s="508"/>
      <c r="VVL277" s="508"/>
      <c r="VVM277" s="508"/>
      <c r="VVN277" s="508"/>
      <c r="VVO277" s="508"/>
      <c r="VVP277" s="508"/>
      <c r="VVQ277" s="508"/>
      <c r="VVR277" s="508"/>
      <c r="VVS277" s="508"/>
      <c r="VVT277" s="508"/>
      <c r="VVU277" s="508"/>
      <c r="VVV277" s="508"/>
      <c r="VVW277" s="508"/>
      <c r="VVX277" s="508"/>
      <c r="VVY277" s="508"/>
      <c r="VVZ277" s="508"/>
      <c r="VWA277" s="508"/>
      <c r="VWB277" s="508"/>
      <c r="VWC277" s="508"/>
      <c r="VWD277" s="508"/>
      <c r="VWE277" s="508"/>
      <c r="VWF277" s="508"/>
      <c r="VWG277" s="508"/>
      <c r="VWH277" s="508"/>
      <c r="VWI277" s="508"/>
      <c r="VWJ277" s="508"/>
      <c r="VWK277" s="508"/>
      <c r="VWL277" s="508"/>
      <c r="VWM277" s="508"/>
      <c r="VWN277" s="508"/>
      <c r="VWO277" s="508"/>
      <c r="VWP277" s="508"/>
      <c r="VWQ277" s="508"/>
      <c r="VWR277" s="508"/>
      <c r="VWS277" s="508"/>
      <c r="VWT277" s="508"/>
      <c r="VWU277" s="508"/>
      <c r="VWV277" s="508"/>
      <c r="VWW277" s="508"/>
      <c r="VWX277" s="508"/>
      <c r="VWY277" s="508"/>
      <c r="VWZ277" s="508"/>
      <c r="VXA277" s="508"/>
      <c r="VXB277" s="508"/>
      <c r="VXC277" s="508"/>
      <c r="VXD277" s="508"/>
      <c r="VXE277" s="508"/>
      <c r="VXF277" s="508"/>
      <c r="VXG277" s="508"/>
      <c r="VXH277" s="508"/>
      <c r="VXI277" s="508"/>
      <c r="VXJ277" s="508"/>
      <c r="VXK277" s="508"/>
      <c r="VXL277" s="508"/>
      <c r="VXM277" s="508"/>
      <c r="VXN277" s="508"/>
      <c r="VXO277" s="508"/>
      <c r="VXP277" s="508"/>
      <c r="VXQ277" s="508"/>
      <c r="VXR277" s="508"/>
      <c r="VXS277" s="508"/>
      <c r="VXT277" s="508"/>
      <c r="VXU277" s="508"/>
      <c r="VXV277" s="508"/>
      <c r="VXW277" s="508"/>
      <c r="VXX277" s="508"/>
      <c r="VXY277" s="508"/>
      <c r="VXZ277" s="508"/>
      <c r="VYA277" s="508"/>
      <c r="VYB277" s="508"/>
      <c r="VYC277" s="508"/>
      <c r="VYD277" s="508"/>
      <c r="VYE277" s="508"/>
      <c r="VYF277" s="508"/>
      <c r="VYG277" s="508"/>
      <c r="VYH277" s="508"/>
      <c r="VYI277" s="508"/>
      <c r="VYJ277" s="508"/>
      <c r="VYK277" s="508"/>
      <c r="VYL277" s="508"/>
      <c r="VYM277" s="508"/>
      <c r="VYN277" s="508"/>
      <c r="VYO277" s="508"/>
      <c r="VYP277" s="508"/>
      <c r="VYQ277" s="508"/>
      <c r="VYR277" s="508"/>
      <c r="VYS277" s="508"/>
      <c r="VYT277" s="508"/>
      <c r="VYU277" s="508"/>
      <c r="VYV277" s="508"/>
      <c r="VYW277" s="508"/>
      <c r="VYX277" s="508"/>
      <c r="VYY277" s="508"/>
      <c r="VYZ277" s="508"/>
      <c r="VZA277" s="508"/>
      <c r="VZB277" s="508"/>
      <c r="VZC277" s="508"/>
      <c r="VZD277" s="508"/>
      <c r="VZE277" s="508"/>
      <c r="VZF277" s="508"/>
      <c r="VZG277" s="508"/>
      <c r="VZH277" s="508"/>
      <c r="VZI277" s="508"/>
      <c r="VZJ277" s="508"/>
      <c r="VZK277" s="508"/>
      <c r="VZL277" s="508"/>
      <c r="VZM277" s="508"/>
      <c r="VZN277" s="508"/>
      <c r="VZO277" s="508"/>
      <c r="VZP277" s="508"/>
      <c r="VZQ277" s="508"/>
      <c r="VZR277" s="508"/>
      <c r="VZS277" s="508"/>
      <c r="VZT277" s="508"/>
      <c r="VZU277" s="508"/>
      <c r="VZV277" s="508"/>
      <c r="VZW277" s="508"/>
      <c r="VZX277" s="508"/>
      <c r="VZY277" s="508"/>
      <c r="VZZ277" s="508"/>
      <c r="WAA277" s="508"/>
      <c r="WAB277" s="508"/>
      <c r="WAC277" s="508"/>
      <c r="WAD277" s="508"/>
      <c r="WAE277" s="508"/>
      <c r="WAF277" s="508"/>
      <c r="WAG277" s="508"/>
      <c r="WAH277" s="508"/>
      <c r="WAI277" s="508"/>
      <c r="WAJ277" s="508"/>
      <c r="WAK277" s="508"/>
      <c r="WAL277" s="508"/>
      <c r="WAM277" s="508"/>
      <c r="WAN277" s="508"/>
      <c r="WAO277" s="508"/>
      <c r="WAP277" s="508"/>
      <c r="WAQ277" s="508"/>
      <c r="WAR277" s="508"/>
      <c r="WAS277" s="508"/>
      <c r="WAT277" s="508"/>
      <c r="WAU277" s="508"/>
      <c r="WAV277" s="508"/>
      <c r="WAW277" s="508"/>
      <c r="WAX277" s="508"/>
      <c r="WAY277" s="508"/>
      <c r="WAZ277" s="508"/>
      <c r="WBA277" s="508"/>
      <c r="WBB277" s="508"/>
      <c r="WBC277" s="508"/>
      <c r="WBD277" s="508"/>
      <c r="WBE277" s="508"/>
      <c r="WBF277" s="508"/>
      <c r="WBG277" s="508"/>
      <c r="WBH277" s="508"/>
      <c r="WBI277" s="508"/>
      <c r="WBJ277" s="508"/>
      <c r="WBK277" s="508"/>
      <c r="WBL277" s="508"/>
      <c r="WBM277" s="508"/>
      <c r="WBN277" s="508"/>
      <c r="WBO277" s="508"/>
      <c r="WBP277" s="508"/>
      <c r="WBQ277" s="508"/>
      <c r="WBR277" s="508"/>
      <c r="WBS277" s="508"/>
      <c r="WBT277" s="508"/>
      <c r="WBU277" s="508"/>
      <c r="WBV277" s="508"/>
      <c r="WBW277" s="508"/>
      <c r="WBX277" s="508"/>
      <c r="WBY277" s="508"/>
      <c r="WBZ277" s="508"/>
      <c r="WCA277" s="508"/>
      <c r="WCB277" s="508"/>
      <c r="WCC277" s="508"/>
      <c r="WCD277" s="508"/>
      <c r="WCE277" s="508"/>
      <c r="WCF277" s="508"/>
      <c r="WCG277" s="508"/>
      <c r="WCH277" s="508"/>
      <c r="WCI277" s="508"/>
      <c r="WCJ277" s="508"/>
      <c r="WCK277" s="508"/>
      <c r="WCL277" s="508"/>
      <c r="WCM277" s="508"/>
      <c r="WCN277" s="508"/>
      <c r="WCO277" s="508"/>
      <c r="WCP277" s="508"/>
      <c r="WCQ277" s="508"/>
      <c r="WCR277" s="508"/>
      <c r="WCS277" s="508"/>
      <c r="WCT277" s="508"/>
      <c r="WCU277" s="508"/>
      <c r="WCV277" s="508"/>
      <c r="WCW277" s="508"/>
      <c r="WCX277" s="508"/>
      <c r="WCY277" s="508"/>
      <c r="WCZ277" s="508"/>
      <c r="WDA277" s="508"/>
      <c r="WDB277" s="508"/>
      <c r="WDC277" s="508"/>
      <c r="WDD277" s="508"/>
      <c r="WDE277" s="508"/>
      <c r="WDF277" s="508"/>
      <c r="WDG277" s="508"/>
      <c r="WDH277" s="508"/>
      <c r="WDI277" s="508"/>
      <c r="WDJ277" s="508"/>
      <c r="WDK277" s="508"/>
      <c r="WDL277" s="508"/>
      <c r="WDM277" s="508"/>
      <c r="WDN277" s="508"/>
      <c r="WDO277" s="508"/>
      <c r="WDP277" s="508"/>
      <c r="WDQ277" s="508"/>
      <c r="WDR277" s="508"/>
      <c r="WDS277" s="508"/>
      <c r="WDT277" s="508"/>
      <c r="WDU277" s="508"/>
      <c r="WDV277" s="508"/>
      <c r="WDW277" s="508"/>
      <c r="WDX277" s="508"/>
      <c r="WDY277" s="508"/>
      <c r="WDZ277" s="508"/>
      <c r="WEA277" s="508"/>
      <c r="WEB277" s="508"/>
      <c r="WEC277" s="508"/>
      <c r="WED277" s="508"/>
      <c r="WEE277" s="508"/>
      <c r="WEF277" s="508"/>
      <c r="WEG277" s="508"/>
      <c r="WEH277" s="508"/>
      <c r="WEI277" s="508"/>
      <c r="WEJ277" s="508"/>
      <c r="WEK277" s="508"/>
      <c r="WEL277" s="508"/>
      <c r="WEM277" s="508"/>
      <c r="WEN277" s="508"/>
      <c r="WEO277" s="508"/>
      <c r="WEP277" s="508"/>
      <c r="WEQ277" s="508"/>
      <c r="WER277" s="508"/>
      <c r="WES277" s="508"/>
      <c r="WET277" s="508"/>
      <c r="WEU277" s="508"/>
      <c r="WEV277" s="508"/>
      <c r="WEW277" s="508"/>
      <c r="WEX277" s="508"/>
      <c r="WEY277" s="508"/>
      <c r="WEZ277" s="508"/>
      <c r="WFA277" s="508"/>
      <c r="WFB277" s="508"/>
      <c r="WFC277" s="508"/>
      <c r="WFD277" s="508"/>
      <c r="WFE277" s="508"/>
      <c r="WFF277" s="508"/>
      <c r="WFG277" s="508"/>
      <c r="WFH277" s="508"/>
      <c r="WFI277" s="508"/>
      <c r="WFJ277" s="508"/>
      <c r="WFK277" s="508"/>
      <c r="WFL277" s="508"/>
      <c r="WFM277" s="508"/>
      <c r="WFN277" s="508"/>
      <c r="WFO277" s="508"/>
      <c r="WFP277" s="508"/>
      <c r="WFQ277" s="508"/>
      <c r="WFR277" s="508"/>
      <c r="WFS277" s="508"/>
      <c r="WFT277" s="508"/>
      <c r="WFU277" s="508"/>
      <c r="WFV277" s="508"/>
      <c r="WFW277" s="508"/>
      <c r="WFX277" s="508"/>
      <c r="WFY277" s="508"/>
      <c r="WFZ277" s="508"/>
      <c r="WGA277" s="508"/>
      <c r="WGB277" s="508"/>
      <c r="WGC277" s="508"/>
      <c r="WGD277" s="508"/>
      <c r="WGE277" s="508"/>
      <c r="WGF277" s="508"/>
      <c r="WGG277" s="508"/>
      <c r="WGH277" s="508"/>
      <c r="WGI277" s="508"/>
      <c r="WGJ277" s="508"/>
      <c r="WGK277" s="508"/>
      <c r="WGL277" s="508"/>
      <c r="WGM277" s="508"/>
      <c r="WGN277" s="508"/>
      <c r="WGO277" s="508"/>
      <c r="WGP277" s="508"/>
      <c r="WGQ277" s="508"/>
      <c r="WGR277" s="508"/>
      <c r="WGS277" s="508"/>
      <c r="WGT277" s="508"/>
      <c r="WGU277" s="508"/>
      <c r="WGV277" s="508"/>
      <c r="WGW277" s="508"/>
      <c r="WGX277" s="508"/>
      <c r="WGY277" s="508"/>
      <c r="WGZ277" s="508"/>
      <c r="WHA277" s="508"/>
      <c r="WHB277" s="508"/>
      <c r="WHC277" s="508"/>
      <c r="WHD277" s="508"/>
      <c r="WHE277" s="508"/>
      <c r="WHF277" s="508"/>
      <c r="WHG277" s="508"/>
      <c r="WHH277" s="508"/>
      <c r="WHI277" s="508"/>
      <c r="WHJ277" s="508"/>
      <c r="WHK277" s="508"/>
      <c r="WHL277" s="508"/>
      <c r="WHM277" s="508"/>
      <c r="WHN277" s="508"/>
      <c r="WHO277" s="508"/>
      <c r="WHP277" s="508"/>
      <c r="WHQ277" s="508"/>
      <c r="WHR277" s="508"/>
      <c r="WHS277" s="508"/>
      <c r="WHT277" s="508"/>
      <c r="WHU277" s="508"/>
      <c r="WHV277" s="508"/>
      <c r="WHW277" s="508"/>
      <c r="WHX277" s="508"/>
      <c r="WHY277" s="508"/>
      <c r="WHZ277" s="508"/>
      <c r="WIA277" s="508"/>
      <c r="WIB277" s="508"/>
      <c r="WIC277" s="508"/>
      <c r="WID277" s="508"/>
      <c r="WIE277" s="508"/>
      <c r="WIF277" s="508"/>
      <c r="WIG277" s="508"/>
      <c r="WIH277" s="508"/>
      <c r="WII277" s="508"/>
      <c r="WIJ277" s="508"/>
      <c r="WIK277" s="508"/>
      <c r="WIL277" s="508"/>
      <c r="WIM277" s="508"/>
      <c r="WIN277" s="508"/>
      <c r="WIO277" s="508"/>
      <c r="WIP277" s="508"/>
      <c r="WIQ277" s="508"/>
      <c r="WIR277" s="508"/>
      <c r="WIS277" s="508"/>
      <c r="WIT277" s="508"/>
      <c r="WIU277" s="508"/>
      <c r="WIV277" s="508"/>
      <c r="WIW277" s="508"/>
      <c r="WIX277" s="508"/>
      <c r="WIY277" s="508"/>
      <c r="WIZ277" s="508"/>
      <c r="WJA277" s="508"/>
      <c r="WJB277" s="508"/>
      <c r="WJC277" s="508"/>
      <c r="WJD277" s="508"/>
      <c r="WJE277" s="508"/>
      <c r="WJF277" s="508"/>
      <c r="WJG277" s="508"/>
      <c r="WJH277" s="508"/>
      <c r="WJI277" s="508"/>
      <c r="WJJ277" s="508"/>
      <c r="WJK277" s="508"/>
      <c r="WJL277" s="508"/>
      <c r="WJM277" s="508"/>
      <c r="WJN277" s="508"/>
      <c r="WJO277" s="508"/>
      <c r="WJP277" s="508"/>
      <c r="WJQ277" s="508"/>
      <c r="WJR277" s="508"/>
      <c r="WJS277" s="508"/>
      <c r="WJT277" s="508"/>
      <c r="WJU277" s="508"/>
      <c r="WJV277" s="508"/>
      <c r="WJW277" s="508"/>
      <c r="WJX277" s="508"/>
      <c r="WJY277" s="508"/>
      <c r="WJZ277" s="508"/>
      <c r="WKA277" s="508"/>
      <c r="WKB277" s="508"/>
      <c r="WKC277" s="508"/>
      <c r="WKD277" s="508"/>
      <c r="WKE277" s="508"/>
      <c r="WKF277" s="508"/>
      <c r="WKG277" s="508"/>
      <c r="WKH277" s="508"/>
      <c r="WKI277" s="508"/>
      <c r="WKJ277" s="508"/>
      <c r="WKK277" s="508"/>
      <c r="WKL277" s="508"/>
      <c r="WKM277" s="508"/>
      <c r="WKN277" s="508"/>
      <c r="WKO277" s="508"/>
      <c r="WKP277" s="508"/>
      <c r="WKQ277" s="508"/>
      <c r="WKR277" s="508"/>
      <c r="WKS277" s="508"/>
      <c r="WKT277" s="508"/>
      <c r="WKU277" s="508"/>
      <c r="WKV277" s="508"/>
      <c r="WKW277" s="508"/>
      <c r="WKX277" s="508"/>
      <c r="WKY277" s="508"/>
      <c r="WKZ277" s="508"/>
      <c r="WLA277" s="508"/>
      <c r="WLB277" s="508"/>
      <c r="WLC277" s="508"/>
      <c r="WLD277" s="508"/>
      <c r="WLE277" s="508"/>
      <c r="WLF277" s="508"/>
      <c r="WLG277" s="508"/>
      <c r="WLH277" s="508"/>
      <c r="WLI277" s="508"/>
      <c r="WLJ277" s="508"/>
      <c r="WLK277" s="508"/>
      <c r="WLL277" s="508"/>
      <c r="WLM277" s="508"/>
      <c r="WLN277" s="508"/>
      <c r="WLO277" s="508"/>
      <c r="WLP277" s="508"/>
      <c r="WLQ277" s="508"/>
      <c r="WLR277" s="508"/>
      <c r="WLS277" s="508"/>
      <c r="WLT277" s="508"/>
      <c r="WLU277" s="508"/>
      <c r="WLV277" s="508"/>
      <c r="WLW277" s="508"/>
      <c r="WLX277" s="508"/>
      <c r="WLY277" s="508"/>
      <c r="WLZ277" s="508"/>
      <c r="WMA277" s="508"/>
      <c r="WMB277" s="508"/>
      <c r="WMC277" s="508"/>
      <c r="WMD277" s="508"/>
      <c r="WME277" s="508"/>
      <c r="WMF277" s="508"/>
      <c r="WMG277" s="508"/>
      <c r="WMH277" s="508"/>
      <c r="WMI277" s="508"/>
      <c r="WMJ277" s="508"/>
      <c r="WMK277" s="508"/>
      <c r="WML277" s="508"/>
      <c r="WMM277" s="508"/>
      <c r="WMN277" s="508"/>
      <c r="WMO277" s="508"/>
      <c r="WMP277" s="508"/>
      <c r="WMQ277" s="508"/>
      <c r="WMR277" s="508"/>
      <c r="WMS277" s="508"/>
      <c r="WMT277" s="508"/>
      <c r="WMU277" s="508"/>
      <c r="WMV277" s="508"/>
      <c r="WMW277" s="508"/>
      <c r="WMX277" s="508"/>
      <c r="WMY277" s="508"/>
      <c r="WMZ277" s="508"/>
      <c r="WNA277" s="508"/>
      <c r="WNB277" s="508"/>
      <c r="WNC277" s="508"/>
      <c r="WND277" s="508"/>
      <c r="WNE277" s="508"/>
      <c r="WNF277" s="508"/>
      <c r="WNG277" s="508"/>
      <c r="WNH277" s="508"/>
      <c r="WNI277" s="508"/>
      <c r="WNJ277" s="508"/>
      <c r="WNK277" s="508"/>
      <c r="WNL277" s="508"/>
      <c r="WNM277" s="508"/>
      <c r="WNN277" s="508"/>
      <c r="WNO277" s="508"/>
      <c r="WNP277" s="508"/>
      <c r="WNQ277" s="508"/>
      <c r="WNR277" s="508"/>
      <c r="WNS277" s="508"/>
      <c r="WNT277" s="508"/>
      <c r="WNU277" s="508"/>
      <c r="WNV277" s="508"/>
      <c r="WNW277" s="508"/>
      <c r="WNX277" s="508"/>
      <c r="WNY277" s="508"/>
      <c r="WNZ277" s="508"/>
      <c r="WOA277" s="508"/>
      <c r="WOB277" s="508"/>
      <c r="WOC277" s="508"/>
      <c r="WOD277" s="508"/>
      <c r="WOE277" s="508"/>
      <c r="WOF277" s="508"/>
      <c r="WOG277" s="508"/>
      <c r="WOH277" s="508"/>
      <c r="WOI277" s="508"/>
      <c r="WOJ277" s="508"/>
      <c r="WOK277" s="508"/>
      <c r="WOL277" s="508"/>
      <c r="WOM277" s="508"/>
      <c r="WON277" s="508"/>
      <c r="WOO277" s="508"/>
      <c r="WOP277" s="508"/>
      <c r="WOQ277" s="508"/>
      <c r="WOR277" s="508"/>
      <c r="WOS277" s="508"/>
      <c r="WOT277" s="508"/>
      <c r="WOU277" s="508"/>
      <c r="WOV277" s="508"/>
      <c r="WOW277" s="508"/>
      <c r="WOX277" s="508"/>
      <c r="WOY277" s="508"/>
      <c r="WOZ277" s="508"/>
      <c r="WPA277" s="508"/>
      <c r="WPB277" s="508"/>
      <c r="WPC277" s="508"/>
      <c r="WPD277" s="508"/>
      <c r="WPE277" s="508"/>
      <c r="WPF277" s="508"/>
      <c r="WPG277" s="508"/>
      <c r="WPH277" s="508"/>
      <c r="WPI277" s="508"/>
      <c r="WPJ277" s="508"/>
      <c r="WPK277" s="508"/>
      <c r="WPL277" s="508"/>
      <c r="WPM277" s="508"/>
      <c r="WPN277" s="508"/>
      <c r="WPO277" s="508"/>
      <c r="WPP277" s="508"/>
      <c r="WPQ277" s="508"/>
      <c r="WPR277" s="508"/>
      <c r="WPS277" s="508"/>
      <c r="WPT277" s="508"/>
      <c r="WPU277" s="508"/>
      <c r="WPV277" s="508"/>
      <c r="WPW277" s="508"/>
      <c r="WPX277" s="508"/>
      <c r="WPY277" s="508"/>
      <c r="WPZ277" s="508"/>
      <c r="WQA277" s="508"/>
      <c r="WQB277" s="508"/>
      <c r="WQC277" s="508"/>
      <c r="WQD277" s="508"/>
      <c r="WQE277" s="508"/>
      <c r="WQF277" s="508"/>
      <c r="WQG277" s="508"/>
      <c r="WQH277" s="508"/>
      <c r="WQI277" s="508"/>
      <c r="WQJ277" s="508"/>
      <c r="WQK277" s="508"/>
      <c r="WQL277" s="508"/>
      <c r="WQM277" s="508"/>
      <c r="WQN277" s="508"/>
      <c r="WQO277" s="508"/>
      <c r="WQP277" s="508"/>
      <c r="WQQ277" s="508"/>
      <c r="WQR277" s="508"/>
      <c r="WQS277" s="508"/>
      <c r="WQT277" s="508"/>
      <c r="WQU277" s="508"/>
      <c r="WQV277" s="508"/>
      <c r="WQW277" s="508"/>
      <c r="WQX277" s="508"/>
      <c r="WQY277" s="508"/>
      <c r="WQZ277" s="508"/>
      <c r="WRA277" s="508"/>
      <c r="WRB277" s="508"/>
      <c r="WRC277" s="508"/>
      <c r="WRD277" s="508"/>
      <c r="WRE277" s="508"/>
      <c r="WRF277" s="508"/>
      <c r="WRG277" s="508"/>
      <c r="WRH277" s="508"/>
      <c r="WRI277" s="508"/>
      <c r="WRJ277" s="508"/>
      <c r="WRK277" s="508"/>
      <c r="WRL277" s="508"/>
      <c r="WRM277" s="508"/>
      <c r="WRN277" s="508"/>
      <c r="WRO277" s="508"/>
      <c r="WRP277" s="508"/>
      <c r="WRQ277" s="508"/>
      <c r="WRR277" s="508"/>
      <c r="WRS277" s="508"/>
      <c r="WRT277" s="508"/>
      <c r="WRU277" s="508"/>
      <c r="WRV277" s="508"/>
      <c r="WRW277" s="508"/>
      <c r="WRX277" s="508"/>
      <c r="WRY277" s="508"/>
      <c r="WRZ277" s="508"/>
      <c r="WSA277" s="508"/>
      <c r="WSB277" s="508"/>
      <c r="WSC277" s="508"/>
      <c r="WSD277" s="508"/>
      <c r="WSE277" s="508"/>
      <c r="WSF277" s="508"/>
      <c r="WSG277" s="508"/>
      <c r="WSH277" s="508"/>
      <c r="WSI277" s="508"/>
      <c r="WSJ277" s="508"/>
      <c r="WSK277" s="508"/>
      <c r="WSL277" s="508"/>
      <c r="WSM277" s="508"/>
      <c r="WSN277" s="508"/>
      <c r="WSO277" s="508"/>
      <c r="WSP277" s="508"/>
      <c r="WSQ277" s="508"/>
      <c r="WSR277" s="508"/>
      <c r="WSS277" s="508"/>
      <c r="WST277" s="508"/>
      <c r="WSU277" s="508"/>
      <c r="WSV277" s="508"/>
      <c r="WSW277" s="508"/>
      <c r="WSX277" s="508"/>
      <c r="WSY277" s="508"/>
      <c r="WSZ277" s="508"/>
      <c r="WTA277" s="508"/>
      <c r="WTB277" s="508"/>
      <c r="WTC277" s="508"/>
      <c r="WTD277" s="508"/>
      <c r="WTE277" s="508"/>
      <c r="WTF277" s="508"/>
      <c r="WTG277" s="508"/>
      <c r="WTH277" s="508"/>
      <c r="WTI277" s="508"/>
      <c r="WTJ277" s="508"/>
      <c r="WTK277" s="508"/>
      <c r="WTL277" s="508"/>
      <c r="WTM277" s="508"/>
      <c r="WTN277" s="508"/>
      <c r="WTO277" s="508"/>
      <c r="WTP277" s="508"/>
      <c r="WTQ277" s="508"/>
      <c r="WTR277" s="508"/>
      <c r="WTS277" s="508"/>
      <c r="WTT277" s="508"/>
      <c r="WTU277" s="508"/>
      <c r="WTV277" s="508"/>
      <c r="WTW277" s="508"/>
      <c r="WTX277" s="508"/>
      <c r="WTY277" s="508"/>
      <c r="WTZ277" s="508"/>
      <c r="WUA277" s="508"/>
      <c r="WUB277" s="508"/>
      <c r="WUC277" s="508"/>
      <c r="WUD277" s="508"/>
      <c r="WUE277" s="508"/>
      <c r="WUF277" s="508"/>
      <c r="WUG277" s="508"/>
      <c r="WUH277" s="508"/>
      <c r="WUI277" s="508"/>
      <c r="WUJ277" s="508"/>
      <c r="WUK277" s="508"/>
      <c r="WUL277" s="508"/>
      <c r="WUM277" s="508"/>
      <c r="WUN277" s="508"/>
      <c r="WUO277" s="508"/>
      <c r="WUP277" s="508"/>
      <c r="WUQ277" s="508"/>
      <c r="WUR277" s="508"/>
      <c r="WUS277" s="508"/>
      <c r="WUT277" s="508"/>
      <c r="WUU277" s="508"/>
      <c r="WUV277" s="508"/>
      <c r="WUW277" s="508"/>
      <c r="WUX277" s="508"/>
      <c r="WUY277" s="508"/>
      <c r="WUZ277" s="508"/>
      <c r="WVA277" s="508"/>
      <c r="WVB277" s="508"/>
      <c r="WVC277" s="508"/>
      <c r="WVD277" s="508"/>
      <c r="WVE277" s="508"/>
      <c r="WVF277" s="508"/>
      <c r="WVG277" s="508"/>
      <c r="WVH277" s="508"/>
      <c r="WVI277" s="508"/>
      <c r="WVJ277" s="508"/>
      <c r="WVK277" s="508"/>
      <c r="WVL277" s="508"/>
      <c r="WVM277" s="508"/>
      <c r="WVN277" s="508"/>
      <c r="WVO277" s="508"/>
      <c r="WVP277" s="508"/>
      <c r="WVQ277" s="508"/>
      <c r="WVR277" s="508"/>
      <c r="WVS277" s="508"/>
      <c r="WVT277" s="508"/>
      <c r="WVU277" s="508"/>
      <c r="WVV277" s="508"/>
      <c r="WVW277" s="508"/>
      <c r="WVX277" s="508"/>
      <c r="WVY277" s="508"/>
      <c r="WVZ277" s="508"/>
      <c r="WWA277" s="508"/>
      <c r="WWB277" s="508"/>
      <c r="WWC277" s="508"/>
      <c r="WWD277" s="508"/>
      <c r="WWE277" s="508"/>
      <c r="WWF277" s="508"/>
      <c r="WWG277" s="508"/>
      <c r="WWH277" s="508"/>
      <c r="WWI277" s="508"/>
      <c r="WWJ277" s="508"/>
      <c r="WWK277" s="508"/>
      <c r="WWL277" s="508"/>
      <c r="WWM277" s="508"/>
      <c r="WWN277" s="508"/>
      <c r="WWO277" s="508"/>
      <c r="WWP277" s="508"/>
      <c r="WWQ277" s="508"/>
      <c r="WWR277" s="508"/>
      <c r="WWS277" s="508"/>
      <c r="WWT277" s="508"/>
      <c r="WWU277" s="508"/>
      <c r="WWV277" s="508"/>
      <c r="WWW277" s="508"/>
      <c r="WWX277" s="508"/>
      <c r="WWY277" s="508"/>
      <c r="WWZ277" s="508"/>
      <c r="WXA277" s="508"/>
      <c r="WXB277" s="508"/>
      <c r="WXC277" s="508"/>
      <c r="WXD277" s="508"/>
      <c r="WXE277" s="508"/>
      <c r="WXF277" s="508"/>
      <c r="WXG277" s="508"/>
      <c r="WXH277" s="508"/>
      <c r="WXI277" s="508"/>
      <c r="WXJ277" s="508"/>
      <c r="WXK277" s="508"/>
      <c r="WXL277" s="508"/>
      <c r="WXM277" s="508"/>
      <c r="WXN277" s="508"/>
      <c r="WXO277" s="508"/>
      <c r="WXP277" s="508"/>
      <c r="WXQ277" s="508"/>
      <c r="WXR277" s="508"/>
      <c r="WXS277" s="508"/>
      <c r="WXT277" s="508"/>
      <c r="WXU277" s="508"/>
      <c r="WXV277" s="508"/>
      <c r="WXW277" s="508"/>
      <c r="WXX277" s="508"/>
      <c r="WXY277" s="508"/>
      <c r="WXZ277" s="508"/>
      <c r="WYA277" s="508"/>
      <c r="WYB277" s="508"/>
      <c r="WYC277" s="508"/>
      <c r="WYD277" s="508"/>
      <c r="WYE277" s="508"/>
      <c r="WYF277" s="508"/>
      <c r="WYG277" s="508"/>
      <c r="WYH277" s="508"/>
      <c r="WYI277" s="508"/>
      <c r="WYJ277" s="508"/>
      <c r="WYK277" s="508"/>
      <c r="WYL277" s="508"/>
      <c r="WYM277" s="508"/>
      <c r="WYN277" s="508"/>
      <c r="WYO277" s="508"/>
      <c r="WYP277" s="508"/>
      <c r="WYQ277" s="508"/>
      <c r="WYR277" s="508"/>
      <c r="WYS277" s="508"/>
      <c r="WYT277" s="508"/>
      <c r="WYU277" s="508"/>
      <c r="WYV277" s="508"/>
      <c r="WYW277" s="508"/>
      <c r="WYX277" s="508"/>
      <c r="WYY277" s="508"/>
      <c r="WYZ277" s="508"/>
      <c r="WZA277" s="508"/>
      <c r="WZB277" s="508"/>
      <c r="WZC277" s="508"/>
      <c r="WZD277" s="508"/>
      <c r="WZE277" s="508"/>
      <c r="WZF277" s="508"/>
      <c r="WZG277" s="508"/>
      <c r="WZH277" s="508"/>
      <c r="WZI277" s="508"/>
      <c r="WZJ277" s="508"/>
      <c r="WZK277" s="508"/>
      <c r="WZL277" s="508"/>
      <c r="WZM277" s="508"/>
      <c r="WZN277" s="508"/>
      <c r="WZO277" s="508"/>
      <c r="WZP277" s="508"/>
      <c r="WZQ277" s="508"/>
      <c r="WZR277" s="508"/>
      <c r="WZS277" s="508"/>
      <c r="WZT277" s="508"/>
      <c r="WZU277" s="508"/>
      <c r="WZV277" s="508"/>
      <c r="WZW277" s="508"/>
      <c r="WZX277" s="508"/>
      <c r="WZY277" s="508"/>
      <c r="WZZ277" s="508"/>
      <c r="XAA277" s="508"/>
      <c r="XAB277" s="508"/>
      <c r="XAC277" s="508"/>
      <c r="XAD277" s="508"/>
      <c r="XAE277" s="508"/>
      <c r="XAF277" s="508"/>
      <c r="XAG277" s="508"/>
      <c r="XAH277" s="508"/>
      <c r="XAI277" s="508"/>
      <c r="XAJ277" s="508"/>
      <c r="XAK277" s="508"/>
      <c r="XAL277" s="508"/>
      <c r="XAM277" s="508"/>
      <c r="XAN277" s="508"/>
      <c r="XAO277" s="508"/>
      <c r="XAP277" s="508"/>
      <c r="XAQ277" s="508"/>
      <c r="XAR277" s="508"/>
      <c r="XAS277" s="508"/>
      <c r="XAT277" s="508"/>
      <c r="XAU277" s="508"/>
      <c r="XAV277" s="508"/>
      <c r="XAW277" s="508"/>
      <c r="XAX277" s="508"/>
      <c r="XAY277" s="508"/>
      <c r="XAZ277" s="508"/>
      <c r="XBA277" s="508"/>
      <c r="XBB277" s="508"/>
      <c r="XBC277" s="508"/>
      <c r="XBD277" s="508"/>
      <c r="XBE277" s="508"/>
      <c r="XBF277" s="508"/>
      <c r="XBG277" s="508"/>
      <c r="XBH277" s="508"/>
      <c r="XBI277" s="508"/>
      <c r="XBJ277" s="508"/>
      <c r="XBK277" s="508"/>
      <c r="XBL277" s="508"/>
      <c r="XBM277" s="508"/>
      <c r="XBN277" s="508"/>
      <c r="XBO277" s="508"/>
      <c r="XBP277" s="508"/>
      <c r="XBQ277" s="508"/>
      <c r="XBR277" s="508"/>
      <c r="XBS277" s="508"/>
      <c r="XBT277" s="508"/>
      <c r="XBU277" s="508"/>
      <c r="XBV277" s="508"/>
      <c r="XBW277" s="508"/>
      <c r="XBX277" s="508"/>
      <c r="XBY277" s="508"/>
      <c r="XBZ277" s="508"/>
      <c r="XCA277" s="508"/>
      <c r="XCB277" s="508"/>
      <c r="XCC277" s="508"/>
      <c r="XCD277" s="508"/>
      <c r="XCE277" s="508"/>
      <c r="XCF277" s="508"/>
      <c r="XCG277" s="508"/>
      <c r="XCH277" s="508"/>
      <c r="XCI277" s="508"/>
      <c r="XCJ277" s="508"/>
      <c r="XCK277" s="508"/>
      <c r="XCL277" s="508"/>
      <c r="XCM277" s="508"/>
      <c r="XCN277" s="508"/>
      <c r="XCO277" s="508"/>
      <c r="XCP277" s="508"/>
      <c r="XCQ277" s="508"/>
      <c r="XCR277" s="508"/>
      <c r="XCS277" s="508"/>
      <c r="XCT277" s="508"/>
      <c r="XCU277" s="508"/>
      <c r="XCV277" s="508"/>
      <c r="XCW277" s="508"/>
      <c r="XCX277" s="508"/>
      <c r="XCY277" s="508"/>
      <c r="XCZ277" s="508"/>
      <c r="XDA277" s="508"/>
      <c r="XDB277" s="508"/>
      <c r="XDC277" s="508"/>
      <c r="XDD277" s="508"/>
      <c r="XDE277" s="508"/>
      <c r="XDF277" s="508"/>
      <c r="XDG277" s="508"/>
      <c r="XDH277" s="508"/>
      <c r="XDI277" s="508"/>
      <c r="XDJ277" s="508"/>
      <c r="XDK277" s="508"/>
      <c r="XDL277" s="508"/>
      <c r="XDM277" s="508"/>
      <c r="XDN277" s="508"/>
      <c r="XDO277" s="508"/>
      <c r="XDP277" s="508"/>
      <c r="XDQ277" s="508"/>
      <c r="XDR277" s="508"/>
      <c r="XDS277" s="508"/>
      <c r="XDT277" s="508"/>
      <c r="XDU277" s="508"/>
      <c r="XDV277" s="508"/>
      <c r="XDW277" s="508"/>
      <c r="XDX277" s="508"/>
      <c r="XDY277" s="508"/>
      <c r="XDZ277" s="508"/>
      <c r="XEA277" s="508"/>
      <c r="XEB277" s="508"/>
      <c r="XEC277" s="508"/>
      <c r="XED277" s="508"/>
      <c r="XEE277" s="508"/>
      <c r="XEF277" s="508"/>
      <c r="XEG277" s="508"/>
      <c r="XEH277" s="508"/>
      <c r="XEI277" s="508"/>
      <c r="XEJ277" s="508"/>
      <c r="XEK277" s="508"/>
      <c r="XEL277" s="508"/>
      <c r="XEM277" s="508"/>
      <c r="XEN277" s="508"/>
      <c r="XEO277" s="508"/>
      <c r="XEP277" s="508"/>
      <c r="XEQ277" s="508"/>
      <c r="XER277" s="508"/>
      <c r="XES277" s="508"/>
      <c r="XET277" s="508"/>
      <c r="XEU277" s="508"/>
      <c r="XEV277" s="508"/>
      <c r="XEW277" s="508"/>
      <c r="XEX277" s="508"/>
      <c r="XEY277" s="508"/>
      <c r="XEZ277" s="508"/>
      <c r="XFA277" s="508"/>
      <c r="XFB277" s="508"/>
      <c r="XFC277" s="508"/>
      <c r="XFD277" s="508"/>
    </row>
    <row r="278" spans="1:16384" outlineLevel="1">
      <c r="B278" s="287" t="str">
        <f>'[3]5.  2015-2020 LRAM'!B278</f>
        <v>Adjustment to 2016 savings</v>
      </c>
      <c r="C278" s="284" t="s">
        <v>813</v>
      </c>
      <c r="D278" s="288">
        <f>'[3]5.  2015-2020 LRAM'!D278</f>
        <v>0</v>
      </c>
      <c r="E278" s="288"/>
      <c r="F278" s="288"/>
      <c r="G278" s="288"/>
      <c r="H278" s="288"/>
      <c r="I278" s="288"/>
      <c r="J278" s="288"/>
      <c r="K278" s="288"/>
      <c r="L278" s="288"/>
      <c r="M278" s="288"/>
      <c r="N278" s="288"/>
      <c r="O278" s="288">
        <f>'[3]5.  2015-2020 LRAM'!O278</f>
        <v>0</v>
      </c>
      <c r="P278" s="288"/>
      <c r="Q278" s="288"/>
      <c r="R278" s="288"/>
      <c r="S278" s="288"/>
      <c r="T278" s="288"/>
      <c r="U278" s="288"/>
      <c r="V278" s="288"/>
      <c r="W278" s="288"/>
      <c r="X278" s="288"/>
      <c r="Y278" s="404"/>
      <c r="Z278" s="404"/>
      <c r="AA278" s="404">
        <f t="shared" ref="AA278" si="745">AA277</f>
        <v>1</v>
      </c>
      <c r="AB278" s="404"/>
      <c r="AC278" s="404"/>
      <c r="AD278" s="404"/>
      <c r="AE278" s="404"/>
      <c r="AF278" s="404"/>
      <c r="AG278" s="404"/>
      <c r="AH278" s="404"/>
      <c r="AI278" s="404"/>
      <c r="AJ278" s="404"/>
      <c r="AK278" s="404"/>
      <c r="AL278" s="404"/>
      <c r="AM278" s="299"/>
      <c r="AO278" s="508"/>
      <c r="AP278" s="508"/>
      <c r="AQ278" s="508"/>
      <c r="AR278" s="508"/>
      <c r="AS278" s="508"/>
      <c r="AT278" s="508"/>
      <c r="AU278" s="508"/>
      <c r="AV278" s="508"/>
      <c r="AW278" s="508"/>
      <c r="AX278" s="508"/>
      <c r="AY278" s="508"/>
      <c r="AZ278" s="508"/>
      <c r="BA278" s="508"/>
      <c r="BB278" s="508"/>
      <c r="BC278" s="508"/>
      <c r="BD278" s="508"/>
      <c r="BE278" s="508"/>
      <c r="BF278" s="508"/>
      <c r="BG278" s="508"/>
      <c r="BH278" s="508"/>
      <c r="BI278" s="508"/>
      <c r="BJ278" s="508"/>
      <c r="BK278" s="508"/>
      <c r="BL278" s="508"/>
      <c r="BM278" s="508"/>
      <c r="BN278" s="508"/>
      <c r="BO278" s="508"/>
      <c r="BP278" s="508"/>
      <c r="BQ278" s="508"/>
      <c r="BR278" s="508"/>
      <c r="BS278" s="508"/>
      <c r="BT278" s="508"/>
      <c r="BU278" s="508"/>
      <c r="BV278" s="508"/>
      <c r="BW278" s="508"/>
      <c r="BX278" s="508"/>
      <c r="BY278" s="508"/>
      <c r="BZ278" s="508"/>
      <c r="CA278" s="508"/>
      <c r="CB278" s="508"/>
      <c r="CC278" s="508"/>
      <c r="CD278" s="508"/>
      <c r="CE278" s="508"/>
      <c r="CF278" s="508"/>
      <c r="CG278" s="508"/>
      <c r="CH278" s="508"/>
      <c r="CI278" s="508"/>
      <c r="CJ278" s="508"/>
      <c r="CK278" s="508"/>
      <c r="CL278" s="508"/>
      <c r="CM278" s="508"/>
      <c r="CN278" s="508"/>
      <c r="CO278" s="508"/>
      <c r="CP278" s="508"/>
      <c r="CQ278" s="508"/>
      <c r="CR278" s="508"/>
      <c r="CS278" s="508"/>
      <c r="CT278" s="508"/>
      <c r="CU278" s="508"/>
      <c r="CV278" s="508"/>
      <c r="CW278" s="508"/>
      <c r="CX278" s="508"/>
      <c r="CY278" s="508"/>
      <c r="CZ278" s="508"/>
      <c r="DA278" s="508"/>
      <c r="DB278" s="508"/>
      <c r="DC278" s="508"/>
      <c r="DD278" s="508"/>
      <c r="DE278" s="508"/>
      <c r="DF278" s="508"/>
      <c r="DG278" s="508"/>
      <c r="DH278" s="508"/>
      <c r="DI278" s="508"/>
      <c r="DJ278" s="508"/>
      <c r="DK278" s="508"/>
      <c r="DL278" s="508"/>
      <c r="DM278" s="508"/>
      <c r="DN278" s="508"/>
      <c r="DO278" s="508"/>
      <c r="DP278" s="508"/>
      <c r="DQ278" s="508"/>
      <c r="DR278" s="508"/>
      <c r="DS278" s="508"/>
      <c r="DT278" s="508"/>
      <c r="DU278" s="508"/>
      <c r="DV278" s="508"/>
      <c r="DW278" s="508"/>
      <c r="DX278" s="508"/>
      <c r="DY278" s="508"/>
      <c r="DZ278" s="508"/>
      <c r="EA278" s="508"/>
      <c r="EB278" s="508"/>
      <c r="EC278" s="508"/>
      <c r="ED278" s="508"/>
      <c r="EE278" s="508"/>
      <c r="EF278" s="508"/>
      <c r="EG278" s="508"/>
      <c r="EH278" s="508"/>
      <c r="EI278" s="508"/>
      <c r="EJ278" s="508"/>
      <c r="EK278" s="508"/>
      <c r="EL278" s="508"/>
      <c r="EM278" s="508"/>
      <c r="EN278" s="508"/>
      <c r="EO278" s="508"/>
      <c r="EP278" s="508"/>
      <c r="EQ278" s="508"/>
      <c r="ER278" s="508"/>
      <c r="ES278" s="508"/>
      <c r="ET278" s="508"/>
      <c r="EU278" s="508"/>
      <c r="EV278" s="508"/>
      <c r="EW278" s="508"/>
      <c r="EX278" s="508"/>
      <c r="EY278" s="508"/>
      <c r="EZ278" s="508"/>
      <c r="FA278" s="508"/>
      <c r="FB278" s="508"/>
      <c r="FC278" s="508"/>
      <c r="FD278" s="508"/>
      <c r="FE278" s="508"/>
      <c r="FF278" s="508"/>
      <c r="FG278" s="508"/>
      <c r="FH278" s="508"/>
      <c r="FI278" s="508"/>
      <c r="FJ278" s="508"/>
      <c r="FK278" s="508"/>
      <c r="FL278" s="508"/>
      <c r="FM278" s="508"/>
      <c r="FN278" s="508"/>
      <c r="FO278" s="508"/>
      <c r="FP278" s="508"/>
      <c r="FQ278" s="508"/>
      <c r="FR278" s="508"/>
      <c r="FS278" s="508"/>
      <c r="FT278" s="508"/>
      <c r="FU278" s="508"/>
      <c r="FV278" s="508"/>
      <c r="FW278" s="508"/>
      <c r="FX278" s="508"/>
      <c r="FY278" s="508"/>
      <c r="FZ278" s="508"/>
      <c r="GA278" s="508"/>
      <c r="GB278" s="508"/>
      <c r="GC278" s="508"/>
      <c r="GD278" s="508"/>
      <c r="GE278" s="508"/>
      <c r="GF278" s="508"/>
      <c r="GG278" s="508"/>
      <c r="GH278" s="508"/>
      <c r="GI278" s="508"/>
      <c r="GJ278" s="508"/>
      <c r="GK278" s="508"/>
      <c r="GL278" s="508"/>
      <c r="GM278" s="508"/>
      <c r="GN278" s="508"/>
      <c r="GO278" s="508"/>
      <c r="GP278" s="508"/>
      <c r="GQ278" s="508"/>
      <c r="GR278" s="508"/>
      <c r="GS278" s="508"/>
      <c r="GT278" s="508"/>
      <c r="GU278" s="508"/>
      <c r="GV278" s="508"/>
      <c r="GW278" s="508"/>
      <c r="GX278" s="508"/>
      <c r="GY278" s="508"/>
      <c r="GZ278" s="508"/>
      <c r="HA278" s="508"/>
      <c r="HB278" s="508"/>
      <c r="HC278" s="508"/>
      <c r="HD278" s="508"/>
      <c r="HE278" s="508"/>
      <c r="HF278" s="508"/>
      <c r="HG278" s="508"/>
      <c r="HH278" s="508"/>
      <c r="HI278" s="508"/>
      <c r="HJ278" s="508"/>
      <c r="HK278" s="508"/>
      <c r="HL278" s="508"/>
      <c r="HM278" s="508"/>
      <c r="HN278" s="508"/>
      <c r="HO278" s="508"/>
      <c r="HP278" s="508"/>
      <c r="HQ278" s="508"/>
      <c r="HR278" s="508"/>
      <c r="HS278" s="508"/>
      <c r="HT278" s="508"/>
      <c r="HU278" s="508"/>
      <c r="HV278" s="508"/>
      <c r="HW278" s="508"/>
      <c r="HX278" s="508"/>
      <c r="HY278" s="508"/>
      <c r="HZ278" s="508"/>
      <c r="IA278" s="508"/>
      <c r="IB278" s="508"/>
      <c r="IC278" s="508"/>
      <c r="ID278" s="508"/>
      <c r="IE278" s="508"/>
      <c r="IF278" s="508"/>
      <c r="IG278" s="508"/>
      <c r="IH278" s="508"/>
      <c r="II278" s="508"/>
      <c r="IJ278" s="508"/>
      <c r="IK278" s="508"/>
      <c r="IL278" s="508"/>
      <c r="IM278" s="508"/>
      <c r="IN278" s="508"/>
      <c r="IO278" s="508"/>
      <c r="IP278" s="508"/>
      <c r="IQ278" s="508"/>
      <c r="IR278" s="508"/>
      <c r="IS278" s="508"/>
      <c r="IT278" s="508"/>
      <c r="IU278" s="508"/>
      <c r="IV278" s="508"/>
      <c r="IW278" s="508"/>
      <c r="IX278" s="508"/>
      <c r="IY278" s="508"/>
      <c r="IZ278" s="508"/>
      <c r="JA278" s="508"/>
      <c r="JB278" s="508"/>
      <c r="JC278" s="508"/>
      <c r="JD278" s="508"/>
      <c r="JE278" s="508"/>
      <c r="JF278" s="508"/>
      <c r="JG278" s="508"/>
      <c r="JH278" s="508"/>
      <c r="JI278" s="508"/>
      <c r="JJ278" s="508"/>
      <c r="JK278" s="508"/>
      <c r="JL278" s="508"/>
      <c r="JM278" s="508"/>
      <c r="JN278" s="508"/>
      <c r="JO278" s="508"/>
      <c r="JP278" s="508"/>
      <c r="JQ278" s="508"/>
      <c r="JR278" s="508"/>
      <c r="JS278" s="508"/>
      <c r="JT278" s="508"/>
      <c r="JU278" s="508"/>
      <c r="JV278" s="508"/>
      <c r="JW278" s="508"/>
      <c r="JX278" s="508"/>
      <c r="JY278" s="508"/>
      <c r="JZ278" s="508"/>
      <c r="KA278" s="508"/>
      <c r="KB278" s="508"/>
      <c r="KC278" s="508"/>
      <c r="KD278" s="508"/>
      <c r="KE278" s="508"/>
      <c r="KF278" s="508"/>
      <c r="KG278" s="508"/>
      <c r="KH278" s="508"/>
      <c r="KI278" s="508"/>
      <c r="KJ278" s="508"/>
      <c r="KK278" s="508"/>
      <c r="KL278" s="508"/>
      <c r="KM278" s="508"/>
      <c r="KN278" s="508"/>
      <c r="KO278" s="508"/>
      <c r="KP278" s="508"/>
      <c r="KQ278" s="508"/>
      <c r="KR278" s="508"/>
      <c r="KS278" s="508"/>
      <c r="KT278" s="508"/>
      <c r="KU278" s="508"/>
      <c r="KV278" s="508"/>
      <c r="KW278" s="508"/>
      <c r="KX278" s="508"/>
      <c r="KY278" s="508"/>
      <c r="KZ278" s="508"/>
      <c r="LA278" s="508"/>
      <c r="LB278" s="508"/>
      <c r="LC278" s="508"/>
      <c r="LD278" s="508"/>
      <c r="LE278" s="508"/>
      <c r="LF278" s="508"/>
      <c r="LG278" s="508"/>
      <c r="LH278" s="508"/>
      <c r="LI278" s="508"/>
      <c r="LJ278" s="508"/>
      <c r="LK278" s="508"/>
      <c r="LL278" s="508"/>
      <c r="LM278" s="508"/>
      <c r="LN278" s="508"/>
      <c r="LO278" s="508"/>
      <c r="LP278" s="508"/>
      <c r="LQ278" s="508"/>
      <c r="LR278" s="508"/>
      <c r="LS278" s="508"/>
      <c r="LT278" s="508"/>
      <c r="LU278" s="508"/>
      <c r="LV278" s="508"/>
      <c r="LW278" s="508"/>
      <c r="LX278" s="508"/>
      <c r="LY278" s="508"/>
      <c r="LZ278" s="508"/>
      <c r="MA278" s="508"/>
      <c r="MB278" s="508"/>
      <c r="MC278" s="508"/>
      <c r="MD278" s="508"/>
      <c r="ME278" s="508"/>
      <c r="MF278" s="508"/>
      <c r="MG278" s="508"/>
      <c r="MH278" s="508"/>
      <c r="MI278" s="508"/>
      <c r="MJ278" s="508"/>
      <c r="MK278" s="508"/>
      <c r="ML278" s="508"/>
      <c r="MM278" s="508"/>
      <c r="MN278" s="508"/>
      <c r="MO278" s="508"/>
      <c r="MP278" s="508"/>
      <c r="MQ278" s="508"/>
      <c r="MR278" s="508"/>
      <c r="MS278" s="508"/>
      <c r="MT278" s="508"/>
      <c r="MU278" s="508"/>
      <c r="MV278" s="508"/>
      <c r="MW278" s="508"/>
      <c r="MX278" s="508"/>
      <c r="MY278" s="508"/>
      <c r="MZ278" s="508"/>
      <c r="NA278" s="508"/>
      <c r="NB278" s="508"/>
      <c r="NC278" s="508"/>
      <c r="ND278" s="508"/>
      <c r="NE278" s="508"/>
      <c r="NF278" s="508"/>
      <c r="NG278" s="508"/>
      <c r="NH278" s="508"/>
      <c r="NI278" s="508"/>
      <c r="NJ278" s="508"/>
      <c r="NK278" s="508"/>
      <c r="NL278" s="508"/>
      <c r="NM278" s="508"/>
      <c r="NN278" s="508"/>
      <c r="NO278" s="508"/>
      <c r="NP278" s="508"/>
      <c r="NQ278" s="508"/>
      <c r="NR278" s="508"/>
      <c r="NS278" s="508"/>
      <c r="NT278" s="508"/>
      <c r="NU278" s="508"/>
      <c r="NV278" s="508"/>
      <c r="NW278" s="508"/>
      <c r="NX278" s="508"/>
      <c r="NY278" s="508"/>
      <c r="NZ278" s="508"/>
      <c r="OA278" s="508"/>
      <c r="OB278" s="508"/>
      <c r="OC278" s="508"/>
      <c r="OD278" s="508"/>
      <c r="OE278" s="508"/>
      <c r="OF278" s="508"/>
      <c r="OG278" s="508"/>
      <c r="OH278" s="508"/>
      <c r="OI278" s="508"/>
      <c r="OJ278" s="508"/>
      <c r="OK278" s="508"/>
      <c r="OL278" s="508"/>
      <c r="OM278" s="508"/>
      <c r="ON278" s="508"/>
      <c r="OO278" s="508"/>
      <c r="OP278" s="508"/>
      <c r="OQ278" s="508"/>
      <c r="OR278" s="508"/>
      <c r="OS278" s="508"/>
      <c r="OT278" s="508"/>
      <c r="OU278" s="508"/>
      <c r="OV278" s="508"/>
      <c r="OW278" s="508"/>
      <c r="OX278" s="508"/>
      <c r="OY278" s="508"/>
      <c r="OZ278" s="508"/>
      <c r="PA278" s="508"/>
      <c r="PB278" s="508"/>
      <c r="PC278" s="508"/>
      <c r="PD278" s="508"/>
      <c r="PE278" s="508"/>
      <c r="PF278" s="508"/>
      <c r="PG278" s="508"/>
      <c r="PH278" s="508"/>
      <c r="PI278" s="508"/>
      <c r="PJ278" s="508"/>
      <c r="PK278" s="508"/>
      <c r="PL278" s="508"/>
      <c r="PM278" s="508"/>
      <c r="PN278" s="508"/>
      <c r="PO278" s="508"/>
      <c r="PP278" s="508"/>
      <c r="PQ278" s="508"/>
      <c r="PR278" s="508"/>
      <c r="PS278" s="508"/>
      <c r="PT278" s="508"/>
      <c r="PU278" s="508"/>
      <c r="PV278" s="508"/>
      <c r="PW278" s="508"/>
      <c r="PX278" s="508"/>
      <c r="PY278" s="508"/>
      <c r="PZ278" s="508"/>
      <c r="QA278" s="508"/>
      <c r="QB278" s="508"/>
      <c r="QC278" s="508"/>
      <c r="QD278" s="508"/>
      <c r="QE278" s="508"/>
      <c r="QF278" s="508"/>
      <c r="QG278" s="508"/>
      <c r="QH278" s="508"/>
      <c r="QI278" s="508"/>
      <c r="QJ278" s="508"/>
      <c r="QK278" s="508"/>
      <c r="QL278" s="508"/>
      <c r="QM278" s="508"/>
      <c r="QN278" s="508"/>
      <c r="QO278" s="508"/>
      <c r="QP278" s="508"/>
      <c r="QQ278" s="508"/>
      <c r="QR278" s="508"/>
      <c r="QS278" s="508"/>
      <c r="QT278" s="508"/>
      <c r="QU278" s="508"/>
      <c r="QV278" s="508"/>
      <c r="QW278" s="508"/>
      <c r="QX278" s="508"/>
      <c r="QY278" s="508"/>
      <c r="QZ278" s="508"/>
      <c r="RA278" s="508"/>
      <c r="RB278" s="508"/>
      <c r="RC278" s="508"/>
      <c r="RD278" s="508"/>
      <c r="RE278" s="508"/>
      <c r="RF278" s="508"/>
      <c r="RG278" s="508"/>
      <c r="RH278" s="508"/>
      <c r="RI278" s="508"/>
      <c r="RJ278" s="508"/>
      <c r="RK278" s="508"/>
      <c r="RL278" s="508"/>
      <c r="RM278" s="508"/>
      <c r="RN278" s="508"/>
      <c r="RO278" s="508"/>
      <c r="RP278" s="508"/>
      <c r="RQ278" s="508"/>
      <c r="RR278" s="508"/>
      <c r="RS278" s="508"/>
      <c r="RT278" s="508"/>
      <c r="RU278" s="508"/>
      <c r="RV278" s="508"/>
      <c r="RW278" s="508"/>
      <c r="RX278" s="508"/>
      <c r="RY278" s="508"/>
      <c r="RZ278" s="508"/>
      <c r="SA278" s="508"/>
      <c r="SB278" s="508"/>
      <c r="SC278" s="508"/>
      <c r="SD278" s="508"/>
      <c r="SE278" s="508"/>
      <c r="SF278" s="508"/>
      <c r="SG278" s="508"/>
      <c r="SH278" s="508"/>
      <c r="SI278" s="508"/>
      <c r="SJ278" s="508"/>
      <c r="SK278" s="508"/>
      <c r="SL278" s="508"/>
      <c r="SM278" s="508"/>
      <c r="SN278" s="508"/>
      <c r="SO278" s="508"/>
      <c r="SP278" s="508"/>
      <c r="SQ278" s="508"/>
      <c r="SR278" s="508"/>
      <c r="SS278" s="508"/>
      <c r="ST278" s="508"/>
      <c r="SU278" s="508"/>
      <c r="SV278" s="508"/>
      <c r="SW278" s="508"/>
      <c r="SX278" s="508"/>
      <c r="SY278" s="508"/>
      <c r="SZ278" s="508"/>
      <c r="TA278" s="508"/>
      <c r="TB278" s="508"/>
      <c r="TC278" s="508"/>
      <c r="TD278" s="508"/>
      <c r="TE278" s="508"/>
      <c r="TF278" s="508"/>
      <c r="TG278" s="508"/>
      <c r="TH278" s="508"/>
      <c r="TI278" s="508"/>
      <c r="TJ278" s="508"/>
      <c r="TK278" s="508"/>
      <c r="TL278" s="508"/>
      <c r="TM278" s="508"/>
      <c r="TN278" s="508"/>
      <c r="TO278" s="508"/>
      <c r="TP278" s="508"/>
      <c r="TQ278" s="508"/>
      <c r="TR278" s="508"/>
      <c r="TS278" s="508"/>
      <c r="TT278" s="508"/>
      <c r="TU278" s="508"/>
      <c r="TV278" s="508"/>
      <c r="TW278" s="508"/>
      <c r="TX278" s="508"/>
      <c r="TY278" s="508"/>
      <c r="TZ278" s="508"/>
      <c r="UA278" s="508"/>
      <c r="UB278" s="508"/>
      <c r="UC278" s="508"/>
      <c r="UD278" s="508"/>
      <c r="UE278" s="508"/>
      <c r="UF278" s="508"/>
      <c r="UG278" s="508"/>
      <c r="UH278" s="508"/>
      <c r="UI278" s="508"/>
      <c r="UJ278" s="508"/>
      <c r="UK278" s="508"/>
      <c r="UL278" s="508"/>
      <c r="UM278" s="508"/>
      <c r="UN278" s="508"/>
      <c r="UO278" s="508"/>
      <c r="UP278" s="508"/>
      <c r="UQ278" s="508"/>
      <c r="UR278" s="508"/>
      <c r="US278" s="508"/>
      <c r="UT278" s="508"/>
      <c r="UU278" s="508"/>
      <c r="UV278" s="508"/>
      <c r="UW278" s="508"/>
      <c r="UX278" s="508"/>
      <c r="UY278" s="508"/>
      <c r="UZ278" s="508"/>
      <c r="VA278" s="508"/>
      <c r="VB278" s="508"/>
      <c r="VC278" s="508"/>
      <c r="VD278" s="508"/>
      <c r="VE278" s="508"/>
      <c r="VF278" s="508"/>
      <c r="VG278" s="508"/>
      <c r="VH278" s="508"/>
      <c r="VI278" s="508"/>
      <c r="VJ278" s="508"/>
      <c r="VK278" s="508"/>
      <c r="VL278" s="508"/>
      <c r="VM278" s="508"/>
      <c r="VN278" s="508"/>
      <c r="VO278" s="508"/>
      <c r="VP278" s="508"/>
      <c r="VQ278" s="508"/>
      <c r="VR278" s="508"/>
      <c r="VS278" s="508"/>
      <c r="VT278" s="508"/>
      <c r="VU278" s="508"/>
      <c r="VV278" s="508"/>
      <c r="VW278" s="508"/>
      <c r="VX278" s="508"/>
      <c r="VY278" s="508"/>
      <c r="VZ278" s="508"/>
      <c r="WA278" s="508"/>
      <c r="WB278" s="508"/>
      <c r="WC278" s="508"/>
      <c r="WD278" s="508"/>
      <c r="WE278" s="508"/>
      <c r="WF278" s="508"/>
      <c r="WG278" s="508"/>
      <c r="WH278" s="508"/>
      <c r="WI278" s="508"/>
      <c r="WJ278" s="508"/>
      <c r="WK278" s="508"/>
      <c r="WL278" s="508"/>
      <c r="WM278" s="508"/>
      <c r="WN278" s="508"/>
      <c r="WO278" s="508"/>
      <c r="WP278" s="508"/>
      <c r="WQ278" s="508"/>
      <c r="WR278" s="508"/>
      <c r="WS278" s="508"/>
      <c r="WT278" s="508"/>
      <c r="WU278" s="508"/>
      <c r="WV278" s="508"/>
      <c r="WW278" s="508"/>
      <c r="WX278" s="508"/>
      <c r="WY278" s="508"/>
      <c r="WZ278" s="508"/>
      <c r="XA278" s="508"/>
      <c r="XB278" s="508"/>
      <c r="XC278" s="508"/>
      <c r="XD278" s="508"/>
      <c r="XE278" s="508"/>
      <c r="XF278" s="508"/>
      <c r="XG278" s="508"/>
      <c r="XH278" s="508"/>
      <c r="XI278" s="508"/>
      <c r="XJ278" s="508"/>
      <c r="XK278" s="508"/>
      <c r="XL278" s="508"/>
      <c r="XM278" s="508"/>
      <c r="XN278" s="508"/>
      <c r="XO278" s="508"/>
      <c r="XP278" s="508"/>
      <c r="XQ278" s="508"/>
      <c r="XR278" s="508"/>
      <c r="XS278" s="508"/>
      <c r="XT278" s="508"/>
      <c r="XU278" s="508"/>
      <c r="XV278" s="508"/>
      <c r="XW278" s="508"/>
      <c r="XX278" s="508"/>
      <c r="XY278" s="508"/>
      <c r="XZ278" s="508"/>
      <c r="YA278" s="508"/>
      <c r="YB278" s="508"/>
      <c r="YC278" s="508"/>
      <c r="YD278" s="508"/>
      <c r="YE278" s="508"/>
      <c r="YF278" s="508"/>
      <c r="YG278" s="508"/>
      <c r="YH278" s="508"/>
      <c r="YI278" s="508"/>
      <c r="YJ278" s="508"/>
      <c r="YK278" s="508"/>
      <c r="YL278" s="508"/>
      <c r="YM278" s="508"/>
      <c r="YN278" s="508"/>
      <c r="YO278" s="508"/>
      <c r="YP278" s="508"/>
      <c r="YQ278" s="508"/>
      <c r="YR278" s="508"/>
      <c r="YS278" s="508"/>
      <c r="YT278" s="508"/>
      <c r="YU278" s="508"/>
      <c r="YV278" s="508"/>
      <c r="YW278" s="508"/>
      <c r="YX278" s="508"/>
      <c r="YY278" s="508"/>
      <c r="YZ278" s="508"/>
      <c r="ZA278" s="508"/>
      <c r="ZB278" s="508"/>
      <c r="ZC278" s="508"/>
      <c r="ZD278" s="508"/>
      <c r="ZE278" s="508"/>
      <c r="ZF278" s="508"/>
      <c r="ZG278" s="508"/>
      <c r="ZH278" s="508"/>
      <c r="ZI278" s="508"/>
      <c r="ZJ278" s="508"/>
      <c r="ZK278" s="508"/>
      <c r="ZL278" s="508"/>
      <c r="ZM278" s="508"/>
      <c r="ZN278" s="508"/>
      <c r="ZO278" s="508"/>
      <c r="ZP278" s="508"/>
      <c r="ZQ278" s="508"/>
      <c r="ZR278" s="508"/>
      <c r="ZS278" s="508"/>
      <c r="ZT278" s="508"/>
      <c r="ZU278" s="508"/>
      <c r="ZV278" s="508"/>
      <c r="ZW278" s="508"/>
      <c r="ZX278" s="508"/>
      <c r="ZY278" s="508"/>
      <c r="ZZ278" s="508"/>
      <c r="AAA278" s="508"/>
      <c r="AAB278" s="508"/>
      <c r="AAC278" s="508"/>
      <c r="AAD278" s="508"/>
      <c r="AAE278" s="508"/>
      <c r="AAF278" s="508"/>
      <c r="AAG278" s="508"/>
      <c r="AAH278" s="508"/>
      <c r="AAI278" s="508"/>
      <c r="AAJ278" s="508"/>
      <c r="AAK278" s="508"/>
      <c r="AAL278" s="508"/>
      <c r="AAM278" s="508"/>
      <c r="AAN278" s="508"/>
      <c r="AAO278" s="508"/>
      <c r="AAP278" s="508"/>
      <c r="AAQ278" s="508"/>
      <c r="AAR278" s="508"/>
      <c r="AAS278" s="508"/>
      <c r="AAT278" s="508"/>
      <c r="AAU278" s="508"/>
      <c r="AAV278" s="508"/>
      <c r="AAW278" s="508"/>
      <c r="AAX278" s="508"/>
      <c r="AAY278" s="508"/>
      <c r="AAZ278" s="508"/>
      <c r="ABA278" s="508"/>
      <c r="ABB278" s="508"/>
      <c r="ABC278" s="508"/>
      <c r="ABD278" s="508"/>
      <c r="ABE278" s="508"/>
      <c r="ABF278" s="508"/>
      <c r="ABG278" s="508"/>
      <c r="ABH278" s="508"/>
      <c r="ABI278" s="508"/>
      <c r="ABJ278" s="508"/>
      <c r="ABK278" s="508"/>
      <c r="ABL278" s="508"/>
      <c r="ABM278" s="508"/>
      <c r="ABN278" s="508"/>
      <c r="ABO278" s="508"/>
      <c r="ABP278" s="508"/>
      <c r="ABQ278" s="508"/>
      <c r="ABR278" s="508"/>
      <c r="ABS278" s="508"/>
      <c r="ABT278" s="508"/>
      <c r="ABU278" s="508"/>
      <c r="ABV278" s="508"/>
      <c r="ABW278" s="508"/>
      <c r="ABX278" s="508"/>
      <c r="ABY278" s="508"/>
      <c r="ABZ278" s="508"/>
      <c r="ACA278" s="508"/>
      <c r="ACB278" s="508"/>
      <c r="ACC278" s="508"/>
      <c r="ACD278" s="508"/>
      <c r="ACE278" s="508"/>
      <c r="ACF278" s="508"/>
      <c r="ACG278" s="508"/>
      <c r="ACH278" s="508"/>
      <c r="ACI278" s="508"/>
      <c r="ACJ278" s="508"/>
      <c r="ACK278" s="508"/>
      <c r="ACL278" s="508"/>
      <c r="ACM278" s="508"/>
      <c r="ACN278" s="508"/>
      <c r="ACO278" s="508"/>
      <c r="ACP278" s="508"/>
      <c r="ACQ278" s="508"/>
      <c r="ACR278" s="508"/>
      <c r="ACS278" s="508"/>
      <c r="ACT278" s="508"/>
      <c r="ACU278" s="508"/>
      <c r="ACV278" s="508"/>
      <c r="ACW278" s="508"/>
      <c r="ACX278" s="508"/>
      <c r="ACY278" s="508"/>
      <c r="ACZ278" s="508"/>
      <c r="ADA278" s="508"/>
      <c r="ADB278" s="508"/>
      <c r="ADC278" s="508"/>
      <c r="ADD278" s="508"/>
      <c r="ADE278" s="508"/>
      <c r="ADF278" s="508"/>
      <c r="ADG278" s="508"/>
      <c r="ADH278" s="508"/>
      <c r="ADI278" s="508"/>
      <c r="ADJ278" s="508"/>
      <c r="ADK278" s="508"/>
      <c r="ADL278" s="508"/>
      <c r="ADM278" s="508"/>
      <c r="ADN278" s="508"/>
      <c r="ADO278" s="508"/>
      <c r="ADP278" s="508"/>
      <c r="ADQ278" s="508"/>
      <c r="ADR278" s="508"/>
      <c r="ADS278" s="508"/>
      <c r="ADT278" s="508"/>
      <c r="ADU278" s="508"/>
      <c r="ADV278" s="508"/>
      <c r="ADW278" s="508"/>
      <c r="ADX278" s="508"/>
      <c r="ADY278" s="508"/>
      <c r="ADZ278" s="508"/>
      <c r="AEA278" s="508"/>
      <c r="AEB278" s="508"/>
      <c r="AEC278" s="508"/>
      <c r="AED278" s="508"/>
      <c r="AEE278" s="508"/>
      <c r="AEF278" s="508"/>
      <c r="AEG278" s="508"/>
      <c r="AEH278" s="508"/>
      <c r="AEI278" s="508"/>
      <c r="AEJ278" s="508"/>
      <c r="AEK278" s="508"/>
      <c r="AEL278" s="508"/>
      <c r="AEM278" s="508"/>
      <c r="AEN278" s="508"/>
      <c r="AEO278" s="508"/>
      <c r="AEP278" s="508"/>
      <c r="AEQ278" s="508"/>
      <c r="AER278" s="508"/>
      <c r="AES278" s="508"/>
      <c r="AET278" s="508"/>
      <c r="AEU278" s="508"/>
      <c r="AEV278" s="508"/>
      <c r="AEW278" s="508"/>
      <c r="AEX278" s="508"/>
      <c r="AEY278" s="508"/>
      <c r="AEZ278" s="508"/>
      <c r="AFA278" s="508"/>
      <c r="AFB278" s="508"/>
      <c r="AFC278" s="508"/>
      <c r="AFD278" s="508"/>
      <c r="AFE278" s="508"/>
      <c r="AFF278" s="508"/>
      <c r="AFG278" s="508"/>
      <c r="AFH278" s="508"/>
      <c r="AFI278" s="508"/>
      <c r="AFJ278" s="508"/>
      <c r="AFK278" s="508"/>
      <c r="AFL278" s="508"/>
      <c r="AFM278" s="508"/>
      <c r="AFN278" s="508"/>
      <c r="AFO278" s="508"/>
      <c r="AFP278" s="508"/>
      <c r="AFQ278" s="508"/>
      <c r="AFR278" s="508"/>
      <c r="AFS278" s="508"/>
      <c r="AFT278" s="508"/>
      <c r="AFU278" s="508"/>
      <c r="AFV278" s="508"/>
      <c r="AFW278" s="508"/>
      <c r="AFX278" s="508"/>
      <c r="AFY278" s="508"/>
      <c r="AFZ278" s="508"/>
      <c r="AGA278" s="508"/>
      <c r="AGB278" s="508"/>
      <c r="AGC278" s="508"/>
      <c r="AGD278" s="508"/>
      <c r="AGE278" s="508"/>
      <c r="AGF278" s="508"/>
      <c r="AGG278" s="508"/>
      <c r="AGH278" s="508"/>
      <c r="AGI278" s="508"/>
      <c r="AGJ278" s="508"/>
      <c r="AGK278" s="508"/>
      <c r="AGL278" s="508"/>
      <c r="AGM278" s="508"/>
      <c r="AGN278" s="508"/>
      <c r="AGO278" s="508"/>
      <c r="AGP278" s="508"/>
      <c r="AGQ278" s="508"/>
      <c r="AGR278" s="508"/>
      <c r="AGS278" s="508"/>
      <c r="AGT278" s="508"/>
      <c r="AGU278" s="508"/>
      <c r="AGV278" s="508"/>
      <c r="AGW278" s="508"/>
      <c r="AGX278" s="508"/>
      <c r="AGY278" s="508"/>
      <c r="AGZ278" s="508"/>
      <c r="AHA278" s="508"/>
      <c r="AHB278" s="508"/>
      <c r="AHC278" s="508"/>
      <c r="AHD278" s="508"/>
      <c r="AHE278" s="508"/>
      <c r="AHF278" s="508"/>
      <c r="AHG278" s="508"/>
      <c r="AHH278" s="508"/>
      <c r="AHI278" s="508"/>
      <c r="AHJ278" s="508"/>
      <c r="AHK278" s="508"/>
      <c r="AHL278" s="508"/>
      <c r="AHM278" s="508"/>
      <c r="AHN278" s="508"/>
      <c r="AHO278" s="508"/>
      <c r="AHP278" s="508"/>
      <c r="AHQ278" s="508"/>
      <c r="AHR278" s="508"/>
      <c r="AHS278" s="508"/>
      <c r="AHT278" s="508"/>
      <c r="AHU278" s="508"/>
      <c r="AHV278" s="508"/>
      <c r="AHW278" s="508"/>
      <c r="AHX278" s="508"/>
      <c r="AHY278" s="508"/>
      <c r="AHZ278" s="508"/>
      <c r="AIA278" s="508"/>
      <c r="AIB278" s="508"/>
      <c r="AIC278" s="508"/>
      <c r="AID278" s="508"/>
      <c r="AIE278" s="508"/>
      <c r="AIF278" s="508"/>
      <c r="AIG278" s="508"/>
      <c r="AIH278" s="508"/>
      <c r="AII278" s="508"/>
      <c r="AIJ278" s="508"/>
      <c r="AIK278" s="508"/>
      <c r="AIL278" s="508"/>
      <c r="AIM278" s="508"/>
      <c r="AIN278" s="508"/>
      <c r="AIO278" s="508"/>
      <c r="AIP278" s="508"/>
      <c r="AIQ278" s="508"/>
      <c r="AIR278" s="508"/>
      <c r="AIS278" s="508"/>
      <c r="AIT278" s="508"/>
      <c r="AIU278" s="508"/>
      <c r="AIV278" s="508"/>
      <c r="AIW278" s="508"/>
      <c r="AIX278" s="508"/>
      <c r="AIY278" s="508"/>
      <c r="AIZ278" s="508"/>
      <c r="AJA278" s="508"/>
      <c r="AJB278" s="508"/>
      <c r="AJC278" s="508"/>
      <c r="AJD278" s="508"/>
      <c r="AJE278" s="508"/>
      <c r="AJF278" s="508"/>
      <c r="AJG278" s="508"/>
      <c r="AJH278" s="508"/>
      <c r="AJI278" s="508"/>
      <c r="AJJ278" s="508"/>
      <c r="AJK278" s="508"/>
      <c r="AJL278" s="508"/>
      <c r="AJM278" s="508"/>
      <c r="AJN278" s="508"/>
      <c r="AJO278" s="508"/>
      <c r="AJP278" s="508"/>
      <c r="AJQ278" s="508"/>
      <c r="AJR278" s="508"/>
      <c r="AJS278" s="508"/>
      <c r="AJT278" s="508"/>
      <c r="AJU278" s="508"/>
      <c r="AJV278" s="508"/>
      <c r="AJW278" s="508"/>
      <c r="AJX278" s="508"/>
      <c r="AJY278" s="508"/>
      <c r="AJZ278" s="508"/>
      <c r="AKA278" s="508"/>
      <c r="AKB278" s="508"/>
      <c r="AKC278" s="508"/>
      <c r="AKD278" s="508"/>
      <c r="AKE278" s="508"/>
      <c r="AKF278" s="508"/>
      <c r="AKG278" s="508"/>
      <c r="AKH278" s="508"/>
      <c r="AKI278" s="508"/>
      <c r="AKJ278" s="508"/>
      <c r="AKK278" s="508"/>
      <c r="AKL278" s="508"/>
      <c r="AKM278" s="508"/>
      <c r="AKN278" s="508"/>
      <c r="AKO278" s="508"/>
      <c r="AKP278" s="508"/>
      <c r="AKQ278" s="508"/>
      <c r="AKR278" s="508"/>
      <c r="AKS278" s="508"/>
      <c r="AKT278" s="508"/>
      <c r="AKU278" s="508"/>
      <c r="AKV278" s="508"/>
      <c r="AKW278" s="508"/>
      <c r="AKX278" s="508"/>
      <c r="AKY278" s="508"/>
      <c r="AKZ278" s="508"/>
      <c r="ALA278" s="508"/>
      <c r="ALB278" s="508"/>
      <c r="ALC278" s="508"/>
      <c r="ALD278" s="508"/>
      <c r="ALE278" s="508"/>
      <c r="ALF278" s="508"/>
      <c r="ALG278" s="508"/>
      <c r="ALH278" s="508"/>
      <c r="ALI278" s="508"/>
      <c r="ALJ278" s="508"/>
      <c r="ALK278" s="508"/>
      <c r="ALL278" s="508"/>
      <c r="ALM278" s="508"/>
      <c r="ALN278" s="508"/>
      <c r="ALO278" s="508"/>
      <c r="ALP278" s="508"/>
      <c r="ALQ278" s="508"/>
      <c r="ALR278" s="508"/>
      <c r="ALS278" s="508"/>
      <c r="ALT278" s="508"/>
      <c r="ALU278" s="508"/>
      <c r="ALV278" s="508"/>
      <c r="ALW278" s="508"/>
      <c r="ALX278" s="508"/>
      <c r="ALY278" s="508"/>
      <c r="ALZ278" s="508"/>
      <c r="AMA278" s="508"/>
      <c r="AMB278" s="508"/>
      <c r="AMC278" s="508"/>
      <c r="AMD278" s="508"/>
      <c r="AME278" s="508"/>
      <c r="AMF278" s="508"/>
      <c r="AMG278" s="508"/>
      <c r="AMH278" s="508"/>
      <c r="AMI278" s="508"/>
      <c r="AMJ278" s="508"/>
      <c r="AMK278" s="508"/>
      <c r="AML278" s="508"/>
      <c r="AMM278" s="508"/>
      <c r="AMN278" s="508"/>
      <c r="AMO278" s="508"/>
      <c r="AMP278" s="508"/>
      <c r="AMQ278" s="508"/>
      <c r="AMR278" s="508"/>
      <c r="AMS278" s="508"/>
      <c r="AMT278" s="508"/>
      <c r="AMU278" s="508"/>
      <c r="AMV278" s="508"/>
      <c r="AMW278" s="508"/>
      <c r="AMX278" s="508"/>
      <c r="AMY278" s="508"/>
      <c r="AMZ278" s="508"/>
      <c r="ANA278" s="508"/>
      <c r="ANB278" s="508"/>
      <c r="ANC278" s="508"/>
      <c r="AND278" s="508"/>
      <c r="ANE278" s="508"/>
      <c r="ANF278" s="508"/>
      <c r="ANG278" s="508"/>
      <c r="ANH278" s="508"/>
      <c r="ANI278" s="508"/>
      <c r="ANJ278" s="508"/>
      <c r="ANK278" s="508"/>
      <c r="ANL278" s="508"/>
      <c r="ANM278" s="508"/>
      <c r="ANN278" s="508"/>
      <c r="ANO278" s="508"/>
      <c r="ANP278" s="508"/>
      <c r="ANQ278" s="508"/>
      <c r="ANR278" s="508"/>
      <c r="ANS278" s="508"/>
      <c r="ANT278" s="508"/>
      <c r="ANU278" s="508"/>
      <c r="ANV278" s="508"/>
      <c r="ANW278" s="508"/>
      <c r="ANX278" s="508"/>
      <c r="ANY278" s="508"/>
      <c r="ANZ278" s="508"/>
      <c r="AOA278" s="508"/>
      <c r="AOB278" s="508"/>
      <c r="AOC278" s="508"/>
      <c r="AOD278" s="508"/>
      <c r="AOE278" s="508"/>
      <c r="AOF278" s="508"/>
      <c r="AOG278" s="508"/>
      <c r="AOH278" s="508"/>
      <c r="AOI278" s="508"/>
      <c r="AOJ278" s="508"/>
      <c r="AOK278" s="508"/>
      <c r="AOL278" s="508"/>
      <c r="AOM278" s="508"/>
      <c r="AON278" s="508"/>
      <c r="AOO278" s="508"/>
      <c r="AOP278" s="508"/>
      <c r="AOQ278" s="508"/>
      <c r="AOR278" s="508"/>
      <c r="AOS278" s="508"/>
      <c r="AOT278" s="508"/>
      <c r="AOU278" s="508"/>
      <c r="AOV278" s="508"/>
      <c r="AOW278" s="508"/>
      <c r="AOX278" s="508"/>
      <c r="AOY278" s="508"/>
      <c r="AOZ278" s="508"/>
      <c r="APA278" s="508"/>
      <c r="APB278" s="508"/>
      <c r="APC278" s="508"/>
      <c r="APD278" s="508"/>
      <c r="APE278" s="508"/>
      <c r="APF278" s="508"/>
      <c r="APG278" s="508"/>
      <c r="APH278" s="508"/>
      <c r="API278" s="508"/>
      <c r="APJ278" s="508"/>
      <c r="APK278" s="508"/>
      <c r="APL278" s="508"/>
      <c r="APM278" s="508"/>
      <c r="APN278" s="508"/>
      <c r="APO278" s="508"/>
      <c r="APP278" s="508"/>
      <c r="APQ278" s="508"/>
      <c r="APR278" s="508"/>
      <c r="APS278" s="508"/>
      <c r="APT278" s="508"/>
      <c r="APU278" s="508"/>
      <c r="APV278" s="508"/>
      <c r="APW278" s="508"/>
      <c r="APX278" s="508"/>
      <c r="APY278" s="508"/>
      <c r="APZ278" s="508"/>
      <c r="AQA278" s="508"/>
      <c r="AQB278" s="508"/>
      <c r="AQC278" s="508"/>
      <c r="AQD278" s="508"/>
      <c r="AQE278" s="508"/>
      <c r="AQF278" s="508"/>
      <c r="AQG278" s="508"/>
      <c r="AQH278" s="508"/>
      <c r="AQI278" s="508"/>
      <c r="AQJ278" s="508"/>
      <c r="AQK278" s="508"/>
      <c r="AQL278" s="508"/>
      <c r="AQM278" s="508"/>
      <c r="AQN278" s="508"/>
      <c r="AQO278" s="508"/>
      <c r="AQP278" s="508"/>
      <c r="AQQ278" s="508"/>
      <c r="AQR278" s="508"/>
      <c r="AQS278" s="508"/>
      <c r="AQT278" s="508"/>
      <c r="AQU278" s="508"/>
      <c r="AQV278" s="508"/>
      <c r="AQW278" s="508"/>
      <c r="AQX278" s="508"/>
      <c r="AQY278" s="508"/>
      <c r="AQZ278" s="508"/>
      <c r="ARA278" s="508"/>
      <c r="ARB278" s="508"/>
      <c r="ARC278" s="508"/>
      <c r="ARD278" s="508"/>
      <c r="ARE278" s="508"/>
      <c r="ARF278" s="508"/>
      <c r="ARG278" s="508"/>
      <c r="ARH278" s="508"/>
      <c r="ARI278" s="508"/>
      <c r="ARJ278" s="508"/>
      <c r="ARK278" s="508"/>
      <c r="ARL278" s="508"/>
      <c r="ARM278" s="508"/>
      <c r="ARN278" s="508"/>
      <c r="ARO278" s="508"/>
      <c r="ARP278" s="508"/>
      <c r="ARQ278" s="508"/>
      <c r="ARR278" s="508"/>
      <c r="ARS278" s="508"/>
      <c r="ART278" s="508"/>
      <c r="ARU278" s="508"/>
      <c r="ARV278" s="508"/>
      <c r="ARW278" s="508"/>
      <c r="ARX278" s="508"/>
      <c r="ARY278" s="508"/>
      <c r="ARZ278" s="508"/>
      <c r="ASA278" s="508"/>
      <c r="ASB278" s="508"/>
      <c r="ASC278" s="508"/>
      <c r="ASD278" s="508"/>
      <c r="ASE278" s="508"/>
      <c r="ASF278" s="508"/>
      <c r="ASG278" s="508"/>
      <c r="ASH278" s="508"/>
      <c r="ASI278" s="508"/>
      <c r="ASJ278" s="508"/>
      <c r="ASK278" s="508"/>
      <c r="ASL278" s="508"/>
      <c r="ASM278" s="508"/>
      <c r="ASN278" s="508"/>
      <c r="ASO278" s="508"/>
      <c r="ASP278" s="508"/>
      <c r="ASQ278" s="508"/>
      <c r="ASR278" s="508"/>
      <c r="ASS278" s="508"/>
      <c r="AST278" s="508"/>
      <c r="ASU278" s="508"/>
      <c r="ASV278" s="508"/>
      <c r="ASW278" s="508"/>
      <c r="ASX278" s="508"/>
      <c r="ASY278" s="508"/>
      <c r="ASZ278" s="508"/>
      <c r="ATA278" s="508"/>
      <c r="ATB278" s="508"/>
      <c r="ATC278" s="508"/>
      <c r="ATD278" s="508"/>
      <c r="ATE278" s="508"/>
      <c r="ATF278" s="508"/>
      <c r="ATG278" s="508"/>
      <c r="ATH278" s="508"/>
      <c r="ATI278" s="508"/>
      <c r="ATJ278" s="508"/>
      <c r="ATK278" s="508"/>
      <c r="ATL278" s="508"/>
      <c r="ATM278" s="508"/>
      <c r="ATN278" s="508"/>
      <c r="ATO278" s="508"/>
      <c r="ATP278" s="508"/>
      <c r="ATQ278" s="508"/>
      <c r="ATR278" s="508"/>
      <c r="ATS278" s="508"/>
      <c r="ATT278" s="508"/>
      <c r="ATU278" s="508"/>
      <c r="ATV278" s="508"/>
      <c r="ATW278" s="508"/>
      <c r="ATX278" s="508"/>
      <c r="ATY278" s="508"/>
      <c r="ATZ278" s="508"/>
      <c r="AUA278" s="508"/>
      <c r="AUB278" s="508"/>
      <c r="AUC278" s="508"/>
      <c r="AUD278" s="508"/>
      <c r="AUE278" s="508"/>
      <c r="AUF278" s="508"/>
      <c r="AUG278" s="508"/>
      <c r="AUH278" s="508"/>
      <c r="AUI278" s="508"/>
      <c r="AUJ278" s="508"/>
      <c r="AUK278" s="508"/>
      <c r="AUL278" s="508"/>
      <c r="AUM278" s="508"/>
      <c r="AUN278" s="508"/>
      <c r="AUO278" s="508"/>
      <c r="AUP278" s="508"/>
      <c r="AUQ278" s="508"/>
      <c r="AUR278" s="508"/>
      <c r="AUS278" s="508"/>
      <c r="AUT278" s="508"/>
      <c r="AUU278" s="508"/>
      <c r="AUV278" s="508"/>
      <c r="AUW278" s="508"/>
      <c r="AUX278" s="508"/>
      <c r="AUY278" s="508"/>
      <c r="AUZ278" s="508"/>
      <c r="AVA278" s="508"/>
      <c r="AVB278" s="508"/>
      <c r="AVC278" s="508"/>
      <c r="AVD278" s="508"/>
      <c r="AVE278" s="508"/>
      <c r="AVF278" s="508"/>
      <c r="AVG278" s="508"/>
      <c r="AVH278" s="508"/>
      <c r="AVI278" s="508"/>
      <c r="AVJ278" s="508"/>
      <c r="AVK278" s="508"/>
      <c r="AVL278" s="508"/>
      <c r="AVM278" s="508"/>
      <c r="AVN278" s="508"/>
      <c r="AVO278" s="508"/>
      <c r="AVP278" s="508"/>
      <c r="AVQ278" s="508"/>
      <c r="AVR278" s="508"/>
      <c r="AVS278" s="508"/>
      <c r="AVT278" s="508"/>
      <c r="AVU278" s="508"/>
      <c r="AVV278" s="508"/>
      <c r="AVW278" s="508"/>
      <c r="AVX278" s="508"/>
      <c r="AVY278" s="508"/>
      <c r="AVZ278" s="508"/>
      <c r="AWA278" s="508"/>
      <c r="AWB278" s="508"/>
      <c r="AWC278" s="508"/>
      <c r="AWD278" s="508"/>
      <c r="AWE278" s="508"/>
      <c r="AWF278" s="508"/>
      <c r="AWG278" s="508"/>
      <c r="AWH278" s="508"/>
      <c r="AWI278" s="508"/>
      <c r="AWJ278" s="508"/>
      <c r="AWK278" s="508"/>
      <c r="AWL278" s="508"/>
      <c r="AWM278" s="508"/>
      <c r="AWN278" s="508"/>
      <c r="AWO278" s="508"/>
      <c r="AWP278" s="508"/>
      <c r="AWQ278" s="508"/>
      <c r="AWR278" s="508"/>
      <c r="AWS278" s="508"/>
      <c r="AWT278" s="508"/>
      <c r="AWU278" s="508"/>
      <c r="AWV278" s="508"/>
      <c r="AWW278" s="508"/>
      <c r="AWX278" s="508"/>
      <c r="AWY278" s="508"/>
      <c r="AWZ278" s="508"/>
      <c r="AXA278" s="508"/>
      <c r="AXB278" s="508"/>
      <c r="AXC278" s="508"/>
      <c r="AXD278" s="508"/>
      <c r="AXE278" s="508"/>
      <c r="AXF278" s="508"/>
      <c r="AXG278" s="508"/>
      <c r="AXH278" s="508"/>
      <c r="AXI278" s="508"/>
      <c r="AXJ278" s="508"/>
      <c r="AXK278" s="508"/>
      <c r="AXL278" s="508"/>
      <c r="AXM278" s="508"/>
      <c r="AXN278" s="508"/>
      <c r="AXO278" s="508"/>
      <c r="AXP278" s="508"/>
      <c r="AXQ278" s="508"/>
      <c r="AXR278" s="508"/>
      <c r="AXS278" s="508"/>
      <c r="AXT278" s="508"/>
      <c r="AXU278" s="508"/>
      <c r="AXV278" s="508"/>
      <c r="AXW278" s="508"/>
      <c r="AXX278" s="508"/>
      <c r="AXY278" s="508"/>
      <c r="AXZ278" s="508"/>
      <c r="AYA278" s="508"/>
      <c r="AYB278" s="508"/>
      <c r="AYC278" s="508"/>
      <c r="AYD278" s="508"/>
      <c r="AYE278" s="508"/>
      <c r="AYF278" s="508"/>
      <c r="AYG278" s="508"/>
      <c r="AYH278" s="508"/>
      <c r="AYI278" s="508"/>
      <c r="AYJ278" s="508"/>
      <c r="AYK278" s="508"/>
      <c r="AYL278" s="508"/>
      <c r="AYM278" s="508"/>
      <c r="AYN278" s="508"/>
      <c r="AYO278" s="508"/>
      <c r="AYP278" s="508"/>
      <c r="AYQ278" s="508"/>
      <c r="AYR278" s="508"/>
      <c r="AYS278" s="508"/>
      <c r="AYT278" s="508"/>
      <c r="AYU278" s="508"/>
      <c r="AYV278" s="508"/>
      <c r="AYW278" s="508"/>
      <c r="AYX278" s="508"/>
      <c r="AYY278" s="508"/>
      <c r="AYZ278" s="508"/>
      <c r="AZA278" s="508"/>
      <c r="AZB278" s="508"/>
      <c r="AZC278" s="508"/>
      <c r="AZD278" s="508"/>
      <c r="AZE278" s="508"/>
      <c r="AZF278" s="508"/>
      <c r="AZG278" s="508"/>
      <c r="AZH278" s="508"/>
      <c r="AZI278" s="508"/>
      <c r="AZJ278" s="508"/>
      <c r="AZK278" s="508"/>
      <c r="AZL278" s="508"/>
      <c r="AZM278" s="508"/>
      <c r="AZN278" s="508"/>
      <c r="AZO278" s="508"/>
      <c r="AZP278" s="508"/>
      <c r="AZQ278" s="508"/>
      <c r="AZR278" s="508"/>
      <c r="AZS278" s="508"/>
      <c r="AZT278" s="508"/>
      <c r="AZU278" s="508"/>
      <c r="AZV278" s="508"/>
      <c r="AZW278" s="508"/>
      <c r="AZX278" s="508"/>
      <c r="AZY278" s="508"/>
      <c r="AZZ278" s="508"/>
      <c r="BAA278" s="508"/>
      <c r="BAB278" s="508"/>
      <c r="BAC278" s="508"/>
      <c r="BAD278" s="508"/>
      <c r="BAE278" s="508"/>
      <c r="BAF278" s="508"/>
      <c r="BAG278" s="508"/>
      <c r="BAH278" s="508"/>
      <c r="BAI278" s="508"/>
      <c r="BAJ278" s="508"/>
      <c r="BAK278" s="508"/>
      <c r="BAL278" s="508"/>
      <c r="BAM278" s="508"/>
      <c r="BAN278" s="508"/>
      <c r="BAO278" s="508"/>
      <c r="BAP278" s="508"/>
      <c r="BAQ278" s="508"/>
      <c r="BAR278" s="508"/>
      <c r="BAS278" s="508"/>
      <c r="BAT278" s="508"/>
      <c r="BAU278" s="508"/>
      <c r="BAV278" s="508"/>
      <c r="BAW278" s="508"/>
      <c r="BAX278" s="508"/>
      <c r="BAY278" s="508"/>
      <c r="BAZ278" s="508"/>
      <c r="BBA278" s="508"/>
      <c r="BBB278" s="508"/>
      <c r="BBC278" s="508"/>
      <c r="BBD278" s="508"/>
      <c r="BBE278" s="508"/>
      <c r="BBF278" s="508"/>
      <c r="BBG278" s="508"/>
      <c r="BBH278" s="508"/>
      <c r="BBI278" s="508"/>
      <c r="BBJ278" s="508"/>
      <c r="BBK278" s="508"/>
      <c r="BBL278" s="508"/>
      <c r="BBM278" s="508"/>
      <c r="BBN278" s="508"/>
      <c r="BBO278" s="508"/>
      <c r="BBP278" s="508"/>
      <c r="BBQ278" s="508"/>
      <c r="BBR278" s="508"/>
      <c r="BBS278" s="508"/>
      <c r="BBT278" s="508"/>
      <c r="BBU278" s="508"/>
      <c r="BBV278" s="508"/>
      <c r="BBW278" s="508"/>
      <c r="BBX278" s="508"/>
      <c r="BBY278" s="508"/>
      <c r="BBZ278" s="508"/>
      <c r="BCA278" s="508"/>
      <c r="BCB278" s="508"/>
      <c r="BCC278" s="508"/>
      <c r="BCD278" s="508"/>
      <c r="BCE278" s="508"/>
      <c r="BCF278" s="508"/>
      <c r="BCG278" s="508"/>
      <c r="BCH278" s="508"/>
      <c r="BCI278" s="508"/>
      <c r="BCJ278" s="508"/>
      <c r="BCK278" s="508"/>
      <c r="BCL278" s="508"/>
      <c r="BCM278" s="508"/>
      <c r="BCN278" s="508"/>
      <c r="BCO278" s="508"/>
      <c r="BCP278" s="508"/>
      <c r="BCQ278" s="508"/>
      <c r="BCR278" s="508"/>
      <c r="BCS278" s="508"/>
      <c r="BCT278" s="508"/>
      <c r="BCU278" s="508"/>
      <c r="BCV278" s="508"/>
      <c r="BCW278" s="508"/>
      <c r="BCX278" s="508"/>
      <c r="BCY278" s="508"/>
      <c r="BCZ278" s="508"/>
      <c r="BDA278" s="508"/>
      <c r="BDB278" s="508"/>
      <c r="BDC278" s="508"/>
      <c r="BDD278" s="508"/>
      <c r="BDE278" s="508"/>
      <c r="BDF278" s="508"/>
      <c r="BDG278" s="508"/>
      <c r="BDH278" s="508"/>
      <c r="BDI278" s="508"/>
      <c r="BDJ278" s="508"/>
      <c r="BDK278" s="508"/>
      <c r="BDL278" s="508"/>
      <c r="BDM278" s="508"/>
      <c r="BDN278" s="508"/>
      <c r="BDO278" s="508"/>
      <c r="BDP278" s="508"/>
      <c r="BDQ278" s="508"/>
      <c r="BDR278" s="508"/>
      <c r="BDS278" s="508"/>
      <c r="BDT278" s="508"/>
      <c r="BDU278" s="508"/>
      <c r="BDV278" s="508"/>
      <c r="BDW278" s="508"/>
      <c r="BDX278" s="508"/>
      <c r="BDY278" s="508"/>
      <c r="BDZ278" s="508"/>
      <c r="BEA278" s="508"/>
      <c r="BEB278" s="508"/>
      <c r="BEC278" s="508"/>
      <c r="BED278" s="508"/>
      <c r="BEE278" s="508"/>
      <c r="BEF278" s="508"/>
      <c r="BEG278" s="508"/>
      <c r="BEH278" s="508"/>
      <c r="BEI278" s="508"/>
      <c r="BEJ278" s="508"/>
      <c r="BEK278" s="508"/>
      <c r="BEL278" s="508"/>
      <c r="BEM278" s="508"/>
      <c r="BEN278" s="508"/>
      <c r="BEO278" s="508"/>
      <c r="BEP278" s="508"/>
      <c r="BEQ278" s="508"/>
      <c r="BER278" s="508"/>
      <c r="BES278" s="508"/>
      <c r="BET278" s="508"/>
      <c r="BEU278" s="508"/>
      <c r="BEV278" s="508"/>
      <c r="BEW278" s="508"/>
      <c r="BEX278" s="508"/>
      <c r="BEY278" s="508"/>
      <c r="BEZ278" s="508"/>
      <c r="BFA278" s="508"/>
      <c r="BFB278" s="508"/>
      <c r="BFC278" s="508"/>
      <c r="BFD278" s="508"/>
      <c r="BFE278" s="508"/>
      <c r="BFF278" s="508"/>
      <c r="BFG278" s="508"/>
      <c r="BFH278" s="508"/>
      <c r="BFI278" s="508"/>
      <c r="BFJ278" s="508"/>
      <c r="BFK278" s="508"/>
      <c r="BFL278" s="508"/>
      <c r="BFM278" s="508"/>
      <c r="BFN278" s="508"/>
      <c r="BFO278" s="508"/>
      <c r="BFP278" s="508"/>
      <c r="BFQ278" s="508"/>
      <c r="BFR278" s="508"/>
      <c r="BFS278" s="508"/>
      <c r="BFT278" s="508"/>
      <c r="BFU278" s="508"/>
      <c r="BFV278" s="508"/>
      <c r="BFW278" s="508"/>
      <c r="BFX278" s="508"/>
      <c r="BFY278" s="508"/>
      <c r="BFZ278" s="508"/>
      <c r="BGA278" s="508"/>
      <c r="BGB278" s="508"/>
      <c r="BGC278" s="508"/>
      <c r="BGD278" s="508"/>
      <c r="BGE278" s="508"/>
      <c r="BGF278" s="508"/>
      <c r="BGG278" s="508"/>
      <c r="BGH278" s="508"/>
      <c r="BGI278" s="508"/>
      <c r="BGJ278" s="508"/>
      <c r="BGK278" s="508"/>
      <c r="BGL278" s="508"/>
      <c r="BGM278" s="508"/>
      <c r="BGN278" s="508"/>
      <c r="BGO278" s="508"/>
      <c r="BGP278" s="508"/>
      <c r="BGQ278" s="508"/>
      <c r="BGR278" s="508"/>
      <c r="BGS278" s="508"/>
      <c r="BGT278" s="508"/>
      <c r="BGU278" s="508"/>
      <c r="BGV278" s="508"/>
      <c r="BGW278" s="508"/>
      <c r="BGX278" s="508"/>
      <c r="BGY278" s="508"/>
      <c r="BGZ278" s="508"/>
      <c r="BHA278" s="508"/>
      <c r="BHB278" s="508"/>
      <c r="BHC278" s="508"/>
      <c r="BHD278" s="508"/>
      <c r="BHE278" s="508"/>
      <c r="BHF278" s="508"/>
      <c r="BHG278" s="508"/>
      <c r="BHH278" s="508"/>
      <c r="BHI278" s="508"/>
      <c r="BHJ278" s="508"/>
      <c r="BHK278" s="508"/>
      <c r="BHL278" s="508"/>
      <c r="BHM278" s="508"/>
      <c r="BHN278" s="508"/>
      <c r="BHO278" s="508"/>
      <c r="BHP278" s="508"/>
      <c r="BHQ278" s="508"/>
      <c r="BHR278" s="508"/>
      <c r="BHS278" s="508"/>
      <c r="BHT278" s="508"/>
      <c r="BHU278" s="508"/>
      <c r="BHV278" s="508"/>
      <c r="BHW278" s="508"/>
      <c r="BHX278" s="508"/>
      <c r="BHY278" s="508"/>
      <c r="BHZ278" s="508"/>
      <c r="BIA278" s="508"/>
      <c r="BIB278" s="508"/>
      <c r="BIC278" s="508"/>
      <c r="BID278" s="508"/>
      <c r="BIE278" s="508"/>
      <c r="BIF278" s="508"/>
      <c r="BIG278" s="508"/>
      <c r="BIH278" s="508"/>
      <c r="BII278" s="508"/>
      <c r="BIJ278" s="508"/>
      <c r="BIK278" s="508"/>
      <c r="BIL278" s="508"/>
      <c r="BIM278" s="508"/>
      <c r="BIN278" s="508"/>
      <c r="BIO278" s="508"/>
      <c r="BIP278" s="508"/>
      <c r="BIQ278" s="508"/>
      <c r="BIR278" s="508"/>
      <c r="BIS278" s="508"/>
      <c r="BIT278" s="508"/>
      <c r="BIU278" s="508"/>
      <c r="BIV278" s="508"/>
      <c r="BIW278" s="508"/>
      <c r="BIX278" s="508"/>
      <c r="BIY278" s="508"/>
      <c r="BIZ278" s="508"/>
      <c r="BJA278" s="508"/>
      <c r="BJB278" s="508"/>
      <c r="BJC278" s="508"/>
      <c r="BJD278" s="508"/>
      <c r="BJE278" s="508"/>
      <c r="BJF278" s="508"/>
      <c r="BJG278" s="508"/>
      <c r="BJH278" s="508"/>
      <c r="BJI278" s="508"/>
      <c r="BJJ278" s="508"/>
      <c r="BJK278" s="508"/>
      <c r="BJL278" s="508"/>
      <c r="BJM278" s="508"/>
      <c r="BJN278" s="508"/>
      <c r="BJO278" s="508"/>
      <c r="BJP278" s="508"/>
      <c r="BJQ278" s="508"/>
      <c r="BJR278" s="508"/>
      <c r="BJS278" s="508"/>
      <c r="BJT278" s="508"/>
      <c r="BJU278" s="508"/>
      <c r="BJV278" s="508"/>
      <c r="BJW278" s="508"/>
      <c r="BJX278" s="508"/>
      <c r="BJY278" s="508"/>
      <c r="BJZ278" s="508"/>
      <c r="BKA278" s="508"/>
      <c r="BKB278" s="508"/>
      <c r="BKC278" s="508"/>
      <c r="BKD278" s="508"/>
      <c r="BKE278" s="508"/>
      <c r="BKF278" s="508"/>
      <c r="BKG278" s="508"/>
      <c r="BKH278" s="508"/>
      <c r="BKI278" s="508"/>
      <c r="BKJ278" s="508"/>
      <c r="BKK278" s="508"/>
      <c r="BKL278" s="508"/>
      <c r="BKM278" s="508"/>
      <c r="BKN278" s="508"/>
      <c r="BKO278" s="508"/>
      <c r="BKP278" s="508"/>
      <c r="BKQ278" s="508"/>
      <c r="BKR278" s="508"/>
      <c r="BKS278" s="508"/>
      <c r="BKT278" s="508"/>
      <c r="BKU278" s="508"/>
      <c r="BKV278" s="508"/>
      <c r="BKW278" s="508"/>
      <c r="BKX278" s="508"/>
      <c r="BKY278" s="508"/>
      <c r="BKZ278" s="508"/>
      <c r="BLA278" s="508"/>
      <c r="BLB278" s="508"/>
      <c r="BLC278" s="508"/>
      <c r="BLD278" s="508"/>
      <c r="BLE278" s="508"/>
      <c r="BLF278" s="508"/>
      <c r="BLG278" s="508"/>
      <c r="BLH278" s="508"/>
      <c r="BLI278" s="508"/>
      <c r="BLJ278" s="508"/>
      <c r="BLK278" s="508"/>
      <c r="BLL278" s="508"/>
      <c r="BLM278" s="508"/>
      <c r="BLN278" s="508"/>
      <c r="BLO278" s="508"/>
      <c r="BLP278" s="508"/>
      <c r="BLQ278" s="508"/>
      <c r="BLR278" s="508"/>
      <c r="BLS278" s="508"/>
      <c r="BLT278" s="508"/>
      <c r="BLU278" s="508"/>
      <c r="BLV278" s="508"/>
      <c r="BLW278" s="508"/>
      <c r="BLX278" s="508"/>
      <c r="BLY278" s="508"/>
      <c r="BLZ278" s="508"/>
      <c r="BMA278" s="508"/>
      <c r="BMB278" s="508"/>
      <c r="BMC278" s="508"/>
      <c r="BMD278" s="508"/>
      <c r="BME278" s="508"/>
      <c r="BMF278" s="508"/>
      <c r="BMG278" s="508"/>
      <c r="BMH278" s="508"/>
      <c r="BMI278" s="508"/>
      <c r="BMJ278" s="508"/>
      <c r="BMK278" s="508"/>
      <c r="BML278" s="508"/>
      <c r="BMM278" s="508"/>
      <c r="BMN278" s="508"/>
      <c r="BMO278" s="508"/>
      <c r="BMP278" s="508"/>
      <c r="BMQ278" s="508"/>
      <c r="BMR278" s="508"/>
      <c r="BMS278" s="508"/>
      <c r="BMT278" s="508"/>
      <c r="BMU278" s="508"/>
      <c r="BMV278" s="508"/>
      <c r="BMW278" s="508"/>
      <c r="BMX278" s="508"/>
      <c r="BMY278" s="508"/>
      <c r="BMZ278" s="508"/>
      <c r="BNA278" s="508"/>
      <c r="BNB278" s="508"/>
      <c r="BNC278" s="508"/>
      <c r="BND278" s="508"/>
      <c r="BNE278" s="508"/>
      <c r="BNF278" s="508"/>
      <c r="BNG278" s="508"/>
      <c r="BNH278" s="508"/>
      <c r="BNI278" s="508"/>
      <c r="BNJ278" s="508"/>
      <c r="BNK278" s="508"/>
      <c r="BNL278" s="508"/>
      <c r="BNM278" s="508"/>
      <c r="BNN278" s="508"/>
      <c r="BNO278" s="508"/>
      <c r="BNP278" s="508"/>
      <c r="BNQ278" s="508"/>
      <c r="BNR278" s="508"/>
      <c r="BNS278" s="508"/>
      <c r="BNT278" s="508"/>
      <c r="BNU278" s="508"/>
      <c r="BNV278" s="508"/>
      <c r="BNW278" s="508"/>
      <c r="BNX278" s="508"/>
      <c r="BNY278" s="508"/>
      <c r="BNZ278" s="508"/>
      <c r="BOA278" s="508"/>
      <c r="BOB278" s="508"/>
      <c r="BOC278" s="508"/>
      <c r="BOD278" s="508"/>
      <c r="BOE278" s="508"/>
      <c r="BOF278" s="508"/>
      <c r="BOG278" s="508"/>
      <c r="BOH278" s="508"/>
      <c r="BOI278" s="508"/>
      <c r="BOJ278" s="508"/>
      <c r="BOK278" s="508"/>
      <c r="BOL278" s="508"/>
      <c r="BOM278" s="508"/>
      <c r="BON278" s="508"/>
      <c r="BOO278" s="508"/>
      <c r="BOP278" s="508"/>
      <c r="BOQ278" s="508"/>
      <c r="BOR278" s="508"/>
      <c r="BOS278" s="508"/>
      <c r="BOT278" s="508"/>
      <c r="BOU278" s="508"/>
      <c r="BOV278" s="508"/>
      <c r="BOW278" s="508"/>
      <c r="BOX278" s="508"/>
      <c r="BOY278" s="508"/>
      <c r="BOZ278" s="508"/>
      <c r="BPA278" s="508"/>
      <c r="BPB278" s="508"/>
      <c r="BPC278" s="508"/>
      <c r="BPD278" s="508"/>
      <c r="BPE278" s="508"/>
      <c r="BPF278" s="508"/>
      <c r="BPG278" s="508"/>
      <c r="BPH278" s="508"/>
      <c r="BPI278" s="508"/>
      <c r="BPJ278" s="508"/>
      <c r="BPK278" s="508"/>
      <c r="BPL278" s="508"/>
      <c r="BPM278" s="508"/>
      <c r="BPN278" s="508"/>
      <c r="BPO278" s="508"/>
      <c r="BPP278" s="508"/>
      <c r="BPQ278" s="508"/>
      <c r="BPR278" s="508"/>
      <c r="BPS278" s="508"/>
      <c r="BPT278" s="508"/>
      <c r="BPU278" s="508"/>
      <c r="BPV278" s="508"/>
      <c r="BPW278" s="508"/>
      <c r="BPX278" s="508"/>
      <c r="BPY278" s="508"/>
      <c r="BPZ278" s="508"/>
      <c r="BQA278" s="508"/>
      <c r="BQB278" s="508"/>
      <c r="BQC278" s="508"/>
      <c r="BQD278" s="508"/>
      <c r="BQE278" s="508"/>
      <c r="BQF278" s="508"/>
      <c r="BQG278" s="508"/>
      <c r="BQH278" s="508"/>
      <c r="BQI278" s="508"/>
      <c r="BQJ278" s="508"/>
      <c r="BQK278" s="508"/>
      <c r="BQL278" s="508"/>
      <c r="BQM278" s="508"/>
      <c r="BQN278" s="508"/>
      <c r="BQO278" s="508"/>
      <c r="BQP278" s="508"/>
      <c r="BQQ278" s="508"/>
      <c r="BQR278" s="508"/>
      <c r="BQS278" s="508"/>
      <c r="BQT278" s="508"/>
      <c r="BQU278" s="508"/>
      <c r="BQV278" s="508"/>
      <c r="BQW278" s="508"/>
      <c r="BQX278" s="508"/>
      <c r="BQY278" s="508"/>
      <c r="BQZ278" s="508"/>
      <c r="BRA278" s="508"/>
      <c r="BRB278" s="508"/>
      <c r="BRC278" s="508"/>
      <c r="BRD278" s="508"/>
      <c r="BRE278" s="508"/>
      <c r="BRF278" s="508"/>
      <c r="BRG278" s="508"/>
      <c r="BRH278" s="508"/>
      <c r="BRI278" s="508"/>
      <c r="BRJ278" s="508"/>
      <c r="BRK278" s="508"/>
      <c r="BRL278" s="508"/>
      <c r="BRM278" s="508"/>
      <c r="BRN278" s="508"/>
      <c r="BRO278" s="508"/>
      <c r="BRP278" s="508"/>
      <c r="BRQ278" s="508"/>
      <c r="BRR278" s="508"/>
      <c r="BRS278" s="508"/>
      <c r="BRT278" s="508"/>
      <c r="BRU278" s="508"/>
      <c r="BRV278" s="508"/>
      <c r="BRW278" s="508"/>
      <c r="BRX278" s="508"/>
      <c r="BRY278" s="508"/>
      <c r="BRZ278" s="508"/>
      <c r="BSA278" s="508"/>
      <c r="BSB278" s="508"/>
      <c r="BSC278" s="508"/>
      <c r="BSD278" s="508"/>
      <c r="BSE278" s="508"/>
      <c r="BSF278" s="508"/>
      <c r="BSG278" s="508"/>
      <c r="BSH278" s="508"/>
      <c r="BSI278" s="508"/>
      <c r="BSJ278" s="508"/>
      <c r="BSK278" s="508"/>
      <c r="BSL278" s="508"/>
      <c r="BSM278" s="508"/>
      <c r="BSN278" s="508"/>
      <c r="BSO278" s="508"/>
      <c r="BSP278" s="508"/>
      <c r="BSQ278" s="508"/>
      <c r="BSR278" s="508"/>
      <c r="BSS278" s="508"/>
      <c r="BST278" s="508"/>
      <c r="BSU278" s="508"/>
      <c r="BSV278" s="508"/>
      <c r="BSW278" s="508"/>
      <c r="BSX278" s="508"/>
      <c r="BSY278" s="508"/>
      <c r="BSZ278" s="508"/>
      <c r="BTA278" s="508"/>
      <c r="BTB278" s="508"/>
      <c r="BTC278" s="508"/>
      <c r="BTD278" s="508"/>
      <c r="BTE278" s="508"/>
      <c r="BTF278" s="508"/>
      <c r="BTG278" s="508"/>
      <c r="BTH278" s="508"/>
      <c r="BTI278" s="508"/>
      <c r="BTJ278" s="508"/>
      <c r="BTK278" s="508"/>
      <c r="BTL278" s="508"/>
      <c r="BTM278" s="508"/>
      <c r="BTN278" s="508"/>
      <c r="BTO278" s="508"/>
      <c r="BTP278" s="508"/>
      <c r="BTQ278" s="508"/>
      <c r="BTR278" s="508"/>
      <c r="BTS278" s="508"/>
      <c r="BTT278" s="508"/>
      <c r="BTU278" s="508"/>
      <c r="BTV278" s="508"/>
      <c r="BTW278" s="508"/>
      <c r="BTX278" s="508"/>
      <c r="BTY278" s="508"/>
      <c r="BTZ278" s="508"/>
      <c r="BUA278" s="508"/>
      <c r="BUB278" s="508"/>
      <c r="BUC278" s="508"/>
      <c r="BUD278" s="508"/>
      <c r="BUE278" s="508"/>
      <c r="BUF278" s="508"/>
      <c r="BUG278" s="508"/>
      <c r="BUH278" s="508"/>
      <c r="BUI278" s="508"/>
      <c r="BUJ278" s="508"/>
      <c r="BUK278" s="508"/>
      <c r="BUL278" s="508"/>
      <c r="BUM278" s="508"/>
      <c r="BUN278" s="508"/>
      <c r="BUO278" s="508"/>
      <c r="BUP278" s="508"/>
      <c r="BUQ278" s="508"/>
      <c r="BUR278" s="508"/>
      <c r="BUS278" s="508"/>
      <c r="BUT278" s="508"/>
      <c r="BUU278" s="508"/>
      <c r="BUV278" s="508"/>
      <c r="BUW278" s="508"/>
      <c r="BUX278" s="508"/>
      <c r="BUY278" s="508"/>
      <c r="BUZ278" s="508"/>
      <c r="BVA278" s="508"/>
      <c r="BVB278" s="508"/>
      <c r="BVC278" s="508"/>
      <c r="BVD278" s="508"/>
      <c r="BVE278" s="508"/>
      <c r="BVF278" s="508"/>
      <c r="BVG278" s="508"/>
      <c r="BVH278" s="508"/>
      <c r="BVI278" s="508"/>
      <c r="BVJ278" s="508"/>
      <c r="BVK278" s="508"/>
      <c r="BVL278" s="508"/>
      <c r="BVM278" s="508"/>
      <c r="BVN278" s="508"/>
      <c r="BVO278" s="508"/>
      <c r="BVP278" s="508"/>
      <c r="BVQ278" s="508"/>
      <c r="BVR278" s="508"/>
      <c r="BVS278" s="508"/>
      <c r="BVT278" s="508"/>
      <c r="BVU278" s="508"/>
      <c r="BVV278" s="508"/>
      <c r="BVW278" s="508"/>
      <c r="BVX278" s="508"/>
      <c r="BVY278" s="508"/>
      <c r="BVZ278" s="508"/>
      <c r="BWA278" s="508"/>
      <c r="BWB278" s="508"/>
      <c r="BWC278" s="508"/>
      <c r="BWD278" s="508"/>
      <c r="BWE278" s="508"/>
      <c r="BWF278" s="508"/>
      <c r="BWG278" s="508"/>
      <c r="BWH278" s="508"/>
      <c r="BWI278" s="508"/>
      <c r="BWJ278" s="508"/>
      <c r="BWK278" s="508"/>
      <c r="BWL278" s="508"/>
      <c r="BWM278" s="508"/>
      <c r="BWN278" s="508"/>
      <c r="BWO278" s="508"/>
      <c r="BWP278" s="508"/>
      <c r="BWQ278" s="508"/>
      <c r="BWR278" s="508"/>
      <c r="BWS278" s="508"/>
      <c r="BWT278" s="508"/>
      <c r="BWU278" s="508"/>
      <c r="BWV278" s="508"/>
      <c r="BWW278" s="508"/>
      <c r="BWX278" s="508"/>
      <c r="BWY278" s="508"/>
      <c r="BWZ278" s="508"/>
      <c r="BXA278" s="508"/>
      <c r="BXB278" s="508"/>
      <c r="BXC278" s="508"/>
      <c r="BXD278" s="508"/>
      <c r="BXE278" s="508"/>
      <c r="BXF278" s="508"/>
      <c r="BXG278" s="508"/>
      <c r="BXH278" s="508"/>
      <c r="BXI278" s="508"/>
      <c r="BXJ278" s="508"/>
      <c r="BXK278" s="508"/>
      <c r="BXL278" s="508"/>
      <c r="BXM278" s="508"/>
      <c r="BXN278" s="508"/>
      <c r="BXO278" s="508"/>
      <c r="BXP278" s="508"/>
      <c r="BXQ278" s="508"/>
      <c r="BXR278" s="508"/>
      <c r="BXS278" s="508"/>
      <c r="BXT278" s="508"/>
      <c r="BXU278" s="508"/>
      <c r="BXV278" s="508"/>
      <c r="BXW278" s="508"/>
      <c r="BXX278" s="508"/>
      <c r="BXY278" s="508"/>
      <c r="BXZ278" s="508"/>
      <c r="BYA278" s="508"/>
      <c r="BYB278" s="508"/>
      <c r="BYC278" s="508"/>
      <c r="BYD278" s="508"/>
      <c r="BYE278" s="508"/>
      <c r="BYF278" s="508"/>
      <c r="BYG278" s="508"/>
      <c r="BYH278" s="508"/>
      <c r="BYI278" s="508"/>
      <c r="BYJ278" s="508"/>
      <c r="BYK278" s="508"/>
      <c r="BYL278" s="508"/>
      <c r="BYM278" s="508"/>
      <c r="BYN278" s="508"/>
      <c r="BYO278" s="508"/>
      <c r="BYP278" s="508"/>
      <c r="BYQ278" s="508"/>
      <c r="BYR278" s="508"/>
      <c r="BYS278" s="508"/>
      <c r="BYT278" s="508"/>
      <c r="BYU278" s="508"/>
      <c r="BYV278" s="508"/>
      <c r="BYW278" s="508"/>
      <c r="BYX278" s="508"/>
      <c r="BYY278" s="508"/>
      <c r="BYZ278" s="508"/>
      <c r="BZA278" s="508"/>
      <c r="BZB278" s="508"/>
      <c r="BZC278" s="508"/>
      <c r="BZD278" s="508"/>
      <c r="BZE278" s="508"/>
      <c r="BZF278" s="508"/>
      <c r="BZG278" s="508"/>
      <c r="BZH278" s="508"/>
      <c r="BZI278" s="508"/>
      <c r="BZJ278" s="508"/>
      <c r="BZK278" s="508"/>
      <c r="BZL278" s="508"/>
      <c r="BZM278" s="508"/>
      <c r="BZN278" s="508"/>
      <c r="BZO278" s="508"/>
      <c r="BZP278" s="508"/>
      <c r="BZQ278" s="508"/>
      <c r="BZR278" s="508"/>
      <c r="BZS278" s="508"/>
      <c r="BZT278" s="508"/>
      <c r="BZU278" s="508"/>
      <c r="BZV278" s="508"/>
      <c r="BZW278" s="508"/>
      <c r="BZX278" s="508"/>
      <c r="BZY278" s="508"/>
      <c r="BZZ278" s="508"/>
      <c r="CAA278" s="508"/>
      <c r="CAB278" s="508"/>
      <c r="CAC278" s="508"/>
      <c r="CAD278" s="508"/>
      <c r="CAE278" s="508"/>
      <c r="CAF278" s="508"/>
      <c r="CAG278" s="508"/>
      <c r="CAH278" s="508"/>
      <c r="CAI278" s="508"/>
      <c r="CAJ278" s="508"/>
      <c r="CAK278" s="508"/>
      <c r="CAL278" s="508"/>
      <c r="CAM278" s="508"/>
      <c r="CAN278" s="508"/>
      <c r="CAO278" s="508"/>
      <c r="CAP278" s="508"/>
      <c r="CAQ278" s="508"/>
      <c r="CAR278" s="508"/>
      <c r="CAS278" s="508"/>
      <c r="CAT278" s="508"/>
      <c r="CAU278" s="508"/>
      <c r="CAV278" s="508"/>
      <c r="CAW278" s="508"/>
      <c r="CAX278" s="508"/>
      <c r="CAY278" s="508"/>
      <c r="CAZ278" s="508"/>
      <c r="CBA278" s="508"/>
      <c r="CBB278" s="508"/>
      <c r="CBC278" s="508"/>
      <c r="CBD278" s="508"/>
      <c r="CBE278" s="508"/>
      <c r="CBF278" s="508"/>
      <c r="CBG278" s="508"/>
      <c r="CBH278" s="508"/>
      <c r="CBI278" s="508"/>
      <c r="CBJ278" s="508"/>
      <c r="CBK278" s="508"/>
      <c r="CBL278" s="508"/>
      <c r="CBM278" s="508"/>
      <c r="CBN278" s="508"/>
      <c r="CBO278" s="508"/>
      <c r="CBP278" s="508"/>
      <c r="CBQ278" s="508"/>
      <c r="CBR278" s="508"/>
      <c r="CBS278" s="508"/>
      <c r="CBT278" s="508"/>
      <c r="CBU278" s="508"/>
      <c r="CBV278" s="508"/>
      <c r="CBW278" s="508"/>
      <c r="CBX278" s="508"/>
      <c r="CBY278" s="508"/>
      <c r="CBZ278" s="508"/>
      <c r="CCA278" s="508"/>
      <c r="CCB278" s="508"/>
      <c r="CCC278" s="508"/>
      <c r="CCD278" s="508"/>
      <c r="CCE278" s="508"/>
      <c r="CCF278" s="508"/>
      <c r="CCG278" s="508"/>
      <c r="CCH278" s="508"/>
      <c r="CCI278" s="508"/>
      <c r="CCJ278" s="508"/>
      <c r="CCK278" s="508"/>
      <c r="CCL278" s="508"/>
      <c r="CCM278" s="508"/>
      <c r="CCN278" s="508"/>
      <c r="CCO278" s="508"/>
      <c r="CCP278" s="508"/>
      <c r="CCQ278" s="508"/>
      <c r="CCR278" s="508"/>
      <c r="CCS278" s="508"/>
      <c r="CCT278" s="508"/>
      <c r="CCU278" s="508"/>
      <c r="CCV278" s="508"/>
      <c r="CCW278" s="508"/>
      <c r="CCX278" s="508"/>
      <c r="CCY278" s="508"/>
      <c r="CCZ278" s="508"/>
      <c r="CDA278" s="508"/>
      <c r="CDB278" s="508"/>
      <c r="CDC278" s="508"/>
      <c r="CDD278" s="508"/>
      <c r="CDE278" s="508"/>
      <c r="CDF278" s="508"/>
      <c r="CDG278" s="508"/>
      <c r="CDH278" s="508"/>
      <c r="CDI278" s="508"/>
      <c r="CDJ278" s="508"/>
      <c r="CDK278" s="508"/>
      <c r="CDL278" s="508"/>
      <c r="CDM278" s="508"/>
      <c r="CDN278" s="508"/>
      <c r="CDO278" s="508"/>
      <c r="CDP278" s="508"/>
      <c r="CDQ278" s="508"/>
      <c r="CDR278" s="508"/>
      <c r="CDS278" s="508"/>
      <c r="CDT278" s="508"/>
      <c r="CDU278" s="508"/>
      <c r="CDV278" s="508"/>
      <c r="CDW278" s="508"/>
      <c r="CDX278" s="508"/>
      <c r="CDY278" s="508"/>
      <c r="CDZ278" s="508"/>
      <c r="CEA278" s="508"/>
      <c r="CEB278" s="508"/>
      <c r="CEC278" s="508"/>
      <c r="CED278" s="508"/>
      <c r="CEE278" s="508"/>
      <c r="CEF278" s="508"/>
      <c r="CEG278" s="508"/>
      <c r="CEH278" s="508"/>
      <c r="CEI278" s="508"/>
      <c r="CEJ278" s="508"/>
      <c r="CEK278" s="508"/>
      <c r="CEL278" s="508"/>
      <c r="CEM278" s="508"/>
      <c r="CEN278" s="508"/>
      <c r="CEO278" s="508"/>
      <c r="CEP278" s="508"/>
      <c r="CEQ278" s="508"/>
      <c r="CER278" s="508"/>
      <c r="CES278" s="508"/>
      <c r="CET278" s="508"/>
      <c r="CEU278" s="508"/>
      <c r="CEV278" s="508"/>
      <c r="CEW278" s="508"/>
      <c r="CEX278" s="508"/>
      <c r="CEY278" s="508"/>
      <c r="CEZ278" s="508"/>
      <c r="CFA278" s="508"/>
      <c r="CFB278" s="508"/>
      <c r="CFC278" s="508"/>
      <c r="CFD278" s="508"/>
      <c r="CFE278" s="508"/>
      <c r="CFF278" s="508"/>
      <c r="CFG278" s="508"/>
      <c r="CFH278" s="508"/>
      <c r="CFI278" s="508"/>
      <c r="CFJ278" s="508"/>
      <c r="CFK278" s="508"/>
      <c r="CFL278" s="508"/>
      <c r="CFM278" s="508"/>
      <c r="CFN278" s="508"/>
      <c r="CFO278" s="508"/>
      <c r="CFP278" s="508"/>
      <c r="CFQ278" s="508"/>
      <c r="CFR278" s="508"/>
      <c r="CFS278" s="508"/>
      <c r="CFT278" s="508"/>
      <c r="CFU278" s="508"/>
      <c r="CFV278" s="508"/>
      <c r="CFW278" s="508"/>
      <c r="CFX278" s="508"/>
      <c r="CFY278" s="508"/>
      <c r="CFZ278" s="508"/>
      <c r="CGA278" s="508"/>
      <c r="CGB278" s="508"/>
      <c r="CGC278" s="508"/>
      <c r="CGD278" s="508"/>
      <c r="CGE278" s="508"/>
      <c r="CGF278" s="508"/>
      <c r="CGG278" s="508"/>
      <c r="CGH278" s="508"/>
      <c r="CGI278" s="508"/>
      <c r="CGJ278" s="508"/>
      <c r="CGK278" s="508"/>
      <c r="CGL278" s="508"/>
      <c r="CGM278" s="508"/>
      <c r="CGN278" s="508"/>
      <c r="CGO278" s="508"/>
      <c r="CGP278" s="508"/>
      <c r="CGQ278" s="508"/>
      <c r="CGR278" s="508"/>
      <c r="CGS278" s="508"/>
      <c r="CGT278" s="508"/>
      <c r="CGU278" s="508"/>
      <c r="CGV278" s="508"/>
      <c r="CGW278" s="508"/>
      <c r="CGX278" s="508"/>
      <c r="CGY278" s="508"/>
      <c r="CGZ278" s="508"/>
      <c r="CHA278" s="508"/>
      <c r="CHB278" s="508"/>
      <c r="CHC278" s="508"/>
      <c r="CHD278" s="508"/>
      <c r="CHE278" s="508"/>
      <c r="CHF278" s="508"/>
      <c r="CHG278" s="508"/>
      <c r="CHH278" s="508"/>
      <c r="CHI278" s="508"/>
      <c r="CHJ278" s="508"/>
      <c r="CHK278" s="508"/>
      <c r="CHL278" s="508"/>
      <c r="CHM278" s="508"/>
      <c r="CHN278" s="508"/>
      <c r="CHO278" s="508"/>
      <c r="CHP278" s="508"/>
      <c r="CHQ278" s="508"/>
      <c r="CHR278" s="508"/>
      <c r="CHS278" s="508"/>
      <c r="CHT278" s="508"/>
      <c r="CHU278" s="508"/>
      <c r="CHV278" s="508"/>
      <c r="CHW278" s="508"/>
      <c r="CHX278" s="508"/>
      <c r="CHY278" s="508"/>
      <c r="CHZ278" s="508"/>
      <c r="CIA278" s="508"/>
      <c r="CIB278" s="508"/>
      <c r="CIC278" s="508"/>
      <c r="CID278" s="508"/>
      <c r="CIE278" s="508"/>
      <c r="CIF278" s="508"/>
      <c r="CIG278" s="508"/>
      <c r="CIH278" s="508"/>
      <c r="CII278" s="508"/>
      <c r="CIJ278" s="508"/>
      <c r="CIK278" s="508"/>
      <c r="CIL278" s="508"/>
      <c r="CIM278" s="508"/>
      <c r="CIN278" s="508"/>
      <c r="CIO278" s="508"/>
      <c r="CIP278" s="508"/>
      <c r="CIQ278" s="508"/>
      <c r="CIR278" s="508"/>
      <c r="CIS278" s="508"/>
      <c r="CIT278" s="508"/>
      <c r="CIU278" s="508"/>
      <c r="CIV278" s="508"/>
      <c r="CIW278" s="508"/>
      <c r="CIX278" s="508"/>
      <c r="CIY278" s="508"/>
      <c r="CIZ278" s="508"/>
      <c r="CJA278" s="508"/>
      <c r="CJB278" s="508"/>
      <c r="CJC278" s="508"/>
      <c r="CJD278" s="508"/>
      <c r="CJE278" s="508"/>
      <c r="CJF278" s="508"/>
      <c r="CJG278" s="508"/>
      <c r="CJH278" s="508"/>
      <c r="CJI278" s="508"/>
      <c r="CJJ278" s="508"/>
      <c r="CJK278" s="508"/>
      <c r="CJL278" s="508"/>
      <c r="CJM278" s="508"/>
      <c r="CJN278" s="508"/>
      <c r="CJO278" s="508"/>
      <c r="CJP278" s="508"/>
      <c r="CJQ278" s="508"/>
      <c r="CJR278" s="508"/>
      <c r="CJS278" s="508"/>
      <c r="CJT278" s="508"/>
      <c r="CJU278" s="508"/>
      <c r="CJV278" s="508"/>
      <c r="CJW278" s="508"/>
      <c r="CJX278" s="508"/>
      <c r="CJY278" s="508"/>
      <c r="CJZ278" s="508"/>
      <c r="CKA278" s="508"/>
      <c r="CKB278" s="508"/>
      <c r="CKC278" s="508"/>
      <c r="CKD278" s="508"/>
      <c r="CKE278" s="508"/>
      <c r="CKF278" s="508"/>
      <c r="CKG278" s="508"/>
      <c r="CKH278" s="508"/>
      <c r="CKI278" s="508"/>
      <c r="CKJ278" s="508"/>
      <c r="CKK278" s="508"/>
      <c r="CKL278" s="508"/>
      <c r="CKM278" s="508"/>
      <c r="CKN278" s="508"/>
      <c r="CKO278" s="508"/>
      <c r="CKP278" s="508"/>
      <c r="CKQ278" s="508"/>
      <c r="CKR278" s="508"/>
      <c r="CKS278" s="508"/>
      <c r="CKT278" s="508"/>
      <c r="CKU278" s="508"/>
      <c r="CKV278" s="508"/>
      <c r="CKW278" s="508"/>
      <c r="CKX278" s="508"/>
      <c r="CKY278" s="508"/>
      <c r="CKZ278" s="508"/>
      <c r="CLA278" s="508"/>
      <c r="CLB278" s="508"/>
      <c r="CLC278" s="508"/>
      <c r="CLD278" s="508"/>
      <c r="CLE278" s="508"/>
      <c r="CLF278" s="508"/>
      <c r="CLG278" s="508"/>
      <c r="CLH278" s="508"/>
      <c r="CLI278" s="508"/>
      <c r="CLJ278" s="508"/>
      <c r="CLK278" s="508"/>
      <c r="CLL278" s="508"/>
      <c r="CLM278" s="508"/>
      <c r="CLN278" s="508"/>
      <c r="CLO278" s="508"/>
      <c r="CLP278" s="508"/>
      <c r="CLQ278" s="508"/>
      <c r="CLR278" s="508"/>
      <c r="CLS278" s="508"/>
      <c r="CLT278" s="508"/>
      <c r="CLU278" s="508"/>
      <c r="CLV278" s="508"/>
      <c r="CLW278" s="508"/>
      <c r="CLX278" s="508"/>
      <c r="CLY278" s="508"/>
      <c r="CLZ278" s="508"/>
      <c r="CMA278" s="508"/>
      <c r="CMB278" s="508"/>
      <c r="CMC278" s="508"/>
      <c r="CMD278" s="508"/>
      <c r="CME278" s="508"/>
      <c r="CMF278" s="508"/>
      <c r="CMG278" s="508"/>
      <c r="CMH278" s="508"/>
      <c r="CMI278" s="508"/>
      <c r="CMJ278" s="508"/>
      <c r="CMK278" s="508"/>
      <c r="CML278" s="508"/>
      <c r="CMM278" s="508"/>
      <c r="CMN278" s="508"/>
      <c r="CMO278" s="508"/>
      <c r="CMP278" s="508"/>
      <c r="CMQ278" s="508"/>
      <c r="CMR278" s="508"/>
      <c r="CMS278" s="508"/>
      <c r="CMT278" s="508"/>
      <c r="CMU278" s="508"/>
      <c r="CMV278" s="508"/>
      <c r="CMW278" s="508"/>
      <c r="CMX278" s="508"/>
      <c r="CMY278" s="508"/>
      <c r="CMZ278" s="508"/>
      <c r="CNA278" s="508"/>
      <c r="CNB278" s="508"/>
      <c r="CNC278" s="508"/>
      <c r="CND278" s="508"/>
      <c r="CNE278" s="508"/>
      <c r="CNF278" s="508"/>
      <c r="CNG278" s="508"/>
      <c r="CNH278" s="508"/>
      <c r="CNI278" s="508"/>
      <c r="CNJ278" s="508"/>
      <c r="CNK278" s="508"/>
      <c r="CNL278" s="508"/>
      <c r="CNM278" s="508"/>
      <c r="CNN278" s="508"/>
      <c r="CNO278" s="508"/>
      <c r="CNP278" s="508"/>
      <c r="CNQ278" s="508"/>
      <c r="CNR278" s="508"/>
      <c r="CNS278" s="508"/>
      <c r="CNT278" s="508"/>
      <c r="CNU278" s="508"/>
      <c r="CNV278" s="508"/>
      <c r="CNW278" s="508"/>
      <c r="CNX278" s="508"/>
      <c r="CNY278" s="508"/>
      <c r="CNZ278" s="508"/>
      <c r="COA278" s="508"/>
      <c r="COB278" s="508"/>
      <c r="COC278" s="508"/>
      <c r="COD278" s="508"/>
      <c r="COE278" s="508"/>
      <c r="COF278" s="508"/>
      <c r="COG278" s="508"/>
      <c r="COH278" s="508"/>
      <c r="COI278" s="508"/>
      <c r="COJ278" s="508"/>
      <c r="COK278" s="508"/>
      <c r="COL278" s="508"/>
      <c r="COM278" s="508"/>
      <c r="CON278" s="508"/>
      <c r="COO278" s="508"/>
      <c r="COP278" s="508"/>
      <c r="COQ278" s="508"/>
      <c r="COR278" s="508"/>
      <c r="COS278" s="508"/>
      <c r="COT278" s="508"/>
      <c r="COU278" s="508"/>
      <c r="COV278" s="508"/>
      <c r="COW278" s="508"/>
      <c r="COX278" s="508"/>
      <c r="COY278" s="508"/>
      <c r="COZ278" s="508"/>
      <c r="CPA278" s="508"/>
      <c r="CPB278" s="508"/>
      <c r="CPC278" s="508"/>
      <c r="CPD278" s="508"/>
      <c r="CPE278" s="508"/>
      <c r="CPF278" s="508"/>
      <c r="CPG278" s="508"/>
      <c r="CPH278" s="508"/>
      <c r="CPI278" s="508"/>
      <c r="CPJ278" s="508"/>
      <c r="CPK278" s="508"/>
      <c r="CPL278" s="508"/>
      <c r="CPM278" s="508"/>
      <c r="CPN278" s="508"/>
      <c r="CPO278" s="508"/>
      <c r="CPP278" s="508"/>
      <c r="CPQ278" s="508"/>
      <c r="CPR278" s="508"/>
      <c r="CPS278" s="508"/>
      <c r="CPT278" s="508"/>
      <c r="CPU278" s="508"/>
      <c r="CPV278" s="508"/>
      <c r="CPW278" s="508"/>
      <c r="CPX278" s="508"/>
      <c r="CPY278" s="508"/>
      <c r="CPZ278" s="508"/>
      <c r="CQA278" s="508"/>
      <c r="CQB278" s="508"/>
      <c r="CQC278" s="508"/>
      <c r="CQD278" s="508"/>
      <c r="CQE278" s="508"/>
      <c r="CQF278" s="508"/>
      <c r="CQG278" s="508"/>
      <c r="CQH278" s="508"/>
      <c r="CQI278" s="508"/>
      <c r="CQJ278" s="508"/>
      <c r="CQK278" s="508"/>
      <c r="CQL278" s="508"/>
      <c r="CQM278" s="508"/>
      <c r="CQN278" s="508"/>
      <c r="CQO278" s="508"/>
      <c r="CQP278" s="508"/>
      <c r="CQQ278" s="508"/>
      <c r="CQR278" s="508"/>
      <c r="CQS278" s="508"/>
      <c r="CQT278" s="508"/>
      <c r="CQU278" s="508"/>
      <c r="CQV278" s="508"/>
      <c r="CQW278" s="508"/>
      <c r="CQX278" s="508"/>
      <c r="CQY278" s="508"/>
      <c r="CQZ278" s="508"/>
      <c r="CRA278" s="508"/>
      <c r="CRB278" s="508"/>
      <c r="CRC278" s="508"/>
      <c r="CRD278" s="508"/>
      <c r="CRE278" s="508"/>
      <c r="CRF278" s="508"/>
      <c r="CRG278" s="508"/>
      <c r="CRH278" s="508"/>
      <c r="CRI278" s="508"/>
      <c r="CRJ278" s="508"/>
      <c r="CRK278" s="508"/>
      <c r="CRL278" s="508"/>
      <c r="CRM278" s="508"/>
      <c r="CRN278" s="508"/>
      <c r="CRO278" s="508"/>
      <c r="CRP278" s="508"/>
      <c r="CRQ278" s="508"/>
      <c r="CRR278" s="508"/>
      <c r="CRS278" s="508"/>
      <c r="CRT278" s="508"/>
      <c r="CRU278" s="508"/>
      <c r="CRV278" s="508"/>
      <c r="CRW278" s="508"/>
      <c r="CRX278" s="508"/>
      <c r="CRY278" s="508"/>
      <c r="CRZ278" s="508"/>
      <c r="CSA278" s="508"/>
      <c r="CSB278" s="508"/>
      <c r="CSC278" s="508"/>
      <c r="CSD278" s="508"/>
      <c r="CSE278" s="508"/>
      <c r="CSF278" s="508"/>
      <c r="CSG278" s="508"/>
      <c r="CSH278" s="508"/>
      <c r="CSI278" s="508"/>
      <c r="CSJ278" s="508"/>
      <c r="CSK278" s="508"/>
      <c r="CSL278" s="508"/>
      <c r="CSM278" s="508"/>
      <c r="CSN278" s="508"/>
      <c r="CSO278" s="508"/>
      <c r="CSP278" s="508"/>
      <c r="CSQ278" s="508"/>
      <c r="CSR278" s="508"/>
      <c r="CSS278" s="508"/>
      <c r="CST278" s="508"/>
      <c r="CSU278" s="508"/>
      <c r="CSV278" s="508"/>
      <c r="CSW278" s="508"/>
      <c r="CSX278" s="508"/>
      <c r="CSY278" s="508"/>
      <c r="CSZ278" s="508"/>
      <c r="CTA278" s="508"/>
      <c r="CTB278" s="508"/>
      <c r="CTC278" s="508"/>
      <c r="CTD278" s="508"/>
      <c r="CTE278" s="508"/>
      <c r="CTF278" s="508"/>
      <c r="CTG278" s="508"/>
      <c r="CTH278" s="508"/>
      <c r="CTI278" s="508"/>
      <c r="CTJ278" s="508"/>
      <c r="CTK278" s="508"/>
      <c r="CTL278" s="508"/>
      <c r="CTM278" s="508"/>
      <c r="CTN278" s="508"/>
      <c r="CTO278" s="508"/>
      <c r="CTP278" s="508"/>
      <c r="CTQ278" s="508"/>
      <c r="CTR278" s="508"/>
      <c r="CTS278" s="508"/>
      <c r="CTT278" s="508"/>
      <c r="CTU278" s="508"/>
      <c r="CTV278" s="508"/>
      <c r="CTW278" s="508"/>
      <c r="CTX278" s="508"/>
      <c r="CTY278" s="508"/>
      <c r="CTZ278" s="508"/>
      <c r="CUA278" s="508"/>
      <c r="CUB278" s="508"/>
      <c r="CUC278" s="508"/>
      <c r="CUD278" s="508"/>
      <c r="CUE278" s="508"/>
      <c r="CUF278" s="508"/>
      <c r="CUG278" s="508"/>
      <c r="CUH278" s="508"/>
      <c r="CUI278" s="508"/>
      <c r="CUJ278" s="508"/>
      <c r="CUK278" s="508"/>
      <c r="CUL278" s="508"/>
      <c r="CUM278" s="508"/>
      <c r="CUN278" s="508"/>
      <c r="CUO278" s="508"/>
      <c r="CUP278" s="508"/>
      <c r="CUQ278" s="508"/>
      <c r="CUR278" s="508"/>
      <c r="CUS278" s="508"/>
      <c r="CUT278" s="508"/>
      <c r="CUU278" s="508"/>
      <c r="CUV278" s="508"/>
      <c r="CUW278" s="508"/>
      <c r="CUX278" s="508"/>
      <c r="CUY278" s="508"/>
      <c r="CUZ278" s="508"/>
      <c r="CVA278" s="508"/>
      <c r="CVB278" s="508"/>
      <c r="CVC278" s="508"/>
      <c r="CVD278" s="508"/>
      <c r="CVE278" s="508"/>
      <c r="CVF278" s="508"/>
      <c r="CVG278" s="508"/>
      <c r="CVH278" s="508"/>
      <c r="CVI278" s="508"/>
      <c r="CVJ278" s="508"/>
      <c r="CVK278" s="508"/>
      <c r="CVL278" s="508"/>
      <c r="CVM278" s="508"/>
      <c r="CVN278" s="508"/>
      <c r="CVO278" s="508"/>
      <c r="CVP278" s="508"/>
      <c r="CVQ278" s="508"/>
      <c r="CVR278" s="508"/>
      <c r="CVS278" s="508"/>
      <c r="CVT278" s="508"/>
      <c r="CVU278" s="508"/>
      <c r="CVV278" s="508"/>
      <c r="CVW278" s="508"/>
      <c r="CVX278" s="508"/>
      <c r="CVY278" s="508"/>
      <c r="CVZ278" s="508"/>
      <c r="CWA278" s="508"/>
      <c r="CWB278" s="508"/>
      <c r="CWC278" s="508"/>
      <c r="CWD278" s="508"/>
      <c r="CWE278" s="508"/>
      <c r="CWF278" s="508"/>
      <c r="CWG278" s="508"/>
      <c r="CWH278" s="508"/>
      <c r="CWI278" s="508"/>
      <c r="CWJ278" s="508"/>
      <c r="CWK278" s="508"/>
      <c r="CWL278" s="508"/>
      <c r="CWM278" s="508"/>
      <c r="CWN278" s="508"/>
      <c r="CWO278" s="508"/>
      <c r="CWP278" s="508"/>
      <c r="CWQ278" s="508"/>
      <c r="CWR278" s="508"/>
      <c r="CWS278" s="508"/>
      <c r="CWT278" s="508"/>
      <c r="CWU278" s="508"/>
      <c r="CWV278" s="508"/>
      <c r="CWW278" s="508"/>
      <c r="CWX278" s="508"/>
      <c r="CWY278" s="508"/>
      <c r="CWZ278" s="508"/>
      <c r="CXA278" s="508"/>
      <c r="CXB278" s="508"/>
      <c r="CXC278" s="508"/>
      <c r="CXD278" s="508"/>
      <c r="CXE278" s="508"/>
      <c r="CXF278" s="508"/>
      <c r="CXG278" s="508"/>
      <c r="CXH278" s="508"/>
      <c r="CXI278" s="508"/>
      <c r="CXJ278" s="508"/>
      <c r="CXK278" s="508"/>
      <c r="CXL278" s="508"/>
      <c r="CXM278" s="508"/>
      <c r="CXN278" s="508"/>
      <c r="CXO278" s="508"/>
      <c r="CXP278" s="508"/>
      <c r="CXQ278" s="508"/>
      <c r="CXR278" s="508"/>
      <c r="CXS278" s="508"/>
      <c r="CXT278" s="508"/>
      <c r="CXU278" s="508"/>
      <c r="CXV278" s="508"/>
      <c r="CXW278" s="508"/>
      <c r="CXX278" s="508"/>
      <c r="CXY278" s="508"/>
      <c r="CXZ278" s="508"/>
      <c r="CYA278" s="508"/>
      <c r="CYB278" s="508"/>
      <c r="CYC278" s="508"/>
      <c r="CYD278" s="508"/>
      <c r="CYE278" s="508"/>
      <c r="CYF278" s="508"/>
      <c r="CYG278" s="508"/>
      <c r="CYH278" s="508"/>
      <c r="CYI278" s="508"/>
      <c r="CYJ278" s="508"/>
      <c r="CYK278" s="508"/>
      <c r="CYL278" s="508"/>
      <c r="CYM278" s="508"/>
      <c r="CYN278" s="508"/>
      <c r="CYO278" s="508"/>
      <c r="CYP278" s="508"/>
      <c r="CYQ278" s="508"/>
      <c r="CYR278" s="508"/>
      <c r="CYS278" s="508"/>
      <c r="CYT278" s="508"/>
      <c r="CYU278" s="508"/>
      <c r="CYV278" s="508"/>
      <c r="CYW278" s="508"/>
      <c r="CYX278" s="508"/>
      <c r="CYY278" s="508"/>
      <c r="CYZ278" s="508"/>
      <c r="CZA278" s="508"/>
      <c r="CZB278" s="508"/>
      <c r="CZC278" s="508"/>
      <c r="CZD278" s="508"/>
      <c r="CZE278" s="508"/>
      <c r="CZF278" s="508"/>
      <c r="CZG278" s="508"/>
      <c r="CZH278" s="508"/>
      <c r="CZI278" s="508"/>
      <c r="CZJ278" s="508"/>
      <c r="CZK278" s="508"/>
      <c r="CZL278" s="508"/>
      <c r="CZM278" s="508"/>
      <c r="CZN278" s="508"/>
      <c r="CZO278" s="508"/>
      <c r="CZP278" s="508"/>
      <c r="CZQ278" s="508"/>
      <c r="CZR278" s="508"/>
      <c r="CZS278" s="508"/>
      <c r="CZT278" s="508"/>
      <c r="CZU278" s="508"/>
      <c r="CZV278" s="508"/>
      <c r="CZW278" s="508"/>
      <c r="CZX278" s="508"/>
      <c r="CZY278" s="508"/>
      <c r="CZZ278" s="508"/>
      <c r="DAA278" s="508"/>
      <c r="DAB278" s="508"/>
      <c r="DAC278" s="508"/>
      <c r="DAD278" s="508"/>
      <c r="DAE278" s="508"/>
      <c r="DAF278" s="508"/>
      <c r="DAG278" s="508"/>
      <c r="DAH278" s="508"/>
      <c r="DAI278" s="508"/>
      <c r="DAJ278" s="508"/>
      <c r="DAK278" s="508"/>
      <c r="DAL278" s="508"/>
      <c r="DAM278" s="508"/>
      <c r="DAN278" s="508"/>
      <c r="DAO278" s="508"/>
      <c r="DAP278" s="508"/>
      <c r="DAQ278" s="508"/>
      <c r="DAR278" s="508"/>
      <c r="DAS278" s="508"/>
      <c r="DAT278" s="508"/>
      <c r="DAU278" s="508"/>
      <c r="DAV278" s="508"/>
      <c r="DAW278" s="508"/>
      <c r="DAX278" s="508"/>
      <c r="DAY278" s="508"/>
      <c r="DAZ278" s="508"/>
      <c r="DBA278" s="508"/>
      <c r="DBB278" s="508"/>
      <c r="DBC278" s="508"/>
      <c r="DBD278" s="508"/>
      <c r="DBE278" s="508"/>
      <c r="DBF278" s="508"/>
      <c r="DBG278" s="508"/>
      <c r="DBH278" s="508"/>
      <c r="DBI278" s="508"/>
      <c r="DBJ278" s="508"/>
      <c r="DBK278" s="508"/>
      <c r="DBL278" s="508"/>
      <c r="DBM278" s="508"/>
      <c r="DBN278" s="508"/>
      <c r="DBO278" s="508"/>
      <c r="DBP278" s="508"/>
      <c r="DBQ278" s="508"/>
      <c r="DBR278" s="508"/>
      <c r="DBS278" s="508"/>
      <c r="DBT278" s="508"/>
      <c r="DBU278" s="508"/>
      <c r="DBV278" s="508"/>
      <c r="DBW278" s="508"/>
      <c r="DBX278" s="508"/>
      <c r="DBY278" s="508"/>
      <c r="DBZ278" s="508"/>
      <c r="DCA278" s="508"/>
      <c r="DCB278" s="508"/>
      <c r="DCC278" s="508"/>
      <c r="DCD278" s="508"/>
      <c r="DCE278" s="508"/>
      <c r="DCF278" s="508"/>
      <c r="DCG278" s="508"/>
      <c r="DCH278" s="508"/>
      <c r="DCI278" s="508"/>
      <c r="DCJ278" s="508"/>
      <c r="DCK278" s="508"/>
      <c r="DCL278" s="508"/>
      <c r="DCM278" s="508"/>
      <c r="DCN278" s="508"/>
      <c r="DCO278" s="508"/>
      <c r="DCP278" s="508"/>
      <c r="DCQ278" s="508"/>
      <c r="DCR278" s="508"/>
      <c r="DCS278" s="508"/>
      <c r="DCT278" s="508"/>
      <c r="DCU278" s="508"/>
      <c r="DCV278" s="508"/>
      <c r="DCW278" s="508"/>
      <c r="DCX278" s="508"/>
      <c r="DCY278" s="508"/>
      <c r="DCZ278" s="508"/>
      <c r="DDA278" s="508"/>
      <c r="DDB278" s="508"/>
      <c r="DDC278" s="508"/>
      <c r="DDD278" s="508"/>
      <c r="DDE278" s="508"/>
      <c r="DDF278" s="508"/>
      <c r="DDG278" s="508"/>
      <c r="DDH278" s="508"/>
      <c r="DDI278" s="508"/>
      <c r="DDJ278" s="508"/>
      <c r="DDK278" s="508"/>
      <c r="DDL278" s="508"/>
      <c r="DDM278" s="508"/>
      <c r="DDN278" s="508"/>
      <c r="DDO278" s="508"/>
      <c r="DDP278" s="508"/>
      <c r="DDQ278" s="508"/>
      <c r="DDR278" s="508"/>
      <c r="DDS278" s="508"/>
      <c r="DDT278" s="508"/>
      <c r="DDU278" s="508"/>
      <c r="DDV278" s="508"/>
      <c r="DDW278" s="508"/>
      <c r="DDX278" s="508"/>
      <c r="DDY278" s="508"/>
      <c r="DDZ278" s="508"/>
      <c r="DEA278" s="508"/>
      <c r="DEB278" s="508"/>
      <c r="DEC278" s="508"/>
      <c r="DED278" s="508"/>
      <c r="DEE278" s="508"/>
      <c r="DEF278" s="508"/>
      <c r="DEG278" s="508"/>
      <c r="DEH278" s="508"/>
      <c r="DEI278" s="508"/>
      <c r="DEJ278" s="508"/>
      <c r="DEK278" s="508"/>
      <c r="DEL278" s="508"/>
      <c r="DEM278" s="508"/>
      <c r="DEN278" s="508"/>
      <c r="DEO278" s="508"/>
      <c r="DEP278" s="508"/>
      <c r="DEQ278" s="508"/>
      <c r="DER278" s="508"/>
      <c r="DES278" s="508"/>
      <c r="DET278" s="508"/>
      <c r="DEU278" s="508"/>
      <c r="DEV278" s="508"/>
      <c r="DEW278" s="508"/>
      <c r="DEX278" s="508"/>
      <c r="DEY278" s="508"/>
      <c r="DEZ278" s="508"/>
      <c r="DFA278" s="508"/>
      <c r="DFB278" s="508"/>
      <c r="DFC278" s="508"/>
      <c r="DFD278" s="508"/>
      <c r="DFE278" s="508"/>
      <c r="DFF278" s="508"/>
      <c r="DFG278" s="508"/>
      <c r="DFH278" s="508"/>
      <c r="DFI278" s="508"/>
      <c r="DFJ278" s="508"/>
      <c r="DFK278" s="508"/>
      <c r="DFL278" s="508"/>
      <c r="DFM278" s="508"/>
      <c r="DFN278" s="508"/>
      <c r="DFO278" s="508"/>
      <c r="DFP278" s="508"/>
      <c r="DFQ278" s="508"/>
      <c r="DFR278" s="508"/>
      <c r="DFS278" s="508"/>
      <c r="DFT278" s="508"/>
      <c r="DFU278" s="508"/>
      <c r="DFV278" s="508"/>
      <c r="DFW278" s="508"/>
      <c r="DFX278" s="508"/>
      <c r="DFY278" s="508"/>
      <c r="DFZ278" s="508"/>
      <c r="DGA278" s="508"/>
      <c r="DGB278" s="508"/>
      <c r="DGC278" s="508"/>
      <c r="DGD278" s="508"/>
      <c r="DGE278" s="508"/>
      <c r="DGF278" s="508"/>
      <c r="DGG278" s="508"/>
      <c r="DGH278" s="508"/>
      <c r="DGI278" s="508"/>
      <c r="DGJ278" s="508"/>
      <c r="DGK278" s="508"/>
      <c r="DGL278" s="508"/>
      <c r="DGM278" s="508"/>
      <c r="DGN278" s="508"/>
      <c r="DGO278" s="508"/>
      <c r="DGP278" s="508"/>
      <c r="DGQ278" s="508"/>
      <c r="DGR278" s="508"/>
      <c r="DGS278" s="508"/>
      <c r="DGT278" s="508"/>
      <c r="DGU278" s="508"/>
      <c r="DGV278" s="508"/>
      <c r="DGW278" s="508"/>
      <c r="DGX278" s="508"/>
      <c r="DGY278" s="508"/>
      <c r="DGZ278" s="508"/>
      <c r="DHA278" s="508"/>
      <c r="DHB278" s="508"/>
      <c r="DHC278" s="508"/>
      <c r="DHD278" s="508"/>
      <c r="DHE278" s="508"/>
      <c r="DHF278" s="508"/>
      <c r="DHG278" s="508"/>
      <c r="DHH278" s="508"/>
      <c r="DHI278" s="508"/>
      <c r="DHJ278" s="508"/>
      <c r="DHK278" s="508"/>
      <c r="DHL278" s="508"/>
      <c r="DHM278" s="508"/>
      <c r="DHN278" s="508"/>
      <c r="DHO278" s="508"/>
      <c r="DHP278" s="508"/>
      <c r="DHQ278" s="508"/>
      <c r="DHR278" s="508"/>
      <c r="DHS278" s="508"/>
      <c r="DHT278" s="508"/>
      <c r="DHU278" s="508"/>
      <c r="DHV278" s="508"/>
      <c r="DHW278" s="508"/>
      <c r="DHX278" s="508"/>
      <c r="DHY278" s="508"/>
      <c r="DHZ278" s="508"/>
      <c r="DIA278" s="508"/>
      <c r="DIB278" s="508"/>
      <c r="DIC278" s="508"/>
      <c r="DID278" s="508"/>
      <c r="DIE278" s="508"/>
      <c r="DIF278" s="508"/>
      <c r="DIG278" s="508"/>
      <c r="DIH278" s="508"/>
      <c r="DII278" s="508"/>
      <c r="DIJ278" s="508"/>
      <c r="DIK278" s="508"/>
      <c r="DIL278" s="508"/>
      <c r="DIM278" s="508"/>
      <c r="DIN278" s="508"/>
      <c r="DIO278" s="508"/>
      <c r="DIP278" s="508"/>
      <c r="DIQ278" s="508"/>
      <c r="DIR278" s="508"/>
      <c r="DIS278" s="508"/>
      <c r="DIT278" s="508"/>
      <c r="DIU278" s="508"/>
      <c r="DIV278" s="508"/>
      <c r="DIW278" s="508"/>
      <c r="DIX278" s="508"/>
      <c r="DIY278" s="508"/>
      <c r="DIZ278" s="508"/>
      <c r="DJA278" s="508"/>
      <c r="DJB278" s="508"/>
      <c r="DJC278" s="508"/>
      <c r="DJD278" s="508"/>
      <c r="DJE278" s="508"/>
      <c r="DJF278" s="508"/>
      <c r="DJG278" s="508"/>
      <c r="DJH278" s="508"/>
      <c r="DJI278" s="508"/>
      <c r="DJJ278" s="508"/>
      <c r="DJK278" s="508"/>
      <c r="DJL278" s="508"/>
      <c r="DJM278" s="508"/>
      <c r="DJN278" s="508"/>
      <c r="DJO278" s="508"/>
      <c r="DJP278" s="508"/>
      <c r="DJQ278" s="508"/>
      <c r="DJR278" s="508"/>
      <c r="DJS278" s="508"/>
      <c r="DJT278" s="508"/>
      <c r="DJU278" s="508"/>
      <c r="DJV278" s="508"/>
      <c r="DJW278" s="508"/>
      <c r="DJX278" s="508"/>
      <c r="DJY278" s="508"/>
      <c r="DJZ278" s="508"/>
      <c r="DKA278" s="508"/>
      <c r="DKB278" s="508"/>
      <c r="DKC278" s="508"/>
      <c r="DKD278" s="508"/>
      <c r="DKE278" s="508"/>
      <c r="DKF278" s="508"/>
      <c r="DKG278" s="508"/>
      <c r="DKH278" s="508"/>
      <c r="DKI278" s="508"/>
      <c r="DKJ278" s="508"/>
      <c r="DKK278" s="508"/>
      <c r="DKL278" s="508"/>
      <c r="DKM278" s="508"/>
      <c r="DKN278" s="508"/>
      <c r="DKO278" s="508"/>
      <c r="DKP278" s="508"/>
      <c r="DKQ278" s="508"/>
      <c r="DKR278" s="508"/>
      <c r="DKS278" s="508"/>
      <c r="DKT278" s="508"/>
      <c r="DKU278" s="508"/>
      <c r="DKV278" s="508"/>
      <c r="DKW278" s="508"/>
      <c r="DKX278" s="508"/>
      <c r="DKY278" s="508"/>
      <c r="DKZ278" s="508"/>
      <c r="DLA278" s="508"/>
      <c r="DLB278" s="508"/>
      <c r="DLC278" s="508"/>
      <c r="DLD278" s="508"/>
      <c r="DLE278" s="508"/>
      <c r="DLF278" s="508"/>
      <c r="DLG278" s="508"/>
      <c r="DLH278" s="508"/>
      <c r="DLI278" s="508"/>
      <c r="DLJ278" s="508"/>
      <c r="DLK278" s="508"/>
      <c r="DLL278" s="508"/>
      <c r="DLM278" s="508"/>
      <c r="DLN278" s="508"/>
      <c r="DLO278" s="508"/>
      <c r="DLP278" s="508"/>
      <c r="DLQ278" s="508"/>
      <c r="DLR278" s="508"/>
      <c r="DLS278" s="508"/>
      <c r="DLT278" s="508"/>
      <c r="DLU278" s="508"/>
      <c r="DLV278" s="508"/>
      <c r="DLW278" s="508"/>
      <c r="DLX278" s="508"/>
      <c r="DLY278" s="508"/>
      <c r="DLZ278" s="508"/>
      <c r="DMA278" s="508"/>
      <c r="DMB278" s="508"/>
      <c r="DMC278" s="508"/>
      <c r="DMD278" s="508"/>
      <c r="DME278" s="508"/>
      <c r="DMF278" s="508"/>
      <c r="DMG278" s="508"/>
      <c r="DMH278" s="508"/>
      <c r="DMI278" s="508"/>
      <c r="DMJ278" s="508"/>
      <c r="DMK278" s="508"/>
      <c r="DML278" s="508"/>
      <c r="DMM278" s="508"/>
      <c r="DMN278" s="508"/>
      <c r="DMO278" s="508"/>
      <c r="DMP278" s="508"/>
      <c r="DMQ278" s="508"/>
      <c r="DMR278" s="508"/>
      <c r="DMS278" s="508"/>
      <c r="DMT278" s="508"/>
      <c r="DMU278" s="508"/>
      <c r="DMV278" s="508"/>
      <c r="DMW278" s="508"/>
      <c r="DMX278" s="508"/>
      <c r="DMY278" s="508"/>
      <c r="DMZ278" s="508"/>
      <c r="DNA278" s="508"/>
      <c r="DNB278" s="508"/>
      <c r="DNC278" s="508"/>
      <c r="DND278" s="508"/>
      <c r="DNE278" s="508"/>
      <c r="DNF278" s="508"/>
      <c r="DNG278" s="508"/>
      <c r="DNH278" s="508"/>
      <c r="DNI278" s="508"/>
      <c r="DNJ278" s="508"/>
      <c r="DNK278" s="508"/>
      <c r="DNL278" s="508"/>
      <c r="DNM278" s="508"/>
      <c r="DNN278" s="508"/>
      <c r="DNO278" s="508"/>
      <c r="DNP278" s="508"/>
      <c r="DNQ278" s="508"/>
      <c r="DNR278" s="508"/>
      <c r="DNS278" s="508"/>
      <c r="DNT278" s="508"/>
      <c r="DNU278" s="508"/>
      <c r="DNV278" s="508"/>
      <c r="DNW278" s="508"/>
      <c r="DNX278" s="508"/>
      <c r="DNY278" s="508"/>
      <c r="DNZ278" s="508"/>
      <c r="DOA278" s="508"/>
      <c r="DOB278" s="508"/>
      <c r="DOC278" s="508"/>
      <c r="DOD278" s="508"/>
      <c r="DOE278" s="508"/>
      <c r="DOF278" s="508"/>
      <c r="DOG278" s="508"/>
      <c r="DOH278" s="508"/>
      <c r="DOI278" s="508"/>
      <c r="DOJ278" s="508"/>
      <c r="DOK278" s="508"/>
      <c r="DOL278" s="508"/>
      <c r="DOM278" s="508"/>
      <c r="DON278" s="508"/>
      <c r="DOO278" s="508"/>
      <c r="DOP278" s="508"/>
      <c r="DOQ278" s="508"/>
      <c r="DOR278" s="508"/>
      <c r="DOS278" s="508"/>
      <c r="DOT278" s="508"/>
      <c r="DOU278" s="508"/>
      <c r="DOV278" s="508"/>
      <c r="DOW278" s="508"/>
      <c r="DOX278" s="508"/>
      <c r="DOY278" s="508"/>
      <c r="DOZ278" s="508"/>
      <c r="DPA278" s="508"/>
      <c r="DPB278" s="508"/>
      <c r="DPC278" s="508"/>
      <c r="DPD278" s="508"/>
      <c r="DPE278" s="508"/>
      <c r="DPF278" s="508"/>
      <c r="DPG278" s="508"/>
      <c r="DPH278" s="508"/>
      <c r="DPI278" s="508"/>
      <c r="DPJ278" s="508"/>
      <c r="DPK278" s="508"/>
      <c r="DPL278" s="508"/>
      <c r="DPM278" s="508"/>
      <c r="DPN278" s="508"/>
      <c r="DPO278" s="508"/>
      <c r="DPP278" s="508"/>
      <c r="DPQ278" s="508"/>
      <c r="DPR278" s="508"/>
      <c r="DPS278" s="508"/>
      <c r="DPT278" s="508"/>
      <c r="DPU278" s="508"/>
      <c r="DPV278" s="508"/>
      <c r="DPW278" s="508"/>
      <c r="DPX278" s="508"/>
      <c r="DPY278" s="508"/>
      <c r="DPZ278" s="508"/>
      <c r="DQA278" s="508"/>
      <c r="DQB278" s="508"/>
      <c r="DQC278" s="508"/>
      <c r="DQD278" s="508"/>
      <c r="DQE278" s="508"/>
      <c r="DQF278" s="508"/>
      <c r="DQG278" s="508"/>
      <c r="DQH278" s="508"/>
      <c r="DQI278" s="508"/>
      <c r="DQJ278" s="508"/>
      <c r="DQK278" s="508"/>
      <c r="DQL278" s="508"/>
      <c r="DQM278" s="508"/>
      <c r="DQN278" s="508"/>
      <c r="DQO278" s="508"/>
      <c r="DQP278" s="508"/>
      <c r="DQQ278" s="508"/>
      <c r="DQR278" s="508"/>
      <c r="DQS278" s="508"/>
      <c r="DQT278" s="508"/>
      <c r="DQU278" s="508"/>
      <c r="DQV278" s="508"/>
      <c r="DQW278" s="508"/>
      <c r="DQX278" s="508"/>
      <c r="DQY278" s="508"/>
      <c r="DQZ278" s="508"/>
      <c r="DRA278" s="508"/>
      <c r="DRB278" s="508"/>
      <c r="DRC278" s="508"/>
      <c r="DRD278" s="508"/>
      <c r="DRE278" s="508"/>
      <c r="DRF278" s="508"/>
      <c r="DRG278" s="508"/>
      <c r="DRH278" s="508"/>
      <c r="DRI278" s="508"/>
      <c r="DRJ278" s="508"/>
      <c r="DRK278" s="508"/>
      <c r="DRL278" s="508"/>
      <c r="DRM278" s="508"/>
      <c r="DRN278" s="508"/>
      <c r="DRO278" s="508"/>
      <c r="DRP278" s="508"/>
      <c r="DRQ278" s="508"/>
      <c r="DRR278" s="508"/>
      <c r="DRS278" s="508"/>
      <c r="DRT278" s="508"/>
      <c r="DRU278" s="508"/>
      <c r="DRV278" s="508"/>
      <c r="DRW278" s="508"/>
      <c r="DRX278" s="508"/>
      <c r="DRY278" s="508"/>
      <c r="DRZ278" s="508"/>
      <c r="DSA278" s="508"/>
      <c r="DSB278" s="508"/>
      <c r="DSC278" s="508"/>
      <c r="DSD278" s="508"/>
      <c r="DSE278" s="508"/>
      <c r="DSF278" s="508"/>
      <c r="DSG278" s="508"/>
      <c r="DSH278" s="508"/>
      <c r="DSI278" s="508"/>
      <c r="DSJ278" s="508"/>
      <c r="DSK278" s="508"/>
      <c r="DSL278" s="508"/>
      <c r="DSM278" s="508"/>
      <c r="DSN278" s="508"/>
      <c r="DSO278" s="508"/>
      <c r="DSP278" s="508"/>
      <c r="DSQ278" s="508"/>
      <c r="DSR278" s="508"/>
      <c r="DSS278" s="508"/>
      <c r="DST278" s="508"/>
      <c r="DSU278" s="508"/>
      <c r="DSV278" s="508"/>
      <c r="DSW278" s="508"/>
      <c r="DSX278" s="508"/>
      <c r="DSY278" s="508"/>
      <c r="DSZ278" s="508"/>
      <c r="DTA278" s="508"/>
      <c r="DTB278" s="508"/>
      <c r="DTC278" s="508"/>
      <c r="DTD278" s="508"/>
      <c r="DTE278" s="508"/>
      <c r="DTF278" s="508"/>
      <c r="DTG278" s="508"/>
      <c r="DTH278" s="508"/>
      <c r="DTI278" s="508"/>
      <c r="DTJ278" s="508"/>
      <c r="DTK278" s="508"/>
      <c r="DTL278" s="508"/>
      <c r="DTM278" s="508"/>
      <c r="DTN278" s="508"/>
      <c r="DTO278" s="508"/>
      <c r="DTP278" s="508"/>
      <c r="DTQ278" s="508"/>
      <c r="DTR278" s="508"/>
      <c r="DTS278" s="508"/>
      <c r="DTT278" s="508"/>
      <c r="DTU278" s="508"/>
      <c r="DTV278" s="508"/>
      <c r="DTW278" s="508"/>
      <c r="DTX278" s="508"/>
      <c r="DTY278" s="508"/>
      <c r="DTZ278" s="508"/>
      <c r="DUA278" s="508"/>
      <c r="DUB278" s="508"/>
      <c r="DUC278" s="508"/>
      <c r="DUD278" s="508"/>
      <c r="DUE278" s="508"/>
      <c r="DUF278" s="508"/>
      <c r="DUG278" s="508"/>
      <c r="DUH278" s="508"/>
      <c r="DUI278" s="508"/>
      <c r="DUJ278" s="508"/>
      <c r="DUK278" s="508"/>
      <c r="DUL278" s="508"/>
      <c r="DUM278" s="508"/>
      <c r="DUN278" s="508"/>
      <c r="DUO278" s="508"/>
      <c r="DUP278" s="508"/>
      <c r="DUQ278" s="508"/>
      <c r="DUR278" s="508"/>
      <c r="DUS278" s="508"/>
      <c r="DUT278" s="508"/>
      <c r="DUU278" s="508"/>
      <c r="DUV278" s="508"/>
      <c r="DUW278" s="508"/>
      <c r="DUX278" s="508"/>
      <c r="DUY278" s="508"/>
      <c r="DUZ278" s="508"/>
      <c r="DVA278" s="508"/>
      <c r="DVB278" s="508"/>
      <c r="DVC278" s="508"/>
      <c r="DVD278" s="508"/>
      <c r="DVE278" s="508"/>
      <c r="DVF278" s="508"/>
      <c r="DVG278" s="508"/>
      <c r="DVH278" s="508"/>
      <c r="DVI278" s="508"/>
      <c r="DVJ278" s="508"/>
      <c r="DVK278" s="508"/>
      <c r="DVL278" s="508"/>
      <c r="DVM278" s="508"/>
      <c r="DVN278" s="508"/>
      <c r="DVO278" s="508"/>
      <c r="DVP278" s="508"/>
      <c r="DVQ278" s="508"/>
      <c r="DVR278" s="508"/>
      <c r="DVS278" s="508"/>
      <c r="DVT278" s="508"/>
      <c r="DVU278" s="508"/>
      <c r="DVV278" s="508"/>
      <c r="DVW278" s="508"/>
      <c r="DVX278" s="508"/>
      <c r="DVY278" s="508"/>
      <c r="DVZ278" s="508"/>
      <c r="DWA278" s="508"/>
      <c r="DWB278" s="508"/>
      <c r="DWC278" s="508"/>
      <c r="DWD278" s="508"/>
      <c r="DWE278" s="508"/>
      <c r="DWF278" s="508"/>
      <c r="DWG278" s="508"/>
      <c r="DWH278" s="508"/>
      <c r="DWI278" s="508"/>
      <c r="DWJ278" s="508"/>
      <c r="DWK278" s="508"/>
      <c r="DWL278" s="508"/>
      <c r="DWM278" s="508"/>
      <c r="DWN278" s="508"/>
      <c r="DWO278" s="508"/>
      <c r="DWP278" s="508"/>
      <c r="DWQ278" s="508"/>
      <c r="DWR278" s="508"/>
      <c r="DWS278" s="508"/>
      <c r="DWT278" s="508"/>
      <c r="DWU278" s="508"/>
      <c r="DWV278" s="508"/>
      <c r="DWW278" s="508"/>
      <c r="DWX278" s="508"/>
      <c r="DWY278" s="508"/>
      <c r="DWZ278" s="508"/>
      <c r="DXA278" s="508"/>
      <c r="DXB278" s="508"/>
      <c r="DXC278" s="508"/>
      <c r="DXD278" s="508"/>
      <c r="DXE278" s="508"/>
      <c r="DXF278" s="508"/>
      <c r="DXG278" s="508"/>
      <c r="DXH278" s="508"/>
      <c r="DXI278" s="508"/>
      <c r="DXJ278" s="508"/>
      <c r="DXK278" s="508"/>
      <c r="DXL278" s="508"/>
      <c r="DXM278" s="508"/>
      <c r="DXN278" s="508"/>
      <c r="DXO278" s="508"/>
      <c r="DXP278" s="508"/>
      <c r="DXQ278" s="508"/>
      <c r="DXR278" s="508"/>
      <c r="DXS278" s="508"/>
      <c r="DXT278" s="508"/>
      <c r="DXU278" s="508"/>
      <c r="DXV278" s="508"/>
      <c r="DXW278" s="508"/>
      <c r="DXX278" s="508"/>
      <c r="DXY278" s="508"/>
      <c r="DXZ278" s="508"/>
      <c r="DYA278" s="508"/>
      <c r="DYB278" s="508"/>
      <c r="DYC278" s="508"/>
      <c r="DYD278" s="508"/>
      <c r="DYE278" s="508"/>
      <c r="DYF278" s="508"/>
      <c r="DYG278" s="508"/>
      <c r="DYH278" s="508"/>
      <c r="DYI278" s="508"/>
      <c r="DYJ278" s="508"/>
      <c r="DYK278" s="508"/>
      <c r="DYL278" s="508"/>
      <c r="DYM278" s="508"/>
      <c r="DYN278" s="508"/>
      <c r="DYO278" s="508"/>
      <c r="DYP278" s="508"/>
      <c r="DYQ278" s="508"/>
      <c r="DYR278" s="508"/>
      <c r="DYS278" s="508"/>
      <c r="DYT278" s="508"/>
      <c r="DYU278" s="508"/>
      <c r="DYV278" s="508"/>
      <c r="DYW278" s="508"/>
      <c r="DYX278" s="508"/>
      <c r="DYY278" s="508"/>
      <c r="DYZ278" s="508"/>
      <c r="DZA278" s="508"/>
      <c r="DZB278" s="508"/>
      <c r="DZC278" s="508"/>
      <c r="DZD278" s="508"/>
      <c r="DZE278" s="508"/>
      <c r="DZF278" s="508"/>
      <c r="DZG278" s="508"/>
      <c r="DZH278" s="508"/>
      <c r="DZI278" s="508"/>
      <c r="DZJ278" s="508"/>
      <c r="DZK278" s="508"/>
      <c r="DZL278" s="508"/>
      <c r="DZM278" s="508"/>
      <c r="DZN278" s="508"/>
      <c r="DZO278" s="508"/>
      <c r="DZP278" s="508"/>
      <c r="DZQ278" s="508"/>
      <c r="DZR278" s="508"/>
      <c r="DZS278" s="508"/>
      <c r="DZT278" s="508"/>
      <c r="DZU278" s="508"/>
      <c r="DZV278" s="508"/>
      <c r="DZW278" s="508"/>
      <c r="DZX278" s="508"/>
      <c r="DZY278" s="508"/>
      <c r="DZZ278" s="508"/>
      <c r="EAA278" s="508"/>
      <c r="EAB278" s="508"/>
      <c r="EAC278" s="508"/>
      <c r="EAD278" s="508"/>
      <c r="EAE278" s="508"/>
      <c r="EAF278" s="508"/>
      <c r="EAG278" s="508"/>
      <c r="EAH278" s="508"/>
      <c r="EAI278" s="508"/>
      <c r="EAJ278" s="508"/>
      <c r="EAK278" s="508"/>
      <c r="EAL278" s="508"/>
      <c r="EAM278" s="508"/>
      <c r="EAN278" s="508"/>
      <c r="EAO278" s="508"/>
      <c r="EAP278" s="508"/>
      <c r="EAQ278" s="508"/>
      <c r="EAR278" s="508"/>
      <c r="EAS278" s="508"/>
      <c r="EAT278" s="508"/>
      <c r="EAU278" s="508"/>
      <c r="EAV278" s="508"/>
      <c r="EAW278" s="508"/>
      <c r="EAX278" s="508"/>
      <c r="EAY278" s="508"/>
      <c r="EAZ278" s="508"/>
      <c r="EBA278" s="508"/>
      <c r="EBB278" s="508"/>
      <c r="EBC278" s="508"/>
      <c r="EBD278" s="508"/>
      <c r="EBE278" s="508"/>
      <c r="EBF278" s="508"/>
      <c r="EBG278" s="508"/>
      <c r="EBH278" s="508"/>
      <c r="EBI278" s="508"/>
      <c r="EBJ278" s="508"/>
      <c r="EBK278" s="508"/>
      <c r="EBL278" s="508"/>
      <c r="EBM278" s="508"/>
      <c r="EBN278" s="508"/>
      <c r="EBO278" s="508"/>
      <c r="EBP278" s="508"/>
      <c r="EBQ278" s="508"/>
      <c r="EBR278" s="508"/>
      <c r="EBS278" s="508"/>
      <c r="EBT278" s="508"/>
      <c r="EBU278" s="508"/>
      <c r="EBV278" s="508"/>
      <c r="EBW278" s="508"/>
      <c r="EBX278" s="508"/>
      <c r="EBY278" s="508"/>
      <c r="EBZ278" s="508"/>
      <c r="ECA278" s="508"/>
      <c r="ECB278" s="508"/>
      <c r="ECC278" s="508"/>
      <c r="ECD278" s="508"/>
      <c r="ECE278" s="508"/>
      <c r="ECF278" s="508"/>
      <c r="ECG278" s="508"/>
      <c r="ECH278" s="508"/>
      <c r="ECI278" s="508"/>
      <c r="ECJ278" s="508"/>
      <c r="ECK278" s="508"/>
      <c r="ECL278" s="508"/>
      <c r="ECM278" s="508"/>
      <c r="ECN278" s="508"/>
      <c r="ECO278" s="508"/>
      <c r="ECP278" s="508"/>
      <c r="ECQ278" s="508"/>
      <c r="ECR278" s="508"/>
      <c r="ECS278" s="508"/>
      <c r="ECT278" s="508"/>
      <c r="ECU278" s="508"/>
      <c r="ECV278" s="508"/>
      <c r="ECW278" s="508"/>
      <c r="ECX278" s="508"/>
      <c r="ECY278" s="508"/>
      <c r="ECZ278" s="508"/>
      <c r="EDA278" s="508"/>
      <c r="EDB278" s="508"/>
      <c r="EDC278" s="508"/>
      <c r="EDD278" s="508"/>
      <c r="EDE278" s="508"/>
      <c r="EDF278" s="508"/>
      <c r="EDG278" s="508"/>
      <c r="EDH278" s="508"/>
      <c r="EDI278" s="508"/>
      <c r="EDJ278" s="508"/>
      <c r="EDK278" s="508"/>
      <c r="EDL278" s="508"/>
      <c r="EDM278" s="508"/>
      <c r="EDN278" s="508"/>
      <c r="EDO278" s="508"/>
      <c r="EDP278" s="508"/>
      <c r="EDQ278" s="508"/>
      <c r="EDR278" s="508"/>
      <c r="EDS278" s="508"/>
      <c r="EDT278" s="508"/>
      <c r="EDU278" s="508"/>
      <c r="EDV278" s="508"/>
      <c r="EDW278" s="508"/>
      <c r="EDX278" s="508"/>
      <c r="EDY278" s="508"/>
      <c r="EDZ278" s="508"/>
      <c r="EEA278" s="508"/>
      <c r="EEB278" s="508"/>
      <c r="EEC278" s="508"/>
      <c r="EED278" s="508"/>
      <c r="EEE278" s="508"/>
      <c r="EEF278" s="508"/>
      <c r="EEG278" s="508"/>
      <c r="EEH278" s="508"/>
      <c r="EEI278" s="508"/>
      <c r="EEJ278" s="508"/>
      <c r="EEK278" s="508"/>
      <c r="EEL278" s="508"/>
      <c r="EEM278" s="508"/>
      <c r="EEN278" s="508"/>
      <c r="EEO278" s="508"/>
      <c r="EEP278" s="508"/>
      <c r="EEQ278" s="508"/>
      <c r="EER278" s="508"/>
      <c r="EES278" s="508"/>
      <c r="EET278" s="508"/>
      <c r="EEU278" s="508"/>
      <c r="EEV278" s="508"/>
      <c r="EEW278" s="508"/>
      <c r="EEX278" s="508"/>
      <c r="EEY278" s="508"/>
      <c r="EEZ278" s="508"/>
      <c r="EFA278" s="508"/>
      <c r="EFB278" s="508"/>
      <c r="EFC278" s="508"/>
      <c r="EFD278" s="508"/>
      <c r="EFE278" s="508"/>
      <c r="EFF278" s="508"/>
      <c r="EFG278" s="508"/>
      <c r="EFH278" s="508"/>
      <c r="EFI278" s="508"/>
      <c r="EFJ278" s="508"/>
      <c r="EFK278" s="508"/>
      <c r="EFL278" s="508"/>
      <c r="EFM278" s="508"/>
      <c r="EFN278" s="508"/>
      <c r="EFO278" s="508"/>
      <c r="EFP278" s="508"/>
      <c r="EFQ278" s="508"/>
      <c r="EFR278" s="508"/>
      <c r="EFS278" s="508"/>
      <c r="EFT278" s="508"/>
      <c r="EFU278" s="508"/>
      <c r="EFV278" s="508"/>
      <c r="EFW278" s="508"/>
      <c r="EFX278" s="508"/>
      <c r="EFY278" s="508"/>
      <c r="EFZ278" s="508"/>
      <c r="EGA278" s="508"/>
      <c r="EGB278" s="508"/>
      <c r="EGC278" s="508"/>
      <c r="EGD278" s="508"/>
      <c r="EGE278" s="508"/>
      <c r="EGF278" s="508"/>
      <c r="EGG278" s="508"/>
      <c r="EGH278" s="508"/>
      <c r="EGI278" s="508"/>
      <c r="EGJ278" s="508"/>
      <c r="EGK278" s="508"/>
      <c r="EGL278" s="508"/>
      <c r="EGM278" s="508"/>
      <c r="EGN278" s="508"/>
      <c r="EGO278" s="508"/>
      <c r="EGP278" s="508"/>
      <c r="EGQ278" s="508"/>
      <c r="EGR278" s="508"/>
      <c r="EGS278" s="508"/>
      <c r="EGT278" s="508"/>
      <c r="EGU278" s="508"/>
      <c r="EGV278" s="508"/>
      <c r="EGW278" s="508"/>
      <c r="EGX278" s="508"/>
      <c r="EGY278" s="508"/>
      <c r="EGZ278" s="508"/>
      <c r="EHA278" s="508"/>
      <c r="EHB278" s="508"/>
      <c r="EHC278" s="508"/>
      <c r="EHD278" s="508"/>
      <c r="EHE278" s="508"/>
      <c r="EHF278" s="508"/>
      <c r="EHG278" s="508"/>
      <c r="EHH278" s="508"/>
      <c r="EHI278" s="508"/>
      <c r="EHJ278" s="508"/>
      <c r="EHK278" s="508"/>
      <c r="EHL278" s="508"/>
      <c r="EHM278" s="508"/>
      <c r="EHN278" s="508"/>
      <c r="EHO278" s="508"/>
      <c r="EHP278" s="508"/>
      <c r="EHQ278" s="508"/>
      <c r="EHR278" s="508"/>
      <c r="EHS278" s="508"/>
      <c r="EHT278" s="508"/>
      <c r="EHU278" s="508"/>
      <c r="EHV278" s="508"/>
      <c r="EHW278" s="508"/>
      <c r="EHX278" s="508"/>
      <c r="EHY278" s="508"/>
      <c r="EHZ278" s="508"/>
      <c r="EIA278" s="508"/>
      <c r="EIB278" s="508"/>
      <c r="EIC278" s="508"/>
      <c r="EID278" s="508"/>
      <c r="EIE278" s="508"/>
      <c r="EIF278" s="508"/>
      <c r="EIG278" s="508"/>
      <c r="EIH278" s="508"/>
      <c r="EII278" s="508"/>
      <c r="EIJ278" s="508"/>
      <c r="EIK278" s="508"/>
      <c r="EIL278" s="508"/>
      <c r="EIM278" s="508"/>
      <c r="EIN278" s="508"/>
      <c r="EIO278" s="508"/>
      <c r="EIP278" s="508"/>
      <c r="EIQ278" s="508"/>
      <c r="EIR278" s="508"/>
      <c r="EIS278" s="508"/>
      <c r="EIT278" s="508"/>
      <c r="EIU278" s="508"/>
      <c r="EIV278" s="508"/>
      <c r="EIW278" s="508"/>
      <c r="EIX278" s="508"/>
      <c r="EIY278" s="508"/>
      <c r="EIZ278" s="508"/>
      <c r="EJA278" s="508"/>
      <c r="EJB278" s="508"/>
      <c r="EJC278" s="508"/>
      <c r="EJD278" s="508"/>
      <c r="EJE278" s="508"/>
      <c r="EJF278" s="508"/>
      <c r="EJG278" s="508"/>
      <c r="EJH278" s="508"/>
      <c r="EJI278" s="508"/>
      <c r="EJJ278" s="508"/>
      <c r="EJK278" s="508"/>
      <c r="EJL278" s="508"/>
      <c r="EJM278" s="508"/>
      <c r="EJN278" s="508"/>
      <c r="EJO278" s="508"/>
      <c r="EJP278" s="508"/>
      <c r="EJQ278" s="508"/>
      <c r="EJR278" s="508"/>
      <c r="EJS278" s="508"/>
      <c r="EJT278" s="508"/>
      <c r="EJU278" s="508"/>
      <c r="EJV278" s="508"/>
      <c r="EJW278" s="508"/>
      <c r="EJX278" s="508"/>
      <c r="EJY278" s="508"/>
      <c r="EJZ278" s="508"/>
      <c r="EKA278" s="508"/>
      <c r="EKB278" s="508"/>
      <c r="EKC278" s="508"/>
      <c r="EKD278" s="508"/>
      <c r="EKE278" s="508"/>
      <c r="EKF278" s="508"/>
      <c r="EKG278" s="508"/>
      <c r="EKH278" s="508"/>
      <c r="EKI278" s="508"/>
      <c r="EKJ278" s="508"/>
      <c r="EKK278" s="508"/>
      <c r="EKL278" s="508"/>
      <c r="EKM278" s="508"/>
      <c r="EKN278" s="508"/>
      <c r="EKO278" s="508"/>
      <c r="EKP278" s="508"/>
      <c r="EKQ278" s="508"/>
      <c r="EKR278" s="508"/>
      <c r="EKS278" s="508"/>
      <c r="EKT278" s="508"/>
      <c r="EKU278" s="508"/>
      <c r="EKV278" s="508"/>
      <c r="EKW278" s="508"/>
      <c r="EKX278" s="508"/>
      <c r="EKY278" s="508"/>
      <c r="EKZ278" s="508"/>
      <c r="ELA278" s="508"/>
      <c r="ELB278" s="508"/>
      <c r="ELC278" s="508"/>
      <c r="ELD278" s="508"/>
      <c r="ELE278" s="508"/>
      <c r="ELF278" s="508"/>
      <c r="ELG278" s="508"/>
      <c r="ELH278" s="508"/>
      <c r="ELI278" s="508"/>
      <c r="ELJ278" s="508"/>
      <c r="ELK278" s="508"/>
      <c r="ELL278" s="508"/>
      <c r="ELM278" s="508"/>
      <c r="ELN278" s="508"/>
      <c r="ELO278" s="508"/>
      <c r="ELP278" s="508"/>
      <c r="ELQ278" s="508"/>
      <c r="ELR278" s="508"/>
      <c r="ELS278" s="508"/>
      <c r="ELT278" s="508"/>
      <c r="ELU278" s="508"/>
      <c r="ELV278" s="508"/>
      <c r="ELW278" s="508"/>
      <c r="ELX278" s="508"/>
      <c r="ELY278" s="508"/>
      <c r="ELZ278" s="508"/>
      <c r="EMA278" s="508"/>
      <c r="EMB278" s="508"/>
      <c r="EMC278" s="508"/>
      <c r="EMD278" s="508"/>
      <c r="EME278" s="508"/>
      <c r="EMF278" s="508"/>
      <c r="EMG278" s="508"/>
      <c r="EMH278" s="508"/>
      <c r="EMI278" s="508"/>
      <c r="EMJ278" s="508"/>
      <c r="EMK278" s="508"/>
      <c r="EML278" s="508"/>
      <c r="EMM278" s="508"/>
      <c r="EMN278" s="508"/>
      <c r="EMO278" s="508"/>
      <c r="EMP278" s="508"/>
      <c r="EMQ278" s="508"/>
      <c r="EMR278" s="508"/>
      <c r="EMS278" s="508"/>
      <c r="EMT278" s="508"/>
      <c r="EMU278" s="508"/>
      <c r="EMV278" s="508"/>
      <c r="EMW278" s="508"/>
      <c r="EMX278" s="508"/>
      <c r="EMY278" s="508"/>
      <c r="EMZ278" s="508"/>
      <c r="ENA278" s="508"/>
      <c r="ENB278" s="508"/>
      <c r="ENC278" s="508"/>
      <c r="END278" s="508"/>
      <c r="ENE278" s="508"/>
      <c r="ENF278" s="508"/>
      <c r="ENG278" s="508"/>
      <c r="ENH278" s="508"/>
      <c r="ENI278" s="508"/>
      <c r="ENJ278" s="508"/>
      <c r="ENK278" s="508"/>
      <c r="ENL278" s="508"/>
      <c r="ENM278" s="508"/>
      <c r="ENN278" s="508"/>
      <c r="ENO278" s="508"/>
      <c r="ENP278" s="508"/>
      <c r="ENQ278" s="508"/>
      <c r="ENR278" s="508"/>
      <c r="ENS278" s="508"/>
      <c r="ENT278" s="508"/>
      <c r="ENU278" s="508"/>
      <c r="ENV278" s="508"/>
      <c r="ENW278" s="508"/>
      <c r="ENX278" s="508"/>
      <c r="ENY278" s="508"/>
      <c r="ENZ278" s="508"/>
      <c r="EOA278" s="508"/>
      <c r="EOB278" s="508"/>
      <c r="EOC278" s="508"/>
      <c r="EOD278" s="508"/>
      <c r="EOE278" s="508"/>
      <c r="EOF278" s="508"/>
      <c r="EOG278" s="508"/>
      <c r="EOH278" s="508"/>
      <c r="EOI278" s="508"/>
      <c r="EOJ278" s="508"/>
      <c r="EOK278" s="508"/>
      <c r="EOL278" s="508"/>
      <c r="EOM278" s="508"/>
      <c r="EON278" s="508"/>
      <c r="EOO278" s="508"/>
      <c r="EOP278" s="508"/>
      <c r="EOQ278" s="508"/>
      <c r="EOR278" s="508"/>
      <c r="EOS278" s="508"/>
      <c r="EOT278" s="508"/>
      <c r="EOU278" s="508"/>
      <c r="EOV278" s="508"/>
      <c r="EOW278" s="508"/>
      <c r="EOX278" s="508"/>
      <c r="EOY278" s="508"/>
      <c r="EOZ278" s="508"/>
      <c r="EPA278" s="508"/>
      <c r="EPB278" s="508"/>
      <c r="EPC278" s="508"/>
      <c r="EPD278" s="508"/>
      <c r="EPE278" s="508"/>
      <c r="EPF278" s="508"/>
      <c r="EPG278" s="508"/>
      <c r="EPH278" s="508"/>
      <c r="EPI278" s="508"/>
      <c r="EPJ278" s="508"/>
      <c r="EPK278" s="508"/>
      <c r="EPL278" s="508"/>
      <c r="EPM278" s="508"/>
      <c r="EPN278" s="508"/>
      <c r="EPO278" s="508"/>
      <c r="EPP278" s="508"/>
      <c r="EPQ278" s="508"/>
      <c r="EPR278" s="508"/>
      <c r="EPS278" s="508"/>
      <c r="EPT278" s="508"/>
      <c r="EPU278" s="508"/>
      <c r="EPV278" s="508"/>
      <c r="EPW278" s="508"/>
      <c r="EPX278" s="508"/>
      <c r="EPY278" s="508"/>
      <c r="EPZ278" s="508"/>
      <c r="EQA278" s="508"/>
      <c r="EQB278" s="508"/>
      <c r="EQC278" s="508"/>
      <c r="EQD278" s="508"/>
      <c r="EQE278" s="508"/>
      <c r="EQF278" s="508"/>
      <c r="EQG278" s="508"/>
      <c r="EQH278" s="508"/>
      <c r="EQI278" s="508"/>
      <c r="EQJ278" s="508"/>
      <c r="EQK278" s="508"/>
      <c r="EQL278" s="508"/>
      <c r="EQM278" s="508"/>
      <c r="EQN278" s="508"/>
      <c r="EQO278" s="508"/>
      <c r="EQP278" s="508"/>
      <c r="EQQ278" s="508"/>
      <c r="EQR278" s="508"/>
      <c r="EQS278" s="508"/>
      <c r="EQT278" s="508"/>
      <c r="EQU278" s="508"/>
      <c r="EQV278" s="508"/>
      <c r="EQW278" s="508"/>
      <c r="EQX278" s="508"/>
      <c r="EQY278" s="508"/>
      <c r="EQZ278" s="508"/>
      <c r="ERA278" s="508"/>
      <c r="ERB278" s="508"/>
      <c r="ERC278" s="508"/>
      <c r="ERD278" s="508"/>
      <c r="ERE278" s="508"/>
      <c r="ERF278" s="508"/>
      <c r="ERG278" s="508"/>
      <c r="ERH278" s="508"/>
      <c r="ERI278" s="508"/>
      <c r="ERJ278" s="508"/>
      <c r="ERK278" s="508"/>
      <c r="ERL278" s="508"/>
      <c r="ERM278" s="508"/>
      <c r="ERN278" s="508"/>
      <c r="ERO278" s="508"/>
      <c r="ERP278" s="508"/>
      <c r="ERQ278" s="508"/>
      <c r="ERR278" s="508"/>
      <c r="ERS278" s="508"/>
      <c r="ERT278" s="508"/>
      <c r="ERU278" s="508"/>
      <c r="ERV278" s="508"/>
      <c r="ERW278" s="508"/>
      <c r="ERX278" s="508"/>
      <c r="ERY278" s="508"/>
      <c r="ERZ278" s="508"/>
      <c r="ESA278" s="508"/>
      <c r="ESB278" s="508"/>
      <c r="ESC278" s="508"/>
      <c r="ESD278" s="508"/>
      <c r="ESE278" s="508"/>
      <c r="ESF278" s="508"/>
      <c r="ESG278" s="508"/>
      <c r="ESH278" s="508"/>
      <c r="ESI278" s="508"/>
      <c r="ESJ278" s="508"/>
      <c r="ESK278" s="508"/>
      <c r="ESL278" s="508"/>
      <c r="ESM278" s="508"/>
      <c r="ESN278" s="508"/>
      <c r="ESO278" s="508"/>
      <c r="ESP278" s="508"/>
      <c r="ESQ278" s="508"/>
      <c r="ESR278" s="508"/>
      <c r="ESS278" s="508"/>
      <c r="EST278" s="508"/>
      <c r="ESU278" s="508"/>
      <c r="ESV278" s="508"/>
      <c r="ESW278" s="508"/>
      <c r="ESX278" s="508"/>
      <c r="ESY278" s="508"/>
      <c r="ESZ278" s="508"/>
      <c r="ETA278" s="508"/>
      <c r="ETB278" s="508"/>
      <c r="ETC278" s="508"/>
      <c r="ETD278" s="508"/>
      <c r="ETE278" s="508"/>
      <c r="ETF278" s="508"/>
      <c r="ETG278" s="508"/>
      <c r="ETH278" s="508"/>
      <c r="ETI278" s="508"/>
      <c r="ETJ278" s="508"/>
      <c r="ETK278" s="508"/>
      <c r="ETL278" s="508"/>
      <c r="ETM278" s="508"/>
      <c r="ETN278" s="508"/>
      <c r="ETO278" s="508"/>
      <c r="ETP278" s="508"/>
      <c r="ETQ278" s="508"/>
      <c r="ETR278" s="508"/>
      <c r="ETS278" s="508"/>
      <c r="ETT278" s="508"/>
      <c r="ETU278" s="508"/>
      <c r="ETV278" s="508"/>
      <c r="ETW278" s="508"/>
      <c r="ETX278" s="508"/>
      <c r="ETY278" s="508"/>
      <c r="ETZ278" s="508"/>
      <c r="EUA278" s="508"/>
      <c r="EUB278" s="508"/>
      <c r="EUC278" s="508"/>
      <c r="EUD278" s="508"/>
      <c r="EUE278" s="508"/>
      <c r="EUF278" s="508"/>
      <c r="EUG278" s="508"/>
      <c r="EUH278" s="508"/>
      <c r="EUI278" s="508"/>
      <c r="EUJ278" s="508"/>
      <c r="EUK278" s="508"/>
      <c r="EUL278" s="508"/>
      <c r="EUM278" s="508"/>
      <c r="EUN278" s="508"/>
      <c r="EUO278" s="508"/>
      <c r="EUP278" s="508"/>
      <c r="EUQ278" s="508"/>
      <c r="EUR278" s="508"/>
      <c r="EUS278" s="508"/>
      <c r="EUT278" s="508"/>
      <c r="EUU278" s="508"/>
      <c r="EUV278" s="508"/>
      <c r="EUW278" s="508"/>
      <c r="EUX278" s="508"/>
      <c r="EUY278" s="508"/>
      <c r="EUZ278" s="508"/>
      <c r="EVA278" s="508"/>
      <c r="EVB278" s="508"/>
      <c r="EVC278" s="508"/>
      <c r="EVD278" s="508"/>
      <c r="EVE278" s="508"/>
      <c r="EVF278" s="508"/>
      <c r="EVG278" s="508"/>
      <c r="EVH278" s="508"/>
      <c r="EVI278" s="508"/>
      <c r="EVJ278" s="508"/>
      <c r="EVK278" s="508"/>
      <c r="EVL278" s="508"/>
      <c r="EVM278" s="508"/>
      <c r="EVN278" s="508"/>
      <c r="EVO278" s="508"/>
      <c r="EVP278" s="508"/>
      <c r="EVQ278" s="508"/>
      <c r="EVR278" s="508"/>
      <c r="EVS278" s="508"/>
      <c r="EVT278" s="508"/>
      <c r="EVU278" s="508"/>
      <c r="EVV278" s="508"/>
      <c r="EVW278" s="508"/>
      <c r="EVX278" s="508"/>
      <c r="EVY278" s="508"/>
      <c r="EVZ278" s="508"/>
      <c r="EWA278" s="508"/>
      <c r="EWB278" s="508"/>
      <c r="EWC278" s="508"/>
      <c r="EWD278" s="508"/>
      <c r="EWE278" s="508"/>
      <c r="EWF278" s="508"/>
      <c r="EWG278" s="508"/>
      <c r="EWH278" s="508"/>
      <c r="EWI278" s="508"/>
      <c r="EWJ278" s="508"/>
      <c r="EWK278" s="508"/>
      <c r="EWL278" s="508"/>
      <c r="EWM278" s="508"/>
      <c r="EWN278" s="508"/>
      <c r="EWO278" s="508"/>
      <c r="EWP278" s="508"/>
      <c r="EWQ278" s="508"/>
      <c r="EWR278" s="508"/>
      <c r="EWS278" s="508"/>
      <c r="EWT278" s="508"/>
      <c r="EWU278" s="508"/>
      <c r="EWV278" s="508"/>
      <c r="EWW278" s="508"/>
      <c r="EWX278" s="508"/>
      <c r="EWY278" s="508"/>
      <c r="EWZ278" s="508"/>
      <c r="EXA278" s="508"/>
      <c r="EXB278" s="508"/>
      <c r="EXC278" s="508"/>
      <c r="EXD278" s="508"/>
      <c r="EXE278" s="508"/>
      <c r="EXF278" s="508"/>
      <c r="EXG278" s="508"/>
      <c r="EXH278" s="508"/>
      <c r="EXI278" s="508"/>
      <c r="EXJ278" s="508"/>
      <c r="EXK278" s="508"/>
      <c r="EXL278" s="508"/>
      <c r="EXM278" s="508"/>
      <c r="EXN278" s="508"/>
      <c r="EXO278" s="508"/>
      <c r="EXP278" s="508"/>
      <c r="EXQ278" s="508"/>
      <c r="EXR278" s="508"/>
      <c r="EXS278" s="508"/>
      <c r="EXT278" s="508"/>
      <c r="EXU278" s="508"/>
      <c r="EXV278" s="508"/>
      <c r="EXW278" s="508"/>
      <c r="EXX278" s="508"/>
      <c r="EXY278" s="508"/>
      <c r="EXZ278" s="508"/>
      <c r="EYA278" s="508"/>
      <c r="EYB278" s="508"/>
      <c r="EYC278" s="508"/>
      <c r="EYD278" s="508"/>
      <c r="EYE278" s="508"/>
      <c r="EYF278" s="508"/>
      <c r="EYG278" s="508"/>
      <c r="EYH278" s="508"/>
      <c r="EYI278" s="508"/>
      <c r="EYJ278" s="508"/>
      <c r="EYK278" s="508"/>
      <c r="EYL278" s="508"/>
      <c r="EYM278" s="508"/>
      <c r="EYN278" s="508"/>
      <c r="EYO278" s="508"/>
      <c r="EYP278" s="508"/>
      <c r="EYQ278" s="508"/>
      <c r="EYR278" s="508"/>
      <c r="EYS278" s="508"/>
      <c r="EYT278" s="508"/>
      <c r="EYU278" s="508"/>
      <c r="EYV278" s="508"/>
      <c r="EYW278" s="508"/>
      <c r="EYX278" s="508"/>
      <c r="EYY278" s="508"/>
      <c r="EYZ278" s="508"/>
      <c r="EZA278" s="508"/>
      <c r="EZB278" s="508"/>
      <c r="EZC278" s="508"/>
      <c r="EZD278" s="508"/>
      <c r="EZE278" s="508"/>
      <c r="EZF278" s="508"/>
      <c r="EZG278" s="508"/>
      <c r="EZH278" s="508"/>
      <c r="EZI278" s="508"/>
      <c r="EZJ278" s="508"/>
      <c r="EZK278" s="508"/>
      <c r="EZL278" s="508"/>
      <c r="EZM278" s="508"/>
      <c r="EZN278" s="508"/>
      <c r="EZO278" s="508"/>
      <c r="EZP278" s="508"/>
      <c r="EZQ278" s="508"/>
      <c r="EZR278" s="508"/>
      <c r="EZS278" s="508"/>
      <c r="EZT278" s="508"/>
      <c r="EZU278" s="508"/>
      <c r="EZV278" s="508"/>
      <c r="EZW278" s="508"/>
      <c r="EZX278" s="508"/>
      <c r="EZY278" s="508"/>
      <c r="EZZ278" s="508"/>
      <c r="FAA278" s="508"/>
      <c r="FAB278" s="508"/>
      <c r="FAC278" s="508"/>
      <c r="FAD278" s="508"/>
      <c r="FAE278" s="508"/>
      <c r="FAF278" s="508"/>
      <c r="FAG278" s="508"/>
      <c r="FAH278" s="508"/>
      <c r="FAI278" s="508"/>
      <c r="FAJ278" s="508"/>
      <c r="FAK278" s="508"/>
      <c r="FAL278" s="508"/>
      <c r="FAM278" s="508"/>
      <c r="FAN278" s="508"/>
      <c r="FAO278" s="508"/>
      <c r="FAP278" s="508"/>
      <c r="FAQ278" s="508"/>
      <c r="FAR278" s="508"/>
      <c r="FAS278" s="508"/>
      <c r="FAT278" s="508"/>
      <c r="FAU278" s="508"/>
      <c r="FAV278" s="508"/>
      <c r="FAW278" s="508"/>
      <c r="FAX278" s="508"/>
      <c r="FAY278" s="508"/>
      <c r="FAZ278" s="508"/>
      <c r="FBA278" s="508"/>
      <c r="FBB278" s="508"/>
      <c r="FBC278" s="508"/>
      <c r="FBD278" s="508"/>
      <c r="FBE278" s="508"/>
      <c r="FBF278" s="508"/>
      <c r="FBG278" s="508"/>
      <c r="FBH278" s="508"/>
      <c r="FBI278" s="508"/>
      <c r="FBJ278" s="508"/>
      <c r="FBK278" s="508"/>
      <c r="FBL278" s="508"/>
      <c r="FBM278" s="508"/>
      <c r="FBN278" s="508"/>
      <c r="FBO278" s="508"/>
      <c r="FBP278" s="508"/>
      <c r="FBQ278" s="508"/>
      <c r="FBR278" s="508"/>
      <c r="FBS278" s="508"/>
      <c r="FBT278" s="508"/>
      <c r="FBU278" s="508"/>
      <c r="FBV278" s="508"/>
      <c r="FBW278" s="508"/>
      <c r="FBX278" s="508"/>
      <c r="FBY278" s="508"/>
      <c r="FBZ278" s="508"/>
      <c r="FCA278" s="508"/>
      <c r="FCB278" s="508"/>
      <c r="FCC278" s="508"/>
      <c r="FCD278" s="508"/>
      <c r="FCE278" s="508"/>
      <c r="FCF278" s="508"/>
      <c r="FCG278" s="508"/>
      <c r="FCH278" s="508"/>
      <c r="FCI278" s="508"/>
      <c r="FCJ278" s="508"/>
      <c r="FCK278" s="508"/>
      <c r="FCL278" s="508"/>
      <c r="FCM278" s="508"/>
      <c r="FCN278" s="508"/>
      <c r="FCO278" s="508"/>
      <c r="FCP278" s="508"/>
      <c r="FCQ278" s="508"/>
      <c r="FCR278" s="508"/>
      <c r="FCS278" s="508"/>
      <c r="FCT278" s="508"/>
      <c r="FCU278" s="508"/>
      <c r="FCV278" s="508"/>
      <c r="FCW278" s="508"/>
      <c r="FCX278" s="508"/>
      <c r="FCY278" s="508"/>
      <c r="FCZ278" s="508"/>
      <c r="FDA278" s="508"/>
      <c r="FDB278" s="508"/>
      <c r="FDC278" s="508"/>
      <c r="FDD278" s="508"/>
      <c r="FDE278" s="508"/>
      <c r="FDF278" s="508"/>
      <c r="FDG278" s="508"/>
      <c r="FDH278" s="508"/>
      <c r="FDI278" s="508"/>
      <c r="FDJ278" s="508"/>
      <c r="FDK278" s="508"/>
      <c r="FDL278" s="508"/>
      <c r="FDM278" s="508"/>
      <c r="FDN278" s="508"/>
      <c r="FDO278" s="508"/>
      <c r="FDP278" s="508"/>
      <c r="FDQ278" s="508"/>
      <c r="FDR278" s="508"/>
      <c r="FDS278" s="508"/>
      <c r="FDT278" s="508"/>
      <c r="FDU278" s="508"/>
      <c r="FDV278" s="508"/>
      <c r="FDW278" s="508"/>
      <c r="FDX278" s="508"/>
      <c r="FDY278" s="508"/>
      <c r="FDZ278" s="508"/>
      <c r="FEA278" s="508"/>
      <c r="FEB278" s="508"/>
      <c r="FEC278" s="508"/>
      <c r="FED278" s="508"/>
      <c r="FEE278" s="508"/>
      <c r="FEF278" s="508"/>
      <c r="FEG278" s="508"/>
      <c r="FEH278" s="508"/>
      <c r="FEI278" s="508"/>
      <c r="FEJ278" s="508"/>
      <c r="FEK278" s="508"/>
      <c r="FEL278" s="508"/>
      <c r="FEM278" s="508"/>
      <c r="FEN278" s="508"/>
      <c r="FEO278" s="508"/>
      <c r="FEP278" s="508"/>
      <c r="FEQ278" s="508"/>
      <c r="FER278" s="508"/>
      <c r="FES278" s="508"/>
      <c r="FET278" s="508"/>
      <c r="FEU278" s="508"/>
      <c r="FEV278" s="508"/>
      <c r="FEW278" s="508"/>
      <c r="FEX278" s="508"/>
      <c r="FEY278" s="508"/>
      <c r="FEZ278" s="508"/>
      <c r="FFA278" s="508"/>
      <c r="FFB278" s="508"/>
      <c r="FFC278" s="508"/>
      <c r="FFD278" s="508"/>
      <c r="FFE278" s="508"/>
      <c r="FFF278" s="508"/>
      <c r="FFG278" s="508"/>
      <c r="FFH278" s="508"/>
      <c r="FFI278" s="508"/>
      <c r="FFJ278" s="508"/>
      <c r="FFK278" s="508"/>
      <c r="FFL278" s="508"/>
      <c r="FFM278" s="508"/>
      <c r="FFN278" s="508"/>
      <c r="FFO278" s="508"/>
      <c r="FFP278" s="508"/>
      <c r="FFQ278" s="508"/>
      <c r="FFR278" s="508"/>
      <c r="FFS278" s="508"/>
      <c r="FFT278" s="508"/>
      <c r="FFU278" s="508"/>
      <c r="FFV278" s="508"/>
      <c r="FFW278" s="508"/>
      <c r="FFX278" s="508"/>
      <c r="FFY278" s="508"/>
      <c r="FFZ278" s="508"/>
      <c r="FGA278" s="508"/>
      <c r="FGB278" s="508"/>
      <c r="FGC278" s="508"/>
      <c r="FGD278" s="508"/>
      <c r="FGE278" s="508"/>
      <c r="FGF278" s="508"/>
      <c r="FGG278" s="508"/>
      <c r="FGH278" s="508"/>
      <c r="FGI278" s="508"/>
      <c r="FGJ278" s="508"/>
      <c r="FGK278" s="508"/>
      <c r="FGL278" s="508"/>
      <c r="FGM278" s="508"/>
      <c r="FGN278" s="508"/>
      <c r="FGO278" s="508"/>
      <c r="FGP278" s="508"/>
      <c r="FGQ278" s="508"/>
      <c r="FGR278" s="508"/>
      <c r="FGS278" s="508"/>
      <c r="FGT278" s="508"/>
      <c r="FGU278" s="508"/>
      <c r="FGV278" s="508"/>
      <c r="FGW278" s="508"/>
      <c r="FGX278" s="508"/>
      <c r="FGY278" s="508"/>
      <c r="FGZ278" s="508"/>
      <c r="FHA278" s="508"/>
      <c r="FHB278" s="508"/>
      <c r="FHC278" s="508"/>
      <c r="FHD278" s="508"/>
      <c r="FHE278" s="508"/>
      <c r="FHF278" s="508"/>
      <c r="FHG278" s="508"/>
      <c r="FHH278" s="508"/>
      <c r="FHI278" s="508"/>
      <c r="FHJ278" s="508"/>
      <c r="FHK278" s="508"/>
      <c r="FHL278" s="508"/>
      <c r="FHM278" s="508"/>
      <c r="FHN278" s="508"/>
      <c r="FHO278" s="508"/>
      <c r="FHP278" s="508"/>
      <c r="FHQ278" s="508"/>
      <c r="FHR278" s="508"/>
      <c r="FHS278" s="508"/>
      <c r="FHT278" s="508"/>
      <c r="FHU278" s="508"/>
      <c r="FHV278" s="508"/>
      <c r="FHW278" s="508"/>
      <c r="FHX278" s="508"/>
      <c r="FHY278" s="508"/>
      <c r="FHZ278" s="508"/>
      <c r="FIA278" s="508"/>
      <c r="FIB278" s="508"/>
      <c r="FIC278" s="508"/>
      <c r="FID278" s="508"/>
      <c r="FIE278" s="508"/>
      <c r="FIF278" s="508"/>
      <c r="FIG278" s="508"/>
      <c r="FIH278" s="508"/>
      <c r="FII278" s="508"/>
      <c r="FIJ278" s="508"/>
      <c r="FIK278" s="508"/>
      <c r="FIL278" s="508"/>
      <c r="FIM278" s="508"/>
      <c r="FIN278" s="508"/>
      <c r="FIO278" s="508"/>
      <c r="FIP278" s="508"/>
      <c r="FIQ278" s="508"/>
      <c r="FIR278" s="508"/>
      <c r="FIS278" s="508"/>
      <c r="FIT278" s="508"/>
      <c r="FIU278" s="508"/>
      <c r="FIV278" s="508"/>
      <c r="FIW278" s="508"/>
      <c r="FIX278" s="508"/>
      <c r="FIY278" s="508"/>
      <c r="FIZ278" s="508"/>
      <c r="FJA278" s="508"/>
      <c r="FJB278" s="508"/>
      <c r="FJC278" s="508"/>
      <c r="FJD278" s="508"/>
      <c r="FJE278" s="508"/>
      <c r="FJF278" s="508"/>
      <c r="FJG278" s="508"/>
      <c r="FJH278" s="508"/>
      <c r="FJI278" s="508"/>
      <c r="FJJ278" s="508"/>
      <c r="FJK278" s="508"/>
      <c r="FJL278" s="508"/>
      <c r="FJM278" s="508"/>
      <c r="FJN278" s="508"/>
      <c r="FJO278" s="508"/>
      <c r="FJP278" s="508"/>
      <c r="FJQ278" s="508"/>
      <c r="FJR278" s="508"/>
      <c r="FJS278" s="508"/>
      <c r="FJT278" s="508"/>
      <c r="FJU278" s="508"/>
      <c r="FJV278" s="508"/>
      <c r="FJW278" s="508"/>
      <c r="FJX278" s="508"/>
      <c r="FJY278" s="508"/>
      <c r="FJZ278" s="508"/>
      <c r="FKA278" s="508"/>
      <c r="FKB278" s="508"/>
      <c r="FKC278" s="508"/>
      <c r="FKD278" s="508"/>
      <c r="FKE278" s="508"/>
      <c r="FKF278" s="508"/>
      <c r="FKG278" s="508"/>
      <c r="FKH278" s="508"/>
      <c r="FKI278" s="508"/>
      <c r="FKJ278" s="508"/>
      <c r="FKK278" s="508"/>
      <c r="FKL278" s="508"/>
      <c r="FKM278" s="508"/>
      <c r="FKN278" s="508"/>
      <c r="FKO278" s="508"/>
      <c r="FKP278" s="508"/>
      <c r="FKQ278" s="508"/>
      <c r="FKR278" s="508"/>
      <c r="FKS278" s="508"/>
      <c r="FKT278" s="508"/>
      <c r="FKU278" s="508"/>
      <c r="FKV278" s="508"/>
      <c r="FKW278" s="508"/>
      <c r="FKX278" s="508"/>
      <c r="FKY278" s="508"/>
      <c r="FKZ278" s="508"/>
      <c r="FLA278" s="508"/>
      <c r="FLB278" s="508"/>
      <c r="FLC278" s="508"/>
      <c r="FLD278" s="508"/>
      <c r="FLE278" s="508"/>
      <c r="FLF278" s="508"/>
      <c r="FLG278" s="508"/>
      <c r="FLH278" s="508"/>
      <c r="FLI278" s="508"/>
      <c r="FLJ278" s="508"/>
      <c r="FLK278" s="508"/>
      <c r="FLL278" s="508"/>
      <c r="FLM278" s="508"/>
      <c r="FLN278" s="508"/>
      <c r="FLO278" s="508"/>
      <c r="FLP278" s="508"/>
      <c r="FLQ278" s="508"/>
      <c r="FLR278" s="508"/>
      <c r="FLS278" s="508"/>
      <c r="FLT278" s="508"/>
      <c r="FLU278" s="508"/>
      <c r="FLV278" s="508"/>
      <c r="FLW278" s="508"/>
      <c r="FLX278" s="508"/>
      <c r="FLY278" s="508"/>
      <c r="FLZ278" s="508"/>
      <c r="FMA278" s="508"/>
      <c r="FMB278" s="508"/>
      <c r="FMC278" s="508"/>
      <c r="FMD278" s="508"/>
      <c r="FME278" s="508"/>
      <c r="FMF278" s="508"/>
      <c r="FMG278" s="508"/>
      <c r="FMH278" s="508"/>
      <c r="FMI278" s="508"/>
      <c r="FMJ278" s="508"/>
      <c r="FMK278" s="508"/>
      <c r="FML278" s="508"/>
      <c r="FMM278" s="508"/>
      <c r="FMN278" s="508"/>
      <c r="FMO278" s="508"/>
      <c r="FMP278" s="508"/>
      <c r="FMQ278" s="508"/>
      <c r="FMR278" s="508"/>
      <c r="FMS278" s="508"/>
      <c r="FMT278" s="508"/>
      <c r="FMU278" s="508"/>
      <c r="FMV278" s="508"/>
      <c r="FMW278" s="508"/>
      <c r="FMX278" s="508"/>
      <c r="FMY278" s="508"/>
      <c r="FMZ278" s="508"/>
      <c r="FNA278" s="508"/>
      <c r="FNB278" s="508"/>
      <c r="FNC278" s="508"/>
      <c r="FND278" s="508"/>
      <c r="FNE278" s="508"/>
      <c r="FNF278" s="508"/>
      <c r="FNG278" s="508"/>
      <c r="FNH278" s="508"/>
      <c r="FNI278" s="508"/>
      <c r="FNJ278" s="508"/>
      <c r="FNK278" s="508"/>
      <c r="FNL278" s="508"/>
      <c r="FNM278" s="508"/>
      <c r="FNN278" s="508"/>
      <c r="FNO278" s="508"/>
      <c r="FNP278" s="508"/>
      <c r="FNQ278" s="508"/>
      <c r="FNR278" s="508"/>
      <c r="FNS278" s="508"/>
      <c r="FNT278" s="508"/>
      <c r="FNU278" s="508"/>
      <c r="FNV278" s="508"/>
      <c r="FNW278" s="508"/>
      <c r="FNX278" s="508"/>
      <c r="FNY278" s="508"/>
      <c r="FNZ278" s="508"/>
      <c r="FOA278" s="508"/>
      <c r="FOB278" s="508"/>
      <c r="FOC278" s="508"/>
      <c r="FOD278" s="508"/>
      <c r="FOE278" s="508"/>
      <c r="FOF278" s="508"/>
      <c r="FOG278" s="508"/>
      <c r="FOH278" s="508"/>
      <c r="FOI278" s="508"/>
      <c r="FOJ278" s="508"/>
      <c r="FOK278" s="508"/>
      <c r="FOL278" s="508"/>
      <c r="FOM278" s="508"/>
      <c r="FON278" s="508"/>
      <c r="FOO278" s="508"/>
      <c r="FOP278" s="508"/>
      <c r="FOQ278" s="508"/>
      <c r="FOR278" s="508"/>
      <c r="FOS278" s="508"/>
      <c r="FOT278" s="508"/>
      <c r="FOU278" s="508"/>
      <c r="FOV278" s="508"/>
      <c r="FOW278" s="508"/>
      <c r="FOX278" s="508"/>
      <c r="FOY278" s="508"/>
      <c r="FOZ278" s="508"/>
      <c r="FPA278" s="508"/>
      <c r="FPB278" s="508"/>
      <c r="FPC278" s="508"/>
      <c r="FPD278" s="508"/>
      <c r="FPE278" s="508"/>
      <c r="FPF278" s="508"/>
      <c r="FPG278" s="508"/>
      <c r="FPH278" s="508"/>
      <c r="FPI278" s="508"/>
      <c r="FPJ278" s="508"/>
      <c r="FPK278" s="508"/>
      <c r="FPL278" s="508"/>
      <c r="FPM278" s="508"/>
      <c r="FPN278" s="508"/>
      <c r="FPO278" s="508"/>
      <c r="FPP278" s="508"/>
      <c r="FPQ278" s="508"/>
      <c r="FPR278" s="508"/>
      <c r="FPS278" s="508"/>
      <c r="FPT278" s="508"/>
      <c r="FPU278" s="508"/>
      <c r="FPV278" s="508"/>
      <c r="FPW278" s="508"/>
      <c r="FPX278" s="508"/>
      <c r="FPY278" s="508"/>
      <c r="FPZ278" s="508"/>
      <c r="FQA278" s="508"/>
      <c r="FQB278" s="508"/>
      <c r="FQC278" s="508"/>
      <c r="FQD278" s="508"/>
      <c r="FQE278" s="508"/>
      <c r="FQF278" s="508"/>
      <c r="FQG278" s="508"/>
      <c r="FQH278" s="508"/>
      <c r="FQI278" s="508"/>
      <c r="FQJ278" s="508"/>
      <c r="FQK278" s="508"/>
      <c r="FQL278" s="508"/>
      <c r="FQM278" s="508"/>
      <c r="FQN278" s="508"/>
      <c r="FQO278" s="508"/>
      <c r="FQP278" s="508"/>
      <c r="FQQ278" s="508"/>
      <c r="FQR278" s="508"/>
      <c r="FQS278" s="508"/>
      <c r="FQT278" s="508"/>
      <c r="FQU278" s="508"/>
      <c r="FQV278" s="508"/>
      <c r="FQW278" s="508"/>
      <c r="FQX278" s="508"/>
      <c r="FQY278" s="508"/>
      <c r="FQZ278" s="508"/>
      <c r="FRA278" s="508"/>
      <c r="FRB278" s="508"/>
      <c r="FRC278" s="508"/>
      <c r="FRD278" s="508"/>
      <c r="FRE278" s="508"/>
      <c r="FRF278" s="508"/>
      <c r="FRG278" s="508"/>
      <c r="FRH278" s="508"/>
      <c r="FRI278" s="508"/>
      <c r="FRJ278" s="508"/>
      <c r="FRK278" s="508"/>
      <c r="FRL278" s="508"/>
      <c r="FRM278" s="508"/>
      <c r="FRN278" s="508"/>
      <c r="FRO278" s="508"/>
      <c r="FRP278" s="508"/>
      <c r="FRQ278" s="508"/>
      <c r="FRR278" s="508"/>
      <c r="FRS278" s="508"/>
      <c r="FRT278" s="508"/>
      <c r="FRU278" s="508"/>
      <c r="FRV278" s="508"/>
      <c r="FRW278" s="508"/>
      <c r="FRX278" s="508"/>
      <c r="FRY278" s="508"/>
      <c r="FRZ278" s="508"/>
      <c r="FSA278" s="508"/>
      <c r="FSB278" s="508"/>
      <c r="FSC278" s="508"/>
      <c r="FSD278" s="508"/>
      <c r="FSE278" s="508"/>
      <c r="FSF278" s="508"/>
      <c r="FSG278" s="508"/>
      <c r="FSH278" s="508"/>
      <c r="FSI278" s="508"/>
      <c r="FSJ278" s="508"/>
      <c r="FSK278" s="508"/>
      <c r="FSL278" s="508"/>
      <c r="FSM278" s="508"/>
      <c r="FSN278" s="508"/>
      <c r="FSO278" s="508"/>
      <c r="FSP278" s="508"/>
      <c r="FSQ278" s="508"/>
      <c r="FSR278" s="508"/>
      <c r="FSS278" s="508"/>
      <c r="FST278" s="508"/>
      <c r="FSU278" s="508"/>
      <c r="FSV278" s="508"/>
      <c r="FSW278" s="508"/>
      <c r="FSX278" s="508"/>
      <c r="FSY278" s="508"/>
      <c r="FSZ278" s="508"/>
      <c r="FTA278" s="508"/>
      <c r="FTB278" s="508"/>
      <c r="FTC278" s="508"/>
      <c r="FTD278" s="508"/>
      <c r="FTE278" s="508"/>
      <c r="FTF278" s="508"/>
      <c r="FTG278" s="508"/>
      <c r="FTH278" s="508"/>
      <c r="FTI278" s="508"/>
      <c r="FTJ278" s="508"/>
      <c r="FTK278" s="508"/>
      <c r="FTL278" s="508"/>
      <c r="FTM278" s="508"/>
      <c r="FTN278" s="508"/>
      <c r="FTO278" s="508"/>
      <c r="FTP278" s="508"/>
      <c r="FTQ278" s="508"/>
      <c r="FTR278" s="508"/>
      <c r="FTS278" s="508"/>
      <c r="FTT278" s="508"/>
      <c r="FTU278" s="508"/>
      <c r="FTV278" s="508"/>
      <c r="FTW278" s="508"/>
      <c r="FTX278" s="508"/>
      <c r="FTY278" s="508"/>
      <c r="FTZ278" s="508"/>
      <c r="FUA278" s="508"/>
      <c r="FUB278" s="508"/>
      <c r="FUC278" s="508"/>
      <c r="FUD278" s="508"/>
      <c r="FUE278" s="508"/>
      <c r="FUF278" s="508"/>
      <c r="FUG278" s="508"/>
      <c r="FUH278" s="508"/>
      <c r="FUI278" s="508"/>
      <c r="FUJ278" s="508"/>
      <c r="FUK278" s="508"/>
      <c r="FUL278" s="508"/>
      <c r="FUM278" s="508"/>
      <c r="FUN278" s="508"/>
      <c r="FUO278" s="508"/>
      <c r="FUP278" s="508"/>
      <c r="FUQ278" s="508"/>
      <c r="FUR278" s="508"/>
      <c r="FUS278" s="508"/>
      <c r="FUT278" s="508"/>
      <c r="FUU278" s="508"/>
      <c r="FUV278" s="508"/>
      <c r="FUW278" s="508"/>
      <c r="FUX278" s="508"/>
      <c r="FUY278" s="508"/>
      <c r="FUZ278" s="508"/>
      <c r="FVA278" s="508"/>
      <c r="FVB278" s="508"/>
      <c r="FVC278" s="508"/>
      <c r="FVD278" s="508"/>
      <c r="FVE278" s="508"/>
      <c r="FVF278" s="508"/>
      <c r="FVG278" s="508"/>
      <c r="FVH278" s="508"/>
      <c r="FVI278" s="508"/>
      <c r="FVJ278" s="508"/>
      <c r="FVK278" s="508"/>
      <c r="FVL278" s="508"/>
      <c r="FVM278" s="508"/>
      <c r="FVN278" s="508"/>
      <c r="FVO278" s="508"/>
      <c r="FVP278" s="508"/>
      <c r="FVQ278" s="508"/>
      <c r="FVR278" s="508"/>
      <c r="FVS278" s="508"/>
      <c r="FVT278" s="508"/>
      <c r="FVU278" s="508"/>
      <c r="FVV278" s="508"/>
      <c r="FVW278" s="508"/>
      <c r="FVX278" s="508"/>
      <c r="FVY278" s="508"/>
      <c r="FVZ278" s="508"/>
      <c r="FWA278" s="508"/>
      <c r="FWB278" s="508"/>
      <c r="FWC278" s="508"/>
      <c r="FWD278" s="508"/>
      <c r="FWE278" s="508"/>
      <c r="FWF278" s="508"/>
      <c r="FWG278" s="508"/>
      <c r="FWH278" s="508"/>
      <c r="FWI278" s="508"/>
      <c r="FWJ278" s="508"/>
      <c r="FWK278" s="508"/>
      <c r="FWL278" s="508"/>
      <c r="FWM278" s="508"/>
      <c r="FWN278" s="508"/>
      <c r="FWO278" s="508"/>
      <c r="FWP278" s="508"/>
      <c r="FWQ278" s="508"/>
      <c r="FWR278" s="508"/>
      <c r="FWS278" s="508"/>
      <c r="FWT278" s="508"/>
      <c r="FWU278" s="508"/>
      <c r="FWV278" s="508"/>
      <c r="FWW278" s="508"/>
      <c r="FWX278" s="508"/>
      <c r="FWY278" s="508"/>
      <c r="FWZ278" s="508"/>
      <c r="FXA278" s="508"/>
      <c r="FXB278" s="508"/>
      <c r="FXC278" s="508"/>
      <c r="FXD278" s="508"/>
      <c r="FXE278" s="508"/>
      <c r="FXF278" s="508"/>
      <c r="FXG278" s="508"/>
      <c r="FXH278" s="508"/>
      <c r="FXI278" s="508"/>
      <c r="FXJ278" s="508"/>
      <c r="FXK278" s="508"/>
      <c r="FXL278" s="508"/>
      <c r="FXM278" s="508"/>
      <c r="FXN278" s="508"/>
      <c r="FXO278" s="508"/>
      <c r="FXP278" s="508"/>
      <c r="FXQ278" s="508"/>
      <c r="FXR278" s="508"/>
      <c r="FXS278" s="508"/>
      <c r="FXT278" s="508"/>
      <c r="FXU278" s="508"/>
      <c r="FXV278" s="508"/>
      <c r="FXW278" s="508"/>
      <c r="FXX278" s="508"/>
      <c r="FXY278" s="508"/>
      <c r="FXZ278" s="508"/>
      <c r="FYA278" s="508"/>
      <c r="FYB278" s="508"/>
      <c r="FYC278" s="508"/>
      <c r="FYD278" s="508"/>
      <c r="FYE278" s="508"/>
      <c r="FYF278" s="508"/>
      <c r="FYG278" s="508"/>
      <c r="FYH278" s="508"/>
      <c r="FYI278" s="508"/>
      <c r="FYJ278" s="508"/>
      <c r="FYK278" s="508"/>
      <c r="FYL278" s="508"/>
      <c r="FYM278" s="508"/>
      <c r="FYN278" s="508"/>
      <c r="FYO278" s="508"/>
      <c r="FYP278" s="508"/>
      <c r="FYQ278" s="508"/>
      <c r="FYR278" s="508"/>
      <c r="FYS278" s="508"/>
      <c r="FYT278" s="508"/>
      <c r="FYU278" s="508"/>
      <c r="FYV278" s="508"/>
      <c r="FYW278" s="508"/>
      <c r="FYX278" s="508"/>
      <c r="FYY278" s="508"/>
      <c r="FYZ278" s="508"/>
      <c r="FZA278" s="508"/>
      <c r="FZB278" s="508"/>
      <c r="FZC278" s="508"/>
      <c r="FZD278" s="508"/>
      <c r="FZE278" s="508"/>
      <c r="FZF278" s="508"/>
      <c r="FZG278" s="508"/>
      <c r="FZH278" s="508"/>
      <c r="FZI278" s="508"/>
      <c r="FZJ278" s="508"/>
      <c r="FZK278" s="508"/>
      <c r="FZL278" s="508"/>
      <c r="FZM278" s="508"/>
      <c r="FZN278" s="508"/>
      <c r="FZO278" s="508"/>
      <c r="FZP278" s="508"/>
      <c r="FZQ278" s="508"/>
      <c r="FZR278" s="508"/>
      <c r="FZS278" s="508"/>
      <c r="FZT278" s="508"/>
      <c r="FZU278" s="508"/>
      <c r="FZV278" s="508"/>
      <c r="FZW278" s="508"/>
      <c r="FZX278" s="508"/>
      <c r="FZY278" s="508"/>
      <c r="FZZ278" s="508"/>
      <c r="GAA278" s="508"/>
      <c r="GAB278" s="508"/>
      <c r="GAC278" s="508"/>
      <c r="GAD278" s="508"/>
      <c r="GAE278" s="508"/>
      <c r="GAF278" s="508"/>
      <c r="GAG278" s="508"/>
      <c r="GAH278" s="508"/>
      <c r="GAI278" s="508"/>
      <c r="GAJ278" s="508"/>
      <c r="GAK278" s="508"/>
      <c r="GAL278" s="508"/>
      <c r="GAM278" s="508"/>
      <c r="GAN278" s="508"/>
      <c r="GAO278" s="508"/>
      <c r="GAP278" s="508"/>
      <c r="GAQ278" s="508"/>
      <c r="GAR278" s="508"/>
      <c r="GAS278" s="508"/>
      <c r="GAT278" s="508"/>
      <c r="GAU278" s="508"/>
      <c r="GAV278" s="508"/>
      <c r="GAW278" s="508"/>
      <c r="GAX278" s="508"/>
      <c r="GAY278" s="508"/>
      <c r="GAZ278" s="508"/>
      <c r="GBA278" s="508"/>
      <c r="GBB278" s="508"/>
      <c r="GBC278" s="508"/>
      <c r="GBD278" s="508"/>
      <c r="GBE278" s="508"/>
      <c r="GBF278" s="508"/>
      <c r="GBG278" s="508"/>
      <c r="GBH278" s="508"/>
      <c r="GBI278" s="508"/>
      <c r="GBJ278" s="508"/>
      <c r="GBK278" s="508"/>
      <c r="GBL278" s="508"/>
      <c r="GBM278" s="508"/>
      <c r="GBN278" s="508"/>
      <c r="GBO278" s="508"/>
      <c r="GBP278" s="508"/>
      <c r="GBQ278" s="508"/>
      <c r="GBR278" s="508"/>
      <c r="GBS278" s="508"/>
      <c r="GBT278" s="508"/>
      <c r="GBU278" s="508"/>
      <c r="GBV278" s="508"/>
      <c r="GBW278" s="508"/>
      <c r="GBX278" s="508"/>
      <c r="GBY278" s="508"/>
      <c r="GBZ278" s="508"/>
      <c r="GCA278" s="508"/>
      <c r="GCB278" s="508"/>
      <c r="GCC278" s="508"/>
      <c r="GCD278" s="508"/>
      <c r="GCE278" s="508"/>
      <c r="GCF278" s="508"/>
      <c r="GCG278" s="508"/>
      <c r="GCH278" s="508"/>
      <c r="GCI278" s="508"/>
      <c r="GCJ278" s="508"/>
      <c r="GCK278" s="508"/>
      <c r="GCL278" s="508"/>
      <c r="GCM278" s="508"/>
      <c r="GCN278" s="508"/>
      <c r="GCO278" s="508"/>
      <c r="GCP278" s="508"/>
      <c r="GCQ278" s="508"/>
      <c r="GCR278" s="508"/>
      <c r="GCS278" s="508"/>
      <c r="GCT278" s="508"/>
      <c r="GCU278" s="508"/>
      <c r="GCV278" s="508"/>
      <c r="GCW278" s="508"/>
      <c r="GCX278" s="508"/>
      <c r="GCY278" s="508"/>
      <c r="GCZ278" s="508"/>
      <c r="GDA278" s="508"/>
      <c r="GDB278" s="508"/>
      <c r="GDC278" s="508"/>
      <c r="GDD278" s="508"/>
      <c r="GDE278" s="508"/>
      <c r="GDF278" s="508"/>
      <c r="GDG278" s="508"/>
      <c r="GDH278" s="508"/>
      <c r="GDI278" s="508"/>
      <c r="GDJ278" s="508"/>
      <c r="GDK278" s="508"/>
      <c r="GDL278" s="508"/>
      <c r="GDM278" s="508"/>
      <c r="GDN278" s="508"/>
      <c r="GDO278" s="508"/>
      <c r="GDP278" s="508"/>
      <c r="GDQ278" s="508"/>
      <c r="GDR278" s="508"/>
      <c r="GDS278" s="508"/>
      <c r="GDT278" s="508"/>
      <c r="GDU278" s="508"/>
      <c r="GDV278" s="508"/>
      <c r="GDW278" s="508"/>
      <c r="GDX278" s="508"/>
      <c r="GDY278" s="508"/>
      <c r="GDZ278" s="508"/>
      <c r="GEA278" s="508"/>
      <c r="GEB278" s="508"/>
      <c r="GEC278" s="508"/>
      <c r="GED278" s="508"/>
      <c r="GEE278" s="508"/>
      <c r="GEF278" s="508"/>
      <c r="GEG278" s="508"/>
      <c r="GEH278" s="508"/>
      <c r="GEI278" s="508"/>
      <c r="GEJ278" s="508"/>
      <c r="GEK278" s="508"/>
      <c r="GEL278" s="508"/>
      <c r="GEM278" s="508"/>
      <c r="GEN278" s="508"/>
      <c r="GEO278" s="508"/>
      <c r="GEP278" s="508"/>
      <c r="GEQ278" s="508"/>
      <c r="GER278" s="508"/>
      <c r="GES278" s="508"/>
      <c r="GET278" s="508"/>
      <c r="GEU278" s="508"/>
      <c r="GEV278" s="508"/>
      <c r="GEW278" s="508"/>
      <c r="GEX278" s="508"/>
      <c r="GEY278" s="508"/>
      <c r="GEZ278" s="508"/>
      <c r="GFA278" s="508"/>
      <c r="GFB278" s="508"/>
      <c r="GFC278" s="508"/>
      <c r="GFD278" s="508"/>
      <c r="GFE278" s="508"/>
      <c r="GFF278" s="508"/>
      <c r="GFG278" s="508"/>
      <c r="GFH278" s="508"/>
      <c r="GFI278" s="508"/>
      <c r="GFJ278" s="508"/>
      <c r="GFK278" s="508"/>
      <c r="GFL278" s="508"/>
      <c r="GFM278" s="508"/>
      <c r="GFN278" s="508"/>
      <c r="GFO278" s="508"/>
      <c r="GFP278" s="508"/>
      <c r="GFQ278" s="508"/>
      <c r="GFR278" s="508"/>
      <c r="GFS278" s="508"/>
      <c r="GFT278" s="508"/>
      <c r="GFU278" s="508"/>
      <c r="GFV278" s="508"/>
      <c r="GFW278" s="508"/>
      <c r="GFX278" s="508"/>
      <c r="GFY278" s="508"/>
      <c r="GFZ278" s="508"/>
      <c r="GGA278" s="508"/>
      <c r="GGB278" s="508"/>
      <c r="GGC278" s="508"/>
      <c r="GGD278" s="508"/>
      <c r="GGE278" s="508"/>
      <c r="GGF278" s="508"/>
      <c r="GGG278" s="508"/>
      <c r="GGH278" s="508"/>
      <c r="GGI278" s="508"/>
      <c r="GGJ278" s="508"/>
      <c r="GGK278" s="508"/>
      <c r="GGL278" s="508"/>
      <c r="GGM278" s="508"/>
      <c r="GGN278" s="508"/>
      <c r="GGO278" s="508"/>
      <c r="GGP278" s="508"/>
      <c r="GGQ278" s="508"/>
      <c r="GGR278" s="508"/>
      <c r="GGS278" s="508"/>
      <c r="GGT278" s="508"/>
      <c r="GGU278" s="508"/>
      <c r="GGV278" s="508"/>
      <c r="GGW278" s="508"/>
      <c r="GGX278" s="508"/>
      <c r="GGY278" s="508"/>
      <c r="GGZ278" s="508"/>
      <c r="GHA278" s="508"/>
      <c r="GHB278" s="508"/>
      <c r="GHC278" s="508"/>
      <c r="GHD278" s="508"/>
      <c r="GHE278" s="508"/>
      <c r="GHF278" s="508"/>
      <c r="GHG278" s="508"/>
      <c r="GHH278" s="508"/>
      <c r="GHI278" s="508"/>
      <c r="GHJ278" s="508"/>
      <c r="GHK278" s="508"/>
      <c r="GHL278" s="508"/>
      <c r="GHM278" s="508"/>
      <c r="GHN278" s="508"/>
      <c r="GHO278" s="508"/>
      <c r="GHP278" s="508"/>
      <c r="GHQ278" s="508"/>
      <c r="GHR278" s="508"/>
      <c r="GHS278" s="508"/>
      <c r="GHT278" s="508"/>
      <c r="GHU278" s="508"/>
      <c r="GHV278" s="508"/>
      <c r="GHW278" s="508"/>
      <c r="GHX278" s="508"/>
      <c r="GHY278" s="508"/>
      <c r="GHZ278" s="508"/>
      <c r="GIA278" s="508"/>
      <c r="GIB278" s="508"/>
      <c r="GIC278" s="508"/>
      <c r="GID278" s="508"/>
      <c r="GIE278" s="508"/>
      <c r="GIF278" s="508"/>
      <c r="GIG278" s="508"/>
      <c r="GIH278" s="508"/>
      <c r="GII278" s="508"/>
      <c r="GIJ278" s="508"/>
      <c r="GIK278" s="508"/>
      <c r="GIL278" s="508"/>
      <c r="GIM278" s="508"/>
      <c r="GIN278" s="508"/>
      <c r="GIO278" s="508"/>
      <c r="GIP278" s="508"/>
      <c r="GIQ278" s="508"/>
      <c r="GIR278" s="508"/>
      <c r="GIS278" s="508"/>
      <c r="GIT278" s="508"/>
      <c r="GIU278" s="508"/>
      <c r="GIV278" s="508"/>
      <c r="GIW278" s="508"/>
      <c r="GIX278" s="508"/>
      <c r="GIY278" s="508"/>
      <c r="GIZ278" s="508"/>
      <c r="GJA278" s="508"/>
      <c r="GJB278" s="508"/>
      <c r="GJC278" s="508"/>
      <c r="GJD278" s="508"/>
      <c r="GJE278" s="508"/>
      <c r="GJF278" s="508"/>
      <c r="GJG278" s="508"/>
      <c r="GJH278" s="508"/>
      <c r="GJI278" s="508"/>
      <c r="GJJ278" s="508"/>
      <c r="GJK278" s="508"/>
      <c r="GJL278" s="508"/>
      <c r="GJM278" s="508"/>
      <c r="GJN278" s="508"/>
      <c r="GJO278" s="508"/>
      <c r="GJP278" s="508"/>
      <c r="GJQ278" s="508"/>
      <c r="GJR278" s="508"/>
      <c r="GJS278" s="508"/>
      <c r="GJT278" s="508"/>
      <c r="GJU278" s="508"/>
      <c r="GJV278" s="508"/>
      <c r="GJW278" s="508"/>
      <c r="GJX278" s="508"/>
      <c r="GJY278" s="508"/>
      <c r="GJZ278" s="508"/>
      <c r="GKA278" s="508"/>
      <c r="GKB278" s="508"/>
      <c r="GKC278" s="508"/>
      <c r="GKD278" s="508"/>
      <c r="GKE278" s="508"/>
      <c r="GKF278" s="508"/>
      <c r="GKG278" s="508"/>
      <c r="GKH278" s="508"/>
      <c r="GKI278" s="508"/>
      <c r="GKJ278" s="508"/>
      <c r="GKK278" s="508"/>
      <c r="GKL278" s="508"/>
      <c r="GKM278" s="508"/>
      <c r="GKN278" s="508"/>
      <c r="GKO278" s="508"/>
      <c r="GKP278" s="508"/>
      <c r="GKQ278" s="508"/>
      <c r="GKR278" s="508"/>
      <c r="GKS278" s="508"/>
      <c r="GKT278" s="508"/>
      <c r="GKU278" s="508"/>
      <c r="GKV278" s="508"/>
      <c r="GKW278" s="508"/>
      <c r="GKX278" s="508"/>
      <c r="GKY278" s="508"/>
      <c r="GKZ278" s="508"/>
      <c r="GLA278" s="508"/>
      <c r="GLB278" s="508"/>
      <c r="GLC278" s="508"/>
      <c r="GLD278" s="508"/>
      <c r="GLE278" s="508"/>
      <c r="GLF278" s="508"/>
      <c r="GLG278" s="508"/>
      <c r="GLH278" s="508"/>
      <c r="GLI278" s="508"/>
      <c r="GLJ278" s="508"/>
      <c r="GLK278" s="508"/>
      <c r="GLL278" s="508"/>
      <c r="GLM278" s="508"/>
      <c r="GLN278" s="508"/>
      <c r="GLO278" s="508"/>
      <c r="GLP278" s="508"/>
      <c r="GLQ278" s="508"/>
      <c r="GLR278" s="508"/>
      <c r="GLS278" s="508"/>
      <c r="GLT278" s="508"/>
      <c r="GLU278" s="508"/>
      <c r="GLV278" s="508"/>
      <c r="GLW278" s="508"/>
      <c r="GLX278" s="508"/>
      <c r="GLY278" s="508"/>
      <c r="GLZ278" s="508"/>
      <c r="GMA278" s="508"/>
      <c r="GMB278" s="508"/>
      <c r="GMC278" s="508"/>
      <c r="GMD278" s="508"/>
      <c r="GME278" s="508"/>
      <c r="GMF278" s="508"/>
      <c r="GMG278" s="508"/>
      <c r="GMH278" s="508"/>
      <c r="GMI278" s="508"/>
      <c r="GMJ278" s="508"/>
      <c r="GMK278" s="508"/>
      <c r="GML278" s="508"/>
      <c r="GMM278" s="508"/>
      <c r="GMN278" s="508"/>
      <c r="GMO278" s="508"/>
      <c r="GMP278" s="508"/>
      <c r="GMQ278" s="508"/>
      <c r="GMR278" s="508"/>
      <c r="GMS278" s="508"/>
      <c r="GMT278" s="508"/>
      <c r="GMU278" s="508"/>
      <c r="GMV278" s="508"/>
      <c r="GMW278" s="508"/>
      <c r="GMX278" s="508"/>
      <c r="GMY278" s="508"/>
      <c r="GMZ278" s="508"/>
      <c r="GNA278" s="508"/>
      <c r="GNB278" s="508"/>
      <c r="GNC278" s="508"/>
      <c r="GND278" s="508"/>
      <c r="GNE278" s="508"/>
      <c r="GNF278" s="508"/>
      <c r="GNG278" s="508"/>
      <c r="GNH278" s="508"/>
      <c r="GNI278" s="508"/>
      <c r="GNJ278" s="508"/>
      <c r="GNK278" s="508"/>
      <c r="GNL278" s="508"/>
      <c r="GNM278" s="508"/>
      <c r="GNN278" s="508"/>
      <c r="GNO278" s="508"/>
      <c r="GNP278" s="508"/>
      <c r="GNQ278" s="508"/>
      <c r="GNR278" s="508"/>
      <c r="GNS278" s="508"/>
      <c r="GNT278" s="508"/>
      <c r="GNU278" s="508"/>
      <c r="GNV278" s="508"/>
      <c r="GNW278" s="508"/>
      <c r="GNX278" s="508"/>
      <c r="GNY278" s="508"/>
      <c r="GNZ278" s="508"/>
      <c r="GOA278" s="508"/>
      <c r="GOB278" s="508"/>
      <c r="GOC278" s="508"/>
      <c r="GOD278" s="508"/>
      <c r="GOE278" s="508"/>
      <c r="GOF278" s="508"/>
      <c r="GOG278" s="508"/>
      <c r="GOH278" s="508"/>
      <c r="GOI278" s="508"/>
      <c r="GOJ278" s="508"/>
      <c r="GOK278" s="508"/>
      <c r="GOL278" s="508"/>
      <c r="GOM278" s="508"/>
      <c r="GON278" s="508"/>
      <c r="GOO278" s="508"/>
      <c r="GOP278" s="508"/>
      <c r="GOQ278" s="508"/>
      <c r="GOR278" s="508"/>
      <c r="GOS278" s="508"/>
      <c r="GOT278" s="508"/>
      <c r="GOU278" s="508"/>
      <c r="GOV278" s="508"/>
      <c r="GOW278" s="508"/>
      <c r="GOX278" s="508"/>
      <c r="GOY278" s="508"/>
      <c r="GOZ278" s="508"/>
      <c r="GPA278" s="508"/>
      <c r="GPB278" s="508"/>
      <c r="GPC278" s="508"/>
      <c r="GPD278" s="508"/>
      <c r="GPE278" s="508"/>
      <c r="GPF278" s="508"/>
      <c r="GPG278" s="508"/>
      <c r="GPH278" s="508"/>
      <c r="GPI278" s="508"/>
      <c r="GPJ278" s="508"/>
      <c r="GPK278" s="508"/>
      <c r="GPL278" s="508"/>
      <c r="GPM278" s="508"/>
      <c r="GPN278" s="508"/>
      <c r="GPO278" s="508"/>
      <c r="GPP278" s="508"/>
      <c r="GPQ278" s="508"/>
      <c r="GPR278" s="508"/>
      <c r="GPS278" s="508"/>
      <c r="GPT278" s="508"/>
      <c r="GPU278" s="508"/>
      <c r="GPV278" s="508"/>
      <c r="GPW278" s="508"/>
      <c r="GPX278" s="508"/>
      <c r="GPY278" s="508"/>
      <c r="GPZ278" s="508"/>
      <c r="GQA278" s="508"/>
      <c r="GQB278" s="508"/>
      <c r="GQC278" s="508"/>
      <c r="GQD278" s="508"/>
      <c r="GQE278" s="508"/>
      <c r="GQF278" s="508"/>
      <c r="GQG278" s="508"/>
      <c r="GQH278" s="508"/>
      <c r="GQI278" s="508"/>
      <c r="GQJ278" s="508"/>
      <c r="GQK278" s="508"/>
      <c r="GQL278" s="508"/>
      <c r="GQM278" s="508"/>
      <c r="GQN278" s="508"/>
      <c r="GQO278" s="508"/>
      <c r="GQP278" s="508"/>
      <c r="GQQ278" s="508"/>
      <c r="GQR278" s="508"/>
      <c r="GQS278" s="508"/>
      <c r="GQT278" s="508"/>
      <c r="GQU278" s="508"/>
      <c r="GQV278" s="508"/>
      <c r="GQW278" s="508"/>
      <c r="GQX278" s="508"/>
      <c r="GQY278" s="508"/>
      <c r="GQZ278" s="508"/>
      <c r="GRA278" s="508"/>
      <c r="GRB278" s="508"/>
      <c r="GRC278" s="508"/>
      <c r="GRD278" s="508"/>
      <c r="GRE278" s="508"/>
      <c r="GRF278" s="508"/>
      <c r="GRG278" s="508"/>
      <c r="GRH278" s="508"/>
      <c r="GRI278" s="508"/>
      <c r="GRJ278" s="508"/>
      <c r="GRK278" s="508"/>
      <c r="GRL278" s="508"/>
      <c r="GRM278" s="508"/>
      <c r="GRN278" s="508"/>
      <c r="GRO278" s="508"/>
      <c r="GRP278" s="508"/>
      <c r="GRQ278" s="508"/>
      <c r="GRR278" s="508"/>
      <c r="GRS278" s="508"/>
      <c r="GRT278" s="508"/>
      <c r="GRU278" s="508"/>
      <c r="GRV278" s="508"/>
      <c r="GRW278" s="508"/>
      <c r="GRX278" s="508"/>
      <c r="GRY278" s="508"/>
      <c r="GRZ278" s="508"/>
      <c r="GSA278" s="508"/>
      <c r="GSB278" s="508"/>
      <c r="GSC278" s="508"/>
      <c r="GSD278" s="508"/>
      <c r="GSE278" s="508"/>
      <c r="GSF278" s="508"/>
      <c r="GSG278" s="508"/>
      <c r="GSH278" s="508"/>
      <c r="GSI278" s="508"/>
      <c r="GSJ278" s="508"/>
      <c r="GSK278" s="508"/>
      <c r="GSL278" s="508"/>
      <c r="GSM278" s="508"/>
      <c r="GSN278" s="508"/>
      <c r="GSO278" s="508"/>
      <c r="GSP278" s="508"/>
      <c r="GSQ278" s="508"/>
      <c r="GSR278" s="508"/>
      <c r="GSS278" s="508"/>
      <c r="GST278" s="508"/>
      <c r="GSU278" s="508"/>
      <c r="GSV278" s="508"/>
      <c r="GSW278" s="508"/>
      <c r="GSX278" s="508"/>
      <c r="GSY278" s="508"/>
      <c r="GSZ278" s="508"/>
      <c r="GTA278" s="508"/>
      <c r="GTB278" s="508"/>
      <c r="GTC278" s="508"/>
      <c r="GTD278" s="508"/>
      <c r="GTE278" s="508"/>
      <c r="GTF278" s="508"/>
      <c r="GTG278" s="508"/>
      <c r="GTH278" s="508"/>
      <c r="GTI278" s="508"/>
      <c r="GTJ278" s="508"/>
      <c r="GTK278" s="508"/>
      <c r="GTL278" s="508"/>
      <c r="GTM278" s="508"/>
      <c r="GTN278" s="508"/>
      <c r="GTO278" s="508"/>
      <c r="GTP278" s="508"/>
      <c r="GTQ278" s="508"/>
      <c r="GTR278" s="508"/>
      <c r="GTS278" s="508"/>
      <c r="GTT278" s="508"/>
      <c r="GTU278" s="508"/>
      <c r="GTV278" s="508"/>
      <c r="GTW278" s="508"/>
      <c r="GTX278" s="508"/>
      <c r="GTY278" s="508"/>
      <c r="GTZ278" s="508"/>
      <c r="GUA278" s="508"/>
      <c r="GUB278" s="508"/>
      <c r="GUC278" s="508"/>
      <c r="GUD278" s="508"/>
      <c r="GUE278" s="508"/>
      <c r="GUF278" s="508"/>
      <c r="GUG278" s="508"/>
      <c r="GUH278" s="508"/>
      <c r="GUI278" s="508"/>
      <c r="GUJ278" s="508"/>
      <c r="GUK278" s="508"/>
      <c r="GUL278" s="508"/>
      <c r="GUM278" s="508"/>
      <c r="GUN278" s="508"/>
      <c r="GUO278" s="508"/>
      <c r="GUP278" s="508"/>
      <c r="GUQ278" s="508"/>
      <c r="GUR278" s="508"/>
      <c r="GUS278" s="508"/>
      <c r="GUT278" s="508"/>
      <c r="GUU278" s="508"/>
      <c r="GUV278" s="508"/>
      <c r="GUW278" s="508"/>
      <c r="GUX278" s="508"/>
      <c r="GUY278" s="508"/>
      <c r="GUZ278" s="508"/>
      <c r="GVA278" s="508"/>
      <c r="GVB278" s="508"/>
      <c r="GVC278" s="508"/>
      <c r="GVD278" s="508"/>
      <c r="GVE278" s="508"/>
      <c r="GVF278" s="508"/>
      <c r="GVG278" s="508"/>
      <c r="GVH278" s="508"/>
      <c r="GVI278" s="508"/>
      <c r="GVJ278" s="508"/>
      <c r="GVK278" s="508"/>
      <c r="GVL278" s="508"/>
      <c r="GVM278" s="508"/>
      <c r="GVN278" s="508"/>
      <c r="GVO278" s="508"/>
      <c r="GVP278" s="508"/>
      <c r="GVQ278" s="508"/>
      <c r="GVR278" s="508"/>
      <c r="GVS278" s="508"/>
      <c r="GVT278" s="508"/>
      <c r="GVU278" s="508"/>
      <c r="GVV278" s="508"/>
      <c r="GVW278" s="508"/>
      <c r="GVX278" s="508"/>
      <c r="GVY278" s="508"/>
      <c r="GVZ278" s="508"/>
      <c r="GWA278" s="508"/>
      <c r="GWB278" s="508"/>
      <c r="GWC278" s="508"/>
      <c r="GWD278" s="508"/>
      <c r="GWE278" s="508"/>
      <c r="GWF278" s="508"/>
      <c r="GWG278" s="508"/>
      <c r="GWH278" s="508"/>
      <c r="GWI278" s="508"/>
      <c r="GWJ278" s="508"/>
      <c r="GWK278" s="508"/>
      <c r="GWL278" s="508"/>
      <c r="GWM278" s="508"/>
      <c r="GWN278" s="508"/>
      <c r="GWO278" s="508"/>
      <c r="GWP278" s="508"/>
      <c r="GWQ278" s="508"/>
      <c r="GWR278" s="508"/>
      <c r="GWS278" s="508"/>
      <c r="GWT278" s="508"/>
      <c r="GWU278" s="508"/>
      <c r="GWV278" s="508"/>
      <c r="GWW278" s="508"/>
      <c r="GWX278" s="508"/>
      <c r="GWY278" s="508"/>
      <c r="GWZ278" s="508"/>
      <c r="GXA278" s="508"/>
      <c r="GXB278" s="508"/>
      <c r="GXC278" s="508"/>
      <c r="GXD278" s="508"/>
      <c r="GXE278" s="508"/>
      <c r="GXF278" s="508"/>
      <c r="GXG278" s="508"/>
      <c r="GXH278" s="508"/>
      <c r="GXI278" s="508"/>
      <c r="GXJ278" s="508"/>
      <c r="GXK278" s="508"/>
      <c r="GXL278" s="508"/>
      <c r="GXM278" s="508"/>
      <c r="GXN278" s="508"/>
      <c r="GXO278" s="508"/>
      <c r="GXP278" s="508"/>
      <c r="GXQ278" s="508"/>
      <c r="GXR278" s="508"/>
      <c r="GXS278" s="508"/>
      <c r="GXT278" s="508"/>
      <c r="GXU278" s="508"/>
      <c r="GXV278" s="508"/>
      <c r="GXW278" s="508"/>
      <c r="GXX278" s="508"/>
      <c r="GXY278" s="508"/>
      <c r="GXZ278" s="508"/>
      <c r="GYA278" s="508"/>
      <c r="GYB278" s="508"/>
      <c r="GYC278" s="508"/>
      <c r="GYD278" s="508"/>
      <c r="GYE278" s="508"/>
      <c r="GYF278" s="508"/>
      <c r="GYG278" s="508"/>
      <c r="GYH278" s="508"/>
      <c r="GYI278" s="508"/>
      <c r="GYJ278" s="508"/>
      <c r="GYK278" s="508"/>
      <c r="GYL278" s="508"/>
      <c r="GYM278" s="508"/>
      <c r="GYN278" s="508"/>
      <c r="GYO278" s="508"/>
      <c r="GYP278" s="508"/>
      <c r="GYQ278" s="508"/>
      <c r="GYR278" s="508"/>
      <c r="GYS278" s="508"/>
      <c r="GYT278" s="508"/>
      <c r="GYU278" s="508"/>
      <c r="GYV278" s="508"/>
      <c r="GYW278" s="508"/>
      <c r="GYX278" s="508"/>
      <c r="GYY278" s="508"/>
      <c r="GYZ278" s="508"/>
      <c r="GZA278" s="508"/>
      <c r="GZB278" s="508"/>
      <c r="GZC278" s="508"/>
      <c r="GZD278" s="508"/>
      <c r="GZE278" s="508"/>
      <c r="GZF278" s="508"/>
      <c r="GZG278" s="508"/>
      <c r="GZH278" s="508"/>
      <c r="GZI278" s="508"/>
      <c r="GZJ278" s="508"/>
      <c r="GZK278" s="508"/>
      <c r="GZL278" s="508"/>
      <c r="GZM278" s="508"/>
      <c r="GZN278" s="508"/>
      <c r="GZO278" s="508"/>
      <c r="GZP278" s="508"/>
      <c r="GZQ278" s="508"/>
      <c r="GZR278" s="508"/>
      <c r="GZS278" s="508"/>
      <c r="GZT278" s="508"/>
      <c r="GZU278" s="508"/>
      <c r="GZV278" s="508"/>
      <c r="GZW278" s="508"/>
      <c r="GZX278" s="508"/>
      <c r="GZY278" s="508"/>
      <c r="GZZ278" s="508"/>
      <c r="HAA278" s="508"/>
      <c r="HAB278" s="508"/>
      <c r="HAC278" s="508"/>
      <c r="HAD278" s="508"/>
      <c r="HAE278" s="508"/>
      <c r="HAF278" s="508"/>
      <c r="HAG278" s="508"/>
      <c r="HAH278" s="508"/>
      <c r="HAI278" s="508"/>
      <c r="HAJ278" s="508"/>
      <c r="HAK278" s="508"/>
      <c r="HAL278" s="508"/>
      <c r="HAM278" s="508"/>
      <c r="HAN278" s="508"/>
      <c r="HAO278" s="508"/>
      <c r="HAP278" s="508"/>
      <c r="HAQ278" s="508"/>
      <c r="HAR278" s="508"/>
      <c r="HAS278" s="508"/>
      <c r="HAT278" s="508"/>
      <c r="HAU278" s="508"/>
      <c r="HAV278" s="508"/>
      <c r="HAW278" s="508"/>
      <c r="HAX278" s="508"/>
      <c r="HAY278" s="508"/>
      <c r="HAZ278" s="508"/>
      <c r="HBA278" s="508"/>
      <c r="HBB278" s="508"/>
      <c r="HBC278" s="508"/>
      <c r="HBD278" s="508"/>
      <c r="HBE278" s="508"/>
      <c r="HBF278" s="508"/>
      <c r="HBG278" s="508"/>
      <c r="HBH278" s="508"/>
      <c r="HBI278" s="508"/>
      <c r="HBJ278" s="508"/>
      <c r="HBK278" s="508"/>
      <c r="HBL278" s="508"/>
      <c r="HBM278" s="508"/>
      <c r="HBN278" s="508"/>
      <c r="HBO278" s="508"/>
      <c r="HBP278" s="508"/>
      <c r="HBQ278" s="508"/>
      <c r="HBR278" s="508"/>
      <c r="HBS278" s="508"/>
      <c r="HBT278" s="508"/>
      <c r="HBU278" s="508"/>
      <c r="HBV278" s="508"/>
      <c r="HBW278" s="508"/>
      <c r="HBX278" s="508"/>
      <c r="HBY278" s="508"/>
      <c r="HBZ278" s="508"/>
      <c r="HCA278" s="508"/>
      <c r="HCB278" s="508"/>
      <c r="HCC278" s="508"/>
      <c r="HCD278" s="508"/>
      <c r="HCE278" s="508"/>
      <c r="HCF278" s="508"/>
      <c r="HCG278" s="508"/>
      <c r="HCH278" s="508"/>
      <c r="HCI278" s="508"/>
      <c r="HCJ278" s="508"/>
      <c r="HCK278" s="508"/>
      <c r="HCL278" s="508"/>
      <c r="HCM278" s="508"/>
      <c r="HCN278" s="508"/>
      <c r="HCO278" s="508"/>
      <c r="HCP278" s="508"/>
      <c r="HCQ278" s="508"/>
      <c r="HCR278" s="508"/>
      <c r="HCS278" s="508"/>
      <c r="HCT278" s="508"/>
      <c r="HCU278" s="508"/>
      <c r="HCV278" s="508"/>
      <c r="HCW278" s="508"/>
      <c r="HCX278" s="508"/>
      <c r="HCY278" s="508"/>
      <c r="HCZ278" s="508"/>
      <c r="HDA278" s="508"/>
      <c r="HDB278" s="508"/>
      <c r="HDC278" s="508"/>
      <c r="HDD278" s="508"/>
      <c r="HDE278" s="508"/>
      <c r="HDF278" s="508"/>
      <c r="HDG278" s="508"/>
      <c r="HDH278" s="508"/>
      <c r="HDI278" s="508"/>
      <c r="HDJ278" s="508"/>
      <c r="HDK278" s="508"/>
      <c r="HDL278" s="508"/>
      <c r="HDM278" s="508"/>
      <c r="HDN278" s="508"/>
      <c r="HDO278" s="508"/>
      <c r="HDP278" s="508"/>
      <c r="HDQ278" s="508"/>
      <c r="HDR278" s="508"/>
      <c r="HDS278" s="508"/>
      <c r="HDT278" s="508"/>
      <c r="HDU278" s="508"/>
      <c r="HDV278" s="508"/>
      <c r="HDW278" s="508"/>
      <c r="HDX278" s="508"/>
      <c r="HDY278" s="508"/>
      <c r="HDZ278" s="508"/>
      <c r="HEA278" s="508"/>
      <c r="HEB278" s="508"/>
      <c r="HEC278" s="508"/>
      <c r="HED278" s="508"/>
      <c r="HEE278" s="508"/>
      <c r="HEF278" s="508"/>
      <c r="HEG278" s="508"/>
      <c r="HEH278" s="508"/>
      <c r="HEI278" s="508"/>
      <c r="HEJ278" s="508"/>
      <c r="HEK278" s="508"/>
      <c r="HEL278" s="508"/>
      <c r="HEM278" s="508"/>
      <c r="HEN278" s="508"/>
      <c r="HEO278" s="508"/>
      <c r="HEP278" s="508"/>
      <c r="HEQ278" s="508"/>
      <c r="HER278" s="508"/>
      <c r="HES278" s="508"/>
      <c r="HET278" s="508"/>
      <c r="HEU278" s="508"/>
      <c r="HEV278" s="508"/>
      <c r="HEW278" s="508"/>
      <c r="HEX278" s="508"/>
      <c r="HEY278" s="508"/>
      <c r="HEZ278" s="508"/>
      <c r="HFA278" s="508"/>
      <c r="HFB278" s="508"/>
      <c r="HFC278" s="508"/>
      <c r="HFD278" s="508"/>
      <c r="HFE278" s="508"/>
      <c r="HFF278" s="508"/>
      <c r="HFG278" s="508"/>
      <c r="HFH278" s="508"/>
      <c r="HFI278" s="508"/>
      <c r="HFJ278" s="508"/>
      <c r="HFK278" s="508"/>
      <c r="HFL278" s="508"/>
      <c r="HFM278" s="508"/>
      <c r="HFN278" s="508"/>
      <c r="HFO278" s="508"/>
      <c r="HFP278" s="508"/>
      <c r="HFQ278" s="508"/>
      <c r="HFR278" s="508"/>
      <c r="HFS278" s="508"/>
      <c r="HFT278" s="508"/>
      <c r="HFU278" s="508"/>
      <c r="HFV278" s="508"/>
      <c r="HFW278" s="508"/>
      <c r="HFX278" s="508"/>
      <c r="HFY278" s="508"/>
      <c r="HFZ278" s="508"/>
      <c r="HGA278" s="508"/>
      <c r="HGB278" s="508"/>
      <c r="HGC278" s="508"/>
      <c r="HGD278" s="508"/>
      <c r="HGE278" s="508"/>
      <c r="HGF278" s="508"/>
      <c r="HGG278" s="508"/>
      <c r="HGH278" s="508"/>
      <c r="HGI278" s="508"/>
      <c r="HGJ278" s="508"/>
      <c r="HGK278" s="508"/>
      <c r="HGL278" s="508"/>
      <c r="HGM278" s="508"/>
      <c r="HGN278" s="508"/>
      <c r="HGO278" s="508"/>
      <c r="HGP278" s="508"/>
      <c r="HGQ278" s="508"/>
      <c r="HGR278" s="508"/>
      <c r="HGS278" s="508"/>
      <c r="HGT278" s="508"/>
      <c r="HGU278" s="508"/>
      <c r="HGV278" s="508"/>
      <c r="HGW278" s="508"/>
      <c r="HGX278" s="508"/>
      <c r="HGY278" s="508"/>
      <c r="HGZ278" s="508"/>
      <c r="HHA278" s="508"/>
      <c r="HHB278" s="508"/>
      <c r="HHC278" s="508"/>
      <c r="HHD278" s="508"/>
      <c r="HHE278" s="508"/>
      <c r="HHF278" s="508"/>
      <c r="HHG278" s="508"/>
      <c r="HHH278" s="508"/>
      <c r="HHI278" s="508"/>
      <c r="HHJ278" s="508"/>
      <c r="HHK278" s="508"/>
      <c r="HHL278" s="508"/>
      <c r="HHM278" s="508"/>
      <c r="HHN278" s="508"/>
      <c r="HHO278" s="508"/>
      <c r="HHP278" s="508"/>
      <c r="HHQ278" s="508"/>
      <c r="HHR278" s="508"/>
      <c r="HHS278" s="508"/>
      <c r="HHT278" s="508"/>
      <c r="HHU278" s="508"/>
      <c r="HHV278" s="508"/>
      <c r="HHW278" s="508"/>
      <c r="HHX278" s="508"/>
      <c r="HHY278" s="508"/>
      <c r="HHZ278" s="508"/>
      <c r="HIA278" s="508"/>
      <c r="HIB278" s="508"/>
      <c r="HIC278" s="508"/>
      <c r="HID278" s="508"/>
      <c r="HIE278" s="508"/>
      <c r="HIF278" s="508"/>
      <c r="HIG278" s="508"/>
      <c r="HIH278" s="508"/>
      <c r="HII278" s="508"/>
      <c r="HIJ278" s="508"/>
      <c r="HIK278" s="508"/>
      <c r="HIL278" s="508"/>
      <c r="HIM278" s="508"/>
      <c r="HIN278" s="508"/>
      <c r="HIO278" s="508"/>
      <c r="HIP278" s="508"/>
      <c r="HIQ278" s="508"/>
      <c r="HIR278" s="508"/>
      <c r="HIS278" s="508"/>
      <c r="HIT278" s="508"/>
      <c r="HIU278" s="508"/>
      <c r="HIV278" s="508"/>
      <c r="HIW278" s="508"/>
      <c r="HIX278" s="508"/>
      <c r="HIY278" s="508"/>
      <c r="HIZ278" s="508"/>
      <c r="HJA278" s="508"/>
      <c r="HJB278" s="508"/>
      <c r="HJC278" s="508"/>
      <c r="HJD278" s="508"/>
      <c r="HJE278" s="508"/>
      <c r="HJF278" s="508"/>
      <c r="HJG278" s="508"/>
      <c r="HJH278" s="508"/>
      <c r="HJI278" s="508"/>
      <c r="HJJ278" s="508"/>
      <c r="HJK278" s="508"/>
      <c r="HJL278" s="508"/>
      <c r="HJM278" s="508"/>
      <c r="HJN278" s="508"/>
      <c r="HJO278" s="508"/>
      <c r="HJP278" s="508"/>
      <c r="HJQ278" s="508"/>
      <c r="HJR278" s="508"/>
      <c r="HJS278" s="508"/>
      <c r="HJT278" s="508"/>
      <c r="HJU278" s="508"/>
      <c r="HJV278" s="508"/>
      <c r="HJW278" s="508"/>
      <c r="HJX278" s="508"/>
      <c r="HJY278" s="508"/>
      <c r="HJZ278" s="508"/>
      <c r="HKA278" s="508"/>
      <c r="HKB278" s="508"/>
      <c r="HKC278" s="508"/>
      <c r="HKD278" s="508"/>
      <c r="HKE278" s="508"/>
      <c r="HKF278" s="508"/>
      <c r="HKG278" s="508"/>
      <c r="HKH278" s="508"/>
      <c r="HKI278" s="508"/>
      <c r="HKJ278" s="508"/>
      <c r="HKK278" s="508"/>
      <c r="HKL278" s="508"/>
      <c r="HKM278" s="508"/>
      <c r="HKN278" s="508"/>
      <c r="HKO278" s="508"/>
      <c r="HKP278" s="508"/>
      <c r="HKQ278" s="508"/>
      <c r="HKR278" s="508"/>
      <c r="HKS278" s="508"/>
      <c r="HKT278" s="508"/>
      <c r="HKU278" s="508"/>
      <c r="HKV278" s="508"/>
      <c r="HKW278" s="508"/>
      <c r="HKX278" s="508"/>
      <c r="HKY278" s="508"/>
      <c r="HKZ278" s="508"/>
      <c r="HLA278" s="508"/>
      <c r="HLB278" s="508"/>
      <c r="HLC278" s="508"/>
      <c r="HLD278" s="508"/>
      <c r="HLE278" s="508"/>
      <c r="HLF278" s="508"/>
      <c r="HLG278" s="508"/>
      <c r="HLH278" s="508"/>
      <c r="HLI278" s="508"/>
      <c r="HLJ278" s="508"/>
      <c r="HLK278" s="508"/>
      <c r="HLL278" s="508"/>
      <c r="HLM278" s="508"/>
      <c r="HLN278" s="508"/>
      <c r="HLO278" s="508"/>
      <c r="HLP278" s="508"/>
      <c r="HLQ278" s="508"/>
      <c r="HLR278" s="508"/>
      <c r="HLS278" s="508"/>
      <c r="HLT278" s="508"/>
      <c r="HLU278" s="508"/>
      <c r="HLV278" s="508"/>
      <c r="HLW278" s="508"/>
      <c r="HLX278" s="508"/>
      <c r="HLY278" s="508"/>
      <c r="HLZ278" s="508"/>
      <c r="HMA278" s="508"/>
      <c r="HMB278" s="508"/>
      <c r="HMC278" s="508"/>
      <c r="HMD278" s="508"/>
      <c r="HME278" s="508"/>
      <c r="HMF278" s="508"/>
      <c r="HMG278" s="508"/>
      <c r="HMH278" s="508"/>
      <c r="HMI278" s="508"/>
      <c r="HMJ278" s="508"/>
      <c r="HMK278" s="508"/>
      <c r="HML278" s="508"/>
      <c r="HMM278" s="508"/>
      <c r="HMN278" s="508"/>
      <c r="HMO278" s="508"/>
      <c r="HMP278" s="508"/>
      <c r="HMQ278" s="508"/>
      <c r="HMR278" s="508"/>
      <c r="HMS278" s="508"/>
      <c r="HMT278" s="508"/>
      <c r="HMU278" s="508"/>
      <c r="HMV278" s="508"/>
      <c r="HMW278" s="508"/>
      <c r="HMX278" s="508"/>
      <c r="HMY278" s="508"/>
      <c r="HMZ278" s="508"/>
      <c r="HNA278" s="508"/>
      <c r="HNB278" s="508"/>
      <c r="HNC278" s="508"/>
      <c r="HND278" s="508"/>
      <c r="HNE278" s="508"/>
      <c r="HNF278" s="508"/>
      <c r="HNG278" s="508"/>
      <c r="HNH278" s="508"/>
      <c r="HNI278" s="508"/>
      <c r="HNJ278" s="508"/>
      <c r="HNK278" s="508"/>
      <c r="HNL278" s="508"/>
      <c r="HNM278" s="508"/>
      <c r="HNN278" s="508"/>
      <c r="HNO278" s="508"/>
      <c r="HNP278" s="508"/>
      <c r="HNQ278" s="508"/>
      <c r="HNR278" s="508"/>
      <c r="HNS278" s="508"/>
      <c r="HNT278" s="508"/>
      <c r="HNU278" s="508"/>
      <c r="HNV278" s="508"/>
      <c r="HNW278" s="508"/>
      <c r="HNX278" s="508"/>
      <c r="HNY278" s="508"/>
      <c r="HNZ278" s="508"/>
      <c r="HOA278" s="508"/>
      <c r="HOB278" s="508"/>
      <c r="HOC278" s="508"/>
      <c r="HOD278" s="508"/>
      <c r="HOE278" s="508"/>
      <c r="HOF278" s="508"/>
      <c r="HOG278" s="508"/>
      <c r="HOH278" s="508"/>
      <c r="HOI278" s="508"/>
      <c r="HOJ278" s="508"/>
      <c r="HOK278" s="508"/>
      <c r="HOL278" s="508"/>
      <c r="HOM278" s="508"/>
      <c r="HON278" s="508"/>
      <c r="HOO278" s="508"/>
      <c r="HOP278" s="508"/>
      <c r="HOQ278" s="508"/>
      <c r="HOR278" s="508"/>
      <c r="HOS278" s="508"/>
      <c r="HOT278" s="508"/>
      <c r="HOU278" s="508"/>
      <c r="HOV278" s="508"/>
      <c r="HOW278" s="508"/>
      <c r="HOX278" s="508"/>
      <c r="HOY278" s="508"/>
      <c r="HOZ278" s="508"/>
      <c r="HPA278" s="508"/>
      <c r="HPB278" s="508"/>
      <c r="HPC278" s="508"/>
      <c r="HPD278" s="508"/>
      <c r="HPE278" s="508"/>
      <c r="HPF278" s="508"/>
      <c r="HPG278" s="508"/>
      <c r="HPH278" s="508"/>
      <c r="HPI278" s="508"/>
      <c r="HPJ278" s="508"/>
      <c r="HPK278" s="508"/>
      <c r="HPL278" s="508"/>
      <c r="HPM278" s="508"/>
      <c r="HPN278" s="508"/>
      <c r="HPO278" s="508"/>
      <c r="HPP278" s="508"/>
      <c r="HPQ278" s="508"/>
      <c r="HPR278" s="508"/>
      <c r="HPS278" s="508"/>
      <c r="HPT278" s="508"/>
      <c r="HPU278" s="508"/>
      <c r="HPV278" s="508"/>
      <c r="HPW278" s="508"/>
      <c r="HPX278" s="508"/>
      <c r="HPY278" s="508"/>
      <c r="HPZ278" s="508"/>
      <c r="HQA278" s="508"/>
      <c r="HQB278" s="508"/>
      <c r="HQC278" s="508"/>
      <c r="HQD278" s="508"/>
      <c r="HQE278" s="508"/>
      <c r="HQF278" s="508"/>
      <c r="HQG278" s="508"/>
      <c r="HQH278" s="508"/>
      <c r="HQI278" s="508"/>
      <c r="HQJ278" s="508"/>
      <c r="HQK278" s="508"/>
      <c r="HQL278" s="508"/>
      <c r="HQM278" s="508"/>
      <c r="HQN278" s="508"/>
      <c r="HQO278" s="508"/>
      <c r="HQP278" s="508"/>
      <c r="HQQ278" s="508"/>
      <c r="HQR278" s="508"/>
      <c r="HQS278" s="508"/>
      <c r="HQT278" s="508"/>
      <c r="HQU278" s="508"/>
      <c r="HQV278" s="508"/>
      <c r="HQW278" s="508"/>
      <c r="HQX278" s="508"/>
      <c r="HQY278" s="508"/>
      <c r="HQZ278" s="508"/>
      <c r="HRA278" s="508"/>
      <c r="HRB278" s="508"/>
      <c r="HRC278" s="508"/>
      <c r="HRD278" s="508"/>
      <c r="HRE278" s="508"/>
      <c r="HRF278" s="508"/>
      <c r="HRG278" s="508"/>
      <c r="HRH278" s="508"/>
      <c r="HRI278" s="508"/>
      <c r="HRJ278" s="508"/>
      <c r="HRK278" s="508"/>
      <c r="HRL278" s="508"/>
      <c r="HRM278" s="508"/>
      <c r="HRN278" s="508"/>
      <c r="HRO278" s="508"/>
      <c r="HRP278" s="508"/>
      <c r="HRQ278" s="508"/>
      <c r="HRR278" s="508"/>
      <c r="HRS278" s="508"/>
      <c r="HRT278" s="508"/>
      <c r="HRU278" s="508"/>
      <c r="HRV278" s="508"/>
      <c r="HRW278" s="508"/>
      <c r="HRX278" s="508"/>
      <c r="HRY278" s="508"/>
      <c r="HRZ278" s="508"/>
      <c r="HSA278" s="508"/>
      <c r="HSB278" s="508"/>
      <c r="HSC278" s="508"/>
      <c r="HSD278" s="508"/>
      <c r="HSE278" s="508"/>
      <c r="HSF278" s="508"/>
      <c r="HSG278" s="508"/>
      <c r="HSH278" s="508"/>
      <c r="HSI278" s="508"/>
      <c r="HSJ278" s="508"/>
      <c r="HSK278" s="508"/>
      <c r="HSL278" s="508"/>
      <c r="HSM278" s="508"/>
      <c r="HSN278" s="508"/>
      <c r="HSO278" s="508"/>
      <c r="HSP278" s="508"/>
      <c r="HSQ278" s="508"/>
      <c r="HSR278" s="508"/>
      <c r="HSS278" s="508"/>
      <c r="HST278" s="508"/>
      <c r="HSU278" s="508"/>
      <c r="HSV278" s="508"/>
      <c r="HSW278" s="508"/>
      <c r="HSX278" s="508"/>
      <c r="HSY278" s="508"/>
      <c r="HSZ278" s="508"/>
      <c r="HTA278" s="508"/>
      <c r="HTB278" s="508"/>
      <c r="HTC278" s="508"/>
      <c r="HTD278" s="508"/>
      <c r="HTE278" s="508"/>
      <c r="HTF278" s="508"/>
      <c r="HTG278" s="508"/>
      <c r="HTH278" s="508"/>
      <c r="HTI278" s="508"/>
      <c r="HTJ278" s="508"/>
      <c r="HTK278" s="508"/>
      <c r="HTL278" s="508"/>
      <c r="HTM278" s="508"/>
      <c r="HTN278" s="508"/>
      <c r="HTO278" s="508"/>
      <c r="HTP278" s="508"/>
      <c r="HTQ278" s="508"/>
      <c r="HTR278" s="508"/>
      <c r="HTS278" s="508"/>
      <c r="HTT278" s="508"/>
      <c r="HTU278" s="508"/>
      <c r="HTV278" s="508"/>
      <c r="HTW278" s="508"/>
      <c r="HTX278" s="508"/>
      <c r="HTY278" s="508"/>
      <c r="HTZ278" s="508"/>
      <c r="HUA278" s="508"/>
      <c r="HUB278" s="508"/>
      <c r="HUC278" s="508"/>
      <c r="HUD278" s="508"/>
      <c r="HUE278" s="508"/>
      <c r="HUF278" s="508"/>
      <c r="HUG278" s="508"/>
      <c r="HUH278" s="508"/>
      <c r="HUI278" s="508"/>
      <c r="HUJ278" s="508"/>
      <c r="HUK278" s="508"/>
      <c r="HUL278" s="508"/>
      <c r="HUM278" s="508"/>
      <c r="HUN278" s="508"/>
      <c r="HUO278" s="508"/>
      <c r="HUP278" s="508"/>
      <c r="HUQ278" s="508"/>
      <c r="HUR278" s="508"/>
      <c r="HUS278" s="508"/>
      <c r="HUT278" s="508"/>
      <c r="HUU278" s="508"/>
      <c r="HUV278" s="508"/>
      <c r="HUW278" s="508"/>
      <c r="HUX278" s="508"/>
      <c r="HUY278" s="508"/>
      <c r="HUZ278" s="508"/>
      <c r="HVA278" s="508"/>
      <c r="HVB278" s="508"/>
      <c r="HVC278" s="508"/>
      <c r="HVD278" s="508"/>
      <c r="HVE278" s="508"/>
      <c r="HVF278" s="508"/>
      <c r="HVG278" s="508"/>
      <c r="HVH278" s="508"/>
      <c r="HVI278" s="508"/>
      <c r="HVJ278" s="508"/>
      <c r="HVK278" s="508"/>
      <c r="HVL278" s="508"/>
      <c r="HVM278" s="508"/>
      <c r="HVN278" s="508"/>
      <c r="HVO278" s="508"/>
      <c r="HVP278" s="508"/>
      <c r="HVQ278" s="508"/>
      <c r="HVR278" s="508"/>
      <c r="HVS278" s="508"/>
      <c r="HVT278" s="508"/>
      <c r="HVU278" s="508"/>
      <c r="HVV278" s="508"/>
      <c r="HVW278" s="508"/>
      <c r="HVX278" s="508"/>
      <c r="HVY278" s="508"/>
      <c r="HVZ278" s="508"/>
      <c r="HWA278" s="508"/>
      <c r="HWB278" s="508"/>
      <c r="HWC278" s="508"/>
      <c r="HWD278" s="508"/>
      <c r="HWE278" s="508"/>
      <c r="HWF278" s="508"/>
      <c r="HWG278" s="508"/>
      <c r="HWH278" s="508"/>
      <c r="HWI278" s="508"/>
      <c r="HWJ278" s="508"/>
      <c r="HWK278" s="508"/>
      <c r="HWL278" s="508"/>
      <c r="HWM278" s="508"/>
      <c r="HWN278" s="508"/>
      <c r="HWO278" s="508"/>
      <c r="HWP278" s="508"/>
      <c r="HWQ278" s="508"/>
      <c r="HWR278" s="508"/>
      <c r="HWS278" s="508"/>
      <c r="HWT278" s="508"/>
      <c r="HWU278" s="508"/>
      <c r="HWV278" s="508"/>
      <c r="HWW278" s="508"/>
      <c r="HWX278" s="508"/>
      <c r="HWY278" s="508"/>
      <c r="HWZ278" s="508"/>
      <c r="HXA278" s="508"/>
      <c r="HXB278" s="508"/>
      <c r="HXC278" s="508"/>
      <c r="HXD278" s="508"/>
      <c r="HXE278" s="508"/>
      <c r="HXF278" s="508"/>
      <c r="HXG278" s="508"/>
      <c r="HXH278" s="508"/>
      <c r="HXI278" s="508"/>
      <c r="HXJ278" s="508"/>
      <c r="HXK278" s="508"/>
      <c r="HXL278" s="508"/>
      <c r="HXM278" s="508"/>
      <c r="HXN278" s="508"/>
      <c r="HXO278" s="508"/>
      <c r="HXP278" s="508"/>
      <c r="HXQ278" s="508"/>
      <c r="HXR278" s="508"/>
      <c r="HXS278" s="508"/>
      <c r="HXT278" s="508"/>
      <c r="HXU278" s="508"/>
      <c r="HXV278" s="508"/>
      <c r="HXW278" s="508"/>
      <c r="HXX278" s="508"/>
      <c r="HXY278" s="508"/>
      <c r="HXZ278" s="508"/>
      <c r="HYA278" s="508"/>
      <c r="HYB278" s="508"/>
      <c r="HYC278" s="508"/>
      <c r="HYD278" s="508"/>
      <c r="HYE278" s="508"/>
      <c r="HYF278" s="508"/>
      <c r="HYG278" s="508"/>
      <c r="HYH278" s="508"/>
      <c r="HYI278" s="508"/>
      <c r="HYJ278" s="508"/>
      <c r="HYK278" s="508"/>
      <c r="HYL278" s="508"/>
      <c r="HYM278" s="508"/>
      <c r="HYN278" s="508"/>
      <c r="HYO278" s="508"/>
      <c r="HYP278" s="508"/>
      <c r="HYQ278" s="508"/>
      <c r="HYR278" s="508"/>
      <c r="HYS278" s="508"/>
      <c r="HYT278" s="508"/>
      <c r="HYU278" s="508"/>
      <c r="HYV278" s="508"/>
      <c r="HYW278" s="508"/>
      <c r="HYX278" s="508"/>
      <c r="HYY278" s="508"/>
      <c r="HYZ278" s="508"/>
      <c r="HZA278" s="508"/>
      <c r="HZB278" s="508"/>
      <c r="HZC278" s="508"/>
      <c r="HZD278" s="508"/>
      <c r="HZE278" s="508"/>
      <c r="HZF278" s="508"/>
      <c r="HZG278" s="508"/>
      <c r="HZH278" s="508"/>
      <c r="HZI278" s="508"/>
      <c r="HZJ278" s="508"/>
      <c r="HZK278" s="508"/>
      <c r="HZL278" s="508"/>
      <c r="HZM278" s="508"/>
      <c r="HZN278" s="508"/>
      <c r="HZO278" s="508"/>
      <c r="HZP278" s="508"/>
      <c r="HZQ278" s="508"/>
      <c r="HZR278" s="508"/>
      <c r="HZS278" s="508"/>
      <c r="HZT278" s="508"/>
      <c r="HZU278" s="508"/>
      <c r="HZV278" s="508"/>
      <c r="HZW278" s="508"/>
      <c r="HZX278" s="508"/>
      <c r="HZY278" s="508"/>
      <c r="HZZ278" s="508"/>
      <c r="IAA278" s="508"/>
      <c r="IAB278" s="508"/>
      <c r="IAC278" s="508"/>
      <c r="IAD278" s="508"/>
      <c r="IAE278" s="508"/>
      <c r="IAF278" s="508"/>
      <c r="IAG278" s="508"/>
      <c r="IAH278" s="508"/>
      <c r="IAI278" s="508"/>
      <c r="IAJ278" s="508"/>
      <c r="IAK278" s="508"/>
      <c r="IAL278" s="508"/>
      <c r="IAM278" s="508"/>
      <c r="IAN278" s="508"/>
      <c r="IAO278" s="508"/>
      <c r="IAP278" s="508"/>
      <c r="IAQ278" s="508"/>
      <c r="IAR278" s="508"/>
      <c r="IAS278" s="508"/>
      <c r="IAT278" s="508"/>
      <c r="IAU278" s="508"/>
      <c r="IAV278" s="508"/>
      <c r="IAW278" s="508"/>
      <c r="IAX278" s="508"/>
      <c r="IAY278" s="508"/>
      <c r="IAZ278" s="508"/>
      <c r="IBA278" s="508"/>
      <c r="IBB278" s="508"/>
      <c r="IBC278" s="508"/>
      <c r="IBD278" s="508"/>
      <c r="IBE278" s="508"/>
      <c r="IBF278" s="508"/>
      <c r="IBG278" s="508"/>
      <c r="IBH278" s="508"/>
      <c r="IBI278" s="508"/>
      <c r="IBJ278" s="508"/>
      <c r="IBK278" s="508"/>
      <c r="IBL278" s="508"/>
      <c r="IBM278" s="508"/>
      <c r="IBN278" s="508"/>
      <c r="IBO278" s="508"/>
      <c r="IBP278" s="508"/>
      <c r="IBQ278" s="508"/>
      <c r="IBR278" s="508"/>
      <c r="IBS278" s="508"/>
      <c r="IBT278" s="508"/>
      <c r="IBU278" s="508"/>
      <c r="IBV278" s="508"/>
      <c r="IBW278" s="508"/>
      <c r="IBX278" s="508"/>
      <c r="IBY278" s="508"/>
      <c r="IBZ278" s="508"/>
      <c r="ICA278" s="508"/>
      <c r="ICB278" s="508"/>
      <c r="ICC278" s="508"/>
      <c r="ICD278" s="508"/>
      <c r="ICE278" s="508"/>
      <c r="ICF278" s="508"/>
      <c r="ICG278" s="508"/>
      <c r="ICH278" s="508"/>
      <c r="ICI278" s="508"/>
      <c r="ICJ278" s="508"/>
      <c r="ICK278" s="508"/>
      <c r="ICL278" s="508"/>
      <c r="ICM278" s="508"/>
      <c r="ICN278" s="508"/>
      <c r="ICO278" s="508"/>
      <c r="ICP278" s="508"/>
      <c r="ICQ278" s="508"/>
      <c r="ICR278" s="508"/>
      <c r="ICS278" s="508"/>
      <c r="ICT278" s="508"/>
      <c r="ICU278" s="508"/>
      <c r="ICV278" s="508"/>
      <c r="ICW278" s="508"/>
      <c r="ICX278" s="508"/>
      <c r="ICY278" s="508"/>
      <c r="ICZ278" s="508"/>
      <c r="IDA278" s="508"/>
      <c r="IDB278" s="508"/>
      <c r="IDC278" s="508"/>
      <c r="IDD278" s="508"/>
      <c r="IDE278" s="508"/>
      <c r="IDF278" s="508"/>
      <c r="IDG278" s="508"/>
      <c r="IDH278" s="508"/>
      <c r="IDI278" s="508"/>
      <c r="IDJ278" s="508"/>
      <c r="IDK278" s="508"/>
      <c r="IDL278" s="508"/>
      <c r="IDM278" s="508"/>
      <c r="IDN278" s="508"/>
      <c r="IDO278" s="508"/>
      <c r="IDP278" s="508"/>
      <c r="IDQ278" s="508"/>
      <c r="IDR278" s="508"/>
      <c r="IDS278" s="508"/>
      <c r="IDT278" s="508"/>
      <c r="IDU278" s="508"/>
      <c r="IDV278" s="508"/>
      <c r="IDW278" s="508"/>
      <c r="IDX278" s="508"/>
      <c r="IDY278" s="508"/>
      <c r="IDZ278" s="508"/>
      <c r="IEA278" s="508"/>
      <c r="IEB278" s="508"/>
      <c r="IEC278" s="508"/>
      <c r="IED278" s="508"/>
      <c r="IEE278" s="508"/>
      <c r="IEF278" s="508"/>
      <c r="IEG278" s="508"/>
      <c r="IEH278" s="508"/>
      <c r="IEI278" s="508"/>
      <c r="IEJ278" s="508"/>
      <c r="IEK278" s="508"/>
      <c r="IEL278" s="508"/>
      <c r="IEM278" s="508"/>
      <c r="IEN278" s="508"/>
      <c r="IEO278" s="508"/>
      <c r="IEP278" s="508"/>
      <c r="IEQ278" s="508"/>
      <c r="IER278" s="508"/>
      <c r="IES278" s="508"/>
      <c r="IET278" s="508"/>
      <c r="IEU278" s="508"/>
      <c r="IEV278" s="508"/>
      <c r="IEW278" s="508"/>
      <c r="IEX278" s="508"/>
      <c r="IEY278" s="508"/>
      <c r="IEZ278" s="508"/>
      <c r="IFA278" s="508"/>
      <c r="IFB278" s="508"/>
      <c r="IFC278" s="508"/>
      <c r="IFD278" s="508"/>
      <c r="IFE278" s="508"/>
      <c r="IFF278" s="508"/>
      <c r="IFG278" s="508"/>
      <c r="IFH278" s="508"/>
      <c r="IFI278" s="508"/>
      <c r="IFJ278" s="508"/>
      <c r="IFK278" s="508"/>
      <c r="IFL278" s="508"/>
      <c r="IFM278" s="508"/>
      <c r="IFN278" s="508"/>
      <c r="IFO278" s="508"/>
      <c r="IFP278" s="508"/>
      <c r="IFQ278" s="508"/>
      <c r="IFR278" s="508"/>
      <c r="IFS278" s="508"/>
      <c r="IFT278" s="508"/>
      <c r="IFU278" s="508"/>
      <c r="IFV278" s="508"/>
      <c r="IFW278" s="508"/>
      <c r="IFX278" s="508"/>
      <c r="IFY278" s="508"/>
      <c r="IFZ278" s="508"/>
      <c r="IGA278" s="508"/>
      <c r="IGB278" s="508"/>
      <c r="IGC278" s="508"/>
      <c r="IGD278" s="508"/>
      <c r="IGE278" s="508"/>
      <c r="IGF278" s="508"/>
      <c r="IGG278" s="508"/>
      <c r="IGH278" s="508"/>
      <c r="IGI278" s="508"/>
      <c r="IGJ278" s="508"/>
      <c r="IGK278" s="508"/>
      <c r="IGL278" s="508"/>
      <c r="IGM278" s="508"/>
      <c r="IGN278" s="508"/>
      <c r="IGO278" s="508"/>
      <c r="IGP278" s="508"/>
      <c r="IGQ278" s="508"/>
      <c r="IGR278" s="508"/>
      <c r="IGS278" s="508"/>
      <c r="IGT278" s="508"/>
      <c r="IGU278" s="508"/>
      <c r="IGV278" s="508"/>
      <c r="IGW278" s="508"/>
      <c r="IGX278" s="508"/>
      <c r="IGY278" s="508"/>
      <c r="IGZ278" s="508"/>
      <c r="IHA278" s="508"/>
      <c r="IHB278" s="508"/>
      <c r="IHC278" s="508"/>
      <c r="IHD278" s="508"/>
      <c r="IHE278" s="508"/>
      <c r="IHF278" s="508"/>
      <c r="IHG278" s="508"/>
      <c r="IHH278" s="508"/>
      <c r="IHI278" s="508"/>
      <c r="IHJ278" s="508"/>
      <c r="IHK278" s="508"/>
      <c r="IHL278" s="508"/>
      <c r="IHM278" s="508"/>
      <c r="IHN278" s="508"/>
      <c r="IHO278" s="508"/>
      <c r="IHP278" s="508"/>
      <c r="IHQ278" s="508"/>
      <c r="IHR278" s="508"/>
      <c r="IHS278" s="508"/>
      <c r="IHT278" s="508"/>
      <c r="IHU278" s="508"/>
      <c r="IHV278" s="508"/>
      <c r="IHW278" s="508"/>
      <c r="IHX278" s="508"/>
      <c r="IHY278" s="508"/>
      <c r="IHZ278" s="508"/>
      <c r="IIA278" s="508"/>
      <c r="IIB278" s="508"/>
      <c r="IIC278" s="508"/>
      <c r="IID278" s="508"/>
      <c r="IIE278" s="508"/>
      <c r="IIF278" s="508"/>
      <c r="IIG278" s="508"/>
      <c r="IIH278" s="508"/>
      <c r="III278" s="508"/>
      <c r="IIJ278" s="508"/>
      <c r="IIK278" s="508"/>
      <c r="IIL278" s="508"/>
      <c r="IIM278" s="508"/>
      <c r="IIN278" s="508"/>
      <c r="IIO278" s="508"/>
      <c r="IIP278" s="508"/>
      <c r="IIQ278" s="508"/>
      <c r="IIR278" s="508"/>
      <c r="IIS278" s="508"/>
      <c r="IIT278" s="508"/>
      <c r="IIU278" s="508"/>
      <c r="IIV278" s="508"/>
      <c r="IIW278" s="508"/>
      <c r="IIX278" s="508"/>
      <c r="IIY278" s="508"/>
      <c r="IIZ278" s="508"/>
      <c r="IJA278" s="508"/>
      <c r="IJB278" s="508"/>
      <c r="IJC278" s="508"/>
      <c r="IJD278" s="508"/>
      <c r="IJE278" s="508"/>
      <c r="IJF278" s="508"/>
      <c r="IJG278" s="508"/>
      <c r="IJH278" s="508"/>
      <c r="IJI278" s="508"/>
      <c r="IJJ278" s="508"/>
      <c r="IJK278" s="508"/>
      <c r="IJL278" s="508"/>
      <c r="IJM278" s="508"/>
      <c r="IJN278" s="508"/>
      <c r="IJO278" s="508"/>
      <c r="IJP278" s="508"/>
      <c r="IJQ278" s="508"/>
      <c r="IJR278" s="508"/>
      <c r="IJS278" s="508"/>
      <c r="IJT278" s="508"/>
      <c r="IJU278" s="508"/>
      <c r="IJV278" s="508"/>
      <c r="IJW278" s="508"/>
      <c r="IJX278" s="508"/>
      <c r="IJY278" s="508"/>
      <c r="IJZ278" s="508"/>
      <c r="IKA278" s="508"/>
      <c r="IKB278" s="508"/>
      <c r="IKC278" s="508"/>
      <c r="IKD278" s="508"/>
      <c r="IKE278" s="508"/>
      <c r="IKF278" s="508"/>
      <c r="IKG278" s="508"/>
      <c r="IKH278" s="508"/>
      <c r="IKI278" s="508"/>
      <c r="IKJ278" s="508"/>
      <c r="IKK278" s="508"/>
      <c r="IKL278" s="508"/>
      <c r="IKM278" s="508"/>
      <c r="IKN278" s="508"/>
      <c r="IKO278" s="508"/>
      <c r="IKP278" s="508"/>
      <c r="IKQ278" s="508"/>
      <c r="IKR278" s="508"/>
      <c r="IKS278" s="508"/>
      <c r="IKT278" s="508"/>
      <c r="IKU278" s="508"/>
      <c r="IKV278" s="508"/>
      <c r="IKW278" s="508"/>
      <c r="IKX278" s="508"/>
      <c r="IKY278" s="508"/>
      <c r="IKZ278" s="508"/>
      <c r="ILA278" s="508"/>
      <c r="ILB278" s="508"/>
      <c r="ILC278" s="508"/>
      <c r="ILD278" s="508"/>
      <c r="ILE278" s="508"/>
      <c r="ILF278" s="508"/>
      <c r="ILG278" s="508"/>
      <c r="ILH278" s="508"/>
      <c r="ILI278" s="508"/>
      <c r="ILJ278" s="508"/>
      <c r="ILK278" s="508"/>
      <c r="ILL278" s="508"/>
      <c r="ILM278" s="508"/>
      <c r="ILN278" s="508"/>
      <c r="ILO278" s="508"/>
      <c r="ILP278" s="508"/>
      <c r="ILQ278" s="508"/>
      <c r="ILR278" s="508"/>
      <c r="ILS278" s="508"/>
      <c r="ILT278" s="508"/>
      <c r="ILU278" s="508"/>
      <c r="ILV278" s="508"/>
      <c r="ILW278" s="508"/>
      <c r="ILX278" s="508"/>
      <c r="ILY278" s="508"/>
      <c r="ILZ278" s="508"/>
      <c r="IMA278" s="508"/>
      <c r="IMB278" s="508"/>
      <c r="IMC278" s="508"/>
      <c r="IMD278" s="508"/>
      <c r="IME278" s="508"/>
      <c r="IMF278" s="508"/>
      <c r="IMG278" s="508"/>
      <c r="IMH278" s="508"/>
      <c r="IMI278" s="508"/>
      <c r="IMJ278" s="508"/>
      <c r="IMK278" s="508"/>
      <c r="IML278" s="508"/>
      <c r="IMM278" s="508"/>
      <c r="IMN278" s="508"/>
      <c r="IMO278" s="508"/>
      <c r="IMP278" s="508"/>
      <c r="IMQ278" s="508"/>
      <c r="IMR278" s="508"/>
      <c r="IMS278" s="508"/>
      <c r="IMT278" s="508"/>
      <c r="IMU278" s="508"/>
      <c r="IMV278" s="508"/>
      <c r="IMW278" s="508"/>
      <c r="IMX278" s="508"/>
      <c r="IMY278" s="508"/>
      <c r="IMZ278" s="508"/>
      <c r="INA278" s="508"/>
      <c r="INB278" s="508"/>
      <c r="INC278" s="508"/>
      <c r="IND278" s="508"/>
      <c r="INE278" s="508"/>
      <c r="INF278" s="508"/>
      <c r="ING278" s="508"/>
      <c r="INH278" s="508"/>
      <c r="INI278" s="508"/>
      <c r="INJ278" s="508"/>
      <c r="INK278" s="508"/>
      <c r="INL278" s="508"/>
      <c r="INM278" s="508"/>
      <c r="INN278" s="508"/>
      <c r="INO278" s="508"/>
      <c r="INP278" s="508"/>
      <c r="INQ278" s="508"/>
      <c r="INR278" s="508"/>
      <c r="INS278" s="508"/>
      <c r="INT278" s="508"/>
      <c r="INU278" s="508"/>
      <c r="INV278" s="508"/>
      <c r="INW278" s="508"/>
      <c r="INX278" s="508"/>
      <c r="INY278" s="508"/>
      <c r="INZ278" s="508"/>
      <c r="IOA278" s="508"/>
      <c r="IOB278" s="508"/>
      <c r="IOC278" s="508"/>
      <c r="IOD278" s="508"/>
      <c r="IOE278" s="508"/>
      <c r="IOF278" s="508"/>
      <c r="IOG278" s="508"/>
      <c r="IOH278" s="508"/>
      <c r="IOI278" s="508"/>
      <c r="IOJ278" s="508"/>
      <c r="IOK278" s="508"/>
      <c r="IOL278" s="508"/>
      <c r="IOM278" s="508"/>
      <c r="ION278" s="508"/>
      <c r="IOO278" s="508"/>
      <c r="IOP278" s="508"/>
      <c r="IOQ278" s="508"/>
      <c r="IOR278" s="508"/>
      <c r="IOS278" s="508"/>
      <c r="IOT278" s="508"/>
      <c r="IOU278" s="508"/>
      <c r="IOV278" s="508"/>
      <c r="IOW278" s="508"/>
      <c r="IOX278" s="508"/>
      <c r="IOY278" s="508"/>
      <c r="IOZ278" s="508"/>
      <c r="IPA278" s="508"/>
      <c r="IPB278" s="508"/>
      <c r="IPC278" s="508"/>
      <c r="IPD278" s="508"/>
      <c r="IPE278" s="508"/>
      <c r="IPF278" s="508"/>
      <c r="IPG278" s="508"/>
      <c r="IPH278" s="508"/>
      <c r="IPI278" s="508"/>
      <c r="IPJ278" s="508"/>
      <c r="IPK278" s="508"/>
      <c r="IPL278" s="508"/>
      <c r="IPM278" s="508"/>
      <c r="IPN278" s="508"/>
      <c r="IPO278" s="508"/>
      <c r="IPP278" s="508"/>
      <c r="IPQ278" s="508"/>
      <c r="IPR278" s="508"/>
      <c r="IPS278" s="508"/>
      <c r="IPT278" s="508"/>
      <c r="IPU278" s="508"/>
      <c r="IPV278" s="508"/>
      <c r="IPW278" s="508"/>
      <c r="IPX278" s="508"/>
      <c r="IPY278" s="508"/>
      <c r="IPZ278" s="508"/>
      <c r="IQA278" s="508"/>
      <c r="IQB278" s="508"/>
      <c r="IQC278" s="508"/>
      <c r="IQD278" s="508"/>
      <c r="IQE278" s="508"/>
      <c r="IQF278" s="508"/>
      <c r="IQG278" s="508"/>
      <c r="IQH278" s="508"/>
      <c r="IQI278" s="508"/>
      <c r="IQJ278" s="508"/>
      <c r="IQK278" s="508"/>
      <c r="IQL278" s="508"/>
      <c r="IQM278" s="508"/>
      <c r="IQN278" s="508"/>
      <c r="IQO278" s="508"/>
      <c r="IQP278" s="508"/>
      <c r="IQQ278" s="508"/>
      <c r="IQR278" s="508"/>
      <c r="IQS278" s="508"/>
      <c r="IQT278" s="508"/>
      <c r="IQU278" s="508"/>
      <c r="IQV278" s="508"/>
      <c r="IQW278" s="508"/>
      <c r="IQX278" s="508"/>
      <c r="IQY278" s="508"/>
      <c r="IQZ278" s="508"/>
      <c r="IRA278" s="508"/>
      <c r="IRB278" s="508"/>
      <c r="IRC278" s="508"/>
      <c r="IRD278" s="508"/>
      <c r="IRE278" s="508"/>
      <c r="IRF278" s="508"/>
      <c r="IRG278" s="508"/>
      <c r="IRH278" s="508"/>
      <c r="IRI278" s="508"/>
      <c r="IRJ278" s="508"/>
      <c r="IRK278" s="508"/>
      <c r="IRL278" s="508"/>
      <c r="IRM278" s="508"/>
      <c r="IRN278" s="508"/>
      <c r="IRO278" s="508"/>
      <c r="IRP278" s="508"/>
      <c r="IRQ278" s="508"/>
      <c r="IRR278" s="508"/>
      <c r="IRS278" s="508"/>
      <c r="IRT278" s="508"/>
      <c r="IRU278" s="508"/>
      <c r="IRV278" s="508"/>
      <c r="IRW278" s="508"/>
      <c r="IRX278" s="508"/>
      <c r="IRY278" s="508"/>
      <c r="IRZ278" s="508"/>
      <c r="ISA278" s="508"/>
      <c r="ISB278" s="508"/>
      <c r="ISC278" s="508"/>
      <c r="ISD278" s="508"/>
      <c r="ISE278" s="508"/>
      <c r="ISF278" s="508"/>
      <c r="ISG278" s="508"/>
      <c r="ISH278" s="508"/>
      <c r="ISI278" s="508"/>
      <c r="ISJ278" s="508"/>
      <c r="ISK278" s="508"/>
      <c r="ISL278" s="508"/>
      <c r="ISM278" s="508"/>
      <c r="ISN278" s="508"/>
      <c r="ISO278" s="508"/>
      <c r="ISP278" s="508"/>
      <c r="ISQ278" s="508"/>
      <c r="ISR278" s="508"/>
      <c r="ISS278" s="508"/>
      <c r="IST278" s="508"/>
      <c r="ISU278" s="508"/>
      <c r="ISV278" s="508"/>
      <c r="ISW278" s="508"/>
      <c r="ISX278" s="508"/>
      <c r="ISY278" s="508"/>
      <c r="ISZ278" s="508"/>
      <c r="ITA278" s="508"/>
      <c r="ITB278" s="508"/>
      <c r="ITC278" s="508"/>
      <c r="ITD278" s="508"/>
      <c r="ITE278" s="508"/>
      <c r="ITF278" s="508"/>
      <c r="ITG278" s="508"/>
      <c r="ITH278" s="508"/>
      <c r="ITI278" s="508"/>
      <c r="ITJ278" s="508"/>
      <c r="ITK278" s="508"/>
      <c r="ITL278" s="508"/>
      <c r="ITM278" s="508"/>
      <c r="ITN278" s="508"/>
      <c r="ITO278" s="508"/>
      <c r="ITP278" s="508"/>
      <c r="ITQ278" s="508"/>
      <c r="ITR278" s="508"/>
      <c r="ITS278" s="508"/>
      <c r="ITT278" s="508"/>
      <c r="ITU278" s="508"/>
      <c r="ITV278" s="508"/>
      <c r="ITW278" s="508"/>
      <c r="ITX278" s="508"/>
      <c r="ITY278" s="508"/>
      <c r="ITZ278" s="508"/>
      <c r="IUA278" s="508"/>
      <c r="IUB278" s="508"/>
      <c r="IUC278" s="508"/>
      <c r="IUD278" s="508"/>
      <c r="IUE278" s="508"/>
      <c r="IUF278" s="508"/>
      <c r="IUG278" s="508"/>
      <c r="IUH278" s="508"/>
      <c r="IUI278" s="508"/>
      <c r="IUJ278" s="508"/>
      <c r="IUK278" s="508"/>
      <c r="IUL278" s="508"/>
      <c r="IUM278" s="508"/>
      <c r="IUN278" s="508"/>
      <c r="IUO278" s="508"/>
      <c r="IUP278" s="508"/>
      <c r="IUQ278" s="508"/>
      <c r="IUR278" s="508"/>
      <c r="IUS278" s="508"/>
      <c r="IUT278" s="508"/>
      <c r="IUU278" s="508"/>
      <c r="IUV278" s="508"/>
      <c r="IUW278" s="508"/>
      <c r="IUX278" s="508"/>
      <c r="IUY278" s="508"/>
      <c r="IUZ278" s="508"/>
      <c r="IVA278" s="508"/>
      <c r="IVB278" s="508"/>
      <c r="IVC278" s="508"/>
      <c r="IVD278" s="508"/>
      <c r="IVE278" s="508"/>
      <c r="IVF278" s="508"/>
      <c r="IVG278" s="508"/>
      <c r="IVH278" s="508"/>
      <c r="IVI278" s="508"/>
      <c r="IVJ278" s="508"/>
      <c r="IVK278" s="508"/>
      <c r="IVL278" s="508"/>
      <c r="IVM278" s="508"/>
      <c r="IVN278" s="508"/>
      <c r="IVO278" s="508"/>
      <c r="IVP278" s="508"/>
      <c r="IVQ278" s="508"/>
      <c r="IVR278" s="508"/>
      <c r="IVS278" s="508"/>
      <c r="IVT278" s="508"/>
      <c r="IVU278" s="508"/>
      <c r="IVV278" s="508"/>
      <c r="IVW278" s="508"/>
      <c r="IVX278" s="508"/>
      <c r="IVY278" s="508"/>
      <c r="IVZ278" s="508"/>
      <c r="IWA278" s="508"/>
      <c r="IWB278" s="508"/>
      <c r="IWC278" s="508"/>
      <c r="IWD278" s="508"/>
      <c r="IWE278" s="508"/>
      <c r="IWF278" s="508"/>
      <c r="IWG278" s="508"/>
      <c r="IWH278" s="508"/>
      <c r="IWI278" s="508"/>
      <c r="IWJ278" s="508"/>
      <c r="IWK278" s="508"/>
      <c r="IWL278" s="508"/>
      <c r="IWM278" s="508"/>
      <c r="IWN278" s="508"/>
      <c r="IWO278" s="508"/>
      <c r="IWP278" s="508"/>
      <c r="IWQ278" s="508"/>
      <c r="IWR278" s="508"/>
      <c r="IWS278" s="508"/>
      <c r="IWT278" s="508"/>
      <c r="IWU278" s="508"/>
      <c r="IWV278" s="508"/>
      <c r="IWW278" s="508"/>
      <c r="IWX278" s="508"/>
      <c r="IWY278" s="508"/>
      <c r="IWZ278" s="508"/>
      <c r="IXA278" s="508"/>
      <c r="IXB278" s="508"/>
      <c r="IXC278" s="508"/>
      <c r="IXD278" s="508"/>
      <c r="IXE278" s="508"/>
      <c r="IXF278" s="508"/>
      <c r="IXG278" s="508"/>
      <c r="IXH278" s="508"/>
      <c r="IXI278" s="508"/>
      <c r="IXJ278" s="508"/>
      <c r="IXK278" s="508"/>
      <c r="IXL278" s="508"/>
      <c r="IXM278" s="508"/>
      <c r="IXN278" s="508"/>
      <c r="IXO278" s="508"/>
      <c r="IXP278" s="508"/>
      <c r="IXQ278" s="508"/>
      <c r="IXR278" s="508"/>
      <c r="IXS278" s="508"/>
      <c r="IXT278" s="508"/>
      <c r="IXU278" s="508"/>
      <c r="IXV278" s="508"/>
      <c r="IXW278" s="508"/>
      <c r="IXX278" s="508"/>
      <c r="IXY278" s="508"/>
      <c r="IXZ278" s="508"/>
      <c r="IYA278" s="508"/>
      <c r="IYB278" s="508"/>
      <c r="IYC278" s="508"/>
      <c r="IYD278" s="508"/>
      <c r="IYE278" s="508"/>
      <c r="IYF278" s="508"/>
      <c r="IYG278" s="508"/>
      <c r="IYH278" s="508"/>
      <c r="IYI278" s="508"/>
      <c r="IYJ278" s="508"/>
      <c r="IYK278" s="508"/>
      <c r="IYL278" s="508"/>
      <c r="IYM278" s="508"/>
      <c r="IYN278" s="508"/>
      <c r="IYO278" s="508"/>
      <c r="IYP278" s="508"/>
      <c r="IYQ278" s="508"/>
      <c r="IYR278" s="508"/>
      <c r="IYS278" s="508"/>
      <c r="IYT278" s="508"/>
      <c r="IYU278" s="508"/>
      <c r="IYV278" s="508"/>
      <c r="IYW278" s="508"/>
      <c r="IYX278" s="508"/>
      <c r="IYY278" s="508"/>
      <c r="IYZ278" s="508"/>
      <c r="IZA278" s="508"/>
      <c r="IZB278" s="508"/>
      <c r="IZC278" s="508"/>
      <c r="IZD278" s="508"/>
      <c r="IZE278" s="508"/>
      <c r="IZF278" s="508"/>
      <c r="IZG278" s="508"/>
      <c r="IZH278" s="508"/>
      <c r="IZI278" s="508"/>
      <c r="IZJ278" s="508"/>
      <c r="IZK278" s="508"/>
      <c r="IZL278" s="508"/>
      <c r="IZM278" s="508"/>
      <c r="IZN278" s="508"/>
      <c r="IZO278" s="508"/>
      <c r="IZP278" s="508"/>
      <c r="IZQ278" s="508"/>
      <c r="IZR278" s="508"/>
      <c r="IZS278" s="508"/>
      <c r="IZT278" s="508"/>
      <c r="IZU278" s="508"/>
      <c r="IZV278" s="508"/>
      <c r="IZW278" s="508"/>
      <c r="IZX278" s="508"/>
      <c r="IZY278" s="508"/>
      <c r="IZZ278" s="508"/>
      <c r="JAA278" s="508"/>
      <c r="JAB278" s="508"/>
      <c r="JAC278" s="508"/>
      <c r="JAD278" s="508"/>
      <c r="JAE278" s="508"/>
      <c r="JAF278" s="508"/>
      <c r="JAG278" s="508"/>
      <c r="JAH278" s="508"/>
      <c r="JAI278" s="508"/>
      <c r="JAJ278" s="508"/>
      <c r="JAK278" s="508"/>
      <c r="JAL278" s="508"/>
      <c r="JAM278" s="508"/>
      <c r="JAN278" s="508"/>
      <c r="JAO278" s="508"/>
      <c r="JAP278" s="508"/>
      <c r="JAQ278" s="508"/>
      <c r="JAR278" s="508"/>
      <c r="JAS278" s="508"/>
      <c r="JAT278" s="508"/>
      <c r="JAU278" s="508"/>
      <c r="JAV278" s="508"/>
      <c r="JAW278" s="508"/>
      <c r="JAX278" s="508"/>
      <c r="JAY278" s="508"/>
      <c r="JAZ278" s="508"/>
      <c r="JBA278" s="508"/>
      <c r="JBB278" s="508"/>
      <c r="JBC278" s="508"/>
      <c r="JBD278" s="508"/>
      <c r="JBE278" s="508"/>
      <c r="JBF278" s="508"/>
      <c r="JBG278" s="508"/>
      <c r="JBH278" s="508"/>
      <c r="JBI278" s="508"/>
      <c r="JBJ278" s="508"/>
      <c r="JBK278" s="508"/>
      <c r="JBL278" s="508"/>
      <c r="JBM278" s="508"/>
      <c r="JBN278" s="508"/>
      <c r="JBO278" s="508"/>
      <c r="JBP278" s="508"/>
      <c r="JBQ278" s="508"/>
      <c r="JBR278" s="508"/>
      <c r="JBS278" s="508"/>
      <c r="JBT278" s="508"/>
      <c r="JBU278" s="508"/>
      <c r="JBV278" s="508"/>
      <c r="JBW278" s="508"/>
      <c r="JBX278" s="508"/>
      <c r="JBY278" s="508"/>
      <c r="JBZ278" s="508"/>
      <c r="JCA278" s="508"/>
      <c r="JCB278" s="508"/>
      <c r="JCC278" s="508"/>
      <c r="JCD278" s="508"/>
      <c r="JCE278" s="508"/>
      <c r="JCF278" s="508"/>
      <c r="JCG278" s="508"/>
      <c r="JCH278" s="508"/>
      <c r="JCI278" s="508"/>
      <c r="JCJ278" s="508"/>
      <c r="JCK278" s="508"/>
      <c r="JCL278" s="508"/>
      <c r="JCM278" s="508"/>
      <c r="JCN278" s="508"/>
      <c r="JCO278" s="508"/>
      <c r="JCP278" s="508"/>
      <c r="JCQ278" s="508"/>
      <c r="JCR278" s="508"/>
      <c r="JCS278" s="508"/>
      <c r="JCT278" s="508"/>
      <c r="JCU278" s="508"/>
      <c r="JCV278" s="508"/>
      <c r="JCW278" s="508"/>
      <c r="JCX278" s="508"/>
      <c r="JCY278" s="508"/>
      <c r="JCZ278" s="508"/>
      <c r="JDA278" s="508"/>
      <c r="JDB278" s="508"/>
      <c r="JDC278" s="508"/>
      <c r="JDD278" s="508"/>
      <c r="JDE278" s="508"/>
      <c r="JDF278" s="508"/>
      <c r="JDG278" s="508"/>
      <c r="JDH278" s="508"/>
      <c r="JDI278" s="508"/>
      <c r="JDJ278" s="508"/>
      <c r="JDK278" s="508"/>
      <c r="JDL278" s="508"/>
      <c r="JDM278" s="508"/>
      <c r="JDN278" s="508"/>
      <c r="JDO278" s="508"/>
      <c r="JDP278" s="508"/>
      <c r="JDQ278" s="508"/>
      <c r="JDR278" s="508"/>
      <c r="JDS278" s="508"/>
      <c r="JDT278" s="508"/>
      <c r="JDU278" s="508"/>
      <c r="JDV278" s="508"/>
      <c r="JDW278" s="508"/>
      <c r="JDX278" s="508"/>
      <c r="JDY278" s="508"/>
      <c r="JDZ278" s="508"/>
      <c r="JEA278" s="508"/>
      <c r="JEB278" s="508"/>
      <c r="JEC278" s="508"/>
      <c r="JED278" s="508"/>
      <c r="JEE278" s="508"/>
      <c r="JEF278" s="508"/>
      <c r="JEG278" s="508"/>
      <c r="JEH278" s="508"/>
      <c r="JEI278" s="508"/>
      <c r="JEJ278" s="508"/>
      <c r="JEK278" s="508"/>
      <c r="JEL278" s="508"/>
      <c r="JEM278" s="508"/>
      <c r="JEN278" s="508"/>
      <c r="JEO278" s="508"/>
      <c r="JEP278" s="508"/>
      <c r="JEQ278" s="508"/>
      <c r="JER278" s="508"/>
      <c r="JES278" s="508"/>
      <c r="JET278" s="508"/>
      <c r="JEU278" s="508"/>
      <c r="JEV278" s="508"/>
      <c r="JEW278" s="508"/>
      <c r="JEX278" s="508"/>
      <c r="JEY278" s="508"/>
      <c r="JEZ278" s="508"/>
      <c r="JFA278" s="508"/>
      <c r="JFB278" s="508"/>
      <c r="JFC278" s="508"/>
      <c r="JFD278" s="508"/>
      <c r="JFE278" s="508"/>
      <c r="JFF278" s="508"/>
      <c r="JFG278" s="508"/>
      <c r="JFH278" s="508"/>
      <c r="JFI278" s="508"/>
      <c r="JFJ278" s="508"/>
      <c r="JFK278" s="508"/>
      <c r="JFL278" s="508"/>
      <c r="JFM278" s="508"/>
      <c r="JFN278" s="508"/>
      <c r="JFO278" s="508"/>
      <c r="JFP278" s="508"/>
      <c r="JFQ278" s="508"/>
      <c r="JFR278" s="508"/>
      <c r="JFS278" s="508"/>
      <c r="JFT278" s="508"/>
      <c r="JFU278" s="508"/>
      <c r="JFV278" s="508"/>
      <c r="JFW278" s="508"/>
      <c r="JFX278" s="508"/>
      <c r="JFY278" s="508"/>
      <c r="JFZ278" s="508"/>
      <c r="JGA278" s="508"/>
      <c r="JGB278" s="508"/>
      <c r="JGC278" s="508"/>
      <c r="JGD278" s="508"/>
      <c r="JGE278" s="508"/>
      <c r="JGF278" s="508"/>
      <c r="JGG278" s="508"/>
      <c r="JGH278" s="508"/>
      <c r="JGI278" s="508"/>
      <c r="JGJ278" s="508"/>
      <c r="JGK278" s="508"/>
      <c r="JGL278" s="508"/>
      <c r="JGM278" s="508"/>
      <c r="JGN278" s="508"/>
      <c r="JGO278" s="508"/>
      <c r="JGP278" s="508"/>
      <c r="JGQ278" s="508"/>
      <c r="JGR278" s="508"/>
      <c r="JGS278" s="508"/>
      <c r="JGT278" s="508"/>
      <c r="JGU278" s="508"/>
      <c r="JGV278" s="508"/>
      <c r="JGW278" s="508"/>
      <c r="JGX278" s="508"/>
      <c r="JGY278" s="508"/>
      <c r="JGZ278" s="508"/>
      <c r="JHA278" s="508"/>
      <c r="JHB278" s="508"/>
      <c r="JHC278" s="508"/>
      <c r="JHD278" s="508"/>
      <c r="JHE278" s="508"/>
      <c r="JHF278" s="508"/>
      <c r="JHG278" s="508"/>
      <c r="JHH278" s="508"/>
      <c r="JHI278" s="508"/>
      <c r="JHJ278" s="508"/>
      <c r="JHK278" s="508"/>
      <c r="JHL278" s="508"/>
      <c r="JHM278" s="508"/>
      <c r="JHN278" s="508"/>
      <c r="JHO278" s="508"/>
      <c r="JHP278" s="508"/>
      <c r="JHQ278" s="508"/>
      <c r="JHR278" s="508"/>
      <c r="JHS278" s="508"/>
      <c r="JHT278" s="508"/>
      <c r="JHU278" s="508"/>
      <c r="JHV278" s="508"/>
      <c r="JHW278" s="508"/>
      <c r="JHX278" s="508"/>
      <c r="JHY278" s="508"/>
      <c r="JHZ278" s="508"/>
      <c r="JIA278" s="508"/>
      <c r="JIB278" s="508"/>
      <c r="JIC278" s="508"/>
      <c r="JID278" s="508"/>
      <c r="JIE278" s="508"/>
      <c r="JIF278" s="508"/>
      <c r="JIG278" s="508"/>
      <c r="JIH278" s="508"/>
      <c r="JII278" s="508"/>
      <c r="JIJ278" s="508"/>
      <c r="JIK278" s="508"/>
      <c r="JIL278" s="508"/>
      <c r="JIM278" s="508"/>
      <c r="JIN278" s="508"/>
      <c r="JIO278" s="508"/>
      <c r="JIP278" s="508"/>
      <c r="JIQ278" s="508"/>
      <c r="JIR278" s="508"/>
      <c r="JIS278" s="508"/>
      <c r="JIT278" s="508"/>
      <c r="JIU278" s="508"/>
      <c r="JIV278" s="508"/>
      <c r="JIW278" s="508"/>
      <c r="JIX278" s="508"/>
      <c r="JIY278" s="508"/>
      <c r="JIZ278" s="508"/>
      <c r="JJA278" s="508"/>
      <c r="JJB278" s="508"/>
      <c r="JJC278" s="508"/>
      <c r="JJD278" s="508"/>
      <c r="JJE278" s="508"/>
      <c r="JJF278" s="508"/>
      <c r="JJG278" s="508"/>
      <c r="JJH278" s="508"/>
      <c r="JJI278" s="508"/>
      <c r="JJJ278" s="508"/>
      <c r="JJK278" s="508"/>
      <c r="JJL278" s="508"/>
      <c r="JJM278" s="508"/>
      <c r="JJN278" s="508"/>
      <c r="JJO278" s="508"/>
      <c r="JJP278" s="508"/>
      <c r="JJQ278" s="508"/>
      <c r="JJR278" s="508"/>
      <c r="JJS278" s="508"/>
      <c r="JJT278" s="508"/>
      <c r="JJU278" s="508"/>
      <c r="JJV278" s="508"/>
      <c r="JJW278" s="508"/>
      <c r="JJX278" s="508"/>
      <c r="JJY278" s="508"/>
      <c r="JJZ278" s="508"/>
      <c r="JKA278" s="508"/>
      <c r="JKB278" s="508"/>
      <c r="JKC278" s="508"/>
      <c r="JKD278" s="508"/>
      <c r="JKE278" s="508"/>
      <c r="JKF278" s="508"/>
      <c r="JKG278" s="508"/>
      <c r="JKH278" s="508"/>
      <c r="JKI278" s="508"/>
      <c r="JKJ278" s="508"/>
      <c r="JKK278" s="508"/>
      <c r="JKL278" s="508"/>
      <c r="JKM278" s="508"/>
      <c r="JKN278" s="508"/>
      <c r="JKO278" s="508"/>
      <c r="JKP278" s="508"/>
      <c r="JKQ278" s="508"/>
      <c r="JKR278" s="508"/>
      <c r="JKS278" s="508"/>
      <c r="JKT278" s="508"/>
      <c r="JKU278" s="508"/>
      <c r="JKV278" s="508"/>
      <c r="JKW278" s="508"/>
      <c r="JKX278" s="508"/>
      <c r="JKY278" s="508"/>
      <c r="JKZ278" s="508"/>
      <c r="JLA278" s="508"/>
      <c r="JLB278" s="508"/>
      <c r="JLC278" s="508"/>
      <c r="JLD278" s="508"/>
      <c r="JLE278" s="508"/>
      <c r="JLF278" s="508"/>
      <c r="JLG278" s="508"/>
      <c r="JLH278" s="508"/>
      <c r="JLI278" s="508"/>
      <c r="JLJ278" s="508"/>
      <c r="JLK278" s="508"/>
      <c r="JLL278" s="508"/>
      <c r="JLM278" s="508"/>
      <c r="JLN278" s="508"/>
      <c r="JLO278" s="508"/>
      <c r="JLP278" s="508"/>
      <c r="JLQ278" s="508"/>
      <c r="JLR278" s="508"/>
      <c r="JLS278" s="508"/>
      <c r="JLT278" s="508"/>
      <c r="JLU278" s="508"/>
      <c r="JLV278" s="508"/>
      <c r="JLW278" s="508"/>
      <c r="JLX278" s="508"/>
      <c r="JLY278" s="508"/>
      <c r="JLZ278" s="508"/>
      <c r="JMA278" s="508"/>
      <c r="JMB278" s="508"/>
      <c r="JMC278" s="508"/>
      <c r="JMD278" s="508"/>
      <c r="JME278" s="508"/>
      <c r="JMF278" s="508"/>
      <c r="JMG278" s="508"/>
      <c r="JMH278" s="508"/>
      <c r="JMI278" s="508"/>
      <c r="JMJ278" s="508"/>
      <c r="JMK278" s="508"/>
      <c r="JML278" s="508"/>
      <c r="JMM278" s="508"/>
      <c r="JMN278" s="508"/>
      <c r="JMO278" s="508"/>
      <c r="JMP278" s="508"/>
      <c r="JMQ278" s="508"/>
      <c r="JMR278" s="508"/>
      <c r="JMS278" s="508"/>
      <c r="JMT278" s="508"/>
      <c r="JMU278" s="508"/>
      <c r="JMV278" s="508"/>
      <c r="JMW278" s="508"/>
      <c r="JMX278" s="508"/>
      <c r="JMY278" s="508"/>
      <c r="JMZ278" s="508"/>
      <c r="JNA278" s="508"/>
      <c r="JNB278" s="508"/>
      <c r="JNC278" s="508"/>
      <c r="JND278" s="508"/>
      <c r="JNE278" s="508"/>
      <c r="JNF278" s="508"/>
      <c r="JNG278" s="508"/>
      <c r="JNH278" s="508"/>
      <c r="JNI278" s="508"/>
      <c r="JNJ278" s="508"/>
      <c r="JNK278" s="508"/>
      <c r="JNL278" s="508"/>
      <c r="JNM278" s="508"/>
      <c r="JNN278" s="508"/>
      <c r="JNO278" s="508"/>
      <c r="JNP278" s="508"/>
      <c r="JNQ278" s="508"/>
      <c r="JNR278" s="508"/>
      <c r="JNS278" s="508"/>
      <c r="JNT278" s="508"/>
      <c r="JNU278" s="508"/>
      <c r="JNV278" s="508"/>
      <c r="JNW278" s="508"/>
      <c r="JNX278" s="508"/>
      <c r="JNY278" s="508"/>
      <c r="JNZ278" s="508"/>
      <c r="JOA278" s="508"/>
      <c r="JOB278" s="508"/>
      <c r="JOC278" s="508"/>
      <c r="JOD278" s="508"/>
      <c r="JOE278" s="508"/>
      <c r="JOF278" s="508"/>
      <c r="JOG278" s="508"/>
      <c r="JOH278" s="508"/>
      <c r="JOI278" s="508"/>
      <c r="JOJ278" s="508"/>
      <c r="JOK278" s="508"/>
      <c r="JOL278" s="508"/>
      <c r="JOM278" s="508"/>
      <c r="JON278" s="508"/>
      <c r="JOO278" s="508"/>
      <c r="JOP278" s="508"/>
      <c r="JOQ278" s="508"/>
      <c r="JOR278" s="508"/>
      <c r="JOS278" s="508"/>
      <c r="JOT278" s="508"/>
      <c r="JOU278" s="508"/>
      <c r="JOV278" s="508"/>
      <c r="JOW278" s="508"/>
      <c r="JOX278" s="508"/>
      <c r="JOY278" s="508"/>
      <c r="JOZ278" s="508"/>
      <c r="JPA278" s="508"/>
      <c r="JPB278" s="508"/>
      <c r="JPC278" s="508"/>
      <c r="JPD278" s="508"/>
      <c r="JPE278" s="508"/>
      <c r="JPF278" s="508"/>
      <c r="JPG278" s="508"/>
      <c r="JPH278" s="508"/>
      <c r="JPI278" s="508"/>
      <c r="JPJ278" s="508"/>
      <c r="JPK278" s="508"/>
      <c r="JPL278" s="508"/>
      <c r="JPM278" s="508"/>
      <c r="JPN278" s="508"/>
      <c r="JPO278" s="508"/>
      <c r="JPP278" s="508"/>
      <c r="JPQ278" s="508"/>
      <c r="JPR278" s="508"/>
      <c r="JPS278" s="508"/>
      <c r="JPT278" s="508"/>
      <c r="JPU278" s="508"/>
      <c r="JPV278" s="508"/>
      <c r="JPW278" s="508"/>
      <c r="JPX278" s="508"/>
      <c r="JPY278" s="508"/>
      <c r="JPZ278" s="508"/>
      <c r="JQA278" s="508"/>
      <c r="JQB278" s="508"/>
      <c r="JQC278" s="508"/>
      <c r="JQD278" s="508"/>
      <c r="JQE278" s="508"/>
      <c r="JQF278" s="508"/>
      <c r="JQG278" s="508"/>
      <c r="JQH278" s="508"/>
      <c r="JQI278" s="508"/>
      <c r="JQJ278" s="508"/>
      <c r="JQK278" s="508"/>
      <c r="JQL278" s="508"/>
      <c r="JQM278" s="508"/>
      <c r="JQN278" s="508"/>
      <c r="JQO278" s="508"/>
      <c r="JQP278" s="508"/>
      <c r="JQQ278" s="508"/>
      <c r="JQR278" s="508"/>
      <c r="JQS278" s="508"/>
      <c r="JQT278" s="508"/>
      <c r="JQU278" s="508"/>
      <c r="JQV278" s="508"/>
      <c r="JQW278" s="508"/>
      <c r="JQX278" s="508"/>
      <c r="JQY278" s="508"/>
      <c r="JQZ278" s="508"/>
      <c r="JRA278" s="508"/>
      <c r="JRB278" s="508"/>
      <c r="JRC278" s="508"/>
      <c r="JRD278" s="508"/>
      <c r="JRE278" s="508"/>
      <c r="JRF278" s="508"/>
      <c r="JRG278" s="508"/>
      <c r="JRH278" s="508"/>
      <c r="JRI278" s="508"/>
      <c r="JRJ278" s="508"/>
      <c r="JRK278" s="508"/>
      <c r="JRL278" s="508"/>
      <c r="JRM278" s="508"/>
      <c r="JRN278" s="508"/>
      <c r="JRO278" s="508"/>
      <c r="JRP278" s="508"/>
      <c r="JRQ278" s="508"/>
      <c r="JRR278" s="508"/>
      <c r="JRS278" s="508"/>
      <c r="JRT278" s="508"/>
      <c r="JRU278" s="508"/>
      <c r="JRV278" s="508"/>
      <c r="JRW278" s="508"/>
      <c r="JRX278" s="508"/>
      <c r="JRY278" s="508"/>
      <c r="JRZ278" s="508"/>
      <c r="JSA278" s="508"/>
      <c r="JSB278" s="508"/>
      <c r="JSC278" s="508"/>
      <c r="JSD278" s="508"/>
      <c r="JSE278" s="508"/>
      <c r="JSF278" s="508"/>
      <c r="JSG278" s="508"/>
      <c r="JSH278" s="508"/>
      <c r="JSI278" s="508"/>
      <c r="JSJ278" s="508"/>
      <c r="JSK278" s="508"/>
      <c r="JSL278" s="508"/>
      <c r="JSM278" s="508"/>
      <c r="JSN278" s="508"/>
      <c r="JSO278" s="508"/>
      <c r="JSP278" s="508"/>
      <c r="JSQ278" s="508"/>
      <c r="JSR278" s="508"/>
      <c r="JSS278" s="508"/>
      <c r="JST278" s="508"/>
      <c r="JSU278" s="508"/>
      <c r="JSV278" s="508"/>
      <c r="JSW278" s="508"/>
      <c r="JSX278" s="508"/>
      <c r="JSY278" s="508"/>
      <c r="JSZ278" s="508"/>
      <c r="JTA278" s="508"/>
      <c r="JTB278" s="508"/>
      <c r="JTC278" s="508"/>
      <c r="JTD278" s="508"/>
      <c r="JTE278" s="508"/>
      <c r="JTF278" s="508"/>
      <c r="JTG278" s="508"/>
      <c r="JTH278" s="508"/>
      <c r="JTI278" s="508"/>
      <c r="JTJ278" s="508"/>
      <c r="JTK278" s="508"/>
      <c r="JTL278" s="508"/>
      <c r="JTM278" s="508"/>
      <c r="JTN278" s="508"/>
      <c r="JTO278" s="508"/>
      <c r="JTP278" s="508"/>
      <c r="JTQ278" s="508"/>
      <c r="JTR278" s="508"/>
      <c r="JTS278" s="508"/>
      <c r="JTT278" s="508"/>
      <c r="JTU278" s="508"/>
      <c r="JTV278" s="508"/>
      <c r="JTW278" s="508"/>
      <c r="JTX278" s="508"/>
      <c r="JTY278" s="508"/>
      <c r="JTZ278" s="508"/>
      <c r="JUA278" s="508"/>
      <c r="JUB278" s="508"/>
      <c r="JUC278" s="508"/>
      <c r="JUD278" s="508"/>
      <c r="JUE278" s="508"/>
      <c r="JUF278" s="508"/>
      <c r="JUG278" s="508"/>
      <c r="JUH278" s="508"/>
      <c r="JUI278" s="508"/>
      <c r="JUJ278" s="508"/>
      <c r="JUK278" s="508"/>
      <c r="JUL278" s="508"/>
      <c r="JUM278" s="508"/>
      <c r="JUN278" s="508"/>
      <c r="JUO278" s="508"/>
      <c r="JUP278" s="508"/>
      <c r="JUQ278" s="508"/>
      <c r="JUR278" s="508"/>
      <c r="JUS278" s="508"/>
      <c r="JUT278" s="508"/>
      <c r="JUU278" s="508"/>
      <c r="JUV278" s="508"/>
      <c r="JUW278" s="508"/>
      <c r="JUX278" s="508"/>
      <c r="JUY278" s="508"/>
      <c r="JUZ278" s="508"/>
      <c r="JVA278" s="508"/>
      <c r="JVB278" s="508"/>
      <c r="JVC278" s="508"/>
      <c r="JVD278" s="508"/>
      <c r="JVE278" s="508"/>
      <c r="JVF278" s="508"/>
      <c r="JVG278" s="508"/>
      <c r="JVH278" s="508"/>
      <c r="JVI278" s="508"/>
      <c r="JVJ278" s="508"/>
      <c r="JVK278" s="508"/>
      <c r="JVL278" s="508"/>
      <c r="JVM278" s="508"/>
      <c r="JVN278" s="508"/>
      <c r="JVO278" s="508"/>
      <c r="JVP278" s="508"/>
      <c r="JVQ278" s="508"/>
      <c r="JVR278" s="508"/>
      <c r="JVS278" s="508"/>
      <c r="JVT278" s="508"/>
      <c r="JVU278" s="508"/>
      <c r="JVV278" s="508"/>
      <c r="JVW278" s="508"/>
      <c r="JVX278" s="508"/>
      <c r="JVY278" s="508"/>
      <c r="JVZ278" s="508"/>
      <c r="JWA278" s="508"/>
      <c r="JWB278" s="508"/>
      <c r="JWC278" s="508"/>
      <c r="JWD278" s="508"/>
      <c r="JWE278" s="508"/>
      <c r="JWF278" s="508"/>
      <c r="JWG278" s="508"/>
      <c r="JWH278" s="508"/>
      <c r="JWI278" s="508"/>
      <c r="JWJ278" s="508"/>
      <c r="JWK278" s="508"/>
      <c r="JWL278" s="508"/>
      <c r="JWM278" s="508"/>
      <c r="JWN278" s="508"/>
      <c r="JWO278" s="508"/>
      <c r="JWP278" s="508"/>
      <c r="JWQ278" s="508"/>
      <c r="JWR278" s="508"/>
      <c r="JWS278" s="508"/>
      <c r="JWT278" s="508"/>
      <c r="JWU278" s="508"/>
      <c r="JWV278" s="508"/>
      <c r="JWW278" s="508"/>
      <c r="JWX278" s="508"/>
      <c r="JWY278" s="508"/>
      <c r="JWZ278" s="508"/>
      <c r="JXA278" s="508"/>
      <c r="JXB278" s="508"/>
      <c r="JXC278" s="508"/>
      <c r="JXD278" s="508"/>
      <c r="JXE278" s="508"/>
      <c r="JXF278" s="508"/>
      <c r="JXG278" s="508"/>
      <c r="JXH278" s="508"/>
      <c r="JXI278" s="508"/>
      <c r="JXJ278" s="508"/>
      <c r="JXK278" s="508"/>
      <c r="JXL278" s="508"/>
      <c r="JXM278" s="508"/>
      <c r="JXN278" s="508"/>
      <c r="JXO278" s="508"/>
      <c r="JXP278" s="508"/>
      <c r="JXQ278" s="508"/>
      <c r="JXR278" s="508"/>
      <c r="JXS278" s="508"/>
      <c r="JXT278" s="508"/>
      <c r="JXU278" s="508"/>
      <c r="JXV278" s="508"/>
      <c r="JXW278" s="508"/>
      <c r="JXX278" s="508"/>
      <c r="JXY278" s="508"/>
      <c r="JXZ278" s="508"/>
      <c r="JYA278" s="508"/>
      <c r="JYB278" s="508"/>
      <c r="JYC278" s="508"/>
      <c r="JYD278" s="508"/>
      <c r="JYE278" s="508"/>
      <c r="JYF278" s="508"/>
      <c r="JYG278" s="508"/>
      <c r="JYH278" s="508"/>
      <c r="JYI278" s="508"/>
      <c r="JYJ278" s="508"/>
      <c r="JYK278" s="508"/>
      <c r="JYL278" s="508"/>
      <c r="JYM278" s="508"/>
      <c r="JYN278" s="508"/>
      <c r="JYO278" s="508"/>
      <c r="JYP278" s="508"/>
      <c r="JYQ278" s="508"/>
      <c r="JYR278" s="508"/>
      <c r="JYS278" s="508"/>
      <c r="JYT278" s="508"/>
      <c r="JYU278" s="508"/>
      <c r="JYV278" s="508"/>
      <c r="JYW278" s="508"/>
      <c r="JYX278" s="508"/>
      <c r="JYY278" s="508"/>
      <c r="JYZ278" s="508"/>
      <c r="JZA278" s="508"/>
      <c r="JZB278" s="508"/>
      <c r="JZC278" s="508"/>
      <c r="JZD278" s="508"/>
      <c r="JZE278" s="508"/>
      <c r="JZF278" s="508"/>
      <c r="JZG278" s="508"/>
      <c r="JZH278" s="508"/>
      <c r="JZI278" s="508"/>
      <c r="JZJ278" s="508"/>
      <c r="JZK278" s="508"/>
      <c r="JZL278" s="508"/>
      <c r="JZM278" s="508"/>
      <c r="JZN278" s="508"/>
      <c r="JZO278" s="508"/>
      <c r="JZP278" s="508"/>
      <c r="JZQ278" s="508"/>
      <c r="JZR278" s="508"/>
      <c r="JZS278" s="508"/>
      <c r="JZT278" s="508"/>
      <c r="JZU278" s="508"/>
      <c r="JZV278" s="508"/>
      <c r="JZW278" s="508"/>
      <c r="JZX278" s="508"/>
      <c r="JZY278" s="508"/>
      <c r="JZZ278" s="508"/>
      <c r="KAA278" s="508"/>
      <c r="KAB278" s="508"/>
      <c r="KAC278" s="508"/>
      <c r="KAD278" s="508"/>
      <c r="KAE278" s="508"/>
      <c r="KAF278" s="508"/>
      <c r="KAG278" s="508"/>
      <c r="KAH278" s="508"/>
      <c r="KAI278" s="508"/>
      <c r="KAJ278" s="508"/>
      <c r="KAK278" s="508"/>
      <c r="KAL278" s="508"/>
      <c r="KAM278" s="508"/>
      <c r="KAN278" s="508"/>
      <c r="KAO278" s="508"/>
      <c r="KAP278" s="508"/>
      <c r="KAQ278" s="508"/>
      <c r="KAR278" s="508"/>
      <c r="KAS278" s="508"/>
      <c r="KAT278" s="508"/>
      <c r="KAU278" s="508"/>
      <c r="KAV278" s="508"/>
      <c r="KAW278" s="508"/>
      <c r="KAX278" s="508"/>
      <c r="KAY278" s="508"/>
      <c r="KAZ278" s="508"/>
      <c r="KBA278" s="508"/>
      <c r="KBB278" s="508"/>
      <c r="KBC278" s="508"/>
      <c r="KBD278" s="508"/>
      <c r="KBE278" s="508"/>
      <c r="KBF278" s="508"/>
      <c r="KBG278" s="508"/>
      <c r="KBH278" s="508"/>
      <c r="KBI278" s="508"/>
      <c r="KBJ278" s="508"/>
      <c r="KBK278" s="508"/>
      <c r="KBL278" s="508"/>
      <c r="KBM278" s="508"/>
      <c r="KBN278" s="508"/>
      <c r="KBO278" s="508"/>
      <c r="KBP278" s="508"/>
      <c r="KBQ278" s="508"/>
      <c r="KBR278" s="508"/>
      <c r="KBS278" s="508"/>
      <c r="KBT278" s="508"/>
      <c r="KBU278" s="508"/>
      <c r="KBV278" s="508"/>
      <c r="KBW278" s="508"/>
      <c r="KBX278" s="508"/>
      <c r="KBY278" s="508"/>
      <c r="KBZ278" s="508"/>
      <c r="KCA278" s="508"/>
      <c r="KCB278" s="508"/>
      <c r="KCC278" s="508"/>
      <c r="KCD278" s="508"/>
      <c r="KCE278" s="508"/>
      <c r="KCF278" s="508"/>
      <c r="KCG278" s="508"/>
      <c r="KCH278" s="508"/>
      <c r="KCI278" s="508"/>
      <c r="KCJ278" s="508"/>
      <c r="KCK278" s="508"/>
      <c r="KCL278" s="508"/>
      <c r="KCM278" s="508"/>
      <c r="KCN278" s="508"/>
      <c r="KCO278" s="508"/>
      <c r="KCP278" s="508"/>
      <c r="KCQ278" s="508"/>
      <c r="KCR278" s="508"/>
      <c r="KCS278" s="508"/>
      <c r="KCT278" s="508"/>
      <c r="KCU278" s="508"/>
      <c r="KCV278" s="508"/>
      <c r="KCW278" s="508"/>
      <c r="KCX278" s="508"/>
      <c r="KCY278" s="508"/>
      <c r="KCZ278" s="508"/>
      <c r="KDA278" s="508"/>
      <c r="KDB278" s="508"/>
      <c r="KDC278" s="508"/>
      <c r="KDD278" s="508"/>
      <c r="KDE278" s="508"/>
      <c r="KDF278" s="508"/>
      <c r="KDG278" s="508"/>
      <c r="KDH278" s="508"/>
      <c r="KDI278" s="508"/>
      <c r="KDJ278" s="508"/>
      <c r="KDK278" s="508"/>
      <c r="KDL278" s="508"/>
      <c r="KDM278" s="508"/>
      <c r="KDN278" s="508"/>
      <c r="KDO278" s="508"/>
      <c r="KDP278" s="508"/>
      <c r="KDQ278" s="508"/>
      <c r="KDR278" s="508"/>
      <c r="KDS278" s="508"/>
      <c r="KDT278" s="508"/>
      <c r="KDU278" s="508"/>
      <c r="KDV278" s="508"/>
      <c r="KDW278" s="508"/>
      <c r="KDX278" s="508"/>
      <c r="KDY278" s="508"/>
      <c r="KDZ278" s="508"/>
      <c r="KEA278" s="508"/>
      <c r="KEB278" s="508"/>
      <c r="KEC278" s="508"/>
      <c r="KED278" s="508"/>
      <c r="KEE278" s="508"/>
      <c r="KEF278" s="508"/>
      <c r="KEG278" s="508"/>
      <c r="KEH278" s="508"/>
      <c r="KEI278" s="508"/>
      <c r="KEJ278" s="508"/>
      <c r="KEK278" s="508"/>
      <c r="KEL278" s="508"/>
      <c r="KEM278" s="508"/>
      <c r="KEN278" s="508"/>
      <c r="KEO278" s="508"/>
      <c r="KEP278" s="508"/>
      <c r="KEQ278" s="508"/>
      <c r="KER278" s="508"/>
      <c r="KES278" s="508"/>
      <c r="KET278" s="508"/>
      <c r="KEU278" s="508"/>
      <c r="KEV278" s="508"/>
      <c r="KEW278" s="508"/>
      <c r="KEX278" s="508"/>
      <c r="KEY278" s="508"/>
      <c r="KEZ278" s="508"/>
      <c r="KFA278" s="508"/>
      <c r="KFB278" s="508"/>
      <c r="KFC278" s="508"/>
      <c r="KFD278" s="508"/>
      <c r="KFE278" s="508"/>
      <c r="KFF278" s="508"/>
      <c r="KFG278" s="508"/>
      <c r="KFH278" s="508"/>
      <c r="KFI278" s="508"/>
      <c r="KFJ278" s="508"/>
      <c r="KFK278" s="508"/>
      <c r="KFL278" s="508"/>
      <c r="KFM278" s="508"/>
      <c r="KFN278" s="508"/>
      <c r="KFO278" s="508"/>
      <c r="KFP278" s="508"/>
      <c r="KFQ278" s="508"/>
      <c r="KFR278" s="508"/>
      <c r="KFS278" s="508"/>
      <c r="KFT278" s="508"/>
      <c r="KFU278" s="508"/>
      <c r="KFV278" s="508"/>
      <c r="KFW278" s="508"/>
      <c r="KFX278" s="508"/>
      <c r="KFY278" s="508"/>
      <c r="KFZ278" s="508"/>
      <c r="KGA278" s="508"/>
      <c r="KGB278" s="508"/>
      <c r="KGC278" s="508"/>
      <c r="KGD278" s="508"/>
      <c r="KGE278" s="508"/>
      <c r="KGF278" s="508"/>
      <c r="KGG278" s="508"/>
      <c r="KGH278" s="508"/>
      <c r="KGI278" s="508"/>
      <c r="KGJ278" s="508"/>
      <c r="KGK278" s="508"/>
      <c r="KGL278" s="508"/>
      <c r="KGM278" s="508"/>
      <c r="KGN278" s="508"/>
      <c r="KGO278" s="508"/>
      <c r="KGP278" s="508"/>
      <c r="KGQ278" s="508"/>
      <c r="KGR278" s="508"/>
      <c r="KGS278" s="508"/>
      <c r="KGT278" s="508"/>
      <c r="KGU278" s="508"/>
      <c r="KGV278" s="508"/>
      <c r="KGW278" s="508"/>
      <c r="KGX278" s="508"/>
      <c r="KGY278" s="508"/>
      <c r="KGZ278" s="508"/>
      <c r="KHA278" s="508"/>
      <c r="KHB278" s="508"/>
      <c r="KHC278" s="508"/>
      <c r="KHD278" s="508"/>
      <c r="KHE278" s="508"/>
      <c r="KHF278" s="508"/>
      <c r="KHG278" s="508"/>
      <c r="KHH278" s="508"/>
      <c r="KHI278" s="508"/>
      <c r="KHJ278" s="508"/>
      <c r="KHK278" s="508"/>
      <c r="KHL278" s="508"/>
      <c r="KHM278" s="508"/>
      <c r="KHN278" s="508"/>
      <c r="KHO278" s="508"/>
      <c r="KHP278" s="508"/>
      <c r="KHQ278" s="508"/>
      <c r="KHR278" s="508"/>
      <c r="KHS278" s="508"/>
      <c r="KHT278" s="508"/>
      <c r="KHU278" s="508"/>
      <c r="KHV278" s="508"/>
      <c r="KHW278" s="508"/>
      <c r="KHX278" s="508"/>
      <c r="KHY278" s="508"/>
      <c r="KHZ278" s="508"/>
      <c r="KIA278" s="508"/>
      <c r="KIB278" s="508"/>
      <c r="KIC278" s="508"/>
      <c r="KID278" s="508"/>
      <c r="KIE278" s="508"/>
      <c r="KIF278" s="508"/>
      <c r="KIG278" s="508"/>
      <c r="KIH278" s="508"/>
      <c r="KII278" s="508"/>
      <c r="KIJ278" s="508"/>
      <c r="KIK278" s="508"/>
      <c r="KIL278" s="508"/>
      <c r="KIM278" s="508"/>
      <c r="KIN278" s="508"/>
      <c r="KIO278" s="508"/>
      <c r="KIP278" s="508"/>
      <c r="KIQ278" s="508"/>
      <c r="KIR278" s="508"/>
      <c r="KIS278" s="508"/>
      <c r="KIT278" s="508"/>
      <c r="KIU278" s="508"/>
      <c r="KIV278" s="508"/>
      <c r="KIW278" s="508"/>
      <c r="KIX278" s="508"/>
      <c r="KIY278" s="508"/>
      <c r="KIZ278" s="508"/>
      <c r="KJA278" s="508"/>
      <c r="KJB278" s="508"/>
      <c r="KJC278" s="508"/>
      <c r="KJD278" s="508"/>
      <c r="KJE278" s="508"/>
      <c r="KJF278" s="508"/>
      <c r="KJG278" s="508"/>
      <c r="KJH278" s="508"/>
      <c r="KJI278" s="508"/>
      <c r="KJJ278" s="508"/>
      <c r="KJK278" s="508"/>
      <c r="KJL278" s="508"/>
      <c r="KJM278" s="508"/>
      <c r="KJN278" s="508"/>
      <c r="KJO278" s="508"/>
      <c r="KJP278" s="508"/>
      <c r="KJQ278" s="508"/>
      <c r="KJR278" s="508"/>
      <c r="KJS278" s="508"/>
      <c r="KJT278" s="508"/>
      <c r="KJU278" s="508"/>
      <c r="KJV278" s="508"/>
      <c r="KJW278" s="508"/>
      <c r="KJX278" s="508"/>
      <c r="KJY278" s="508"/>
      <c r="KJZ278" s="508"/>
      <c r="KKA278" s="508"/>
      <c r="KKB278" s="508"/>
      <c r="KKC278" s="508"/>
      <c r="KKD278" s="508"/>
      <c r="KKE278" s="508"/>
      <c r="KKF278" s="508"/>
      <c r="KKG278" s="508"/>
      <c r="KKH278" s="508"/>
      <c r="KKI278" s="508"/>
      <c r="KKJ278" s="508"/>
      <c r="KKK278" s="508"/>
      <c r="KKL278" s="508"/>
      <c r="KKM278" s="508"/>
      <c r="KKN278" s="508"/>
      <c r="KKO278" s="508"/>
      <c r="KKP278" s="508"/>
      <c r="KKQ278" s="508"/>
      <c r="KKR278" s="508"/>
      <c r="KKS278" s="508"/>
      <c r="KKT278" s="508"/>
      <c r="KKU278" s="508"/>
      <c r="KKV278" s="508"/>
      <c r="KKW278" s="508"/>
      <c r="KKX278" s="508"/>
      <c r="KKY278" s="508"/>
      <c r="KKZ278" s="508"/>
      <c r="KLA278" s="508"/>
      <c r="KLB278" s="508"/>
      <c r="KLC278" s="508"/>
      <c r="KLD278" s="508"/>
      <c r="KLE278" s="508"/>
      <c r="KLF278" s="508"/>
      <c r="KLG278" s="508"/>
      <c r="KLH278" s="508"/>
      <c r="KLI278" s="508"/>
      <c r="KLJ278" s="508"/>
      <c r="KLK278" s="508"/>
      <c r="KLL278" s="508"/>
      <c r="KLM278" s="508"/>
      <c r="KLN278" s="508"/>
      <c r="KLO278" s="508"/>
      <c r="KLP278" s="508"/>
      <c r="KLQ278" s="508"/>
      <c r="KLR278" s="508"/>
      <c r="KLS278" s="508"/>
      <c r="KLT278" s="508"/>
      <c r="KLU278" s="508"/>
      <c r="KLV278" s="508"/>
      <c r="KLW278" s="508"/>
      <c r="KLX278" s="508"/>
      <c r="KLY278" s="508"/>
      <c r="KLZ278" s="508"/>
      <c r="KMA278" s="508"/>
      <c r="KMB278" s="508"/>
      <c r="KMC278" s="508"/>
      <c r="KMD278" s="508"/>
      <c r="KME278" s="508"/>
      <c r="KMF278" s="508"/>
      <c r="KMG278" s="508"/>
      <c r="KMH278" s="508"/>
      <c r="KMI278" s="508"/>
      <c r="KMJ278" s="508"/>
      <c r="KMK278" s="508"/>
      <c r="KML278" s="508"/>
      <c r="KMM278" s="508"/>
      <c r="KMN278" s="508"/>
      <c r="KMO278" s="508"/>
      <c r="KMP278" s="508"/>
      <c r="KMQ278" s="508"/>
      <c r="KMR278" s="508"/>
      <c r="KMS278" s="508"/>
      <c r="KMT278" s="508"/>
      <c r="KMU278" s="508"/>
      <c r="KMV278" s="508"/>
      <c r="KMW278" s="508"/>
      <c r="KMX278" s="508"/>
      <c r="KMY278" s="508"/>
      <c r="KMZ278" s="508"/>
      <c r="KNA278" s="508"/>
      <c r="KNB278" s="508"/>
      <c r="KNC278" s="508"/>
      <c r="KND278" s="508"/>
      <c r="KNE278" s="508"/>
      <c r="KNF278" s="508"/>
      <c r="KNG278" s="508"/>
      <c r="KNH278" s="508"/>
      <c r="KNI278" s="508"/>
      <c r="KNJ278" s="508"/>
      <c r="KNK278" s="508"/>
      <c r="KNL278" s="508"/>
      <c r="KNM278" s="508"/>
      <c r="KNN278" s="508"/>
      <c r="KNO278" s="508"/>
      <c r="KNP278" s="508"/>
      <c r="KNQ278" s="508"/>
      <c r="KNR278" s="508"/>
      <c r="KNS278" s="508"/>
      <c r="KNT278" s="508"/>
      <c r="KNU278" s="508"/>
      <c r="KNV278" s="508"/>
      <c r="KNW278" s="508"/>
      <c r="KNX278" s="508"/>
      <c r="KNY278" s="508"/>
      <c r="KNZ278" s="508"/>
      <c r="KOA278" s="508"/>
      <c r="KOB278" s="508"/>
      <c r="KOC278" s="508"/>
      <c r="KOD278" s="508"/>
      <c r="KOE278" s="508"/>
      <c r="KOF278" s="508"/>
      <c r="KOG278" s="508"/>
      <c r="KOH278" s="508"/>
      <c r="KOI278" s="508"/>
      <c r="KOJ278" s="508"/>
      <c r="KOK278" s="508"/>
      <c r="KOL278" s="508"/>
      <c r="KOM278" s="508"/>
      <c r="KON278" s="508"/>
      <c r="KOO278" s="508"/>
      <c r="KOP278" s="508"/>
      <c r="KOQ278" s="508"/>
      <c r="KOR278" s="508"/>
      <c r="KOS278" s="508"/>
      <c r="KOT278" s="508"/>
      <c r="KOU278" s="508"/>
      <c r="KOV278" s="508"/>
      <c r="KOW278" s="508"/>
      <c r="KOX278" s="508"/>
      <c r="KOY278" s="508"/>
      <c r="KOZ278" s="508"/>
      <c r="KPA278" s="508"/>
      <c r="KPB278" s="508"/>
      <c r="KPC278" s="508"/>
      <c r="KPD278" s="508"/>
      <c r="KPE278" s="508"/>
      <c r="KPF278" s="508"/>
      <c r="KPG278" s="508"/>
      <c r="KPH278" s="508"/>
      <c r="KPI278" s="508"/>
      <c r="KPJ278" s="508"/>
      <c r="KPK278" s="508"/>
      <c r="KPL278" s="508"/>
      <c r="KPM278" s="508"/>
      <c r="KPN278" s="508"/>
      <c r="KPO278" s="508"/>
      <c r="KPP278" s="508"/>
      <c r="KPQ278" s="508"/>
      <c r="KPR278" s="508"/>
      <c r="KPS278" s="508"/>
      <c r="KPT278" s="508"/>
      <c r="KPU278" s="508"/>
      <c r="KPV278" s="508"/>
      <c r="KPW278" s="508"/>
      <c r="KPX278" s="508"/>
      <c r="KPY278" s="508"/>
      <c r="KPZ278" s="508"/>
      <c r="KQA278" s="508"/>
      <c r="KQB278" s="508"/>
      <c r="KQC278" s="508"/>
      <c r="KQD278" s="508"/>
      <c r="KQE278" s="508"/>
      <c r="KQF278" s="508"/>
      <c r="KQG278" s="508"/>
      <c r="KQH278" s="508"/>
      <c r="KQI278" s="508"/>
      <c r="KQJ278" s="508"/>
      <c r="KQK278" s="508"/>
      <c r="KQL278" s="508"/>
      <c r="KQM278" s="508"/>
      <c r="KQN278" s="508"/>
      <c r="KQO278" s="508"/>
      <c r="KQP278" s="508"/>
      <c r="KQQ278" s="508"/>
      <c r="KQR278" s="508"/>
      <c r="KQS278" s="508"/>
      <c r="KQT278" s="508"/>
      <c r="KQU278" s="508"/>
      <c r="KQV278" s="508"/>
      <c r="KQW278" s="508"/>
      <c r="KQX278" s="508"/>
      <c r="KQY278" s="508"/>
      <c r="KQZ278" s="508"/>
      <c r="KRA278" s="508"/>
      <c r="KRB278" s="508"/>
      <c r="KRC278" s="508"/>
      <c r="KRD278" s="508"/>
      <c r="KRE278" s="508"/>
      <c r="KRF278" s="508"/>
      <c r="KRG278" s="508"/>
      <c r="KRH278" s="508"/>
      <c r="KRI278" s="508"/>
      <c r="KRJ278" s="508"/>
      <c r="KRK278" s="508"/>
      <c r="KRL278" s="508"/>
      <c r="KRM278" s="508"/>
      <c r="KRN278" s="508"/>
      <c r="KRO278" s="508"/>
      <c r="KRP278" s="508"/>
      <c r="KRQ278" s="508"/>
      <c r="KRR278" s="508"/>
      <c r="KRS278" s="508"/>
      <c r="KRT278" s="508"/>
      <c r="KRU278" s="508"/>
      <c r="KRV278" s="508"/>
      <c r="KRW278" s="508"/>
      <c r="KRX278" s="508"/>
      <c r="KRY278" s="508"/>
      <c r="KRZ278" s="508"/>
      <c r="KSA278" s="508"/>
      <c r="KSB278" s="508"/>
      <c r="KSC278" s="508"/>
      <c r="KSD278" s="508"/>
      <c r="KSE278" s="508"/>
      <c r="KSF278" s="508"/>
      <c r="KSG278" s="508"/>
      <c r="KSH278" s="508"/>
      <c r="KSI278" s="508"/>
      <c r="KSJ278" s="508"/>
      <c r="KSK278" s="508"/>
      <c r="KSL278" s="508"/>
      <c r="KSM278" s="508"/>
      <c r="KSN278" s="508"/>
      <c r="KSO278" s="508"/>
      <c r="KSP278" s="508"/>
      <c r="KSQ278" s="508"/>
      <c r="KSR278" s="508"/>
      <c r="KSS278" s="508"/>
      <c r="KST278" s="508"/>
      <c r="KSU278" s="508"/>
      <c r="KSV278" s="508"/>
      <c r="KSW278" s="508"/>
      <c r="KSX278" s="508"/>
      <c r="KSY278" s="508"/>
      <c r="KSZ278" s="508"/>
      <c r="KTA278" s="508"/>
      <c r="KTB278" s="508"/>
      <c r="KTC278" s="508"/>
      <c r="KTD278" s="508"/>
      <c r="KTE278" s="508"/>
      <c r="KTF278" s="508"/>
      <c r="KTG278" s="508"/>
      <c r="KTH278" s="508"/>
      <c r="KTI278" s="508"/>
      <c r="KTJ278" s="508"/>
      <c r="KTK278" s="508"/>
      <c r="KTL278" s="508"/>
      <c r="KTM278" s="508"/>
      <c r="KTN278" s="508"/>
      <c r="KTO278" s="508"/>
      <c r="KTP278" s="508"/>
      <c r="KTQ278" s="508"/>
      <c r="KTR278" s="508"/>
      <c r="KTS278" s="508"/>
      <c r="KTT278" s="508"/>
      <c r="KTU278" s="508"/>
      <c r="KTV278" s="508"/>
      <c r="KTW278" s="508"/>
      <c r="KTX278" s="508"/>
      <c r="KTY278" s="508"/>
      <c r="KTZ278" s="508"/>
      <c r="KUA278" s="508"/>
      <c r="KUB278" s="508"/>
      <c r="KUC278" s="508"/>
      <c r="KUD278" s="508"/>
      <c r="KUE278" s="508"/>
      <c r="KUF278" s="508"/>
      <c r="KUG278" s="508"/>
      <c r="KUH278" s="508"/>
      <c r="KUI278" s="508"/>
      <c r="KUJ278" s="508"/>
      <c r="KUK278" s="508"/>
      <c r="KUL278" s="508"/>
      <c r="KUM278" s="508"/>
      <c r="KUN278" s="508"/>
      <c r="KUO278" s="508"/>
      <c r="KUP278" s="508"/>
      <c r="KUQ278" s="508"/>
      <c r="KUR278" s="508"/>
      <c r="KUS278" s="508"/>
      <c r="KUT278" s="508"/>
      <c r="KUU278" s="508"/>
      <c r="KUV278" s="508"/>
      <c r="KUW278" s="508"/>
      <c r="KUX278" s="508"/>
      <c r="KUY278" s="508"/>
      <c r="KUZ278" s="508"/>
      <c r="KVA278" s="508"/>
      <c r="KVB278" s="508"/>
      <c r="KVC278" s="508"/>
      <c r="KVD278" s="508"/>
      <c r="KVE278" s="508"/>
      <c r="KVF278" s="508"/>
      <c r="KVG278" s="508"/>
      <c r="KVH278" s="508"/>
      <c r="KVI278" s="508"/>
      <c r="KVJ278" s="508"/>
      <c r="KVK278" s="508"/>
      <c r="KVL278" s="508"/>
      <c r="KVM278" s="508"/>
      <c r="KVN278" s="508"/>
      <c r="KVO278" s="508"/>
      <c r="KVP278" s="508"/>
      <c r="KVQ278" s="508"/>
      <c r="KVR278" s="508"/>
      <c r="KVS278" s="508"/>
      <c r="KVT278" s="508"/>
      <c r="KVU278" s="508"/>
      <c r="KVV278" s="508"/>
      <c r="KVW278" s="508"/>
      <c r="KVX278" s="508"/>
      <c r="KVY278" s="508"/>
      <c r="KVZ278" s="508"/>
      <c r="KWA278" s="508"/>
      <c r="KWB278" s="508"/>
      <c r="KWC278" s="508"/>
      <c r="KWD278" s="508"/>
      <c r="KWE278" s="508"/>
      <c r="KWF278" s="508"/>
      <c r="KWG278" s="508"/>
      <c r="KWH278" s="508"/>
      <c r="KWI278" s="508"/>
      <c r="KWJ278" s="508"/>
      <c r="KWK278" s="508"/>
      <c r="KWL278" s="508"/>
      <c r="KWM278" s="508"/>
      <c r="KWN278" s="508"/>
      <c r="KWO278" s="508"/>
      <c r="KWP278" s="508"/>
      <c r="KWQ278" s="508"/>
      <c r="KWR278" s="508"/>
      <c r="KWS278" s="508"/>
      <c r="KWT278" s="508"/>
      <c r="KWU278" s="508"/>
      <c r="KWV278" s="508"/>
      <c r="KWW278" s="508"/>
      <c r="KWX278" s="508"/>
      <c r="KWY278" s="508"/>
      <c r="KWZ278" s="508"/>
      <c r="KXA278" s="508"/>
      <c r="KXB278" s="508"/>
      <c r="KXC278" s="508"/>
      <c r="KXD278" s="508"/>
      <c r="KXE278" s="508"/>
      <c r="KXF278" s="508"/>
      <c r="KXG278" s="508"/>
      <c r="KXH278" s="508"/>
      <c r="KXI278" s="508"/>
      <c r="KXJ278" s="508"/>
      <c r="KXK278" s="508"/>
      <c r="KXL278" s="508"/>
      <c r="KXM278" s="508"/>
      <c r="KXN278" s="508"/>
      <c r="KXO278" s="508"/>
      <c r="KXP278" s="508"/>
      <c r="KXQ278" s="508"/>
      <c r="KXR278" s="508"/>
      <c r="KXS278" s="508"/>
      <c r="KXT278" s="508"/>
      <c r="KXU278" s="508"/>
      <c r="KXV278" s="508"/>
      <c r="KXW278" s="508"/>
      <c r="KXX278" s="508"/>
      <c r="KXY278" s="508"/>
      <c r="KXZ278" s="508"/>
      <c r="KYA278" s="508"/>
      <c r="KYB278" s="508"/>
      <c r="KYC278" s="508"/>
      <c r="KYD278" s="508"/>
      <c r="KYE278" s="508"/>
      <c r="KYF278" s="508"/>
      <c r="KYG278" s="508"/>
      <c r="KYH278" s="508"/>
      <c r="KYI278" s="508"/>
      <c r="KYJ278" s="508"/>
      <c r="KYK278" s="508"/>
      <c r="KYL278" s="508"/>
      <c r="KYM278" s="508"/>
      <c r="KYN278" s="508"/>
      <c r="KYO278" s="508"/>
      <c r="KYP278" s="508"/>
      <c r="KYQ278" s="508"/>
      <c r="KYR278" s="508"/>
      <c r="KYS278" s="508"/>
      <c r="KYT278" s="508"/>
      <c r="KYU278" s="508"/>
      <c r="KYV278" s="508"/>
      <c r="KYW278" s="508"/>
      <c r="KYX278" s="508"/>
      <c r="KYY278" s="508"/>
      <c r="KYZ278" s="508"/>
      <c r="KZA278" s="508"/>
      <c r="KZB278" s="508"/>
      <c r="KZC278" s="508"/>
      <c r="KZD278" s="508"/>
      <c r="KZE278" s="508"/>
      <c r="KZF278" s="508"/>
      <c r="KZG278" s="508"/>
      <c r="KZH278" s="508"/>
      <c r="KZI278" s="508"/>
      <c r="KZJ278" s="508"/>
      <c r="KZK278" s="508"/>
      <c r="KZL278" s="508"/>
      <c r="KZM278" s="508"/>
      <c r="KZN278" s="508"/>
      <c r="KZO278" s="508"/>
      <c r="KZP278" s="508"/>
      <c r="KZQ278" s="508"/>
      <c r="KZR278" s="508"/>
      <c r="KZS278" s="508"/>
      <c r="KZT278" s="508"/>
      <c r="KZU278" s="508"/>
      <c r="KZV278" s="508"/>
      <c r="KZW278" s="508"/>
      <c r="KZX278" s="508"/>
      <c r="KZY278" s="508"/>
      <c r="KZZ278" s="508"/>
      <c r="LAA278" s="508"/>
      <c r="LAB278" s="508"/>
      <c r="LAC278" s="508"/>
      <c r="LAD278" s="508"/>
      <c r="LAE278" s="508"/>
      <c r="LAF278" s="508"/>
      <c r="LAG278" s="508"/>
      <c r="LAH278" s="508"/>
      <c r="LAI278" s="508"/>
      <c r="LAJ278" s="508"/>
      <c r="LAK278" s="508"/>
      <c r="LAL278" s="508"/>
      <c r="LAM278" s="508"/>
      <c r="LAN278" s="508"/>
      <c r="LAO278" s="508"/>
      <c r="LAP278" s="508"/>
      <c r="LAQ278" s="508"/>
      <c r="LAR278" s="508"/>
      <c r="LAS278" s="508"/>
      <c r="LAT278" s="508"/>
      <c r="LAU278" s="508"/>
      <c r="LAV278" s="508"/>
      <c r="LAW278" s="508"/>
      <c r="LAX278" s="508"/>
      <c r="LAY278" s="508"/>
      <c r="LAZ278" s="508"/>
      <c r="LBA278" s="508"/>
      <c r="LBB278" s="508"/>
      <c r="LBC278" s="508"/>
      <c r="LBD278" s="508"/>
      <c r="LBE278" s="508"/>
      <c r="LBF278" s="508"/>
      <c r="LBG278" s="508"/>
      <c r="LBH278" s="508"/>
      <c r="LBI278" s="508"/>
      <c r="LBJ278" s="508"/>
      <c r="LBK278" s="508"/>
      <c r="LBL278" s="508"/>
      <c r="LBM278" s="508"/>
      <c r="LBN278" s="508"/>
      <c r="LBO278" s="508"/>
      <c r="LBP278" s="508"/>
      <c r="LBQ278" s="508"/>
      <c r="LBR278" s="508"/>
      <c r="LBS278" s="508"/>
      <c r="LBT278" s="508"/>
      <c r="LBU278" s="508"/>
      <c r="LBV278" s="508"/>
      <c r="LBW278" s="508"/>
      <c r="LBX278" s="508"/>
      <c r="LBY278" s="508"/>
      <c r="LBZ278" s="508"/>
      <c r="LCA278" s="508"/>
      <c r="LCB278" s="508"/>
      <c r="LCC278" s="508"/>
      <c r="LCD278" s="508"/>
      <c r="LCE278" s="508"/>
      <c r="LCF278" s="508"/>
      <c r="LCG278" s="508"/>
      <c r="LCH278" s="508"/>
      <c r="LCI278" s="508"/>
      <c r="LCJ278" s="508"/>
      <c r="LCK278" s="508"/>
      <c r="LCL278" s="508"/>
      <c r="LCM278" s="508"/>
      <c r="LCN278" s="508"/>
      <c r="LCO278" s="508"/>
      <c r="LCP278" s="508"/>
      <c r="LCQ278" s="508"/>
      <c r="LCR278" s="508"/>
      <c r="LCS278" s="508"/>
      <c r="LCT278" s="508"/>
      <c r="LCU278" s="508"/>
      <c r="LCV278" s="508"/>
      <c r="LCW278" s="508"/>
      <c r="LCX278" s="508"/>
      <c r="LCY278" s="508"/>
      <c r="LCZ278" s="508"/>
      <c r="LDA278" s="508"/>
      <c r="LDB278" s="508"/>
      <c r="LDC278" s="508"/>
      <c r="LDD278" s="508"/>
      <c r="LDE278" s="508"/>
      <c r="LDF278" s="508"/>
      <c r="LDG278" s="508"/>
      <c r="LDH278" s="508"/>
      <c r="LDI278" s="508"/>
      <c r="LDJ278" s="508"/>
      <c r="LDK278" s="508"/>
      <c r="LDL278" s="508"/>
      <c r="LDM278" s="508"/>
      <c r="LDN278" s="508"/>
      <c r="LDO278" s="508"/>
      <c r="LDP278" s="508"/>
      <c r="LDQ278" s="508"/>
      <c r="LDR278" s="508"/>
      <c r="LDS278" s="508"/>
      <c r="LDT278" s="508"/>
      <c r="LDU278" s="508"/>
      <c r="LDV278" s="508"/>
      <c r="LDW278" s="508"/>
      <c r="LDX278" s="508"/>
      <c r="LDY278" s="508"/>
      <c r="LDZ278" s="508"/>
      <c r="LEA278" s="508"/>
      <c r="LEB278" s="508"/>
      <c r="LEC278" s="508"/>
      <c r="LED278" s="508"/>
      <c r="LEE278" s="508"/>
      <c r="LEF278" s="508"/>
      <c r="LEG278" s="508"/>
      <c r="LEH278" s="508"/>
      <c r="LEI278" s="508"/>
      <c r="LEJ278" s="508"/>
      <c r="LEK278" s="508"/>
      <c r="LEL278" s="508"/>
      <c r="LEM278" s="508"/>
      <c r="LEN278" s="508"/>
      <c r="LEO278" s="508"/>
      <c r="LEP278" s="508"/>
      <c r="LEQ278" s="508"/>
      <c r="LER278" s="508"/>
      <c r="LES278" s="508"/>
      <c r="LET278" s="508"/>
      <c r="LEU278" s="508"/>
      <c r="LEV278" s="508"/>
      <c r="LEW278" s="508"/>
      <c r="LEX278" s="508"/>
      <c r="LEY278" s="508"/>
      <c r="LEZ278" s="508"/>
      <c r="LFA278" s="508"/>
      <c r="LFB278" s="508"/>
      <c r="LFC278" s="508"/>
      <c r="LFD278" s="508"/>
      <c r="LFE278" s="508"/>
      <c r="LFF278" s="508"/>
      <c r="LFG278" s="508"/>
      <c r="LFH278" s="508"/>
      <c r="LFI278" s="508"/>
      <c r="LFJ278" s="508"/>
      <c r="LFK278" s="508"/>
      <c r="LFL278" s="508"/>
      <c r="LFM278" s="508"/>
      <c r="LFN278" s="508"/>
      <c r="LFO278" s="508"/>
      <c r="LFP278" s="508"/>
      <c r="LFQ278" s="508"/>
      <c r="LFR278" s="508"/>
      <c r="LFS278" s="508"/>
      <c r="LFT278" s="508"/>
      <c r="LFU278" s="508"/>
      <c r="LFV278" s="508"/>
      <c r="LFW278" s="508"/>
      <c r="LFX278" s="508"/>
      <c r="LFY278" s="508"/>
      <c r="LFZ278" s="508"/>
      <c r="LGA278" s="508"/>
      <c r="LGB278" s="508"/>
      <c r="LGC278" s="508"/>
      <c r="LGD278" s="508"/>
      <c r="LGE278" s="508"/>
      <c r="LGF278" s="508"/>
      <c r="LGG278" s="508"/>
      <c r="LGH278" s="508"/>
      <c r="LGI278" s="508"/>
      <c r="LGJ278" s="508"/>
      <c r="LGK278" s="508"/>
      <c r="LGL278" s="508"/>
      <c r="LGM278" s="508"/>
      <c r="LGN278" s="508"/>
      <c r="LGO278" s="508"/>
      <c r="LGP278" s="508"/>
      <c r="LGQ278" s="508"/>
      <c r="LGR278" s="508"/>
      <c r="LGS278" s="508"/>
      <c r="LGT278" s="508"/>
      <c r="LGU278" s="508"/>
      <c r="LGV278" s="508"/>
      <c r="LGW278" s="508"/>
      <c r="LGX278" s="508"/>
      <c r="LGY278" s="508"/>
      <c r="LGZ278" s="508"/>
      <c r="LHA278" s="508"/>
      <c r="LHB278" s="508"/>
      <c r="LHC278" s="508"/>
      <c r="LHD278" s="508"/>
      <c r="LHE278" s="508"/>
      <c r="LHF278" s="508"/>
      <c r="LHG278" s="508"/>
      <c r="LHH278" s="508"/>
      <c r="LHI278" s="508"/>
      <c r="LHJ278" s="508"/>
      <c r="LHK278" s="508"/>
      <c r="LHL278" s="508"/>
      <c r="LHM278" s="508"/>
      <c r="LHN278" s="508"/>
      <c r="LHO278" s="508"/>
      <c r="LHP278" s="508"/>
      <c r="LHQ278" s="508"/>
      <c r="LHR278" s="508"/>
      <c r="LHS278" s="508"/>
      <c r="LHT278" s="508"/>
      <c r="LHU278" s="508"/>
      <c r="LHV278" s="508"/>
      <c r="LHW278" s="508"/>
      <c r="LHX278" s="508"/>
      <c r="LHY278" s="508"/>
      <c r="LHZ278" s="508"/>
      <c r="LIA278" s="508"/>
      <c r="LIB278" s="508"/>
      <c r="LIC278" s="508"/>
      <c r="LID278" s="508"/>
      <c r="LIE278" s="508"/>
      <c r="LIF278" s="508"/>
      <c r="LIG278" s="508"/>
      <c r="LIH278" s="508"/>
      <c r="LII278" s="508"/>
      <c r="LIJ278" s="508"/>
      <c r="LIK278" s="508"/>
      <c r="LIL278" s="508"/>
      <c r="LIM278" s="508"/>
      <c r="LIN278" s="508"/>
      <c r="LIO278" s="508"/>
      <c r="LIP278" s="508"/>
      <c r="LIQ278" s="508"/>
      <c r="LIR278" s="508"/>
      <c r="LIS278" s="508"/>
      <c r="LIT278" s="508"/>
      <c r="LIU278" s="508"/>
      <c r="LIV278" s="508"/>
      <c r="LIW278" s="508"/>
      <c r="LIX278" s="508"/>
      <c r="LIY278" s="508"/>
      <c r="LIZ278" s="508"/>
      <c r="LJA278" s="508"/>
      <c r="LJB278" s="508"/>
      <c r="LJC278" s="508"/>
      <c r="LJD278" s="508"/>
      <c r="LJE278" s="508"/>
      <c r="LJF278" s="508"/>
      <c r="LJG278" s="508"/>
      <c r="LJH278" s="508"/>
      <c r="LJI278" s="508"/>
      <c r="LJJ278" s="508"/>
      <c r="LJK278" s="508"/>
      <c r="LJL278" s="508"/>
      <c r="LJM278" s="508"/>
      <c r="LJN278" s="508"/>
      <c r="LJO278" s="508"/>
      <c r="LJP278" s="508"/>
      <c r="LJQ278" s="508"/>
      <c r="LJR278" s="508"/>
      <c r="LJS278" s="508"/>
      <c r="LJT278" s="508"/>
      <c r="LJU278" s="508"/>
      <c r="LJV278" s="508"/>
      <c r="LJW278" s="508"/>
      <c r="LJX278" s="508"/>
      <c r="LJY278" s="508"/>
      <c r="LJZ278" s="508"/>
      <c r="LKA278" s="508"/>
      <c r="LKB278" s="508"/>
      <c r="LKC278" s="508"/>
      <c r="LKD278" s="508"/>
      <c r="LKE278" s="508"/>
      <c r="LKF278" s="508"/>
      <c r="LKG278" s="508"/>
      <c r="LKH278" s="508"/>
      <c r="LKI278" s="508"/>
      <c r="LKJ278" s="508"/>
      <c r="LKK278" s="508"/>
      <c r="LKL278" s="508"/>
      <c r="LKM278" s="508"/>
      <c r="LKN278" s="508"/>
      <c r="LKO278" s="508"/>
      <c r="LKP278" s="508"/>
      <c r="LKQ278" s="508"/>
      <c r="LKR278" s="508"/>
      <c r="LKS278" s="508"/>
      <c r="LKT278" s="508"/>
      <c r="LKU278" s="508"/>
      <c r="LKV278" s="508"/>
      <c r="LKW278" s="508"/>
      <c r="LKX278" s="508"/>
      <c r="LKY278" s="508"/>
      <c r="LKZ278" s="508"/>
      <c r="LLA278" s="508"/>
      <c r="LLB278" s="508"/>
      <c r="LLC278" s="508"/>
      <c r="LLD278" s="508"/>
      <c r="LLE278" s="508"/>
      <c r="LLF278" s="508"/>
      <c r="LLG278" s="508"/>
      <c r="LLH278" s="508"/>
      <c r="LLI278" s="508"/>
      <c r="LLJ278" s="508"/>
      <c r="LLK278" s="508"/>
      <c r="LLL278" s="508"/>
      <c r="LLM278" s="508"/>
      <c r="LLN278" s="508"/>
      <c r="LLO278" s="508"/>
      <c r="LLP278" s="508"/>
      <c r="LLQ278" s="508"/>
      <c r="LLR278" s="508"/>
      <c r="LLS278" s="508"/>
      <c r="LLT278" s="508"/>
      <c r="LLU278" s="508"/>
      <c r="LLV278" s="508"/>
      <c r="LLW278" s="508"/>
      <c r="LLX278" s="508"/>
      <c r="LLY278" s="508"/>
      <c r="LLZ278" s="508"/>
      <c r="LMA278" s="508"/>
      <c r="LMB278" s="508"/>
      <c r="LMC278" s="508"/>
      <c r="LMD278" s="508"/>
      <c r="LME278" s="508"/>
      <c r="LMF278" s="508"/>
      <c r="LMG278" s="508"/>
      <c r="LMH278" s="508"/>
      <c r="LMI278" s="508"/>
      <c r="LMJ278" s="508"/>
      <c r="LMK278" s="508"/>
      <c r="LML278" s="508"/>
      <c r="LMM278" s="508"/>
      <c r="LMN278" s="508"/>
      <c r="LMO278" s="508"/>
      <c r="LMP278" s="508"/>
      <c r="LMQ278" s="508"/>
      <c r="LMR278" s="508"/>
      <c r="LMS278" s="508"/>
      <c r="LMT278" s="508"/>
      <c r="LMU278" s="508"/>
      <c r="LMV278" s="508"/>
      <c r="LMW278" s="508"/>
      <c r="LMX278" s="508"/>
      <c r="LMY278" s="508"/>
      <c r="LMZ278" s="508"/>
      <c r="LNA278" s="508"/>
      <c r="LNB278" s="508"/>
      <c r="LNC278" s="508"/>
      <c r="LND278" s="508"/>
      <c r="LNE278" s="508"/>
      <c r="LNF278" s="508"/>
      <c r="LNG278" s="508"/>
      <c r="LNH278" s="508"/>
      <c r="LNI278" s="508"/>
      <c r="LNJ278" s="508"/>
      <c r="LNK278" s="508"/>
      <c r="LNL278" s="508"/>
      <c r="LNM278" s="508"/>
      <c r="LNN278" s="508"/>
      <c r="LNO278" s="508"/>
      <c r="LNP278" s="508"/>
      <c r="LNQ278" s="508"/>
      <c r="LNR278" s="508"/>
      <c r="LNS278" s="508"/>
      <c r="LNT278" s="508"/>
      <c r="LNU278" s="508"/>
      <c r="LNV278" s="508"/>
      <c r="LNW278" s="508"/>
      <c r="LNX278" s="508"/>
      <c r="LNY278" s="508"/>
      <c r="LNZ278" s="508"/>
      <c r="LOA278" s="508"/>
      <c r="LOB278" s="508"/>
      <c r="LOC278" s="508"/>
      <c r="LOD278" s="508"/>
      <c r="LOE278" s="508"/>
      <c r="LOF278" s="508"/>
      <c r="LOG278" s="508"/>
      <c r="LOH278" s="508"/>
      <c r="LOI278" s="508"/>
      <c r="LOJ278" s="508"/>
      <c r="LOK278" s="508"/>
      <c r="LOL278" s="508"/>
      <c r="LOM278" s="508"/>
      <c r="LON278" s="508"/>
      <c r="LOO278" s="508"/>
      <c r="LOP278" s="508"/>
      <c r="LOQ278" s="508"/>
      <c r="LOR278" s="508"/>
      <c r="LOS278" s="508"/>
      <c r="LOT278" s="508"/>
      <c r="LOU278" s="508"/>
      <c r="LOV278" s="508"/>
      <c r="LOW278" s="508"/>
      <c r="LOX278" s="508"/>
      <c r="LOY278" s="508"/>
      <c r="LOZ278" s="508"/>
      <c r="LPA278" s="508"/>
      <c r="LPB278" s="508"/>
      <c r="LPC278" s="508"/>
      <c r="LPD278" s="508"/>
      <c r="LPE278" s="508"/>
      <c r="LPF278" s="508"/>
      <c r="LPG278" s="508"/>
      <c r="LPH278" s="508"/>
      <c r="LPI278" s="508"/>
      <c r="LPJ278" s="508"/>
      <c r="LPK278" s="508"/>
      <c r="LPL278" s="508"/>
      <c r="LPM278" s="508"/>
      <c r="LPN278" s="508"/>
      <c r="LPO278" s="508"/>
      <c r="LPP278" s="508"/>
      <c r="LPQ278" s="508"/>
      <c r="LPR278" s="508"/>
      <c r="LPS278" s="508"/>
      <c r="LPT278" s="508"/>
      <c r="LPU278" s="508"/>
      <c r="LPV278" s="508"/>
      <c r="LPW278" s="508"/>
      <c r="LPX278" s="508"/>
      <c r="LPY278" s="508"/>
      <c r="LPZ278" s="508"/>
      <c r="LQA278" s="508"/>
      <c r="LQB278" s="508"/>
      <c r="LQC278" s="508"/>
      <c r="LQD278" s="508"/>
      <c r="LQE278" s="508"/>
      <c r="LQF278" s="508"/>
      <c r="LQG278" s="508"/>
      <c r="LQH278" s="508"/>
      <c r="LQI278" s="508"/>
      <c r="LQJ278" s="508"/>
      <c r="LQK278" s="508"/>
      <c r="LQL278" s="508"/>
      <c r="LQM278" s="508"/>
      <c r="LQN278" s="508"/>
      <c r="LQO278" s="508"/>
      <c r="LQP278" s="508"/>
      <c r="LQQ278" s="508"/>
      <c r="LQR278" s="508"/>
      <c r="LQS278" s="508"/>
      <c r="LQT278" s="508"/>
      <c r="LQU278" s="508"/>
      <c r="LQV278" s="508"/>
      <c r="LQW278" s="508"/>
      <c r="LQX278" s="508"/>
      <c r="LQY278" s="508"/>
      <c r="LQZ278" s="508"/>
      <c r="LRA278" s="508"/>
      <c r="LRB278" s="508"/>
      <c r="LRC278" s="508"/>
      <c r="LRD278" s="508"/>
      <c r="LRE278" s="508"/>
      <c r="LRF278" s="508"/>
      <c r="LRG278" s="508"/>
      <c r="LRH278" s="508"/>
      <c r="LRI278" s="508"/>
      <c r="LRJ278" s="508"/>
      <c r="LRK278" s="508"/>
      <c r="LRL278" s="508"/>
      <c r="LRM278" s="508"/>
      <c r="LRN278" s="508"/>
      <c r="LRO278" s="508"/>
      <c r="LRP278" s="508"/>
      <c r="LRQ278" s="508"/>
      <c r="LRR278" s="508"/>
      <c r="LRS278" s="508"/>
      <c r="LRT278" s="508"/>
      <c r="LRU278" s="508"/>
      <c r="LRV278" s="508"/>
      <c r="LRW278" s="508"/>
      <c r="LRX278" s="508"/>
      <c r="LRY278" s="508"/>
      <c r="LRZ278" s="508"/>
      <c r="LSA278" s="508"/>
      <c r="LSB278" s="508"/>
      <c r="LSC278" s="508"/>
      <c r="LSD278" s="508"/>
      <c r="LSE278" s="508"/>
      <c r="LSF278" s="508"/>
      <c r="LSG278" s="508"/>
      <c r="LSH278" s="508"/>
      <c r="LSI278" s="508"/>
      <c r="LSJ278" s="508"/>
      <c r="LSK278" s="508"/>
      <c r="LSL278" s="508"/>
      <c r="LSM278" s="508"/>
      <c r="LSN278" s="508"/>
      <c r="LSO278" s="508"/>
      <c r="LSP278" s="508"/>
      <c r="LSQ278" s="508"/>
      <c r="LSR278" s="508"/>
      <c r="LSS278" s="508"/>
      <c r="LST278" s="508"/>
      <c r="LSU278" s="508"/>
      <c r="LSV278" s="508"/>
      <c r="LSW278" s="508"/>
      <c r="LSX278" s="508"/>
      <c r="LSY278" s="508"/>
      <c r="LSZ278" s="508"/>
      <c r="LTA278" s="508"/>
      <c r="LTB278" s="508"/>
      <c r="LTC278" s="508"/>
      <c r="LTD278" s="508"/>
      <c r="LTE278" s="508"/>
      <c r="LTF278" s="508"/>
      <c r="LTG278" s="508"/>
      <c r="LTH278" s="508"/>
      <c r="LTI278" s="508"/>
      <c r="LTJ278" s="508"/>
      <c r="LTK278" s="508"/>
      <c r="LTL278" s="508"/>
      <c r="LTM278" s="508"/>
      <c r="LTN278" s="508"/>
      <c r="LTO278" s="508"/>
      <c r="LTP278" s="508"/>
      <c r="LTQ278" s="508"/>
      <c r="LTR278" s="508"/>
      <c r="LTS278" s="508"/>
      <c r="LTT278" s="508"/>
      <c r="LTU278" s="508"/>
      <c r="LTV278" s="508"/>
      <c r="LTW278" s="508"/>
      <c r="LTX278" s="508"/>
      <c r="LTY278" s="508"/>
      <c r="LTZ278" s="508"/>
      <c r="LUA278" s="508"/>
      <c r="LUB278" s="508"/>
      <c r="LUC278" s="508"/>
      <c r="LUD278" s="508"/>
      <c r="LUE278" s="508"/>
      <c r="LUF278" s="508"/>
      <c r="LUG278" s="508"/>
      <c r="LUH278" s="508"/>
      <c r="LUI278" s="508"/>
      <c r="LUJ278" s="508"/>
      <c r="LUK278" s="508"/>
      <c r="LUL278" s="508"/>
      <c r="LUM278" s="508"/>
      <c r="LUN278" s="508"/>
      <c r="LUO278" s="508"/>
      <c r="LUP278" s="508"/>
      <c r="LUQ278" s="508"/>
      <c r="LUR278" s="508"/>
      <c r="LUS278" s="508"/>
      <c r="LUT278" s="508"/>
      <c r="LUU278" s="508"/>
      <c r="LUV278" s="508"/>
      <c r="LUW278" s="508"/>
      <c r="LUX278" s="508"/>
      <c r="LUY278" s="508"/>
      <c r="LUZ278" s="508"/>
      <c r="LVA278" s="508"/>
      <c r="LVB278" s="508"/>
      <c r="LVC278" s="508"/>
      <c r="LVD278" s="508"/>
      <c r="LVE278" s="508"/>
      <c r="LVF278" s="508"/>
      <c r="LVG278" s="508"/>
      <c r="LVH278" s="508"/>
      <c r="LVI278" s="508"/>
      <c r="LVJ278" s="508"/>
      <c r="LVK278" s="508"/>
      <c r="LVL278" s="508"/>
      <c r="LVM278" s="508"/>
      <c r="LVN278" s="508"/>
      <c r="LVO278" s="508"/>
      <c r="LVP278" s="508"/>
      <c r="LVQ278" s="508"/>
      <c r="LVR278" s="508"/>
      <c r="LVS278" s="508"/>
      <c r="LVT278" s="508"/>
      <c r="LVU278" s="508"/>
      <c r="LVV278" s="508"/>
      <c r="LVW278" s="508"/>
      <c r="LVX278" s="508"/>
      <c r="LVY278" s="508"/>
      <c r="LVZ278" s="508"/>
      <c r="LWA278" s="508"/>
      <c r="LWB278" s="508"/>
      <c r="LWC278" s="508"/>
      <c r="LWD278" s="508"/>
      <c r="LWE278" s="508"/>
      <c r="LWF278" s="508"/>
      <c r="LWG278" s="508"/>
      <c r="LWH278" s="508"/>
      <c r="LWI278" s="508"/>
      <c r="LWJ278" s="508"/>
      <c r="LWK278" s="508"/>
      <c r="LWL278" s="508"/>
      <c r="LWM278" s="508"/>
      <c r="LWN278" s="508"/>
      <c r="LWO278" s="508"/>
      <c r="LWP278" s="508"/>
      <c r="LWQ278" s="508"/>
      <c r="LWR278" s="508"/>
      <c r="LWS278" s="508"/>
      <c r="LWT278" s="508"/>
      <c r="LWU278" s="508"/>
      <c r="LWV278" s="508"/>
      <c r="LWW278" s="508"/>
      <c r="LWX278" s="508"/>
      <c r="LWY278" s="508"/>
      <c r="LWZ278" s="508"/>
      <c r="LXA278" s="508"/>
      <c r="LXB278" s="508"/>
      <c r="LXC278" s="508"/>
      <c r="LXD278" s="508"/>
      <c r="LXE278" s="508"/>
      <c r="LXF278" s="508"/>
      <c r="LXG278" s="508"/>
      <c r="LXH278" s="508"/>
      <c r="LXI278" s="508"/>
      <c r="LXJ278" s="508"/>
      <c r="LXK278" s="508"/>
      <c r="LXL278" s="508"/>
      <c r="LXM278" s="508"/>
      <c r="LXN278" s="508"/>
      <c r="LXO278" s="508"/>
      <c r="LXP278" s="508"/>
      <c r="LXQ278" s="508"/>
      <c r="LXR278" s="508"/>
      <c r="LXS278" s="508"/>
      <c r="LXT278" s="508"/>
      <c r="LXU278" s="508"/>
      <c r="LXV278" s="508"/>
      <c r="LXW278" s="508"/>
      <c r="LXX278" s="508"/>
      <c r="LXY278" s="508"/>
      <c r="LXZ278" s="508"/>
      <c r="LYA278" s="508"/>
      <c r="LYB278" s="508"/>
      <c r="LYC278" s="508"/>
      <c r="LYD278" s="508"/>
      <c r="LYE278" s="508"/>
      <c r="LYF278" s="508"/>
      <c r="LYG278" s="508"/>
      <c r="LYH278" s="508"/>
      <c r="LYI278" s="508"/>
      <c r="LYJ278" s="508"/>
      <c r="LYK278" s="508"/>
      <c r="LYL278" s="508"/>
      <c r="LYM278" s="508"/>
      <c r="LYN278" s="508"/>
      <c r="LYO278" s="508"/>
      <c r="LYP278" s="508"/>
      <c r="LYQ278" s="508"/>
      <c r="LYR278" s="508"/>
      <c r="LYS278" s="508"/>
      <c r="LYT278" s="508"/>
      <c r="LYU278" s="508"/>
      <c r="LYV278" s="508"/>
      <c r="LYW278" s="508"/>
      <c r="LYX278" s="508"/>
      <c r="LYY278" s="508"/>
      <c r="LYZ278" s="508"/>
      <c r="LZA278" s="508"/>
      <c r="LZB278" s="508"/>
      <c r="LZC278" s="508"/>
      <c r="LZD278" s="508"/>
      <c r="LZE278" s="508"/>
      <c r="LZF278" s="508"/>
      <c r="LZG278" s="508"/>
      <c r="LZH278" s="508"/>
      <c r="LZI278" s="508"/>
      <c r="LZJ278" s="508"/>
      <c r="LZK278" s="508"/>
      <c r="LZL278" s="508"/>
      <c r="LZM278" s="508"/>
      <c r="LZN278" s="508"/>
      <c r="LZO278" s="508"/>
      <c r="LZP278" s="508"/>
      <c r="LZQ278" s="508"/>
      <c r="LZR278" s="508"/>
      <c r="LZS278" s="508"/>
      <c r="LZT278" s="508"/>
      <c r="LZU278" s="508"/>
      <c r="LZV278" s="508"/>
      <c r="LZW278" s="508"/>
      <c r="LZX278" s="508"/>
      <c r="LZY278" s="508"/>
      <c r="LZZ278" s="508"/>
      <c r="MAA278" s="508"/>
      <c r="MAB278" s="508"/>
      <c r="MAC278" s="508"/>
      <c r="MAD278" s="508"/>
      <c r="MAE278" s="508"/>
      <c r="MAF278" s="508"/>
      <c r="MAG278" s="508"/>
      <c r="MAH278" s="508"/>
      <c r="MAI278" s="508"/>
      <c r="MAJ278" s="508"/>
      <c r="MAK278" s="508"/>
      <c r="MAL278" s="508"/>
      <c r="MAM278" s="508"/>
      <c r="MAN278" s="508"/>
      <c r="MAO278" s="508"/>
      <c r="MAP278" s="508"/>
      <c r="MAQ278" s="508"/>
      <c r="MAR278" s="508"/>
      <c r="MAS278" s="508"/>
      <c r="MAT278" s="508"/>
      <c r="MAU278" s="508"/>
      <c r="MAV278" s="508"/>
      <c r="MAW278" s="508"/>
      <c r="MAX278" s="508"/>
      <c r="MAY278" s="508"/>
      <c r="MAZ278" s="508"/>
      <c r="MBA278" s="508"/>
      <c r="MBB278" s="508"/>
      <c r="MBC278" s="508"/>
      <c r="MBD278" s="508"/>
      <c r="MBE278" s="508"/>
      <c r="MBF278" s="508"/>
      <c r="MBG278" s="508"/>
      <c r="MBH278" s="508"/>
      <c r="MBI278" s="508"/>
      <c r="MBJ278" s="508"/>
      <c r="MBK278" s="508"/>
      <c r="MBL278" s="508"/>
      <c r="MBM278" s="508"/>
      <c r="MBN278" s="508"/>
      <c r="MBO278" s="508"/>
      <c r="MBP278" s="508"/>
      <c r="MBQ278" s="508"/>
      <c r="MBR278" s="508"/>
      <c r="MBS278" s="508"/>
      <c r="MBT278" s="508"/>
      <c r="MBU278" s="508"/>
      <c r="MBV278" s="508"/>
      <c r="MBW278" s="508"/>
      <c r="MBX278" s="508"/>
      <c r="MBY278" s="508"/>
      <c r="MBZ278" s="508"/>
      <c r="MCA278" s="508"/>
      <c r="MCB278" s="508"/>
      <c r="MCC278" s="508"/>
      <c r="MCD278" s="508"/>
      <c r="MCE278" s="508"/>
      <c r="MCF278" s="508"/>
      <c r="MCG278" s="508"/>
      <c r="MCH278" s="508"/>
      <c r="MCI278" s="508"/>
      <c r="MCJ278" s="508"/>
      <c r="MCK278" s="508"/>
      <c r="MCL278" s="508"/>
      <c r="MCM278" s="508"/>
      <c r="MCN278" s="508"/>
      <c r="MCO278" s="508"/>
      <c r="MCP278" s="508"/>
      <c r="MCQ278" s="508"/>
      <c r="MCR278" s="508"/>
      <c r="MCS278" s="508"/>
      <c r="MCT278" s="508"/>
      <c r="MCU278" s="508"/>
      <c r="MCV278" s="508"/>
      <c r="MCW278" s="508"/>
      <c r="MCX278" s="508"/>
      <c r="MCY278" s="508"/>
      <c r="MCZ278" s="508"/>
      <c r="MDA278" s="508"/>
      <c r="MDB278" s="508"/>
      <c r="MDC278" s="508"/>
      <c r="MDD278" s="508"/>
      <c r="MDE278" s="508"/>
      <c r="MDF278" s="508"/>
      <c r="MDG278" s="508"/>
      <c r="MDH278" s="508"/>
      <c r="MDI278" s="508"/>
      <c r="MDJ278" s="508"/>
      <c r="MDK278" s="508"/>
      <c r="MDL278" s="508"/>
      <c r="MDM278" s="508"/>
      <c r="MDN278" s="508"/>
      <c r="MDO278" s="508"/>
      <c r="MDP278" s="508"/>
      <c r="MDQ278" s="508"/>
      <c r="MDR278" s="508"/>
      <c r="MDS278" s="508"/>
      <c r="MDT278" s="508"/>
      <c r="MDU278" s="508"/>
      <c r="MDV278" s="508"/>
      <c r="MDW278" s="508"/>
      <c r="MDX278" s="508"/>
      <c r="MDY278" s="508"/>
      <c r="MDZ278" s="508"/>
      <c r="MEA278" s="508"/>
      <c r="MEB278" s="508"/>
      <c r="MEC278" s="508"/>
      <c r="MED278" s="508"/>
      <c r="MEE278" s="508"/>
      <c r="MEF278" s="508"/>
      <c r="MEG278" s="508"/>
      <c r="MEH278" s="508"/>
      <c r="MEI278" s="508"/>
      <c r="MEJ278" s="508"/>
      <c r="MEK278" s="508"/>
      <c r="MEL278" s="508"/>
      <c r="MEM278" s="508"/>
      <c r="MEN278" s="508"/>
      <c r="MEO278" s="508"/>
      <c r="MEP278" s="508"/>
      <c r="MEQ278" s="508"/>
      <c r="MER278" s="508"/>
      <c r="MES278" s="508"/>
      <c r="MET278" s="508"/>
      <c r="MEU278" s="508"/>
      <c r="MEV278" s="508"/>
      <c r="MEW278" s="508"/>
      <c r="MEX278" s="508"/>
      <c r="MEY278" s="508"/>
      <c r="MEZ278" s="508"/>
      <c r="MFA278" s="508"/>
      <c r="MFB278" s="508"/>
      <c r="MFC278" s="508"/>
      <c r="MFD278" s="508"/>
      <c r="MFE278" s="508"/>
      <c r="MFF278" s="508"/>
      <c r="MFG278" s="508"/>
      <c r="MFH278" s="508"/>
      <c r="MFI278" s="508"/>
      <c r="MFJ278" s="508"/>
      <c r="MFK278" s="508"/>
      <c r="MFL278" s="508"/>
      <c r="MFM278" s="508"/>
      <c r="MFN278" s="508"/>
      <c r="MFO278" s="508"/>
      <c r="MFP278" s="508"/>
      <c r="MFQ278" s="508"/>
      <c r="MFR278" s="508"/>
      <c r="MFS278" s="508"/>
      <c r="MFT278" s="508"/>
      <c r="MFU278" s="508"/>
      <c r="MFV278" s="508"/>
      <c r="MFW278" s="508"/>
      <c r="MFX278" s="508"/>
      <c r="MFY278" s="508"/>
      <c r="MFZ278" s="508"/>
      <c r="MGA278" s="508"/>
      <c r="MGB278" s="508"/>
      <c r="MGC278" s="508"/>
      <c r="MGD278" s="508"/>
      <c r="MGE278" s="508"/>
      <c r="MGF278" s="508"/>
      <c r="MGG278" s="508"/>
      <c r="MGH278" s="508"/>
      <c r="MGI278" s="508"/>
      <c r="MGJ278" s="508"/>
      <c r="MGK278" s="508"/>
      <c r="MGL278" s="508"/>
      <c r="MGM278" s="508"/>
      <c r="MGN278" s="508"/>
      <c r="MGO278" s="508"/>
      <c r="MGP278" s="508"/>
      <c r="MGQ278" s="508"/>
      <c r="MGR278" s="508"/>
      <c r="MGS278" s="508"/>
      <c r="MGT278" s="508"/>
      <c r="MGU278" s="508"/>
      <c r="MGV278" s="508"/>
      <c r="MGW278" s="508"/>
      <c r="MGX278" s="508"/>
      <c r="MGY278" s="508"/>
      <c r="MGZ278" s="508"/>
      <c r="MHA278" s="508"/>
      <c r="MHB278" s="508"/>
      <c r="MHC278" s="508"/>
      <c r="MHD278" s="508"/>
      <c r="MHE278" s="508"/>
      <c r="MHF278" s="508"/>
      <c r="MHG278" s="508"/>
      <c r="MHH278" s="508"/>
      <c r="MHI278" s="508"/>
      <c r="MHJ278" s="508"/>
      <c r="MHK278" s="508"/>
      <c r="MHL278" s="508"/>
      <c r="MHM278" s="508"/>
      <c r="MHN278" s="508"/>
      <c r="MHO278" s="508"/>
      <c r="MHP278" s="508"/>
      <c r="MHQ278" s="508"/>
      <c r="MHR278" s="508"/>
      <c r="MHS278" s="508"/>
      <c r="MHT278" s="508"/>
      <c r="MHU278" s="508"/>
      <c r="MHV278" s="508"/>
      <c r="MHW278" s="508"/>
      <c r="MHX278" s="508"/>
      <c r="MHY278" s="508"/>
      <c r="MHZ278" s="508"/>
      <c r="MIA278" s="508"/>
      <c r="MIB278" s="508"/>
      <c r="MIC278" s="508"/>
      <c r="MID278" s="508"/>
      <c r="MIE278" s="508"/>
      <c r="MIF278" s="508"/>
      <c r="MIG278" s="508"/>
      <c r="MIH278" s="508"/>
      <c r="MII278" s="508"/>
      <c r="MIJ278" s="508"/>
      <c r="MIK278" s="508"/>
      <c r="MIL278" s="508"/>
      <c r="MIM278" s="508"/>
      <c r="MIN278" s="508"/>
      <c r="MIO278" s="508"/>
      <c r="MIP278" s="508"/>
      <c r="MIQ278" s="508"/>
      <c r="MIR278" s="508"/>
      <c r="MIS278" s="508"/>
      <c r="MIT278" s="508"/>
      <c r="MIU278" s="508"/>
      <c r="MIV278" s="508"/>
      <c r="MIW278" s="508"/>
      <c r="MIX278" s="508"/>
      <c r="MIY278" s="508"/>
      <c r="MIZ278" s="508"/>
      <c r="MJA278" s="508"/>
      <c r="MJB278" s="508"/>
      <c r="MJC278" s="508"/>
      <c r="MJD278" s="508"/>
      <c r="MJE278" s="508"/>
      <c r="MJF278" s="508"/>
      <c r="MJG278" s="508"/>
      <c r="MJH278" s="508"/>
      <c r="MJI278" s="508"/>
      <c r="MJJ278" s="508"/>
      <c r="MJK278" s="508"/>
      <c r="MJL278" s="508"/>
      <c r="MJM278" s="508"/>
      <c r="MJN278" s="508"/>
      <c r="MJO278" s="508"/>
      <c r="MJP278" s="508"/>
      <c r="MJQ278" s="508"/>
      <c r="MJR278" s="508"/>
      <c r="MJS278" s="508"/>
      <c r="MJT278" s="508"/>
      <c r="MJU278" s="508"/>
      <c r="MJV278" s="508"/>
      <c r="MJW278" s="508"/>
      <c r="MJX278" s="508"/>
      <c r="MJY278" s="508"/>
      <c r="MJZ278" s="508"/>
      <c r="MKA278" s="508"/>
      <c r="MKB278" s="508"/>
      <c r="MKC278" s="508"/>
      <c r="MKD278" s="508"/>
      <c r="MKE278" s="508"/>
      <c r="MKF278" s="508"/>
      <c r="MKG278" s="508"/>
      <c r="MKH278" s="508"/>
      <c r="MKI278" s="508"/>
      <c r="MKJ278" s="508"/>
      <c r="MKK278" s="508"/>
      <c r="MKL278" s="508"/>
      <c r="MKM278" s="508"/>
      <c r="MKN278" s="508"/>
      <c r="MKO278" s="508"/>
      <c r="MKP278" s="508"/>
      <c r="MKQ278" s="508"/>
      <c r="MKR278" s="508"/>
      <c r="MKS278" s="508"/>
      <c r="MKT278" s="508"/>
      <c r="MKU278" s="508"/>
      <c r="MKV278" s="508"/>
      <c r="MKW278" s="508"/>
      <c r="MKX278" s="508"/>
      <c r="MKY278" s="508"/>
      <c r="MKZ278" s="508"/>
      <c r="MLA278" s="508"/>
      <c r="MLB278" s="508"/>
      <c r="MLC278" s="508"/>
      <c r="MLD278" s="508"/>
      <c r="MLE278" s="508"/>
      <c r="MLF278" s="508"/>
      <c r="MLG278" s="508"/>
      <c r="MLH278" s="508"/>
      <c r="MLI278" s="508"/>
      <c r="MLJ278" s="508"/>
      <c r="MLK278" s="508"/>
      <c r="MLL278" s="508"/>
      <c r="MLM278" s="508"/>
      <c r="MLN278" s="508"/>
      <c r="MLO278" s="508"/>
      <c r="MLP278" s="508"/>
      <c r="MLQ278" s="508"/>
      <c r="MLR278" s="508"/>
      <c r="MLS278" s="508"/>
      <c r="MLT278" s="508"/>
      <c r="MLU278" s="508"/>
      <c r="MLV278" s="508"/>
      <c r="MLW278" s="508"/>
      <c r="MLX278" s="508"/>
      <c r="MLY278" s="508"/>
      <c r="MLZ278" s="508"/>
      <c r="MMA278" s="508"/>
      <c r="MMB278" s="508"/>
      <c r="MMC278" s="508"/>
      <c r="MMD278" s="508"/>
      <c r="MME278" s="508"/>
      <c r="MMF278" s="508"/>
      <c r="MMG278" s="508"/>
      <c r="MMH278" s="508"/>
      <c r="MMI278" s="508"/>
      <c r="MMJ278" s="508"/>
      <c r="MMK278" s="508"/>
      <c r="MML278" s="508"/>
      <c r="MMM278" s="508"/>
      <c r="MMN278" s="508"/>
      <c r="MMO278" s="508"/>
      <c r="MMP278" s="508"/>
      <c r="MMQ278" s="508"/>
      <c r="MMR278" s="508"/>
      <c r="MMS278" s="508"/>
      <c r="MMT278" s="508"/>
      <c r="MMU278" s="508"/>
      <c r="MMV278" s="508"/>
      <c r="MMW278" s="508"/>
      <c r="MMX278" s="508"/>
      <c r="MMY278" s="508"/>
      <c r="MMZ278" s="508"/>
      <c r="MNA278" s="508"/>
      <c r="MNB278" s="508"/>
      <c r="MNC278" s="508"/>
      <c r="MND278" s="508"/>
      <c r="MNE278" s="508"/>
      <c r="MNF278" s="508"/>
      <c r="MNG278" s="508"/>
      <c r="MNH278" s="508"/>
      <c r="MNI278" s="508"/>
      <c r="MNJ278" s="508"/>
      <c r="MNK278" s="508"/>
      <c r="MNL278" s="508"/>
      <c r="MNM278" s="508"/>
      <c r="MNN278" s="508"/>
      <c r="MNO278" s="508"/>
      <c r="MNP278" s="508"/>
      <c r="MNQ278" s="508"/>
      <c r="MNR278" s="508"/>
      <c r="MNS278" s="508"/>
      <c r="MNT278" s="508"/>
      <c r="MNU278" s="508"/>
      <c r="MNV278" s="508"/>
      <c r="MNW278" s="508"/>
      <c r="MNX278" s="508"/>
      <c r="MNY278" s="508"/>
      <c r="MNZ278" s="508"/>
      <c r="MOA278" s="508"/>
      <c r="MOB278" s="508"/>
      <c r="MOC278" s="508"/>
      <c r="MOD278" s="508"/>
      <c r="MOE278" s="508"/>
      <c r="MOF278" s="508"/>
      <c r="MOG278" s="508"/>
      <c r="MOH278" s="508"/>
      <c r="MOI278" s="508"/>
      <c r="MOJ278" s="508"/>
      <c r="MOK278" s="508"/>
      <c r="MOL278" s="508"/>
      <c r="MOM278" s="508"/>
      <c r="MON278" s="508"/>
      <c r="MOO278" s="508"/>
      <c r="MOP278" s="508"/>
      <c r="MOQ278" s="508"/>
      <c r="MOR278" s="508"/>
      <c r="MOS278" s="508"/>
      <c r="MOT278" s="508"/>
      <c r="MOU278" s="508"/>
      <c r="MOV278" s="508"/>
      <c r="MOW278" s="508"/>
      <c r="MOX278" s="508"/>
      <c r="MOY278" s="508"/>
      <c r="MOZ278" s="508"/>
      <c r="MPA278" s="508"/>
      <c r="MPB278" s="508"/>
      <c r="MPC278" s="508"/>
      <c r="MPD278" s="508"/>
      <c r="MPE278" s="508"/>
      <c r="MPF278" s="508"/>
      <c r="MPG278" s="508"/>
      <c r="MPH278" s="508"/>
      <c r="MPI278" s="508"/>
      <c r="MPJ278" s="508"/>
      <c r="MPK278" s="508"/>
      <c r="MPL278" s="508"/>
      <c r="MPM278" s="508"/>
      <c r="MPN278" s="508"/>
      <c r="MPO278" s="508"/>
      <c r="MPP278" s="508"/>
      <c r="MPQ278" s="508"/>
      <c r="MPR278" s="508"/>
      <c r="MPS278" s="508"/>
      <c r="MPT278" s="508"/>
      <c r="MPU278" s="508"/>
      <c r="MPV278" s="508"/>
      <c r="MPW278" s="508"/>
      <c r="MPX278" s="508"/>
      <c r="MPY278" s="508"/>
      <c r="MPZ278" s="508"/>
      <c r="MQA278" s="508"/>
      <c r="MQB278" s="508"/>
      <c r="MQC278" s="508"/>
      <c r="MQD278" s="508"/>
      <c r="MQE278" s="508"/>
      <c r="MQF278" s="508"/>
      <c r="MQG278" s="508"/>
      <c r="MQH278" s="508"/>
      <c r="MQI278" s="508"/>
      <c r="MQJ278" s="508"/>
      <c r="MQK278" s="508"/>
      <c r="MQL278" s="508"/>
      <c r="MQM278" s="508"/>
      <c r="MQN278" s="508"/>
      <c r="MQO278" s="508"/>
      <c r="MQP278" s="508"/>
      <c r="MQQ278" s="508"/>
      <c r="MQR278" s="508"/>
      <c r="MQS278" s="508"/>
      <c r="MQT278" s="508"/>
      <c r="MQU278" s="508"/>
      <c r="MQV278" s="508"/>
      <c r="MQW278" s="508"/>
      <c r="MQX278" s="508"/>
      <c r="MQY278" s="508"/>
      <c r="MQZ278" s="508"/>
      <c r="MRA278" s="508"/>
      <c r="MRB278" s="508"/>
      <c r="MRC278" s="508"/>
      <c r="MRD278" s="508"/>
      <c r="MRE278" s="508"/>
      <c r="MRF278" s="508"/>
      <c r="MRG278" s="508"/>
      <c r="MRH278" s="508"/>
      <c r="MRI278" s="508"/>
      <c r="MRJ278" s="508"/>
      <c r="MRK278" s="508"/>
      <c r="MRL278" s="508"/>
      <c r="MRM278" s="508"/>
      <c r="MRN278" s="508"/>
      <c r="MRO278" s="508"/>
      <c r="MRP278" s="508"/>
      <c r="MRQ278" s="508"/>
      <c r="MRR278" s="508"/>
      <c r="MRS278" s="508"/>
      <c r="MRT278" s="508"/>
      <c r="MRU278" s="508"/>
      <c r="MRV278" s="508"/>
      <c r="MRW278" s="508"/>
      <c r="MRX278" s="508"/>
      <c r="MRY278" s="508"/>
      <c r="MRZ278" s="508"/>
      <c r="MSA278" s="508"/>
      <c r="MSB278" s="508"/>
      <c r="MSC278" s="508"/>
      <c r="MSD278" s="508"/>
      <c r="MSE278" s="508"/>
      <c r="MSF278" s="508"/>
      <c r="MSG278" s="508"/>
      <c r="MSH278" s="508"/>
      <c r="MSI278" s="508"/>
      <c r="MSJ278" s="508"/>
      <c r="MSK278" s="508"/>
      <c r="MSL278" s="508"/>
      <c r="MSM278" s="508"/>
      <c r="MSN278" s="508"/>
      <c r="MSO278" s="508"/>
      <c r="MSP278" s="508"/>
      <c r="MSQ278" s="508"/>
      <c r="MSR278" s="508"/>
      <c r="MSS278" s="508"/>
      <c r="MST278" s="508"/>
      <c r="MSU278" s="508"/>
      <c r="MSV278" s="508"/>
      <c r="MSW278" s="508"/>
      <c r="MSX278" s="508"/>
      <c r="MSY278" s="508"/>
      <c r="MSZ278" s="508"/>
      <c r="MTA278" s="508"/>
      <c r="MTB278" s="508"/>
      <c r="MTC278" s="508"/>
      <c r="MTD278" s="508"/>
      <c r="MTE278" s="508"/>
      <c r="MTF278" s="508"/>
      <c r="MTG278" s="508"/>
      <c r="MTH278" s="508"/>
      <c r="MTI278" s="508"/>
      <c r="MTJ278" s="508"/>
      <c r="MTK278" s="508"/>
      <c r="MTL278" s="508"/>
      <c r="MTM278" s="508"/>
      <c r="MTN278" s="508"/>
      <c r="MTO278" s="508"/>
      <c r="MTP278" s="508"/>
      <c r="MTQ278" s="508"/>
      <c r="MTR278" s="508"/>
      <c r="MTS278" s="508"/>
      <c r="MTT278" s="508"/>
      <c r="MTU278" s="508"/>
      <c r="MTV278" s="508"/>
      <c r="MTW278" s="508"/>
      <c r="MTX278" s="508"/>
      <c r="MTY278" s="508"/>
      <c r="MTZ278" s="508"/>
      <c r="MUA278" s="508"/>
      <c r="MUB278" s="508"/>
      <c r="MUC278" s="508"/>
      <c r="MUD278" s="508"/>
      <c r="MUE278" s="508"/>
      <c r="MUF278" s="508"/>
      <c r="MUG278" s="508"/>
      <c r="MUH278" s="508"/>
      <c r="MUI278" s="508"/>
      <c r="MUJ278" s="508"/>
      <c r="MUK278" s="508"/>
      <c r="MUL278" s="508"/>
      <c r="MUM278" s="508"/>
      <c r="MUN278" s="508"/>
      <c r="MUO278" s="508"/>
      <c r="MUP278" s="508"/>
      <c r="MUQ278" s="508"/>
      <c r="MUR278" s="508"/>
      <c r="MUS278" s="508"/>
      <c r="MUT278" s="508"/>
      <c r="MUU278" s="508"/>
      <c r="MUV278" s="508"/>
      <c r="MUW278" s="508"/>
      <c r="MUX278" s="508"/>
      <c r="MUY278" s="508"/>
      <c r="MUZ278" s="508"/>
      <c r="MVA278" s="508"/>
      <c r="MVB278" s="508"/>
      <c r="MVC278" s="508"/>
      <c r="MVD278" s="508"/>
      <c r="MVE278" s="508"/>
      <c r="MVF278" s="508"/>
      <c r="MVG278" s="508"/>
      <c r="MVH278" s="508"/>
      <c r="MVI278" s="508"/>
      <c r="MVJ278" s="508"/>
      <c r="MVK278" s="508"/>
      <c r="MVL278" s="508"/>
      <c r="MVM278" s="508"/>
      <c r="MVN278" s="508"/>
      <c r="MVO278" s="508"/>
      <c r="MVP278" s="508"/>
      <c r="MVQ278" s="508"/>
      <c r="MVR278" s="508"/>
      <c r="MVS278" s="508"/>
      <c r="MVT278" s="508"/>
      <c r="MVU278" s="508"/>
      <c r="MVV278" s="508"/>
      <c r="MVW278" s="508"/>
      <c r="MVX278" s="508"/>
      <c r="MVY278" s="508"/>
      <c r="MVZ278" s="508"/>
      <c r="MWA278" s="508"/>
      <c r="MWB278" s="508"/>
      <c r="MWC278" s="508"/>
      <c r="MWD278" s="508"/>
      <c r="MWE278" s="508"/>
      <c r="MWF278" s="508"/>
      <c r="MWG278" s="508"/>
      <c r="MWH278" s="508"/>
      <c r="MWI278" s="508"/>
      <c r="MWJ278" s="508"/>
      <c r="MWK278" s="508"/>
      <c r="MWL278" s="508"/>
      <c r="MWM278" s="508"/>
      <c r="MWN278" s="508"/>
      <c r="MWO278" s="508"/>
      <c r="MWP278" s="508"/>
      <c r="MWQ278" s="508"/>
      <c r="MWR278" s="508"/>
      <c r="MWS278" s="508"/>
      <c r="MWT278" s="508"/>
      <c r="MWU278" s="508"/>
      <c r="MWV278" s="508"/>
      <c r="MWW278" s="508"/>
      <c r="MWX278" s="508"/>
      <c r="MWY278" s="508"/>
      <c r="MWZ278" s="508"/>
      <c r="MXA278" s="508"/>
      <c r="MXB278" s="508"/>
      <c r="MXC278" s="508"/>
      <c r="MXD278" s="508"/>
      <c r="MXE278" s="508"/>
      <c r="MXF278" s="508"/>
      <c r="MXG278" s="508"/>
      <c r="MXH278" s="508"/>
      <c r="MXI278" s="508"/>
      <c r="MXJ278" s="508"/>
      <c r="MXK278" s="508"/>
      <c r="MXL278" s="508"/>
      <c r="MXM278" s="508"/>
      <c r="MXN278" s="508"/>
      <c r="MXO278" s="508"/>
      <c r="MXP278" s="508"/>
      <c r="MXQ278" s="508"/>
      <c r="MXR278" s="508"/>
      <c r="MXS278" s="508"/>
      <c r="MXT278" s="508"/>
      <c r="MXU278" s="508"/>
      <c r="MXV278" s="508"/>
      <c r="MXW278" s="508"/>
      <c r="MXX278" s="508"/>
      <c r="MXY278" s="508"/>
      <c r="MXZ278" s="508"/>
      <c r="MYA278" s="508"/>
      <c r="MYB278" s="508"/>
      <c r="MYC278" s="508"/>
      <c r="MYD278" s="508"/>
      <c r="MYE278" s="508"/>
      <c r="MYF278" s="508"/>
      <c r="MYG278" s="508"/>
      <c r="MYH278" s="508"/>
      <c r="MYI278" s="508"/>
      <c r="MYJ278" s="508"/>
      <c r="MYK278" s="508"/>
      <c r="MYL278" s="508"/>
      <c r="MYM278" s="508"/>
      <c r="MYN278" s="508"/>
      <c r="MYO278" s="508"/>
      <c r="MYP278" s="508"/>
      <c r="MYQ278" s="508"/>
      <c r="MYR278" s="508"/>
      <c r="MYS278" s="508"/>
      <c r="MYT278" s="508"/>
      <c r="MYU278" s="508"/>
      <c r="MYV278" s="508"/>
      <c r="MYW278" s="508"/>
      <c r="MYX278" s="508"/>
      <c r="MYY278" s="508"/>
      <c r="MYZ278" s="508"/>
      <c r="MZA278" s="508"/>
      <c r="MZB278" s="508"/>
      <c r="MZC278" s="508"/>
      <c r="MZD278" s="508"/>
      <c r="MZE278" s="508"/>
      <c r="MZF278" s="508"/>
      <c r="MZG278" s="508"/>
      <c r="MZH278" s="508"/>
      <c r="MZI278" s="508"/>
      <c r="MZJ278" s="508"/>
      <c r="MZK278" s="508"/>
      <c r="MZL278" s="508"/>
      <c r="MZM278" s="508"/>
      <c r="MZN278" s="508"/>
      <c r="MZO278" s="508"/>
      <c r="MZP278" s="508"/>
      <c r="MZQ278" s="508"/>
      <c r="MZR278" s="508"/>
      <c r="MZS278" s="508"/>
      <c r="MZT278" s="508"/>
      <c r="MZU278" s="508"/>
      <c r="MZV278" s="508"/>
      <c r="MZW278" s="508"/>
      <c r="MZX278" s="508"/>
      <c r="MZY278" s="508"/>
      <c r="MZZ278" s="508"/>
      <c r="NAA278" s="508"/>
      <c r="NAB278" s="508"/>
      <c r="NAC278" s="508"/>
      <c r="NAD278" s="508"/>
      <c r="NAE278" s="508"/>
      <c r="NAF278" s="508"/>
      <c r="NAG278" s="508"/>
      <c r="NAH278" s="508"/>
      <c r="NAI278" s="508"/>
      <c r="NAJ278" s="508"/>
      <c r="NAK278" s="508"/>
      <c r="NAL278" s="508"/>
      <c r="NAM278" s="508"/>
      <c r="NAN278" s="508"/>
      <c r="NAO278" s="508"/>
      <c r="NAP278" s="508"/>
      <c r="NAQ278" s="508"/>
      <c r="NAR278" s="508"/>
      <c r="NAS278" s="508"/>
      <c r="NAT278" s="508"/>
      <c r="NAU278" s="508"/>
      <c r="NAV278" s="508"/>
      <c r="NAW278" s="508"/>
      <c r="NAX278" s="508"/>
      <c r="NAY278" s="508"/>
      <c r="NAZ278" s="508"/>
      <c r="NBA278" s="508"/>
      <c r="NBB278" s="508"/>
      <c r="NBC278" s="508"/>
      <c r="NBD278" s="508"/>
      <c r="NBE278" s="508"/>
      <c r="NBF278" s="508"/>
      <c r="NBG278" s="508"/>
      <c r="NBH278" s="508"/>
      <c r="NBI278" s="508"/>
      <c r="NBJ278" s="508"/>
      <c r="NBK278" s="508"/>
      <c r="NBL278" s="508"/>
      <c r="NBM278" s="508"/>
      <c r="NBN278" s="508"/>
      <c r="NBO278" s="508"/>
      <c r="NBP278" s="508"/>
      <c r="NBQ278" s="508"/>
      <c r="NBR278" s="508"/>
      <c r="NBS278" s="508"/>
      <c r="NBT278" s="508"/>
      <c r="NBU278" s="508"/>
      <c r="NBV278" s="508"/>
      <c r="NBW278" s="508"/>
      <c r="NBX278" s="508"/>
      <c r="NBY278" s="508"/>
      <c r="NBZ278" s="508"/>
      <c r="NCA278" s="508"/>
      <c r="NCB278" s="508"/>
      <c r="NCC278" s="508"/>
      <c r="NCD278" s="508"/>
      <c r="NCE278" s="508"/>
      <c r="NCF278" s="508"/>
      <c r="NCG278" s="508"/>
      <c r="NCH278" s="508"/>
      <c r="NCI278" s="508"/>
      <c r="NCJ278" s="508"/>
      <c r="NCK278" s="508"/>
      <c r="NCL278" s="508"/>
      <c r="NCM278" s="508"/>
      <c r="NCN278" s="508"/>
      <c r="NCO278" s="508"/>
      <c r="NCP278" s="508"/>
      <c r="NCQ278" s="508"/>
      <c r="NCR278" s="508"/>
      <c r="NCS278" s="508"/>
      <c r="NCT278" s="508"/>
      <c r="NCU278" s="508"/>
      <c r="NCV278" s="508"/>
      <c r="NCW278" s="508"/>
      <c r="NCX278" s="508"/>
      <c r="NCY278" s="508"/>
      <c r="NCZ278" s="508"/>
      <c r="NDA278" s="508"/>
      <c r="NDB278" s="508"/>
      <c r="NDC278" s="508"/>
      <c r="NDD278" s="508"/>
      <c r="NDE278" s="508"/>
      <c r="NDF278" s="508"/>
      <c r="NDG278" s="508"/>
      <c r="NDH278" s="508"/>
      <c r="NDI278" s="508"/>
      <c r="NDJ278" s="508"/>
      <c r="NDK278" s="508"/>
      <c r="NDL278" s="508"/>
      <c r="NDM278" s="508"/>
      <c r="NDN278" s="508"/>
      <c r="NDO278" s="508"/>
      <c r="NDP278" s="508"/>
      <c r="NDQ278" s="508"/>
      <c r="NDR278" s="508"/>
      <c r="NDS278" s="508"/>
      <c r="NDT278" s="508"/>
      <c r="NDU278" s="508"/>
      <c r="NDV278" s="508"/>
      <c r="NDW278" s="508"/>
      <c r="NDX278" s="508"/>
      <c r="NDY278" s="508"/>
      <c r="NDZ278" s="508"/>
      <c r="NEA278" s="508"/>
      <c r="NEB278" s="508"/>
      <c r="NEC278" s="508"/>
      <c r="NED278" s="508"/>
      <c r="NEE278" s="508"/>
      <c r="NEF278" s="508"/>
      <c r="NEG278" s="508"/>
      <c r="NEH278" s="508"/>
      <c r="NEI278" s="508"/>
      <c r="NEJ278" s="508"/>
      <c r="NEK278" s="508"/>
      <c r="NEL278" s="508"/>
      <c r="NEM278" s="508"/>
      <c r="NEN278" s="508"/>
      <c r="NEO278" s="508"/>
      <c r="NEP278" s="508"/>
      <c r="NEQ278" s="508"/>
      <c r="NER278" s="508"/>
      <c r="NES278" s="508"/>
      <c r="NET278" s="508"/>
      <c r="NEU278" s="508"/>
      <c r="NEV278" s="508"/>
      <c r="NEW278" s="508"/>
      <c r="NEX278" s="508"/>
      <c r="NEY278" s="508"/>
      <c r="NEZ278" s="508"/>
      <c r="NFA278" s="508"/>
      <c r="NFB278" s="508"/>
      <c r="NFC278" s="508"/>
      <c r="NFD278" s="508"/>
      <c r="NFE278" s="508"/>
      <c r="NFF278" s="508"/>
      <c r="NFG278" s="508"/>
      <c r="NFH278" s="508"/>
      <c r="NFI278" s="508"/>
      <c r="NFJ278" s="508"/>
      <c r="NFK278" s="508"/>
      <c r="NFL278" s="508"/>
      <c r="NFM278" s="508"/>
      <c r="NFN278" s="508"/>
      <c r="NFO278" s="508"/>
      <c r="NFP278" s="508"/>
      <c r="NFQ278" s="508"/>
      <c r="NFR278" s="508"/>
      <c r="NFS278" s="508"/>
      <c r="NFT278" s="508"/>
      <c r="NFU278" s="508"/>
      <c r="NFV278" s="508"/>
      <c r="NFW278" s="508"/>
      <c r="NFX278" s="508"/>
      <c r="NFY278" s="508"/>
      <c r="NFZ278" s="508"/>
      <c r="NGA278" s="508"/>
      <c r="NGB278" s="508"/>
      <c r="NGC278" s="508"/>
      <c r="NGD278" s="508"/>
      <c r="NGE278" s="508"/>
      <c r="NGF278" s="508"/>
      <c r="NGG278" s="508"/>
      <c r="NGH278" s="508"/>
      <c r="NGI278" s="508"/>
      <c r="NGJ278" s="508"/>
      <c r="NGK278" s="508"/>
      <c r="NGL278" s="508"/>
      <c r="NGM278" s="508"/>
      <c r="NGN278" s="508"/>
      <c r="NGO278" s="508"/>
      <c r="NGP278" s="508"/>
      <c r="NGQ278" s="508"/>
      <c r="NGR278" s="508"/>
      <c r="NGS278" s="508"/>
      <c r="NGT278" s="508"/>
      <c r="NGU278" s="508"/>
      <c r="NGV278" s="508"/>
      <c r="NGW278" s="508"/>
      <c r="NGX278" s="508"/>
      <c r="NGY278" s="508"/>
      <c r="NGZ278" s="508"/>
      <c r="NHA278" s="508"/>
      <c r="NHB278" s="508"/>
      <c r="NHC278" s="508"/>
      <c r="NHD278" s="508"/>
      <c r="NHE278" s="508"/>
      <c r="NHF278" s="508"/>
      <c r="NHG278" s="508"/>
      <c r="NHH278" s="508"/>
      <c r="NHI278" s="508"/>
      <c r="NHJ278" s="508"/>
      <c r="NHK278" s="508"/>
      <c r="NHL278" s="508"/>
      <c r="NHM278" s="508"/>
      <c r="NHN278" s="508"/>
      <c r="NHO278" s="508"/>
      <c r="NHP278" s="508"/>
      <c r="NHQ278" s="508"/>
      <c r="NHR278" s="508"/>
      <c r="NHS278" s="508"/>
      <c r="NHT278" s="508"/>
      <c r="NHU278" s="508"/>
      <c r="NHV278" s="508"/>
      <c r="NHW278" s="508"/>
      <c r="NHX278" s="508"/>
      <c r="NHY278" s="508"/>
      <c r="NHZ278" s="508"/>
      <c r="NIA278" s="508"/>
      <c r="NIB278" s="508"/>
      <c r="NIC278" s="508"/>
      <c r="NID278" s="508"/>
      <c r="NIE278" s="508"/>
      <c r="NIF278" s="508"/>
      <c r="NIG278" s="508"/>
      <c r="NIH278" s="508"/>
      <c r="NII278" s="508"/>
      <c r="NIJ278" s="508"/>
      <c r="NIK278" s="508"/>
      <c r="NIL278" s="508"/>
      <c r="NIM278" s="508"/>
      <c r="NIN278" s="508"/>
      <c r="NIO278" s="508"/>
      <c r="NIP278" s="508"/>
      <c r="NIQ278" s="508"/>
      <c r="NIR278" s="508"/>
      <c r="NIS278" s="508"/>
      <c r="NIT278" s="508"/>
      <c r="NIU278" s="508"/>
      <c r="NIV278" s="508"/>
      <c r="NIW278" s="508"/>
      <c r="NIX278" s="508"/>
      <c r="NIY278" s="508"/>
      <c r="NIZ278" s="508"/>
      <c r="NJA278" s="508"/>
      <c r="NJB278" s="508"/>
      <c r="NJC278" s="508"/>
      <c r="NJD278" s="508"/>
      <c r="NJE278" s="508"/>
      <c r="NJF278" s="508"/>
      <c r="NJG278" s="508"/>
      <c r="NJH278" s="508"/>
      <c r="NJI278" s="508"/>
      <c r="NJJ278" s="508"/>
      <c r="NJK278" s="508"/>
      <c r="NJL278" s="508"/>
      <c r="NJM278" s="508"/>
      <c r="NJN278" s="508"/>
      <c r="NJO278" s="508"/>
      <c r="NJP278" s="508"/>
      <c r="NJQ278" s="508"/>
      <c r="NJR278" s="508"/>
      <c r="NJS278" s="508"/>
      <c r="NJT278" s="508"/>
      <c r="NJU278" s="508"/>
      <c r="NJV278" s="508"/>
      <c r="NJW278" s="508"/>
      <c r="NJX278" s="508"/>
      <c r="NJY278" s="508"/>
      <c r="NJZ278" s="508"/>
      <c r="NKA278" s="508"/>
      <c r="NKB278" s="508"/>
      <c r="NKC278" s="508"/>
      <c r="NKD278" s="508"/>
      <c r="NKE278" s="508"/>
      <c r="NKF278" s="508"/>
      <c r="NKG278" s="508"/>
      <c r="NKH278" s="508"/>
      <c r="NKI278" s="508"/>
      <c r="NKJ278" s="508"/>
      <c r="NKK278" s="508"/>
      <c r="NKL278" s="508"/>
      <c r="NKM278" s="508"/>
      <c r="NKN278" s="508"/>
      <c r="NKO278" s="508"/>
      <c r="NKP278" s="508"/>
      <c r="NKQ278" s="508"/>
      <c r="NKR278" s="508"/>
      <c r="NKS278" s="508"/>
      <c r="NKT278" s="508"/>
      <c r="NKU278" s="508"/>
      <c r="NKV278" s="508"/>
      <c r="NKW278" s="508"/>
      <c r="NKX278" s="508"/>
      <c r="NKY278" s="508"/>
      <c r="NKZ278" s="508"/>
      <c r="NLA278" s="508"/>
      <c r="NLB278" s="508"/>
      <c r="NLC278" s="508"/>
      <c r="NLD278" s="508"/>
      <c r="NLE278" s="508"/>
      <c r="NLF278" s="508"/>
      <c r="NLG278" s="508"/>
      <c r="NLH278" s="508"/>
      <c r="NLI278" s="508"/>
      <c r="NLJ278" s="508"/>
      <c r="NLK278" s="508"/>
      <c r="NLL278" s="508"/>
      <c r="NLM278" s="508"/>
      <c r="NLN278" s="508"/>
      <c r="NLO278" s="508"/>
      <c r="NLP278" s="508"/>
      <c r="NLQ278" s="508"/>
      <c r="NLR278" s="508"/>
      <c r="NLS278" s="508"/>
      <c r="NLT278" s="508"/>
      <c r="NLU278" s="508"/>
      <c r="NLV278" s="508"/>
      <c r="NLW278" s="508"/>
      <c r="NLX278" s="508"/>
      <c r="NLY278" s="508"/>
      <c r="NLZ278" s="508"/>
      <c r="NMA278" s="508"/>
      <c r="NMB278" s="508"/>
      <c r="NMC278" s="508"/>
      <c r="NMD278" s="508"/>
      <c r="NME278" s="508"/>
      <c r="NMF278" s="508"/>
      <c r="NMG278" s="508"/>
      <c r="NMH278" s="508"/>
      <c r="NMI278" s="508"/>
      <c r="NMJ278" s="508"/>
      <c r="NMK278" s="508"/>
      <c r="NML278" s="508"/>
      <c r="NMM278" s="508"/>
      <c r="NMN278" s="508"/>
      <c r="NMO278" s="508"/>
      <c r="NMP278" s="508"/>
      <c r="NMQ278" s="508"/>
      <c r="NMR278" s="508"/>
      <c r="NMS278" s="508"/>
      <c r="NMT278" s="508"/>
      <c r="NMU278" s="508"/>
      <c r="NMV278" s="508"/>
      <c r="NMW278" s="508"/>
      <c r="NMX278" s="508"/>
      <c r="NMY278" s="508"/>
      <c r="NMZ278" s="508"/>
      <c r="NNA278" s="508"/>
      <c r="NNB278" s="508"/>
      <c r="NNC278" s="508"/>
      <c r="NND278" s="508"/>
      <c r="NNE278" s="508"/>
      <c r="NNF278" s="508"/>
      <c r="NNG278" s="508"/>
      <c r="NNH278" s="508"/>
      <c r="NNI278" s="508"/>
      <c r="NNJ278" s="508"/>
      <c r="NNK278" s="508"/>
      <c r="NNL278" s="508"/>
      <c r="NNM278" s="508"/>
      <c r="NNN278" s="508"/>
      <c r="NNO278" s="508"/>
      <c r="NNP278" s="508"/>
      <c r="NNQ278" s="508"/>
      <c r="NNR278" s="508"/>
      <c r="NNS278" s="508"/>
      <c r="NNT278" s="508"/>
      <c r="NNU278" s="508"/>
      <c r="NNV278" s="508"/>
      <c r="NNW278" s="508"/>
      <c r="NNX278" s="508"/>
      <c r="NNY278" s="508"/>
      <c r="NNZ278" s="508"/>
      <c r="NOA278" s="508"/>
      <c r="NOB278" s="508"/>
      <c r="NOC278" s="508"/>
      <c r="NOD278" s="508"/>
      <c r="NOE278" s="508"/>
      <c r="NOF278" s="508"/>
      <c r="NOG278" s="508"/>
      <c r="NOH278" s="508"/>
      <c r="NOI278" s="508"/>
      <c r="NOJ278" s="508"/>
      <c r="NOK278" s="508"/>
      <c r="NOL278" s="508"/>
      <c r="NOM278" s="508"/>
      <c r="NON278" s="508"/>
      <c r="NOO278" s="508"/>
      <c r="NOP278" s="508"/>
      <c r="NOQ278" s="508"/>
      <c r="NOR278" s="508"/>
      <c r="NOS278" s="508"/>
      <c r="NOT278" s="508"/>
      <c r="NOU278" s="508"/>
      <c r="NOV278" s="508"/>
      <c r="NOW278" s="508"/>
      <c r="NOX278" s="508"/>
      <c r="NOY278" s="508"/>
      <c r="NOZ278" s="508"/>
      <c r="NPA278" s="508"/>
      <c r="NPB278" s="508"/>
      <c r="NPC278" s="508"/>
      <c r="NPD278" s="508"/>
      <c r="NPE278" s="508"/>
      <c r="NPF278" s="508"/>
      <c r="NPG278" s="508"/>
      <c r="NPH278" s="508"/>
      <c r="NPI278" s="508"/>
      <c r="NPJ278" s="508"/>
      <c r="NPK278" s="508"/>
      <c r="NPL278" s="508"/>
      <c r="NPM278" s="508"/>
      <c r="NPN278" s="508"/>
      <c r="NPO278" s="508"/>
      <c r="NPP278" s="508"/>
      <c r="NPQ278" s="508"/>
      <c r="NPR278" s="508"/>
      <c r="NPS278" s="508"/>
      <c r="NPT278" s="508"/>
      <c r="NPU278" s="508"/>
      <c r="NPV278" s="508"/>
      <c r="NPW278" s="508"/>
      <c r="NPX278" s="508"/>
      <c r="NPY278" s="508"/>
      <c r="NPZ278" s="508"/>
      <c r="NQA278" s="508"/>
      <c r="NQB278" s="508"/>
      <c r="NQC278" s="508"/>
      <c r="NQD278" s="508"/>
      <c r="NQE278" s="508"/>
      <c r="NQF278" s="508"/>
      <c r="NQG278" s="508"/>
      <c r="NQH278" s="508"/>
      <c r="NQI278" s="508"/>
      <c r="NQJ278" s="508"/>
      <c r="NQK278" s="508"/>
      <c r="NQL278" s="508"/>
      <c r="NQM278" s="508"/>
      <c r="NQN278" s="508"/>
      <c r="NQO278" s="508"/>
      <c r="NQP278" s="508"/>
      <c r="NQQ278" s="508"/>
      <c r="NQR278" s="508"/>
      <c r="NQS278" s="508"/>
      <c r="NQT278" s="508"/>
      <c r="NQU278" s="508"/>
      <c r="NQV278" s="508"/>
      <c r="NQW278" s="508"/>
      <c r="NQX278" s="508"/>
      <c r="NQY278" s="508"/>
      <c r="NQZ278" s="508"/>
      <c r="NRA278" s="508"/>
      <c r="NRB278" s="508"/>
      <c r="NRC278" s="508"/>
      <c r="NRD278" s="508"/>
      <c r="NRE278" s="508"/>
      <c r="NRF278" s="508"/>
      <c r="NRG278" s="508"/>
      <c r="NRH278" s="508"/>
      <c r="NRI278" s="508"/>
      <c r="NRJ278" s="508"/>
      <c r="NRK278" s="508"/>
      <c r="NRL278" s="508"/>
      <c r="NRM278" s="508"/>
      <c r="NRN278" s="508"/>
      <c r="NRO278" s="508"/>
      <c r="NRP278" s="508"/>
      <c r="NRQ278" s="508"/>
      <c r="NRR278" s="508"/>
      <c r="NRS278" s="508"/>
      <c r="NRT278" s="508"/>
      <c r="NRU278" s="508"/>
      <c r="NRV278" s="508"/>
      <c r="NRW278" s="508"/>
      <c r="NRX278" s="508"/>
      <c r="NRY278" s="508"/>
      <c r="NRZ278" s="508"/>
      <c r="NSA278" s="508"/>
      <c r="NSB278" s="508"/>
      <c r="NSC278" s="508"/>
      <c r="NSD278" s="508"/>
      <c r="NSE278" s="508"/>
      <c r="NSF278" s="508"/>
      <c r="NSG278" s="508"/>
      <c r="NSH278" s="508"/>
      <c r="NSI278" s="508"/>
      <c r="NSJ278" s="508"/>
      <c r="NSK278" s="508"/>
      <c r="NSL278" s="508"/>
      <c r="NSM278" s="508"/>
      <c r="NSN278" s="508"/>
      <c r="NSO278" s="508"/>
      <c r="NSP278" s="508"/>
      <c r="NSQ278" s="508"/>
      <c r="NSR278" s="508"/>
      <c r="NSS278" s="508"/>
      <c r="NST278" s="508"/>
      <c r="NSU278" s="508"/>
      <c r="NSV278" s="508"/>
      <c r="NSW278" s="508"/>
      <c r="NSX278" s="508"/>
      <c r="NSY278" s="508"/>
      <c r="NSZ278" s="508"/>
      <c r="NTA278" s="508"/>
      <c r="NTB278" s="508"/>
      <c r="NTC278" s="508"/>
      <c r="NTD278" s="508"/>
      <c r="NTE278" s="508"/>
      <c r="NTF278" s="508"/>
      <c r="NTG278" s="508"/>
      <c r="NTH278" s="508"/>
      <c r="NTI278" s="508"/>
      <c r="NTJ278" s="508"/>
      <c r="NTK278" s="508"/>
      <c r="NTL278" s="508"/>
      <c r="NTM278" s="508"/>
      <c r="NTN278" s="508"/>
      <c r="NTO278" s="508"/>
      <c r="NTP278" s="508"/>
      <c r="NTQ278" s="508"/>
      <c r="NTR278" s="508"/>
      <c r="NTS278" s="508"/>
      <c r="NTT278" s="508"/>
      <c r="NTU278" s="508"/>
      <c r="NTV278" s="508"/>
      <c r="NTW278" s="508"/>
      <c r="NTX278" s="508"/>
      <c r="NTY278" s="508"/>
      <c r="NTZ278" s="508"/>
      <c r="NUA278" s="508"/>
      <c r="NUB278" s="508"/>
      <c r="NUC278" s="508"/>
      <c r="NUD278" s="508"/>
      <c r="NUE278" s="508"/>
      <c r="NUF278" s="508"/>
      <c r="NUG278" s="508"/>
      <c r="NUH278" s="508"/>
      <c r="NUI278" s="508"/>
      <c r="NUJ278" s="508"/>
      <c r="NUK278" s="508"/>
      <c r="NUL278" s="508"/>
      <c r="NUM278" s="508"/>
      <c r="NUN278" s="508"/>
      <c r="NUO278" s="508"/>
      <c r="NUP278" s="508"/>
      <c r="NUQ278" s="508"/>
      <c r="NUR278" s="508"/>
      <c r="NUS278" s="508"/>
      <c r="NUT278" s="508"/>
      <c r="NUU278" s="508"/>
      <c r="NUV278" s="508"/>
      <c r="NUW278" s="508"/>
      <c r="NUX278" s="508"/>
      <c r="NUY278" s="508"/>
      <c r="NUZ278" s="508"/>
      <c r="NVA278" s="508"/>
      <c r="NVB278" s="508"/>
      <c r="NVC278" s="508"/>
      <c r="NVD278" s="508"/>
      <c r="NVE278" s="508"/>
      <c r="NVF278" s="508"/>
      <c r="NVG278" s="508"/>
      <c r="NVH278" s="508"/>
      <c r="NVI278" s="508"/>
      <c r="NVJ278" s="508"/>
      <c r="NVK278" s="508"/>
      <c r="NVL278" s="508"/>
      <c r="NVM278" s="508"/>
      <c r="NVN278" s="508"/>
      <c r="NVO278" s="508"/>
      <c r="NVP278" s="508"/>
      <c r="NVQ278" s="508"/>
      <c r="NVR278" s="508"/>
      <c r="NVS278" s="508"/>
      <c r="NVT278" s="508"/>
      <c r="NVU278" s="508"/>
      <c r="NVV278" s="508"/>
      <c r="NVW278" s="508"/>
      <c r="NVX278" s="508"/>
      <c r="NVY278" s="508"/>
      <c r="NVZ278" s="508"/>
      <c r="NWA278" s="508"/>
      <c r="NWB278" s="508"/>
      <c r="NWC278" s="508"/>
      <c r="NWD278" s="508"/>
      <c r="NWE278" s="508"/>
      <c r="NWF278" s="508"/>
      <c r="NWG278" s="508"/>
      <c r="NWH278" s="508"/>
      <c r="NWI278" s="508"/>
      <c r="NWJ278" s="508"/>
      <c r="NWK278" s="508"/>
      <c r="NWL278" s="508"/>
      <c r="NWM278" s="508"/>
      <c r="NWN278" s="508"/>
      <c r="NWO278" s="508"/>
      <c r="NWP278" s="508"/>
      <c r="NWQ278" s="508"/>
      <c r="NWR278" s="508"/>
      <c r="NWS278" s="508"/>
      <c r="NWT278" s="508"/>
      <c r="NWU278" s="508"/>
      <c r="NWV278" s="508"/>
      <c r="NWW278" s="508"/>
      <c r="NWX278" s="508"/>
      <c r="NWY278" s="508"/>
      <c r="NWZ278" s="508"/>
      <c r="NXA278" s="508"/>
      <c r="NXB278" s="508"/>
      <c r="NXC278" s="508"/>
      <c r="NXD278" s="508"/>
      <c r="NXE278" s="508"/>
      <c r="NXF278" s="508"/>
      <c r="NXG278" s="508"/>
      <c r="NXH278" s="508"/>
      <c r="NXI278" s="508"/>
      <c r="NXJ278" s="508"/>
      <c r="NXK278" s="508"/>
      <c r="NXL278" s="508"/>
      <c r="NXM278" s="508"/>
      <c r="NXN278" s="508"/>
      <c r="NXO278" s="508"/>
      <c r="NXP278" s="508"/>
      <c r="NXQ278" s="508"/>
      <c r="NXR278" s="508"/>
      <c r="NXS278" s="508"/>
      <c r="NXT278" s="508"/>
      <c r="NXU278" s="508"/>
      <c r="NXV278" s="508"/>
      <c r="NXW278" s="508"/>
      <c r="NXX278" s="508"/>
      <c r="NXY278" s="508"/>
      <c r="NXZ278" s="508"/>
      <c r="NYA278" s="508"/>
      <c r="NYB278" s="508"/>
      <c r="NYC278" s="508"/>
      <c r="NYD278" s="508"/>
      <c r="NYE278" s="508"/>
      <c r="NYF278" s="508"/>
      <c r="NYG278" s="508"/>
      <c r="NYH278" s="508"/>
      <c r="NYI278" s="508"/>
      <c r="NYJ278" s="508"/>
      <c r="NYK278" s="508"/>
      <c r="NYL278" s="508"/>
      <c r="NYM278" s="508"/>
      <c r="NYN278" s="508"/>
      <c r="NYO278" s="508"/>
      <c r="NYP278" s="508"/>
      <c r="NYQ278" s="508"/>
      <c r="NYR278" s="508"/>
      <c r="NYS278" s="508"/>
      <c r="NYT278" s="508"/>
      <c r="NYU278" s="508"/>
      <c r="NYV278" s="508"/>
      <c r="NYW278" s="508"/>
      <c r="NYX278" s="508"/>
      <c r="NYY278" s="508"/>
      <c r="NYZ278" s="508"/>
      <c r="NZA278" s="508"/>
      <c r="NZB278" s="508"/>
      <c r="NZC278" s="508"/>
      <c r="NZD278" s="508"/>
      <c r="NZE278" s="508"/>
      <c r="NZF278" s="508"/>
      <c r="NZG278" s="508"/>
      <c r="NZH278" s="508"/>
      <c r="NZI278" s="508"/>
      <c r="NZJ278" s="508"/>
      <c r="NZK278" s="508"/>
      <c r="NZL278" s="508"/>
      <c r="NZM278" s="508"/>
      <c r="NZN278" s="508"/>
      <c r="NZO278" s="508"/>
      <c r="NZP278" s="508"/>
      <c r="NZQ278" s="508"/>
      <c r="NZR278" s="508"/>
      <c r="NZS278" s="508"/>
      <c r="NZT278" s="508"/>
      <c r="NZU278" s="508"/>
      <c r="NZV278" s="508"/>
      <c r="NZW278" s="508"/>
      <c r="NZX278" s="508"/>
      <c r="NZY278" s="508"/>
      <c r="NZZ278" s="508"/>
      <c r="OAA278" s="508"/>
      <c r="OAB278" s="508"/>
      <c r="OAC278" s="508"/>
      <c r="OAD278" s="508"/>
      <c r="OAE278" s="508"/>
      <c r="OAF278" s="508"/>
      <c r="OAG278" s="508"/>
      <c r="OAH278" s="508"/>
      <c r="OAI278" s="508"/>
      <c r="OAJ278" s="508"/>
      <c r="OAK278" s="508"/>
      <c r="OAL278" s="508"/>
      <c r="OAM278" s="508"/>
      <c r="OAN278" s="508"/>
      <c r="OAO278" s="508"/>
      <c r="OAP278" s="508"/>
      <c r="OAQ278" s="508"/>
      <c r="OAR278" s="508"/>
      <c r="OAS278" s="508"/>
      <c r="OAT278" s="508"/>
      <c r="OAU278" s="508"/>
      <c r="OAV278" s="508"/>
      <c r="OAW278" s="508"/>
      <c r="OAX278" s="508"/>
      <c r="OAY278" s="508"/>
      <c r="OAZ278" s="508"/>
      <c r="OBA278" s="508"/>
      <c r="OBB278" s="508"/>
      <c r="OBC278" s="508"/>
      <c r="OBD278" s="508"/>
      <c r="OBE278" s="508"/>
      <c r="OBF278" s="508"/>
      <c r="OBG278" s="508"/>
      <c r="OBH278" s="508"/>
      <c r="OBI278" s="508"/>
      <c r="OBJ278" s="508"/>
      <c r="OBK278" s="508"/>
      <c r="OBL278" s="508"/>
      <c r="OBM278" s="508"/>
      <c r="OBN278" s="508"/>
      <c r="OBO278" s="508"/>
      <c r="OBP278" s="508"/>
      <c r="OBQ278" s="508"/>
      <c r="OBR278" s="508"/>
      <c r="OBS278" s="508"/>
      <c r="OBT278" s="508"/>
      <c r="OBU278" s="508"/>
      <c r="OBV278" s="508"/>
      <c r="OBW278" s="508"/>
      <c r="OBX278" s="508"/>
      <c r="OBY278" s="508"/>
      <c r="OBZ278" s="508"/>
      <c r="OCA278" s="508"/>
      <c r="OCB278" s="508"/>
      <c r="OCC278" s="508"/>
      <c r="OCD278" s="508"/>
      <c r="OCE278" s="508"/>
      <c r="OCF278" s="508"/>
      <c r="OCG278" s="508"/>
      <c r="OCH278" s="508"/>
      <c r="OCI278" s="508"/>
      <c r="OCJ278" s="508"/>
      <c r="OCK278" s="508"/>
      <c r="OCL278" s="508"/>
      <c r="OCM278" s="508"/>
      <c r="OCN278" s="508"/>
      <c r="OCO278" s="508"/>
      <c r="OCP278" s="508"/>
      <c r="OCQ278" s="508"/>
      <c r="OCR278" s="508"/>
      <c r="OCS278" s="508"/>
      <c r="OCT278" s="508"/>
      <c r="OCU278" s="508"/>
      <c r="OCV278" s="508"/>
      <c r="OCW278" s="508"/>
      <c r="OCX278" s="508"/>
      <c r="OCY278" s="508"/>
      <c r="OCZ278" s="508"/>
      <c r="ODA278" s="508"/>
      <c r="ODB278" s="508"/>
      <c r="ODC278" s="508"/>
      <c r="ODD278" s="508"/>
      <c r="ODE278" s="508"/>
      <c r="ODF278" s="508"/>
      <c r="ODG278" s="508"/>
      <c r="ODH278" s="508"/>
      <c r="ODI278" s="508"/>
      <c r="ODJ278" s="508"/>
      <c r="ODK278" s="508"/>
      <c r="ODL278" s="508"/>
      <c r="ODM278" s="508"/>
      <c r="ODN278" s="508"/>
      <c r="ODO278" s="508"/>
      <c r="ODP278" s="508"/>
      <c r="ODQ278" s="508"/>
      <c r="ODR278" s="508"/>
      <c r="ODS278" s="508"/>
      <c r="ODT278" s="508"/>
      <c r="ODU278" s="508"/>
      <c r="ODV278" s="508"/>
      <c r="ODW278" s="508"/>
      <c r="ODX278" s="508"/>
      <c r="ODY278" s="508"/>
      <c r="ODZ278" s="508"/>
      <c r="OEA278" s="508"/>
      <c r="OEB278" s="508"/>
      <c r="OEC278" s="508"/>
      <c r="OED278" s="508"/>
      <c r="OEE278" s="508"/>
      <c r="OEF278" s="508"/>
      <c r="OEG278" s="508"/>
      <c r="OEH278" s="508"/>
      <c r="OEI278" s="508"/>
      <c r="OEJ278" s="508"/>
      <c r="OEK278" s="508"/>
      <c r="OEL278" s="508"/>
      <c r="OEM278" s="508"/>
      <c r="OEN278" s="508"/>
      <c r="OEO278" s="508"/>
      <c r="OEP278" s="508"/>
      <c r="OEQ278" s="508"/>
      <c r="OER278" s="508"/>
      <c r="OES278" s="508"/>
      <c r="OET278" s="508"/>
      <c r="OEU278" s="508"/>
      <c r="OEV278" s="508"/>
      <c r="OEW278" s="508"/>
      <c r="OEX278" s="508"/>
      <c r="OEY278" s="508"/>
      <c r="OEZ278" s="508"/>
      <c r="OFA278" s="508"/>
      <c r="OFB278" s="508"/>
      <c r="OFC278" s="508"/>
      <c r="OFD278" s="508"/>
      <c r="OFE278" s="508"/>
      <c r="OFF278" s="508"/>
      <c r="OFG278" s="508"/>
      <c r="OFH278" s="508"/>
      <c r="OFI278" s="508"/>
      <c r="OFJ278" s="508"/>
      <c r="OFK278" s="508"/>
      <c r="OFL278" s="508"/>
      <c r="OFM278" s="508"/>
      <c r="OFN278" s="508"/>
      <c r="OFO278" s="508"/>
      <c r="OFP278" s="508"/>
      <c r="OFQ278" s="508"/>
      <c r="OFR278" s="508"/>
      <c r="OFS278" s="508"/>
      <c r="OFT278" s="508"/>
      <c r="OFU278" s="508"/>
      <c r="OFV278" s="508"/>
      <c r="OFW278" s="508"/>
      <c r="OFX278" s="508"/>
      <c r="OFY278" s="508"/>
      <c r="OFZ278" s="508"/>
      <c r="OGA278" s="508"/>
      <c r="OGB278" s="508"/>
      <c r="OGC278" s="508"/>
      <c r="OGD278" s="508"/>
      <c r="OGE278" s="508"/>
      <c r="OGF278" s="508"/>
      <c r="OGG278" s="508"/>
      <c r="OGH278" s="508"/>
      <c r="OGI278" s="508"/>
      <c r="OGJ278" s="508"/>
      <c r="OGK278" s="508"/>
      <c r="OGL278" s="508"/>
      <c r="OGM278" s="508"/>
      <c r="OGN278" s="508"/>
      <c r="OGO278" s="508"/>
      <c r="OGP278" s="508"/>
      <c r="OGQ278" s="508"/>
      <c r="OGR278" s="508"/>
      <c r="OGS278" s="508"/>
      <c r="OGT278" s="508"/>
      <c r="OGU278" s="508"/>
      <c r="OGV278" s="508"/>
      <c r="OGW278" s="508"/>
      <c r="OGX278" s="508"/>
      <c r="OGY278" s="508"/>
      <c r="OGZ278" s="508"/>
      <c r="OHA278" s="508"/>
      <c r="OHB278" s="508"/>
      <c r="OHC278" s="508"/>
      <c r="OHD278" s="508"/>
      <c r="OHE278" s="508"/>
      <c r="OHF278" s="508"/>
      <c r="OHG278" s="508"/>
      <c r="OHH278" s="508"/>
      <c r="OHI278" s="508"/>
      <c r="OHJ278" s="508"/>
      <c r="OHK278" s="508"/>
      <c r="OHL278" s="508"/>
      <c r="OHM278" s="508"/>
      <c r="OHN278" s="508"/>
      <c r="OHO278" s="508"/>
      <c r="OHP278" s="508"/>
      <c r="OHQ278" s="508"/>
      <c r="OHR278" s="508"/>
      <c r="OHS278" s="508"/>
      <c r="OHT278" s="508"/>
      <c r="OHU278" s="508"/>
      <c r="OHV278" s="508"/>
      <c r="OHW278" s="508"/>
      <c r="OHX278" s="508"/>
      <c r="OHY278" s="508"/>
      <c r="OHZ278" s="508"/>
      <c r="OIA278" s="508"/>
      <c r="OIB278" s="508"/>
      <c r="OIC278" s="508"/>
      <c r="OID278" s="508"/>
      <c r="OIE278" s="508"/>
      <c r="OIF278" s="508"/>
      <c r="OIG278" s="508"/>
      <c r="OIH278" s="508"/>
      <c r="OII278" s="508"/>
      <c r="OIJ278" s="508"/>
      <c r="OIK278" s="508"/>
      <c r="OIL278" s="508"/>
      <c r="OIM278" s="508"/>
      <c r="OIN278" s="508"/>
      <c r="OIO278" s="508"/>
      <c r="OIP278" s="508"/>
      <c r="OIQ278" s="508"/>
      <c r="OIR278" s="508"/>
      <c r="OIS278" s="508"/>
      <c r="OIT278" s="508"/>
      <c r="OIU278" s="508"/>
      <c r="OIV278" s="508"/>
      <c r="OIW278" s="508"/>
      <c r="OIX278" s="508"/>
      <c r="OIY278" s="508"/>
      <c r="OIZ278" s="508"/>
      <c r="OJA278" s="508"/>
      <c r="OJB278" s="508"/>
      <c r="OJC278" s="508"/>
      <c r="OJD278" s="508"/>
      <c r="OJE278" s="508"/>
      <c r="OJF278" s="508"/>
      <c r="OJG278" s="508"/>
      <c r="OJH278" s="508"/>
      <c r="OJI278" s="508"/>
      <c r="OJJ278" s="508"/>
      <c r="OJK278" s="508"/>
      <c r="OJL278" s="508"/>
      <c r="OJM278" s="508"/>
      <c r="OJN278" s="508"/>
      <c r="OJO278" s="508"/>
      <c r="OJP278" s="508"/>
      <c r="OJQ278" s="508"/>
      <c r="OJR278" s="508"/>
      <c r="OJS278" s="508"/>
      <c r="OJT278" s="508"/>
      <c r="OJU278" s="508"/>
      <c r="OJV278" s="508"/>
      <c r="OJW278" s="508"/>
      <c r="OJX278" s="508"/>
      <c r="OJY278" s="508"/>
      <c r="OJZ278" s="508"/>
      <c r="OKA278" s="508"/>
      <c r="OKB278" s="508"/>
      <c r="OKC278" s="508"/>
      <c r="OKD278" s="508"/>
      <c r="OKE278" s="508"/>
      <c r="OKF278" s="508"/>
      <c r="OKG278" s="508"/>
      <c r="OKH278" s="508"/>
      <c r="OKI278" s="508"/>
      <c r="OKJ278" s="508"/>
      <c r="OKK278" s="508"/>
      <c r="OKL278" s="508"/>
      <c r="OKM278" s="508"/>
      <c r="OKN278" s="508"/>
      <c r="OKO278" s="508"/>
      <c r="OKP278" s="508"/>
      <c r="OKQ278" s="508"/>
      <c r="OKR278" s="508"/>
      <c r="OKS278" s="508"/>
      <c r="OKT278" s="508"/>
      <c r="OKU278" s="508"/>
      <c r="OKV278" s="508"/>
      <c r="OKW278" s="508"/>
      <c r="OKX278" s="508"/>
      <c r="OKY278" s="508"/>
      <c r="OKZ278" s="508"/>
      <c r="OLA278" s="508"/>
      <c r="OLB278" s="508"/>
      <c r="OLC278" s="508"/>
      <c r="OLD278" s="508"/>
      <c r="OLE278" s="508"/>
      <c r="OLF278" s="508"/>
      <c r="OLG278" s="508"/>
      <c r="OLH278" s="508"/>
      <c r="OLI278" s="508"/>
      <c r="OLJ278" s="508"/>
      <c r="OLK278" s="508"/>
      <c r="OLL278" s="508"/>
      <c r="OLM278" s="508"/>
      <c r="OLN278" s="508"/>
      <c r="OLO278" s="508"/>
      <c r="OLP278" s="508"/>
      <c r="OLQ278" s="508"/>
      <c r="OLR278" s="508"/>
      <c r="OLS278" s="508"/>
      <c r="OLT278" s="508"/>
      <c r="OLU278" s="508"/>
      <c r="OLV278" s="508"/>
      <c r="OLW278" s="508"/>
      <c r="OLX278" s="508"/>
      <c r="OLY278" s="508"/>
      <c r="OLZ278" s="508"/>
      <c r="OMA278" s="508"/>
      <c r="OMB278" s="508"/>
      <c r="OMC278" s="508"/>
      <c r="OMD278" s="508"/>
      <c r="OME278" s="508"/>
      <c r="OMF278" s="508"/>
      <c r="OMG278" s="508"/>
      <c r="OMH278" s="508"/>
      <c r="OMI278" s="508"/>
      <c r="OMJ278" s="508"/>
      <c r="OMK278" s="508"/>
      <c r="OML278" s="508"/>
      <c r="OMM278" s="508"/>
      <c r="OMN278" s="508"/>
      <c r="OMO278" s="508"/>
      <c r="OMP278" s="508"/>
      <c r="OMQ278" s="508"/>
      <c r="OMR278" s="508"/>
      <c r="OMS278" s="508"/>
      <c r="OMT278" s="508"/>
      <c r="OMU278" s="508"/>
      <c r="OMV278" s="508"/>
      <c r="OMW278" s="508"/>
      <c r="OMX278" s="508"/>
      <c r="OMY278" s="508"/>
      <c r="OMZ278" s="508"/>
      <c r="ONA278" s="508"/>
      <c r="ONB278" s="508"/>
      <c r="ONC278" s="508"/>
      <c r="OND278" s="508"/>
      <c r="ONE278" s="508"/>
      <c r="ONF278" s="508"/>
      <c r="ONG278" s="508"/>
      <c r="ONH278" s="508"/>
      <c r="ONI278" s="508"/>
      <c r="ONJ278" s="508"/>
      <c r="ONK278" s="508"/>
      <c r="ONL278" s="508"/>
      <c r="ONM278" s="508"/>
      <c r="ONN278" s="508"/>
      <c r="ONO278" s="508"/>
      <c r="ONP278" s="508"/>
      <c r="ONQ278" s="508"/>
      <c r="ONR278" s="508"/>
      <c r="ONS278" s="508"/>
      <c r="ONT278" s="508"/>
      <c r="ONU278" s="508"/>
      <c r="ONV278" s="508"/>
      <c r="ONW278" s="508"/>
      <c r="ONX278" s="508"/>
      <c r="ONY278" s="508"/>
      <c r="ONZ278" s="508"/>
      <c r="OOA278" s="508"/>
      <c r="OOB278" s="508"/>
      <c r="OOC278" s="508"/>
      <c r="OOD278" s="508"/>
      <c r="OOE278" s="508"/>
      <c r="OOF278" s="508"/>
      <c r="OOG278" s="508"/>
      <c r="OOH278" s="508"/>
      <c r="OOI278" s="508"/>
      <c r="OOJ278" s="508"/>
      <c r="OOK278" s="508"/>
      <c r="OOL278" s="508"/>
      <c r="OOM278" s="508"/>
      <c r="OON278" s="508"/>
      <c r="OOO278" s="508"/>
      <c r="OOP278" s="508"/>
      <c r="OOQ278" s="508"/>
      <c r="OOR278" s="508"/>
      <c r="OOS278" s="508"/>
      <c r="OOT278" s="508"/>
      <c r="OOU278" s="508"/>
      <c r="OOV278" s="508"/>
      <c r="OOW278" s="508"/>
      <c r="OOX278" s="508"/>
      <c r="OOY278" s="508"/>
      <c r="OOZ278" s="508"/>
      <c r="OPA278" s="508"/>
      <c r="OPB278" s="508"/>
      <c r="OPC278" s="508"/>
      <c r="OPD278" s="508"/>
      <c r="OPE278" s="508"/>
      <c r="OPF278" s="508"/>
      <c r="OPG278" s="508"/>
      <c r="OPH278" s="508"/>
      <c r="OPI278" s="508"/>
      <c r="OPJ278" s="508"/>
      <c r="OPK278" s="508"/>
      <c r="OPL278" s="508"/>
      <c r="OPM278" s="508"/>
      <c r="OPN278" s="508"/>
      <c r="OPO278" s="508"/>
      <c r="OPP278" s="508"/>
      <c r="OPQ278" s="508"/>
      <c r="OPR278" s="508"/>
      <c r="OPS278" s="508"/>
      <c r="OPT278" s="508"/>
      <c r="OPU278" s="508"/>
      <c r="OPV278" s="508"/>
      <c r="OPW278" s="508"/>
      <c r="OPX278" s="508"/>
      <c r="OPY278" s="508"/>
      <c r="OPZ278" s="508"/>
      <c r="OQA278" s="508"/>
      <c r="OQB278" s="508"/>
      <c r="OQC278" s="508"/>
      <c r="OQD278" s="508"/>
      <c r="OQE278" s="508"/>
      <c r="OQF278" s="508"/>
      <c r="OQG278" s="508"/>
      <c r="OQH278" s="508"/>
      <c r="OQI278" s="508"/>
      <c r="OQJ278" s="508"/>
      <c r="OQK278" s="508"/>
      <c r="OQL278" s="508"/>
      <c r="OQM278" s="508"/>
      <c r="OQN278" s="508"/>
      <c r="OQO278" s="508"/>
      <c r="OQP278" s="508"/>
      <c r="OQQ278" s="508"/>
      <c r="OQR278" s="508"/>
      <c r="OQS278" s="508"/>
      <c r="OQT278" s="508"/>
      <c r="OQU278" s="508"/>
      <c r="OQV278" s="508"/>
      <c r="OQW278" s="508"/>
      <c r="OQX278" s="508"/>
      <c r="OQY278" s="508"/>
      <c r="OQZ278" s="508"/>
      <c r="ORA278" s="508"/>
      <c r="ORB278" s="508"/>
      <c r="ORC278" s="508"/>
      <c r="ORD278" s="508"/>
      <c r="ORE278" s="508"/>
      <c r="ORF278" s="508"/>
      <c r="ORG278" s="508"/>
      <c r="ORH278" s="508"/>
      <c r="ORI278" s="508"/>
      <c r="ORJ278" s="508"/>
      <c r="ORK278" s="508"/>
      <c r="ORL278" s="508"/>
      <c r="ORM278" s="508"/>
      <c r="ORN278" s="508"/>
      <c r="ORO278" s="508"/>
      <c r="ORP278" s="508"/>
      <c r="ORQ278" s="508"/>
      <c r="ORR278" s="508"/>
      <c r="ORS278" s="508"/>
      <c r="ORT278" s="508"/>
      <c r="ORU278" s="508"/>
      <c r="ORV278" s="508"/>
      <c r="ORW278" s="508"/>
      <c r="ORX278" s="508"/>
      <c r="ORY278" s="508"/>
      <c r="ORZ278" s="508"/>
      <c r="OSA278" s="508"/>
      <c r="OSB278" s="508"/>
      <c r="OSC278" s="508"/>
      <c r="OSD278" s="508"/>
      <c r="OSE278" s="508"/>
      <c r="OSF278" s="508"/>
      <c r="OSG278" s="508"/>
      <c r="OSH278" s="508"/>
      <c r="OSI278" s="508"/>
      <c r="OSJ278" s="508"/>
      <c r="OSK278" s="508"/>
      <c r="OSL278" s="508"/>
      <c r="OSM278" s="508"/>
      <c r="OSN278" s="508"/>
      <c r="OSO278" s="508"/>
      <c r="OSP278" s="508"/>
      <c r="OSQ278" s="508"/>
      <c r="OSR278" s="508"/>
      <c r="OSS278" s="508"/>
      <c r="OST278" s="508"/>
      <c r="OSU278" s="508"/>
      <c r="OSV278" s="508"/>
      <c r="OSW278" s="508"/>
      <c r="OSX278" s="508"/>
      <c r="OSY278" s="508"/>
      <c r="OSZ278" s="508"/>
      <c r="OTA278" s="508"/>
      <c r="OTB278" s="508"/>
      <c r="OTC278" s="508"/>
      <c r="OTD278" s="508"/>
      <c r="OTE278" s="508"/>
      <c r="OTF278" s="508"/>
      <c r="OTG278" s="508"/>
      <c r="OTH278" s="508"/>
      <c r="OTI278" s="508"/>
      <c r="OTJ278" s="508"/>
      <c r="OTK278" s="508"/>
      <c r="OTL278" s="508"/>
      <c r="OTM278" s="508"/>
      <c r="OTN278" s="508"/>
      <c r="OTO278" s="508"/>
      <c r="OTP278" s="508"/>
      <c r="OTQ278" s="508"/>
      <c r="OTR278" s="508"/>
      <c r="OTS278" s="508"/>
      <c r="OTT278" s="508"/>
      <c r="OTU278" s="508"/>
      <c r="OTV278" s="508"/>
      <c r="OTW278" s="508"/>
      <c r="OTX278" s="508"/>
      <c r="OTY278" s="508"/>
      <c r="OTZ278" s="508"/>
      <c r="OUA278" s="508"/>
      <c r="OUB278" s="508"/>
      <c r="OUC278" s="508"/>
      <c r="OUD278" s="508"/>
      <c r="OUE278" s="508"/>
      <c r="OUF278" s="508"/>
      <c r="OUG278" s="508"/>
      <c r="OUH278" s="508"/>
      <c r="OUI278" s="508"/>
      <c r="OUJ278" s="508"/>
      <c r="OUK278" s="508"/>
      <c r="OUL278" s="508"/>
      <c r="OUM278" s="508"/>
      <c r="OUN278" s="508"/>
      <c r="OUO278" s="508"/>
      <c r="OUP278" s="508"/>
      <c r="OUQ278" s="508"/>
      <c r="OUR278" s="508"/>
      <c r="OUS278" s="508"/>
      <c r="OUT278" s="508"/>
      <c r="OUU278" s="508"/>
      <c r="OUV278" s="508"/>
      <c r="OUW278" s="508"/>
      <c r="OUX278" s="508"/>
      <c r="OUY278" s="508"/>
      <c r="OUZ278" s="508"/>
      <c r="OVA278" s="508"/>
      <c r="OVB278" s="508"/>
      <c r="OVC278" s="508"/>
      <c r="OVD278" s="508"/>
      <c r="OVE278" s="508"/>
      <c r="OVF278" s="508"/>
      <c r="OVG278" s="508"/>
      <c r="OVH278" s="508"/>
      <c r="OVI278" s="508"/>
      <c r="OVJ278" s="508"/>
      <c r="OVK278" s="508"/>
      <c r="OVL278" s="508"/>
      <c r="OVM278" s="508"/>
      <c r="OVN278" s="508"/>
      <c r="OVO278" s="508"/>
      <c r="OVP278" s="508"/>
      <c r="OVQ278" s="508"/>
      <c r="OVR278" s="508"/>
      <c r="OVS278" s="508"/>
      <c r="OVT278" s="508"/>
      <c r="OVU278" s="508"/>
      <c r="OVV278" s="508"/>
      <c r="OVW278" s="508"/>
      <c r="OVX278" s="508"/>
      <c r="OVY278" s="508"/>
      <c r="OVZ278" s="508"/>
      <c r="OWA278" s="508"/>
      <c r="OWB278" s="508"/>
      <c r="OWC278" s="508"/>
      <c r="OWD278" s="508"/>
      <c r="OWE278" s="508"/>
      <c r="OWF278" s="508"/>
      <c r="OWG278" s="508"/>
      <c r="OWH278" s="508"/>
      <c r="OWI278" s="508"/>
      <c r="OWJ278" s="508"/>
      <c r="OWK278" s="508"/>
      <c r="OWL278" s="508"/>
      <c r="OWM278" s="508"/>
      <c r="OWN278" s="508"/>
      <c r="OWO278" s="508"/>
      <c r="OWP278" s="508"/>
      <c r="OWQ278" s="508"/>
      <c r="OWR278" s="508"/>
      <c r="OWS278" s="508"/>
      <c r="OWT278" s="508"/>
      <c r="OWU278" s="508"/>
      <c r="OWV278" s="508"/>
      <c r="OWW278" s="508"/>
      <c r="OWX278" s="508"/>
      <c r="OWY278" s="508"/>
      <c r="OWZ278" s="508"/>
      <c r="OXA278" s="508"/>
      <c r="OXB278" s="508"/>
      <c r="OXC278" s="508"/>
      <c r="OXD278" s="508"/>
      <c r="OXE278" s="508"/>
      <c r="OXF278" s="508"/>
      <c r="OXG278" s="508"/>
      <c r="OXH278" s="508"/>
      <c r="OXI278" s="508"/>
      <c r="OXJ278" s="508"/>
      <c r="OXK278" s="508"/>
      <c r="OXL278" s="508"/>
      <c r="OXM278" s="508"/>
      <c r="OXN278" s="508"/>
      <c r="OXO278" s="508"/>
      <c r="OXP278" s="508"/>
      <c r="OXQ278" s="508"/>
      <c r="OXR278" s="508"/>
      <c r="OXS278" s="508"/>
      <c r="OXT278" s="508"/>
      <c r="OXU278" s="508"/>
      <c r="OXV278" s="508"/>
      <c r="OXW278" s="508"/>
      <c r="OXX278" s="508"/>
      <c r="OXY278" s="508"/>
      <c r="OXZ278" s="508"/>
      <c r="OYA278" s="508"/>
      <c r="OYB278" s="508"/>
      <c r="OYC278" s="508"/>
      <c r="OYD278" s="508"/>
      <c r="OYE278" s="508"/>
      <c r="OYF278" s="508"/>
      <c r="OYG278" s="508"/>
      <c r="OYH278" s="508"/>
      <c r="OYI278" s="508"/>
      <c r="OYJ278" s="508"/>
      <c r="OYK278" s="508"/>
      <c r="OYL278" s="508"/>
      <c r="OYM278" s="508"/>
      <c r="OYN278" s="508"/>
      <c r="OYO278" s="508"/>
      <c r="OYP278" s="508"/>
      <c r="OYQ278" s="508"/>
      <c r="OYR278" s="508"/>
      <c r="OYS278" s="508"/>
      <c r="OYT278" s="508"/>
      <c r="OYU278" s="508"/>
      <c r="OYV278" s="508"/>
      <c r="OYW278" s="508"/>
      <c r="OYX278" s="508"/>
      <c r="OYY278" s="508"/>
      <c r="OYZ278" s="508"/>
      <c r="OZA278" s="508"/>
      <c r="OZB278" s="508"/>
      <c r="OZC278" s="508"/>
      <c r="OZD278" s="508"/>
      <c r="OZE278" s="508"/>
      <c r="OZF278" s="508"/>
      <c r="OZG278" s="508"/>
      <c r="OZH278" s="508"/>
      <c r="OZI278" s="508"/>
      <c r="OZJ278" s="508"/>
      <c r="OZK278" s="508"/>
      <c r="OZL278" s="508"/>
      <c r="OZM278" s="508"/>
      <c r="OZN278" s="508"/>
      <c r="OZO278" s="508"/>
      <c r="OZP278" s="508"/>
      <c r="OZQ278" s="508"/>
      <c r="OZR278" s="508"/>
      <c r="OZS278" s="508"/>
      <c r="OZT278" s="508"/>
      <c r="OZU278" s="508"/>
      <c r="OZV278" s="508"/>
      <c r="OZW278" s="508"/>
      <c r="OZX278" s="508"/>
      <c r="OZY278" s="508"/>
      <c r="OZZ278" s="508"/>
      <c r="PAA278" s="508"/>
      <c r="PAB278" s="508"/>
      <c r="PAC278" s="508"/>
      <c r="PAD278" s="508"/>
      <c r="PAE278" s="508"/>
      <c r="PAF278" s="508"/>
      <c r="PAG278" s="508"/>
      <c r="PAH278" s="508"/>
      <c r="PAI278" s="508"/>
      <c r="PAJ278" s="508"/>
      <c r="PAK278" s="508"/>
      <c r="PAL278" s="508"/>
      <c r="PAM278" s="508"/>
      <c r="PAN278" s="508"/>
      <c r="PAO278" s="508"/>
      <c r="PAP278" s="508"/>
      <c r="PAQ278" s="508"/>
      <c r="PAR278" s="508"/>
      <c r="PAS278" s="508"/>
      <c r="PAT278" s="508"/>
      <c r="PAU278" s="508"/>
      <c r="PAV278" s="508"/>
      <c r="PAW278" s="508"/>
      <c r="PAX278" s="508"/>
      <c r="PAY278" s="508"/>
      <c r="PAZ278" s="508"/>
      <c r="PBA278" s="508"/>
      <c r="PBB278" s="508"/>
      <c r="PBC278" s="508"/>
      <c r="PBD278" s="508"/>
      <c r="PBE278" s="508"/>
      <c r="PBF278" s="508"/>
      <c r="PBG278" s="508"/>
      <c r="PBH278" s="508"/>
      <c r="PBI278" s="508"/>
      <c r="PBJ278" s="508"/>
      <c r="PBK278" s="508"/>
      <c r="PBL278" s="508"/>
      <c r="PBM278" s="508"/>
      <c r="PBN278" s="508"/>
      <c r="PBO278" s="508"/>
      <c r="PBP278" s="508"/>
      <c r="PBQ278" s="508"/>
      <c r="PBR278" s="508"/>
      <c r="PBS278" s="508"/>
      <c r="PBT278" s="508"/>
      <c r="PBU278" s="508"/>
      <c r="PBV278" s="508"/>
      <c r="PBW278" s="508"/>
      <c r="PBX278" s="508"/>
      <c r="PBY278" s="508"/>
      <c r="PBZ278" s="508"/>
      <c r="PCA278" s="508"/>
      <c r="PCB278" s="508"/>
      <c r="PCC278" s="508"/>
      <c r="PCD278" s="508"/>
      <c r="PCE278" s="508"/>
      <c r="PCF278" s="508"/>
      <c r="PCG278" s="508"/>
      <c r="PCH278" s="508"/>
      <c r="PCI278" s="508"/>
      <c r="PCJ278" s="508"/>
      <c r="PCK278" s="508"/>
      <c r="PCL278" s="508"/>
      <c r="PCM278" s="508"/>
      <c r="PCN278" s="508"/>
      <c r="PCO278" s="508"/>
      <c r="PCP278" s="508"/>
      <c r="PCQ278" s="508"/>
      <c r="PCR278" s="508"/>
      <c r="PCS278" s="508"/>
      <c r="PCT278" s="508"/>
      <c r="PCU278" s="508"/>
      <c r="PCV278" s="508"/>
      <c r="PCW278" s="508"/>
      <c r="PCX278" s="508"/>
      <c r="PCY278" s="508"/>
      <c r="PCZ278" s="508"/>
      <c r="PDA278" s="508"/>
      <c r="PDB278" s="508"/>
      <c r="PDC278" s="508"/>
      <c r="PDD278" s="508"/>
      <c r="PDE278" s="508"/>
      <c r="PDF278" s="508"/>
      <c r="PDG278" s="508"/>
      <c r="PDH278" s="508"/>
      <c r="PDI278" s="508"/>
      <c r="PDJ278" s="508"/>
      <c r="PDK278" s="508"/>
      <c r="PDL278" s="508"/>
      <c r="PDM278" s="508"/>
      <c r="PDN278" s="508"/>
      <c r="PDO278" s="508"/>
      <c r="PDP278" s="508"/>
      <c r="PDQ278" s="508"/>
      <c r="PDR278" s="508"/>
      <c r="PDS278" s="508"/>
      <c r="PDT278" s="508"/>
      <c r="PDU278" s="508"/>
      <c r="PDV278" s="508"/>
      <c r="PDW278" s="508"/>
      <c r="PDX278" s="508"/>
      <c r="PDY278" s="508"/>
      <c r="PDZ278" s="508"/>
      <c r="PEA278" s="508"/>
      <c r="PEB278" s="508"/>
      <c r="PEC278" s="508"/>
      <c r="PED278" s="508"/>
      <c r="PEE278" s="508"/>
      <c r="PEF278" s="508"/>
      <c r="PEG278" s="508"/>
      <c r="PEH278" s="508"/>
      <c r="PEI278" s="508"/>
      <c r="PEJ278" s="508"/>
      <c r="PEK278" s="508"/>
      <c r="PEL278" s="508"/>
      <c r="PEM278" s="508"/>
      <c r="PEN278" s="508"/>
      <c r="PEO278" s="508"/>
      <c r="PEP278" s="508"/>
      <c r="PEQ278" s="508"/>
      <c r="PER278" s="508"/>
      <c r="PES278" s="508"/>
      <c r="PET278" s="508"/>
      <c r="PEU278" s="508"/>
      <c r="PEV278" s="508"/>
      <c r="PEW278" s="508"/>
      <c r="PEX278" s="508"/>
      <c r="PEY278" s="508"/>
      <c r="PEZ278" s="508"/>
      <c r="PFA278" s="508"/>
      <c r="PFB278" s="508"/>
      <c r="PFC278" s="508"/>
      <c r="PFD278" s="508"/>
      <c r="PFE278" s="508"/>
      <c r="PFF278" s="508"/>
      <c r="PFG278" s="508"/>
      <c r="PFH278" s="508"/>
      <c r="PFI278" s="508"/>
      <c r="PFJ278" s="508"/>
      <c r="PFK278" s="508"/>
      <c r="PFL278" s="508"/>
      <c r="PFM278" s="508"/>
      <c r="PFN278" s="508"/>
      <c r="PFO278" s="508"/>
      <c r="PFP278" s="508"/>
      <c r="PFQ278" s="508"/>
      <c r="PFR278" s="508"/>
      <c r="PFS278" s="508"/>
      <c r="PFT278" s="508"/>
      <c r="PFU278" s="508"/>
      <c r="PFV278" s="508"/>
      <c r="PFW278" s="508"/>
      <c r="PFX278" s="508"/>
      <c r="PFY278" s="508"/>
      <c r="PFZ278" s="508"/>
      <c r="PGA278" s="508"/>
      <c r="PGB278" s="508"/>
      <c r="PGC278" s="508"/>
      <c r="PGD278" s="508"/>
      <c r="PGE278" s="508"/>
      <c r="PGF278" s="508"/>
      <c r="PGG278" s="508"/>
      <c r="PGH278" s="508"/>
      <c r="PGI278" s="508"/>
      <c r="PGJ278" s="508"/>
      <c r="PGK278" s="508"/>
      <c r="PGL278" s="508"/>
      <c r="PGM278" s="508"/>
      <c r="PGN278" s="508"/>
      <c r="PGO278" s="508"/>
      <c r="PGP278" s="508"/>
      <c r="PGQ278" s="508"/>
      <c r="PGR278" s="508"/>
      <c r="PGS278" s="508"/>
      <c r="PGT278" s="508"/>
      <c r="PGU278" s="508"/>
      <c r="PGV278" s="508"/>
      <c r="PGW278" s="508"/>
      <c r="PGX278" s="508"/>
      <c r="PGY278" s="508"/>
      <c r="PGZ278" s="508"/>
      <c r="PHA278" s="508"/>
      <c r="PHB278" s="508"/>
      <c r="PHC278" s="508"/>
      <c r="PHD278" s="508"/>
      <c r="PHE278" s="508"/>
      <c r="PHF278" s="508"/>
      <c r="PHG278" s="508"/>
      <c r="PHH278" s="508"/>
      <c r="PHI278" s="508"/>
      <c r="PHJ278" s="508"/>
      <c r="PHK278" s="508"/>
      <c r="PHL278" s="508"/>
      <c r="PHM278" s="508"/>
      <c r="PHN278" s="508"/>
      <c r="PHO278" s="508"/>
      <c r="PHP278" s="508"/>
      <c r="PHQ278" s="508"/>
      <c r="PHR278" s="508"/>
      <c r="PHS278" s="508"/>
      <c r="PHT278" s="508"/>
      <c r="PHU278" s="508"/>
      <c r="PHV278" s="508"/>
      <c r="PHW278" s="508"/>
      <c r="PHX278" s="508"/>
      <c r="PHY278" s="508"/>
      <c r="PHZ278" s="508"/>
      <c r="PIA278" s="508"/>
      <c r="PIB278" s="508"/>
      <c r="PIC278" s="508"/>
      <c r="PID278" s="508"/>
      <c r="PIE278" s="508"/>
      <c r="PIF278" s="508"/>
      <c r="PIG278" s="508"/>
      <c r="PIH278" s="508"/>
      <c r="PII278" s="508"/>
      <c r="PIJ278" s="508"/>
      <c r="PIK278" s="508"/>
      <c r="PIL278" s="508"/>
      <c r="PIM278" s="508"/>
      <c r="PIN278" s="508"/>
      <c r="PIO278" s="508"/>
      <c r="PIP278" s="508"/>
      <c r="PIQ278" s="508"/>
      <c r="PIR278" s="508"/>
      <c r="PIS278" s="508"/>
      <c r="PIT278" s="508"/>
      <c r="PIU278" s="508"/>
      <c r="PIV278" s="508"/>
      <c r="PIW278" s="508"/>
      <c r="PIX278" s="508"/>
      <c r="PIY278" s="508"/>
      <c r="PIZ278" s="508"/>
      <c r="PJA278" s="508"/>
      <c r="PJB278" s="508"/>
      <c r="PJC278" s="508"/>
      <c r="PJD278" s="508"/>
      <c r="PJE278" s="508"/>
      <c r="PJF278" s="508"/>
      <c r="PJG278" s="508"/>
      <c r="PJH278" s="508"/>
      <c r="PJI278" s="508"/>
      <c r="PJJ278" s="508"/>
      <c r="PJK278" s="508"/>
      <c r="PJL278" s="508"/>
      <c r="PJM278" s="508"/>
      <c r="PJN278" s="508"/>
      <c r="PJO278" s="508"/>
      <c r="PJP278" s="508"/>
      <c r="PJQ278" s="508"/>
      <c r="PJR278" s="508"/>
      <c r="PJS278" s="508"/>
      <c r="PJT278" s="508"/>
      <c r="PJU278" s="508"/>
      <c r="PJV278" s="508"/>
      <c r="PJW278" s="508"/>
      <c r="PJX278" s="508"/>
      <c r="PJY278" s="508"/>
      <c r="PJZ278" s="508"/>
      <c r="PKA278" s="508"/>
      <c r="PKB278" s="508"/>
      <c r="PKC278" s="508"/>
      <c r="PKD278" s="508"/>
      <c r="PKE278" s="508"/>
      <c r="PKF278" s="508"/>
      <c r="PKG278" s="508"/>
      <c r="PKH278" s="508"/>
      <c r="PKI278" s="508"/>
      <c r="PKJ278" s="508"/>
      <c r="PKK278" s="508"/>
      <c r="PKL278" s="508"/>
      <c r="PKM278" s="508"/>
      <c r="PKN278" s="508"/>
      <c r="PKO278" s="508"/>
      <c r="PKP278" s="508"/>
      <c r="PKQ278" s="508"/>
      <c r="PKR278" s="508"/>
      <c r="PKS278" s="508"/>
      <c r="PKT278" s="508"/>
      <c r="PKU278" s="508"/>
      <c r="PKV278" s="508"/>
      <c r="PKW278" s="508"/>
      <c r="PKX278" s="508"/>
      <c r="PKY278" s="508"/>
      <c r="PKZ278" s="508"/>
      <c r="PLA278" s="508"/>
      <c r="PLB278" s="508"/>
      <c r="PLC278" s="508"/>
      <c r="PLD278" s="508"/>
      <c r="PLE278" s="508"/>
      <c r="PLF278" s="508"/>
      <c r="PLG278" s="508"/>
      <c r="PLH278" s="508"/>
      <c r="PLI278" s="508"/>
      <c r="PLJ278" s="508"/>
      <c r="PLK278" s="508"/>
      <c r="PLL278" s="508"/>
      <c r="PLM278" s="508"/>
      <c r="PLN278" s="508"/>
      <c r="PLO278" s="508"/>
      <c r="PLP278" s="508"/>
      <c r="PLQ278" s="508"/>
      <c r="PLR278" s="508"/>
      <c r="PLS278" s="508"/>
      <c r="PLT278" s="508"/>
      <c r="PLU278" s="508"/>
      <c r="PLV278" s="508"/>
      <c r="PLW278" s="508"/>
      <c r="PLX278" s="508"/>
      <c r="PLY278" s="508"/>
      <c r="PLZ278" s="508"/>
      <c r="PMA278" s="508"/>
      <c r="PMB278" s="508"/>
      <c r="PMC278" s="508"/>
      <c r="PMD278" s="508"/>
      <c r="PME278" s="508"/>
      <c r="PMF278" s="508"/>
      <c r="PMG278" s="508"/>
      <c r="PMH278" s="508"/>
      <c r="PMI278" s="508"/>
      <c r="PMJ278" s="508"/>
      <c r="PMK278" s="508"/>
      <c r="PML278" s="508"/>
      <c r="PMM278" s="508"/>
      <c r="PMN278" s="508"/>
      <c r="PMO278" s="508"/>
      <c r="PMP278" s="508"/>
      <c r="PMQ278" s="508"/>
      <c r="PMR278" s="508"/>
      <c r="PMS278" s="508"/>
      <c r="PMT278" s="508"/>
      <c r="PMU278" s="508"/>
      <c r="PMV278" s="508"/>
      <c r="PMW278" s="508"/>
      <c r="PMX278" s="508"/>
      <c r="PMY278" s="508"/>
      <c r="PMZ278" s="508"/>
      <c r="PNA278" s="508"/>
      <c r="PNB278" s="508"/>
      <c r="PNC278" s="508"/>
      <c r="PND278" s="508"/>
      <c r="PNE278" s="508"/>
      <c r="PNF278" s="508"/>
      <c r="PNG278" s="508"/>
      <c r="PNH278" s="508"/>
      <c r="PNI278" s="508"/>
      <c r="PNJ278" s="508"/>
      <c r="PNK278" s="508"/>
      <c r="PNL278" s="508"/>
      <c r="PNM278" s="508"/>
      <c r="PNN278" s="508"/>
      <c r="PNO278" s="508"/>
      <c r="PNP278" s="508"/>
      <c r="PNQ278" s="508"/>
      <c r="PNR278" s="508"/>
      <c r="PNS278" s="508"/>
      <c r="PNT278" s="508"/>
      <c r="PNU278" s="508"/>
      <c r="PNV278" s="508"/>
      <c r="PNW278" s="508"/>
      <c r="PNX278" s="508"/>
      <c r="PNY278" s="508"/>
      <c r="PNZ278" s="508"/>
      <c r="POA278" s="508"/>
      <c r="POB278" s="508"/>
      <c r="POC278" s="508"/>
      <c r="POD278" s="508"/>
      <c r="POE278" s="508"/>
      <c r="POF278" s="508"/>
      <c r="POG278" s="508"/>
      <c r="POH278" s="508"/>
      <c r="POI278" s="508"/>
      <c r="POJ278" s="508"/>
      <c r="POK278" s="508"/>
      <c r="POL278" s="508"/>
      <c r="POM278" s="508"/>
      <c r="PON278" s="508"/>
      <c r="POO278" s="508"/>
      <c r="POP278" s="508"/>
      <c r="POQ278" s="508"/>
      <c r="POR278" s="508"/>
      <c r="POS278" s="508"/>
      <c r="POT278" s="508"/>
      <c r="POU278" s="508"/>
      <c r="POV278" s="508"/>
      <c r="POW278" s="508"/>
      <c r="POX278" s="508"/>
      <c r="POY278" s="508"/>
      <c r="POZ278" s="508"/>
      <c r="PPA278" s="508"/>
      <c r="PPB278" s="508"/>
      <c r="PPC278" s="508"/>
      <c r="PPD278" s="508"/>
      <c r="PPE278" s="508"/>
      <c r="PPF278" s="508"/>
      <c r="PPG278" s="508"/>
      <c r="PPH278" s="508"/>
      <c r="PPI278" s="508"/>
      <c r="PPJ278" s="508"/>
      <c r="PPK278" s="508"/>
      <c r="PPL278" s="508"/>
      <c r="PPM278" s="508"/>
      <c r="PPN278" s="508"/>
      <c r="PPO278" s="508"/>
      <c r="PPP278" s="508"/>
      <c r="PPQ278" s="508"/>
      <c r="PPR278" s="508"/>
      <c r="PPS278" s="508"/>
      <c r="PPT278" s="508"/>
      <c r="PPU278" s="508"/>
      <c r="PPV278" s="508"/>
      <c r="PPW278" s="508"/>
      <c r="PPX278" s="508"/>
      <c r="PPY278" s="508"/>
      <c r="PPZ278" s="508"/>
      <c r="PQA278" s="508"/>
      <c r="PQB278" s="508"/>
      <c r="PQC278" s="508"/>
      <c r="PQD278" s="508"/>
      <c r="PQE278" s="508"/>
      <c r="PQF278" s="508"/>
      <c r="PQG278" s="508"/>
      <c r="PQH278" s="508"/>
      <c r="PQI278" s="508"/>
      <c r="PQJ278" s="508"/>
      <c r="PQK278" s="508"/>
      <c r="PQL278" s="508"/>
      <c r="PQM278" s="508"/>
      <c r="PQN278" s="508"/>
      <c r="PQO278" s="508"/>
      <c r="PQP278" s="508"/>
      <c r="PQQ278" s="508"/>
      <c r="PQR278" s="508"/>
      <c r="PQS278" s="508"/>
      <c r="PQT278" s="508"/>
      <c r="PQU278" s="508"/>
      <c r="PQV278" s="508"/>
      <c r="PQW278" s="508"/>
      <c r="PQX278" s="508"/>
      <c r="PQY278" s="508"/>
      <c r="PQZ278" s="508"/>
      <c r="PRA278" s="508"/>
      <c r="PRB278" s="508"/>
      <c r="PRC278" s="508"/>
      <c r="PRD278" s="508"/>
      <c r="PRE278" s="508"/>
      <c r="PRF278" s="508"/>
      <c r="PRG278" s="508"/>
      <c r="PRH278" s="508"/>
      <c r="PRI278" s="508"/>
      <c r="PRJ278" s="508"/>
      <c r="PRK278" s="508"/>
      <c r="PRL278" s="508"/>
      <c r="PRM278" s="508"/>
      <c r="PRN278" s="508"/>
      <c r="PRO278" s="508"/>
      <c r="PRP278" s="508"/>
      <c r="PRQ278" s="508"/>
      <c r="PRR278" s="508"/>
      <c r="PRS278" s="508"/>
      <c r="PRT278" s="508"/>
      <c r="PRU278" s="508"/>
      <c r="PRV278" s="508"/>
      <c r="PRW278" s="508"/>
      <c r="PRX278" s="508"/>
      <c r="PRY278" s="508"/>
      <c r="PRZ278" s="508"/>
      <c r="PSA278" s="508"/>
      <c r="PSB278" s="508"/>
      <c r="PSC278" s="508"/>
      <c r="PSD278" s="508"/>
      <c r="PSE278" s="508"/>
      <c r="PSF278" s="508"/>
      <c r="PSG278" s="508"/>
      <c r="PSH278" s="508"/>
      <c r="PSI278" s="508"/>
      <c r="PSJ278" s="508"/>
      <c r="PSK278" s="508"/>
      <c r="PSL278" s="508"/>
      <c r="PSM278" s="508"/>
      <c r="PSN278" s="508"/>
      <c r="PSO278" s="508"/>
      <c r="PSP278" s="508"/>
      <c r="PSQ278" s="508"/>
      <c r="PSR278" s="508"/>
      <c r="PSS278" s="508"/>
      <c r="PST278" s="508"/>
      <c r="PSU278" s="508"/>
      <c r="PSV278" s="508"/>
      <c r="PSW278" s="508"/>
      <c r="PSX278" s="508"/>
      <c r="PSY278" s="508"/>
      <c r="PSZ278" s="508"/>
      <c r="PTA278" s="508"/>
      <c r="PTB278" s="508"/>
      <c r="PTC278" s="508"/>
      <c r="PTD278" s="508"/>
      <c r="PTE278" s="508"/>
      <c r="PTF278" s="508"/>
      <c r="PTG278" s="508"/>
      <c r="PTH278" s="508"/>
      <c r="PTI278" s="508"/>
      <c r="PTJ278" s="508"/>
      <c r="PTK278" s="508"/>
      <c r="PTL278" s="508"/>
      <c r="PTM278" s="508"/>
      <c r="PTN278" s="508"/>
      <c r="PTO278" s="508"/>
      <c r="PTP278" s="508"/>
      <c r="PTQ278" s="508"/>
      <c r="PTR278" s="508"/>
      <c r="PTS278" s="508"/>
      <c r="PTT278" s="508"/>
      <c r="PTU278" s="508"/>
      <c r="PTV278" s="508"/>
      <c r="PTW278" s="508"/>
      <c r="PTX278" s="508"/>
      <c r="PTY278" s="508"/>
      <c r="PTZ278" s="508"/>
      <c r="PUA278" s="508"/>
      <c r="PUB278" s="508"/>
      <c r="PUC278" s="508"/>
      <c r="PUD278" s="508"/>
      <c r="PUE278" s="508"/>
      <c r="PUF278" s="508"/>
      <c r="PUG278" s="508"/>
      <c r="PUH278" s="508"/>
      <c r="PUI278" s="508"/>
      <c r="PUJ278" s="508"/>
      <c r="PUK278" s="508"/>
      <c r="PUL278" s="508"/>
      <c r="PUM278" s="508"/>
      <c r="PUN278" s="508"/>
      <c r="PUO278" s="508"/>
      <c r="PUP278" s="508"/>
      <c r="PUQ278" s="508"/>
      <c r="PUR278" s="508"/>
      <c r="PUS278" s="508"/>
      <c r="PUT278" s="508"/>
      <c r="PUU278" s="508"/>
      <c r="PUV278" s="508"/>
      <c r="PUW278" s="508"/>
      <c r="PUX278" s="508"/>
      <c r="PUY278" s="508"/>
      <c r="PUZ278" s="508"/>
      <c r="PVA278" s="508"/>
      <c r="PVB278" s="508"/>
      <c r="PVC278" s="508"/>
      <c r="PVD278" s="508"/>
      <c r="PVE278" s="508"/>
      <c r="PVF278" s="508"/>
      <c r="PVG278" s="508"/>
      <c r="PVH278" s="508"/>
      <c r="PVI278" s="508"/>
      <c r="PVJ278" s="508"/>
      <c r="PVK278" s="508"/>
      <c r="PVL278" s="508"/>
      <c r="PVM278" s="508"/>
      <c r="PVN278" s="508"/>
      <c r="PVO278" s="508"/>
      <c r="PVP278" s="508"/>
      <c r="PVQ278" s="508"/>
      <c r="PVR278" s="508"/>
      <c r="PVS278" s="508"/>
      <c r="PVT278" s="508"/>
      <c r="PVU278" s="508"/>
      <c r="PVV278" s="508"/>
      <c r="PVW278" s="508"/>
      <c r="PVX278" s="508"/>
      <c r="PVY278" s="508"/>
      <c r="PVZ278" s="508"/>
      <c r="PWA278" s="508"/>
      <c r="PWB278" s="508"/>
      <c r="PWC278" s="508"/>
      <c r="PWD278" s="508"/>
      <c r="PWE278" s="508"/>
      <c r="PWF278" s="508"/>
      <c r="PWG278" s="508"/>
      <c r="PWH278" s="508"/>
      <c r="PWI278" s="508"/>
      <c r="PWJ278" s="508"/>
      <c r="PWK278" s="508"/>
      <c r="PWL278" s="508"/>
      <c r="PWM278" s="508"/>
      <c r="PWN278" s="508"/>
      <c r="PWO278" s="508"/>
      <c r="PWP278" s="508"/>
      <c r="PWQ278" s="508"/>
      <c r="PWR278" s="508"/>
      <c r="PWS278" s="508"/>
      <c r="PWT278" s="508"/>
      <c r="PWU278" s="508"/>
      <c r="PWV278" s="508"/>
      <c r="PWW278" s="508"/>
      <c r="PWX278" s="508"/>
      <c r="PWY278" s="508"/>
      <c r="PWZ278" s="508"/>
      <c r="PXA278" s="508"/>
      <c r="PXB278" s="508"/>
      <c r="PXC278" s="508"/>
      <c r="PXD278" s="508"/>
      <c r="PXE278" s="508"/>
      <c r="PXF278" s="508"/>
      <c r="PXG278" s="508"/>
      <c r="PXH278" s="508"/>
      <c r="PXI278" s="508"/>
      <c r="PXJ278" s="508"/>
      <c r="PXK278" s="508"/>
      <c r="PXL278" s="508"/>
      <c r="PXM278" s="508"/>
      <c r="PXN278" s="508"/>
      <c r="PXO278" s="508"/>
      <c r="PXP278" s="508"/>
      <c r="PXQ278" s="508"/>
      <c r="PXR278" s="508"/>
      <c r="PXS278" s="508"/>
      <c r="PXT278" s="508"/>
      <c r="PXU278" s="508"/>
      <c r="PXV278" s="508"/>
      <c r="PXW278" s="508"/>
      <c r="PXX278" s="508"/>
      <c r="PXY278" s="508"/>
      <c r="PXZ278" s="508"/>
      <c r="PYA278" s="508"/>
      <c r="PYB278" s="508"/>
      <c r="PYC278" s="508"/>
      <c r="PYD278" s="508"/>
      <c r="PYE278" s="508"/>
      <c r="PYF278" s="508"/>
      <c r="PYG278" s="508"/>
      <c r="PYH278" s="508"/>
      <c r="PYI278" s="508"/>
      <c r="PYJ278" s="508"/>
      <c r="PYK278" s="508"/>
      <c r="PYL278" s="508"/>
      <c r="PYM278" s="508"/>
      <c r="PYN278" s="508"/>
      <c r="PYO278" s="508"/>
      <c r="PYP278" s="508"/>
      <c r="PYQ278" s="508"/>
      <c r="PYR278" s="508"/>
      <c r="PYS278" s="508"/>
      <c r="PYT278" s="508"/>
      <c r="PYU278" s="508"/>
      <c r="PYV278" s="508"/>
      <c r="PYW278" s="508"/>
      <c r="PYX278" s="508"/>
      <c r="PYY278" s="508"/>
      <c r="PYZ278" s="508"/>
      <c r="PZA278" s="508"/>
      <c r="PZB278" s="508"/>
      <c r="PZC278" s="508"/>
      <c r="PZD278" s="508"/>
      <c r="PZE278" s="508"/>
      <c r="PZF278" s="508"/>
      <c r="PZG278" s="508"/>
      <c r="PZH278" s="508"/>
      <c r="PZI278" s="508"/>
      <c r="PZJ278" s="508"/>
      <c r="PZK278" s="508"/>
      <c r="PZL278" s="508"/>
      <c r="PZM278" s="508"/>
      <c r="PZN278" s="508"/>
      <c r="PZO278" s="508"/>
      <c r="PZP278" s="508"/>
      <c r="PZQ278" s="508"/>
      <c r="PZR278" s="508"/>
      <c r="PZS278" s="508"/>
      <c r="PZT278" s="508"/>
      <c r="PZU278" s="508"/>
      <c r="PZV278" s="508"/>
      <c r="PZW278" s="508"/>
      <c r="PZX278" s="508"/>
      <c r="PZY278" s="508"/>
      <c r="PZZ278" s="508"/>
      <c r="QAA278" s="508"/>
      <c r="QAB278" s="508"/>
      <c r="QAC278" s="508"/>
      <c r="QAD278" s="508"/>
      <c r="QAE278" s="508"/>
      <c r="QAF278" s="508"/>
      <c r="QAG278" s="508"/>
      <c r="QAH278" s="508"/>
      <c r="QAI278" s="508"/>
      <c r="QAJ278" s="508"/>
      <c r="QAK278" s="508"/>
      <c r="QAL278" s="508"/>
      <c r="QAM278" s="508"/>
      <c r="QAN278" s="508"/>
      <c r="QAO278" s="508"/>
      <c r="QAP278" s="508"/>
      <c r="QAQ278" s="508"/>
      <c r="QAR278" s="508"/>
      <c r="QAS278" s="508"/>
      <c r="QAT278" s="508"/>
      <c r="QAU278" s="508"/>
      <c r="QAV278" s="508"/>
      <c r="QAW278" s="508"/>
      <c r="QAX278" s="508"/>
      <c r="QAY278" s="508"/>
      <c r="QAZ278" s="508"/>
      <c r="QBA278" s="508"/>
      <c r="QBB278" s="508"/>
      <c r="QBC278" s="508"/>
      <c r="QBD278" s="508"/>
      <c r="QBE278" s="508"/>
      <c r="QBF278" s="508"/>
      <c r="QBG278" s="508"/>
      <c r="QBH278" s="508"/>
      <c r="QBI278" s="508"/>
      <c r="QBJ278" s="508"/>
      <c r="QBK278" s="508"/>
      <c r="QBL278" s="508"/>
      <c r="QBM278" s="508"/>
      <c r="QBN278" s="508"/>
      <c r="QBO278" s="508"/>
      <c r="QBP278" s="508"/>
      <c r="QBQ278" s="508"/>
      <c r="QBR278" s="508"/>
      <c r="QBS278" s="508"/>
      <c r="QBT278" s="508"/>
      <c r="QBU278" s="508"/>
      <c r="QBV278" s="508"/>
      <c r="QBW278" s="508"/>
      <c r="QBX278" s="508"/>
      <c r="QBY278" s="508"/>
      <c r="QBZ278" s="508"/>
      <c r="QCA278" s="508"/>
      <c r="QCB278" s="508"/>
      <c r="QCC278" s="508"/>
      <c r="QCD278" s="508"/>
      <c r="QCE278" s="508"/>
      <c r="QCF278" s="508"/>
      <c r="QCG278" s="508"/>
      <c r="QCH278" s="508"/>
      <c r="QCI278" s="508"/>
      <c r="QCJ278" s="508"/>
      <c r="QCK278" s="508"/>
      <c r="QCL278" s="508"/>
      <c r="QCM278" s="508"/>
      <c r="QCN278" s="508"/>
      <c r="QCO278" s="508"/>
      <c r="QCP278" s="508"/>
      <c r="QCQ278" s="508"/>
      <c r="QCR278" s="508"/>
      <c r="QCS278" s="508"/>
      <c r="QCT278" s="508"/>
      <c r="QCU278" s="508"/>
      <c r="QCV278" s="508"/>
      <c r="QCW278" s="508"/>
      <c r="QCX278" s="508"/>
      <c r="QCY278" s="508"/>
      <c r="QCZ278" s="508"/>
      <c r="QDA278" s="508"/>
      <c r="QDB278" s="508"/>
      <c r="QDC278" s="508"/>
      <c r="QDD278" s="508"/>
      <c r="QDE278" s="508"/>
      <c r="QDF278" s="508"/>
      <c r="QDG278" s="508"/>
      <c r="QDH278" s="508"/>
      <c r="QDI278" s="508"/>
      <c r="QDJ278" s="508"/>
      <c r="QDK278" s="508"/>
      <c r="QDL278" s="508"/>
      <c r="QDM278" s="508"/>
      <c r="QDN278" s="508"/>
      <c r="QDO278" s="508"/>
      <c r="QDP278" s="508"/>
      <c r="QDQ278" s="508"/>
      <c r="QDR278" s="508"/>
      <c r="QDS278" s="508"/>
      <c r="QDT278" s="508"/>
      <c r="QDU278" s="508"/>
      <c r="QDV278" s="508"/>
      <c r="QDW278" s="508"/>
      <c r="QDX278" s="508"/>
      <c r="QDY278" s="508"/>
      <c r="QDZ278" s="508"/>
      <c r="QEA278" s="508"/>
      <c r="QEB278" s="508"/>
      <c r="QEC278" s="508"/>
      <c r="QED278" s="508"/>
      <c r="QEE278" s="508"/>
      <c r="QEF278" s="508"/>
      <c r="QEG278" s="508"/>
      <c r="QEH278" s="508"/>
      <c r="QEI278" s="508"/>
      <c r="QEJ278" s="508"/>
      <c r="QEK278" s="508"/>
      <c r="QEL278" s="508"/>
      <c r="QEM278" s="508"/>
      <c r="QEN278" s="508"/>
      <c r="QEO278" s="508"/>
      <c r="QEP278" s="508"/>
      <c r="QEQ278" s="508"/>
      <c r="QER278" s="508"/>
      <c r="QES278" s="508"/>
      <c r="QET278" s="508"/>
      <c r="QEU278" s="508"/>
      <c r="QEV278" s="508"/>
      <c r="QEW278" s="508"/>
      <c r="QEX278" s="508"/>
      <c r="QEY278" s="508"/>
      <c r="QEZ278" s="508"/>
      <c r="QFA278" s="508"/>
      <c r="QFB278" s="508"/>
      <c r="QFC278" s="508"/>
      <c r="QFD278" s="508"/>
      <c r="QFE278" s="508"/>
      <c r="QFF278" s="508"/>
      <c r="QFG278" s="508"/>
      <c r="QFH278" s="508"/>
      <c r="QFI278" s="508"/>
      <c r="QFJ278" s="508"/>
      <c r="QFK278" s="508"/>
      <c r="QFL278" s="508"/>
      <c r="QFM278" s="508"/>
      <c r="QFN278" s="508"/>
      <c r="QFO278" s="508"/>
      <c r="QFP278" s="508"/>
      <c r="QFQ278" s="508"/>
      <c r="QFR278" s="508"/>
      <c r="QFS278" s="508"/>
      <c r="QFT278" s="508"/>
      <c r="QFU278" s="508"/>
      <c r="QFV278" s="508"/>
      <c r="QFW278" s="508"/>
      <c r="QFX278" s="508"/>
      <c r="QFY278" s="508"/>
      <c r="QFZ278" s="508"/>
      <c r="QGA278" s="508"/>
      <c r="QGB278" s="508"/>
      <c r="QGC278" s="508"/>
      <c r="QGD278" s="508"/>
      <c r="QGE278" s="508"/>
      <c r="QGF278" s="508"/>
      <c r="QGG278" s="508"/>
      <c r="QGH278" s="508"/>
      <c r="QGI278" s="508"/>
      <c r="QGJ278" s="508"/>
      <c r="QGK278" s="508"/>
      <c r="QGL278" s="508"/>
      <c r="QGM278" s="508"/>
      <c r="QGN278" s="508"/>
      <c r="QGO278" s="508"/>
      <c r="QGP278" s="508"/>
      <c r="QGQ278" s="508"/>
      <c r="QGR278" s="508"/>
      <c r="QGS278" s="508"/>
      <c r="QGT278" s="508"/>
      <c r="QGU278" s="508"/>
      <c r="QGV278" s="508"/>
      <c r="QGW278" s="508"/>
      <c r="QGX278" s="508"/>
      <c r="QGY278" s="508"/>
      <c r="QGZ278" s="508"/>
      <c r="QHA278" s="508"/>
      <c r="QHB278" s="508"/>
      <c r="QHC278" s="508"/>
      <c r="QHD278" s="508"/>
      <c r="QHE278" s="508"/>
      <c r="QHF278" s="508"/>
      <c r="QHG278" s="508"/>
      <c r="QHH278" s="508"/>
      <c r="QHI278" s="508"/>
      <c r="QHJ278" s="508"/>
      <c r="QHK278" s="508"/>
      <c r="QHL278" s="508"/>
      <c r="QHM278" s="508"/>
      <c r="QHN278" s="508"/>
      <c r="QHO278" s="508"/>
      <c r="QHP278" s="508"/>
      <c r="QHQ278" s="508"/>
      <c r="QHR278" s="508"/>
      <c r="QHS278" s="508"/>
      <c r="QHT278" s="508"/>
      <c r="QHU278" s="508"/>
      <c r="QHV278" s="508"/>
      <c r="QHW278" s="508"/>
      <c r="QHX278" s="508"/>
      <c r="QHY278" s="508"/>
      <c r="QHZ278" s="508"/>
      <c r="QIA278" s="508"/>
      <c r="QIB278" s="508"/>
      <c r="QIC278" s="508"/>
      <c r="QID278" s="508"/>
      <c r="QIE278" s="508"/>
      <c r="QIF278" s="508"/>
      <c r="QIG278" s="508"/>
      <c r="QIH278" s="508"/>
      <c r="QII278" s="508"/>
      <c r="QIJ278" s="508"/>
      <c r="QIK278" s="508"/>
      <c r="QIL278" s="508"/>
      <c r="QIM278" s="508"/>
      <c r="QIN278" s="508"/>
      <c r="QIO278" s="508"/>
      <c r="QIP278" s="508"/>
      <c r="QIQ278" s="508"/>
      <c r="QIR278" s="508"/>
      <c r="QIS278" s="508"/>
      <c r="QIT278" s="508"/>
      <c r="QIU278" s="508"/>
      <c r="QIV278" s="508"/>
      <c r="QIW278" s="508"/>
      <c r="QIX278" s="508"/>
      <c r="QIY278" s="508"/>
      <c r="QIZ278" s="508"/>
      <c r="QJA278" s="508"/>
      <c r="QJB278" s="508"/>
      <c r="QJC278" s="508"/>
      <c r="QJD278" s="508"/>
      <c r="QJE278" s="508"/>
      <c r="QJF278" s="508"/>
      <c r="QJG278" s="508"/>
      <c r="QJH278" s="508"/>
      <c r="QJI278" s="508"/>
      <c r="QJJ278" s="508"/>
      <c r="QJK278" s="508"/>
      <c r="QJL278" s="508"/>
      <c r="QJM278" s="508"/>
      <c r="QJN278" s="508"/>
      <c r="QJO278" s="508"/>
      <c r="QJP278" s="508"/>
      <c r="QJQ278" s="508"/>
      <c r="QJR278" s="508"/>
      <c r="QJS278" s="508"/>
      <c r="QJT278" s="508"/>
      <c r="QJU278" s="508"/>
      <c r="QJV278" s="508"/>
      <c r="QJW278" s="508"/>
      <c r="QJX278" s="508"/>
      <c r="QJY278" s="508"/>
      <c r="QJZ278" s="508"/>
      <c r="QKA278" s="508"/>
      <c r="QKB278" s="508"/>
      <c r="QKC278" s="508"/>
      <c r="QKD278" s="508"/>
      <c r="QKE278" s="508"/>
      <c r="QKF278" s="508"/>
      <c r="QKG278" s="508"/>
      <c r="QKH278" s="508"/>
      <c r="QKI278" s="508"/>
      <c r="QKJ278" s="508"/>
      <c r="QKK278" s="508"/>
      <c r="QKL278" s="508"/>
      <c r="QKM278" s="508"/>
      <c r="QKN278" s="508"/>
      <c r="QKO278" s="508"/>
      <c r="QKP278" s="508"/>
      <c r="QKQ278" s="508"/>
      <c r="QKR278" s="508"/>
      <c r="QKS278" s="508"/>
      <c r="QKT278" s="508"/>
      <c r="QKU278" s="508"/>
      <c r="QKV278" s="508"/>
      <c r="QKW278" s="508"/>
      <c r="QKX278" s="508"/>
      <c r="QKY278" s="508"/>
      <c r="QKZ278" s="508"/>
      <c r="QLA278" s="508"/>
      <c r="QLB278" s="508"/>
      <c r="QLC278" s="508"/>
      <c r="QLD278" s="508"/>
      <c r="QLE278" s="508"/>
      <c r="QLF278" s="508"/>
      <c r="QLG278" s="508"/>
      <c r="QLH278" s="508"/>
      <c r="QLI278" s="508"/>
      <c r="QLJ278" s="508"/>
      <c r="QLK278" s="508"/>
      <c r="QLL278" s="508"/>
      <c r="QLM278" s="508"/>
      <c r="QLN278" s="508"/>
      <c r="QLO278" s="508"/>
      <c r="QLP278" s="508"/>
      <c r="QLQ278" s="508"/>
      <c r="QLR278" s="508"/>
      <c r="QLS278" s="508"/>
      <c r="QLT278" s="508"/>
      <c r="QLU278" s="508"/>
      <c r="QLV278" s="508"/>
      <c r="QLW278" s="508"/>
      <c r="QLX278" s="508"/>
      <c r="QLY278" s="508"/>
      <c r="QLZ278" s="508"/>
      <c r="QMA278" s="508"/>
      <c r="QMB278" s="508"/>
      <c r="QMC278" s="508"/>
      <c r="QMD278" s="508"/>
      <c r="QME278" s="508"/>
      <c r="QMF278" s="508"/>
      <c r="QMG278" s="508"/>
      <c r="QMH278" s="508"/>
      <c r="QMI278" s="508"/>
      <c r="QMJ278" s="508"/>
      <c r="QMK278" s="508"/>
      <c r="QML278" s="508"/>
      <c r="QMM278" s="508"/>
      <c r="QMN278" s="508"/>
      <c r="QMO278" s="508"/>
      <c r="QMP278" s="508"/>
      <c r="QMQ278" s="508"/>
      <c r="QMR278" s="508"/>
      <c r="QMS278" s="508"/>
      <c r="QMT278" s="508"/>
      <c r="QMU278" s="508"/>
      <c r="QMV278" s="508"/>
      <c r="QMW278" s="508"/>
      <c r="QMX278" s="508"/>
      <c r="QMY278" s="508"/>
      <c r="QMZ278" s="508"/>
      <c r="QNA278" s="508"/>
      <c r="QNB278" s="508"/>
      <c r="QNC278" s="508"/>
      <c r="QND278" s="508"/>
      <c r="QNE278" s="508"/>
      <c r="QNF278" s="508"/>
      <c r="QNG278" s="508"/>
      <c r="QNH278" s="508"/>
      <c r="QNI278" s="508"/>
      <c r="QNJ278" s="508"/>
      <c r="QNK278" s="508"/>
      <c r="QNL278" s="508"/>
      <c r="QNM278" s="508"/>
      <c r="QNN278" s="508"/>
      <c r="QNO278" s="508"/>
      <c r="QNP278" s="508"/>
      <c r="QNQ278" s="508"/>
      <c r="QNR278" s="508"/>
      <c r="QNS278" s="508"/>
      <c r="QNT278" s="508"/>
      <c r="QNU278" s="508"/>
      <c r="QNV278" s="508"/>
      <c r="QNW278" s="508"/>
      <c r="QNX278" s="508"/>
      <c r="QNY278" s="508"/>
      <c r="QNZ278" s="508"/>
      <c r="QOA278" s="508"/>
      <c r="QOB278" s="508"/>
      <c r="QOC278" s="508"/>
      <c r="QOD278" s="508"/>
      <c r="QOE278" s="508"/>
      <c r="QOF278" s="508"/>
      <c r="QOG278" s="508"/>
      <c r="QOH278" s="508"/>
      <c r="QOI278" s="508"/>
      <c r="QOJ278" s="508"/>
      <c r="QOK278" s="508"/>
      <c r="QOL278" s="508"/>
      <c r="QOM278" s="508"/>
      <c r="QON278" s="508"/>
      <c r="QOO278" s="508"/>
      <c r="QOP278" s="508"/>
      <c r="QOQ278" s="508"/>
      <c r="QOR278" s="508"/>
      <c r="QOS278" s="508"/>
      <c r="QOT278" s="508"/>
      <c r="QOU278" s="508"/>
      <c r="QOV278" s="508"/>
      <c r="QOW278" s="508"/>
      <c r="QOX278" s="508"/>
      <c r="QOY278" s="508"/>
      <c r="QOZ278" s="508"/>
      <c r="QPA278" s="508"/>
      <c r="QPB278" s="508"/>
      <c r="QPC278" s="508"/>
      <c r="QPD278" s="508"/>
      <c r="QPE278" s="508"/>
      <c r="QPF278" s="508"/>
      <c r="QPG278" s="508"/>
      <c r="QPH278" s="508"/>
      <c r="QPI278" s="508"/>
      <c r="QPJ278" s="508"/>
      <c r="QPK278" s="508"/>
      <c r="QPL278" s="508"/>
      <c r="QPM278" s="508"/>
      <c r="QPN278" s="508"/>
      <c r="QPO278" s="508"/>
      <c r="QPP278" s="508"/>
      <c r="QPQ278" s="508"/>
      <c r="QPR278" s="508"/>
      <c r="QPS278" s="508"/>
      <c r="QPT278" s="508"/>
      <c r="QPU278" s="508"/>
      <c r="QPV278" s="508"/>
      <c r="QPW278" s="508"/>
      <c r="QPX278" s="508"/>
      <c r="QPY278" s="508"/>
      <c r="QPZ278" s="508"/>
      <c r="QQA278" s="508"/>
      <c r="QQB278" s="508"/>
      <c r="QQC278" s="508"/>
      <c r="QQD278" s="508"/>
      <c r="QQE278" s="508"/>
      <c r="QQF278" s="508"/>
      <c r="QQG278" s="508"/>
      <c r="QQH278" s="508"/>
      <c r="QQI278" s="508"/>
      <c r="QQJ278" s="508"/>
      <c r="QQK278" s="508"/>
      <c r="QQL278" s="508"/>
      <c r="QQM278" s="508"/>
      <c r="QQN278" s="508"/>
      <c r="QQO278" s="508"/>
      <c r="QQP278" s="508"/>
      <c r="QQQ278" s="508"/>
      <c r="QQR278" s="508"/>
      <c r="QQS278" s="508"/>
      <c r="QQT278" s="508"/>
      <c r="QQU278" s="508"/>
      <c r="QQV278" s="508"/>
      <c r="QQW278" s="508"/>
      <c r="QQX278" s="508"/>
      <c r="QQY278" s="508"/>
      <c r="QQZ278" s="508"/>
      <c r="QRA278" s="508"/>
      <c r="QRB278" s="508"/>
      <c r="QRC278" s="508"/>
      <c r="QRD278" s="508"/>
      <c r="QRE278" s="508"/>
      <c r="QRF278" s="508"/>
      <c r="QRG278" s="508"/>
      <c r="QRH278" s="508"/>
      <c r="QRI278" s="508"/>
      <c r="QRJ278" s="508"/>
      <c r="QRK278" s="508"/>
      <c r="QRL278" s="508"/>
      <c r="QRM278" s="508"/>
      <c r="QRN278" s="508"/>
      <c r="QRO278" s="508"/>
      <c r="QRP278" s="508"/>
      <c r="QRQ278" s="508"/>
      <c r="QRR278" s="508"/>
      <c r="QRS278" s="508"/>
      <c r="QRT278" s="508"/>
      <c r="QRU278" s="508"/>
      <c r="QRV278" s="508"/>
      <c r="QRW278" s="508"/>
      <c r="QRX278" s="508"/>
      <c r="QRY278" s="508"/>
      <c r="QRZ278" s="508"/>
      <c r="QSA278" s="508"/>
      <c r="QSB278" s="508"/>
      <c r="QSC278" s="508"/>
      <c r="QSD278" s="508"/>
      <c r="QSE278" s="508"/>
      <c r="QSF278" s="508"/>
      <c r="QSG278" s="508"/>
      <c r="QSH278" s="508"/>
      <c r="QSI278" s="508"/>
      <c r="QSJ278" s="508"/>
      <c r="QSK278" s="508"/>
      <c r="QSL278" s="508"/>
      <c r="QSM278" s="508"/>
      <c r="QSN278" s="508"/>
      <c r="QSO278" s="508"/>
      <c r="QSP278" s="508"/>
      <c r="QSQ278" s="508"/>
      <c r="QSR278" s="508"/>
      <c r="QSS278" s="508"/>
      <c r="QST278" s="508"/>
      <c r="QSU278" s="508"/>
      <c r="QSV278" s="508"/>
      <c r="QSW278" s="508"/>
      <c r="QSX278" s="508"/>
      <c r="QSY278" s="508"/>
      <c r="QSZ278" s="508"/>
      <c r="QTA278" s="508"/>
      <c r="QTB278" s="508"/>
      <c r="QTC278" s="508"/>
      <c r="QTD278" s="508"/>
      <c r="QTE278" s="508"/>
      <c r="QTF278" s="508"/>
      <c r="QTG278" s="508"/>
      <c r="QTH278" s="508"/>
      <c r="QTI278" s="508"/>
      <c r="QTJ278" s="508"/>
      <c r="QTK278" s="508"/>
      <c r="QTL278" s="508"/>
      <c r="QTM278" s="508"/>
      <c r="QTN278" s="508"/>
      <c r="QTO278" s="508"/>
      <c r="QTP278" s="508"/>
      <c r="QTQ278" s="508"/>
      <c r="QTR278" s="508"/>
      <c r="QTS278" s="508"/>
      <c r="QTT278" s="508"/>
      <c r="QTU278" s="508"/>
      <c r="QTV278" s="508"/>
      <c r="QTW278" s="508"/>
      <c r="QTX278" s="508"/>
      <c r="QTY278" s="508"/>
      <c r="QTZ278" s="508"/>
      <c r="QUA278" s="508"/>
      <c r="QUB278" s="508"/>
      <c r="QUC278" s="508"/>
      <c r="QUD278" s="508"/>
      <c r="QUE278" s="508"/>
      <c r="QUF278" s="508"/>
      <c r="QUG278" s="508"/>
      <c r="QUH278" s="508"/>
      <c r="QUI278" s="508"/>
      <c r="QUJ278" s="508"/>
      <c r="QUK278" s="508"/>
      <c r="QUL278" s="508"/>
      <c r="QUM278" s="508"/>
      <c r="QUN278" s="508"/>
      <c r="QUO278" s="508"/>
      <c r="QUP278" s="508"/>
      <c r="QUQ278" s="508"/>
      <c r="QUR278" s="508"/>
      <c r="QUS278" s="508"/>
      <c r="QUT278" s="508"/>
      <c r="QUU278" s="508"/>
      <c r="QUV278" s="508"/>
      <c r="QUW278" s="508"/>
      <c r="QUX278" s="508"/>
      <c r="QUY278" s="508"/>
      <c r="QUZ278" s="508"/>
      <c r="QVA278" s="508"/>
      <c r="QVB278" s="508"/>
      <c r="QVC278" s="508"/>
      <c r="QVD278" s="508"/>
      <c r="QVE278" s="508"/>
      <c r="QVF278" s="508"/>
      <c r="QVG278" s="508"/>
      <c r="QVH278" s="508"/>
      <c r="QVI278" s="508"/>
      <c r="QVJ278" s="508"/>
      <c r="QVK278" s="508"/>
      <c r="QVL278" s="508"/>
      <c r="QVM278" s="508"/>
      <c r="QVN278" s="508"/>
      <c r="QVO278" s="508"/>
      <c r="QVP278" s="508"/>
      <c r="QVQ278" s="508"/>
      <c r="QVR278" s="508"/>
      <c r="QVS278" s="508"/>
      <c r="QVT278" s="508"/>
      <c r="QVU278" s="508"/>
      <c r="QVV278" s="508"/>
      <c r="QVW278" s="508"/>
      <c r="QVX278" s="508"/>
      <c r="QVY278" s="508"/>
      <c r="QVZ278" s="508"/>
      <c r="QWA278" s="508"/>
      <c r="QWB278" s="508"/>
      <c r="QWC278" s="508"/>
      <c r="QWD278" s="508"/>
      <c r="QWE278" s="508"/>
      <c r="QWF278" s="508"/>
      <c r="QWG278" s="508"/>
      <c r="QWH278" s="508"/>
      <c r="QWI278" s="508"/>
      <c r="QWJ278" s="508"/>
      <c r="QWK278" s="508"/>
      <c r="QWL278" s="508"/>
      <c r="QWM278" s="508"/>
      <c r="QWN278" s="508"/>
      <c r="QWO278" s="508"/>
      <c r="QWP278" s="508"/>
      <c r="QWQ278" s="508"/>
      <c r="QWR278" s="508"/>
      <c r="QWS278" s="508"/>
      <c r="QWT278" s="508"/>
      <c r="QWU278" s="508"/>
      <c r="QWV278" s="508"/>
      <c r="QWW278" s="508"/>
      <c r="QWX278" s="508"/>
      <c r="QWY278" s="508"/>
      <c r="QWZ278" s="508"/>
      <c r="QXA278" s="508"/>
      <c r="QXB278" s="508"/>
      <c r="QXC278" s="508"/>
      <c r="QXD278" s="508"/>
      <c r="QXE278" s="508"/>
      <c r="QXF278" s="508"/>
      <c r="QXG278" s="508"/>
      <c r="QXH278" s="508"/>
      <c r="QXI278" s="508"/>
      <c r="QXJ278" s="508"/>
      <c r="QXK278" s="508"/>
      <c r="QXL278" s="508"/>
      <c r="QXM278" s="508"/>
      <c r="QXN278" s="508"/>
      <c r="QXO278" s="508"/>
      <c r="QXP278" s="508"/>
      <c r="QXQ278" s="508"/>
      <c r="QXR278" s="508"/>
      <c r="QXS278" s="508"/>
      <c r="QXT278" s="508"/>
      <c r="QXU278" s="508"/>
      <c r="QXV278" s="508"/>
      <c r="QXW278" s="508"/>
      <c r="QXX278" s="508"/>
      <c r="QXY278" s="508"/>
      <c r="QXZ278" s="508"/>
      <c r="QYA278" s="508"/>
      <c r="QYB278" s="508"/>
      <c r="QYC278" s="508"/>
      <c r="QYD278" s="508"/>
      <c r="QYE278" s="508"/>
      <c r="QYF278" s="508"/>
      <c r="QYG278" s="508"/>
      <c r="QYH278" s="508"/>
      <c r="QYI278" s="508"/>
      <c r="QYJ278" s="508"/>
      <c r="QYK278" s="508"/>
      <c r="QYL278" s="508"/>
      <c r="QYM278" s="508"/>
      <c r="QYN278" s="508"/>
      <c r="QYO278" s="508"/>
      <c r="QYP278" s="508"/>
      <c r="QYQ278" s="508"/>
      <c r="QYR278" s="508"/>
      <c r="QYS278" s="508"/>
      <c r="QYT278" s="508"/>
      <c r="QYU278" s="508"/>
      <c r="QYV278" s="508"/>
      <c r="QYW278" s="508"/>
      <c r="QYX278" s="508"/>
      <c r="QYY278" s="508"/>
      <c r="QYZ278" s="508"/>
      <c r="QZA278" s="508"/>
      <c r="QZB278" s="508"/>
      <c r="QZC278" s="508"/>
      <c r="QZD278" s="508"/>
      <c r="QZE278" s="508"/>
      <c r="QZF278" s="508"/>
      <c r="QZG278" s="508"/>
      <c r="QZH278" s="508"/>
      <c r="QZI278" s="508"/>
      <c r="QZJ278" s="508"/>
      <c r="QZK278" s="508"/>
      <c r="QZL278" s="508"/>
      <c r="QZM278" s="508"/>
      <c r="QZN278" s="508"/>
      <c r="QZO278" s="508"/>
      <c r="QZP278" s="508"/>
      <c r="QZQ278" s="508"/>
      <c r="QZR278" s="508"/>
      <c r="QZS278" s="508"/>
      <c r="QZT278" s="508"/>
      <c r="QZU278" s="508"/>
      <c r="QZV278" s="508"/>
      <c r="QZW278" s="508"/>
      <c r="QZX278" s="508"/>
      <c r="QZY278" s="508"/>
      <c r="QZZ278" s="508"/>
      <c r="RAA278" s="508"/>
      <c r="RAB278" s="508"/>
      <c r="RAC278" s="508"/>
      <c r="RAD278" s="508"/>
      <c r="RAE278" s="508"/>
      <c r="RAF278" s="508"/>
      <c r="RAG278" s="508"/>
      <c r="RAH278" s="508"/>
      <c r="RAI278" s="508"/>
      <c r="RAJ278" s="508"/>
      <c r="RAK278" s="508"/>
      <c r="RAL278" s="508"/>
      <c r="RAM278" s="508"/>
      <c r="RAN278" s="508"/>
      <c r="RAO278" s="508"/>
      <c r="RAP278" s="508"/>
      <c r="RAQ278" s="508"/>
      <c r="RAR278" s="508"/>
      <c r="RAS278" s="508"/>
      <c r="RAT278" s="508"/>
      <c r="RAU278" s="508"/>
      <c r="RAV278" s="508"/>
      <c r="RAW278" s="508"/>
      <c r="RAX278" s="508"/>
      <c r="RAY278" s="508"/>
      <c r="RAZ278" s="508"/>
      <c r="RBA278" s="508"/>
      <c r="RBB278" s="508"/>
      <c r="RBC278" s="508"/>
      <c r="RBD278" s="508"/>
      <c r="RBE278" s="508"/>
      <c r="RBF278" s="508"/>
      <c r="RBG278" s="508"/>
      <c r="RBH278" s="508"/>
      <c r="RBI278" s="508"/>
      <c r="RBJ278" s="508"/>
      <c r="RBK278" s="508"/>
      <c r="RBL278" s="508"/>
      <c r="RBM278" s="508"/>
      <c r="RBN278" s="508"/>
      <c r="RBO278" s="508"/>
      <c r="RBP278" s="508"/>
      <c r="RBQ278" s="508"/>
      <c r="RBR278" s="508"/>
      <c r="RBS278" s="508"/>
      <c r="RBT278" s="508"/>
      <c r="RBU278" s="508"/>
      <c r="RBV278" s="508"/>
      <c r="RBW278" s="508"/>
      <c r="RBX278" s="508"/>
      <c r="RBY278" s="508"/>
      <c r="RBZ278" s="508"/>
      <c r="RCA278" s="508"/>
      <c r="RCB278" s="508"/>
      <c r="RCC278" s="508"/>
      <c r="RCD278" s="508"/>
      <c r="RCE278" s="508"/>
      <c r="RCF278" s="508"/>
      <c r="RCG278" s="508"/>
      <c r="RCH278" s="508"/>
      <c r="RCI278" s="508"/>
      <c r="RCJ278" s="508"/>
      <c r="RCK278" s="508"/>
      <c r="RCL278" s="508"/>
      <c r="RCM278" s="508"/>
      <c r="RCN278" s="508"/>
      <c r="RCO278" s="508"/>
      <c r="RCP278" s="508"/>
      <c r="RCQ278" s="508"/>
      <c r="RCR278" s="508"/>
      <c r="RCS278" s="508"/>
      <c r="RCT278" s="508"/>
      <c r="RCU278" s="508"/>
      <c r="RCV278" s="508"/>
      <c r="RCW278" s="508"/>
      <c r="RCX278" s="508"/>
      <c r="RCY278" s="508"/>
      <c r="RCZ278" s="508"/>
      <c r="RDA278" s="508"/>
      <c r="RDB278" s="508"/>
      <c r="RDC278" s="508"/>
      <c r="RDD278" s="508"/>
      <c r="RDE278" s="508"/>
      <c r="RDF278" s="508"/>
      <c r="RDG278" s="508"/>
      <c r="RDH278" s="508"/>
      <c r="RDI278" s="508"/>
      <c r="RDJ278" s="508"/>
      <c r="RDK278" s="508"/>
      <c r="RDL278" s="508"/>
      <c r="RDM278" s="508"/>
      <c r="RDN278" s="508"/>
      <c r="RDO278" s="508"/>
      <c r="RDP278" s="508"/>
      <c r="RDQ278" s="508"/>
      <c r="RDR278" s="508"/>
      <c r="RDS278" s="508"/>
      <c r="RDT278" s="508"/>
      <c r="RDU278" s="508"/>
      <c r="RDV278" s="508"/>
      <c r="RDW278" s="508"/>
      <c r="RDX278" s="508"/>
      <c r="RDY278" s="508"/>
      <c r="RDZ278" s="508"/>
      <c r="REA278" s="508"/>
      <c r="REB278" s="508"/>
      <c r="REC278" s="508"/>
      <c r="RED278" s="508"/>
      <c r="REE278" s="508"/>
      <c r="REF278" s="508"/>
      <c r="REG278" s="508"/>
      <c r="REH278" s="508"/>
      <c r="REI278" s="508"/>
      <c r="REJ278" s="508"/>
      <c r="REK278" s="508"/>
      <c r="REL278" s="508"/>
      <c r="REM278" s="508"/>
      <c r="REN278" s="508"/>
      <c r="REO278" s="508"/>
      <c r="REP278" s="508"/>
      <c r="REQ278" s="508"/>
      <c r="RER278" s="508"/>
      <c r="RES278" s="508"/>
      <c r="RET278" s="508"/>
      <c r="REU278" s="508"/>
      <c r="REV278" s="508"/>
      <c r="REW278" s="508"/>
      <c r="REX278" s="508"/>
      <c r="REY278" s="508"/>
      <c r="REZ278" s="508"/>
      <c r="RFA278" s="508"/>
      <c r="RFB278" s="508"/>
      <c r="RFC278" s="508"/>
      <c r="RFD278" s="508"/>
      <c r="RFE278" s="508"/>
      <c r="RFF278" s="508"/>
      <c r="RFG278" s="508"/>
      <c r="RFH278" s="508"/>
      <c r="RFI278" s="508"/>
      <c r="RFJ278" s="508"/>
      <c r="RFK278" s="508"/>
      <c r="RFL278" s="508"/>
      <c r="RFM278" s="508"/>
      <c r="RFN278" s="508"/>
      <c r="RFO278" s="508"/>
      <c r="RFP278" s="508"/>
      <c r="RFQ278" s="508"/>
      <c r="RFR278" s="508"/>
      <c r="RFS278" s="508"/>
      <c r="RFT278" s="508"/>
      <c r="RFU278" s="508"/>
      <c r="RFV278" s="508"/>
      <c r="RFW278" s="508"/>
      <c r="RFX278" s="508"/>
      <c r="RFY278" s="508"/>
      <c r="RFZ278" s="508"/>
      <c r="RGA278" s="508"/>
      <c r="RGB278" s="508"/>
      <c r="RGC278" s="508"/>
      <c r="RGD278" s="508"/>
      <c r="RGE278" s="508"/>
      <c r="RGF278" s="508"/>
      <c r="RGG278" s="508"/>
      <c r="RGH278" s="508"/>
      <c r="RGI278" s="508"/>
      <c r="RGJ278" s="508"/>
      <c r="RGK278" s="508"/>
      <c r="RGL278" s="508"/>
      <c r="RGM278" s="508"/>
      <c r="RGN278" s="508"/>
      <c r="RGO278" s="508"/>
      <c r="RGP278" s="508"/>
      <c r="RGQ278" s="508"/>
      <c r="RGR278" s="508"/>
      <c r="RGS278" s="508"/>
      <c r="RGT278" s="508"/>
      <c r="RGU278" s="508"/>
      <c r="RGV278" s="508"/>
      <c r="RGW278" s="508"/>
      <c r="RGX278" s="508"/>
      <c r="RGY278" s="508"/>
      <c r="RGZ278" s="508"/>
      <c r="RHA278" s="508"/>
      <c r="RHB278" s="508"/>
      <c r="RHC278" s="508"/>
      <c r="RHD278" s="508"/>
      <c r="RHE278" s="508"/>
      <c r="RHF278" s="508"/>
      <c r="RHG278" s="508"/>
      <c r="RHH278" s="508"/>
      <c r="RHI278" s="508"/>
      <c r="RHJ278" s="508"/>
      <c r="RHK278" s="508"/>
      <c r="RHL278" s="508"/>
      <c r="RHM278" s="508"/>
      <c r="RHN278" s="508"/>
      <c r="RHO278" s="508"/>
      <c r="RHP278" s="508"/>
      <c r="RHQ278" s="508"/>
      <c r="RHR278" s="508"/>
      <c r="RHS278" s="508"/>
      <c r="RHT278" s="508"/>
      <c r="RHU278" s="508"/>
      <c r="RHV278" s="508"/>
      <c r="RHW278" s="508"/>
      <c r="RHX278" s="508"/>
      <c r="RHY278" s="508"/>
      <c r="RHZ278" s="508"/>
      <c r="RIA278" s="508"/>
      <c r="RIB278" s="508"/>
      <c r="RIC278" s="508"/>
      <c r="RID278" s="508"/>
      <c r="RIE278" s="508"/>
      <c r="RIF278" s="508"/>
      <c r="RIG278" s="508"/>
      <c r="RIH278" s="508"/>
      <c r="RII278" s="508"/>
      <c r="RIJ278" s="508"/>
      <c r="RIK278" s="508"/>
      <c r="RIL278" s="508"/>
      <c r="RIM278" s="508"/>
      <c r="RIN278" s="508"/>
      <c r="RIO278" s="508"/>
      <c r="RIP278" s="508"/>
      <c r="RIQ278" s="508"/>
      <c r="RIR278" s="508"/>
      <c r="RIS278" s="508"/>
      <c r="RIT278" s="508"/>
      <c r="RIU278" s="508"/>
      <c r="RIV278" s="508"/>
      <c r="RIW278" s="508"/>
      <c r="RIX278" s="508"/>
      <c r="RIY278" s="508"/>
      <c r="RIZ278" s="508"/>
      <c r="RJA278" s="508"/>
      <c r="RJB278" s="508"/>
      <c r="RJC278" s="508"/>
      <c r="RJD278" s="508"/>
      <c r="RJE278" s="508"/>
      <c r="RJF278" s="508"/>
      <c r="RJG278" s="508"/>
      <c r="RJH278" s="508"/>
      <c r="RJI278" s="508"/>
      <c r="RJJ278" s="508"/>
      <c r="RJK278" s="508"/>
      <c r="RJL278" s="508"/>
      <c r="RJM278" s="508"/>
      <c r="RJN278" s="508"/>
      <c r="RJO278" s="508"/>
      <c r="RJP278" s="508"/>
      <c r="RJQ278" s="508"/>
      <c r="RJR278" s="508"/>
      <c r="RJS278" s="508"/>
      <c r="RJT278" s="508"/>
      <c r="RJU278" s="508"/>
      <c r="RJV278" s="508"/>
      <c r="RJW278" s="508"/>
      <c r="RJX278" s="508"/>
      <c r="RJY278" s="508"/>
      <c r="RJZ278" s="508"/>
      <c r="RKA278" s="508"/>
      <c r="RKB278" s="508"/>
      <c r="RKC278" s="508"/>
      <c r="RKD278" s="508"/>
      <c r="RKE278" s="508"/>
      <c r="RKF278" s="508"/>
      <c r="RKG278" s="508"/>
      <c r="RKH278" s="508"/>
      <c r="RKI278" s="508"/>
      <c r="RKJ278" s="508"/>
      <c r="RKK278" s="508"/>
      <c r="RKL278" s="508"/>
      <c r="RKM278" s="508"/>
      <c r="RKN278" s="508"/>
      <c r="RKO278" s="508"/>
      <c r="RKP278" s="508"/>
      <c r="RKQ278" s="508"/>
      <c r="RKR278" s="508"/>
      <c r="RKS278" s="508"/>
      <c r="RKT278" s="508"/>
      <c r="RKU278" s="508"/>
      <c r="RKV278" s="508"/>
      <c r="RKW278" s="508"/>
      <c r="RKX278" s="508"/>
      <c r="RKY278" s="508"/>
      <c r="RKZ278" s="508"/>
      <c r="RLA278" s="508"/>
      <c r="RLB278" s="508"/>
      <c r="RLC278" s="508"/>
      <c r="RLD278" s="508"/>
      <c r="RLE278" s="508"/>
      <c r="RLF278" s="508"/>
      <c r="RLG278" s="508"/>
      <c r="RLH278" s="508"/>
      <c r="RLI278" s="508"/>
      <c r="RLJ278" s="508"/>
      <c r="RLK278" s="508"/>
      <c r="RLL278" s="508"/>
      <c r="RLM278" s="508"/>
      <c r="RLN278" s="508"/>
      <c r="RLO278" s="508"/>
      <c r="RLP278" s="508"/>
      <c r="RLQ278" s="508"/>
      <c r="RLR278" s="508"/>
      <c r="RLS278" s="508"/>
      <c r="RLT278" s="508"/>
      <c r="RLU278" s="508"/>
      <c r="RLV278" s="508"/>
      <c r="RLW278" s="508"/>
      <c r="RLX278" s="508"/>
      <c r="RLY278" s="508"/>
      <c r="RLZ278" s="508"/>
      <c r="RMA278" s="508"/>
      <c r="RMB278" s="508"/>
      <c r="RMC278" s="508"/>
      <c r="RMD278" s="508"/>
      <c r="RME278" s="508"/>
      <c r="RMF278" s="508"/>
      <c r="RMG278" s="508"/>
      <c r="RMH278" s="508"/>
      <c r="RMI278" s="508"/>
      <c r="RMJ278" s="508"/>
      <c r="RMK278" s="508"/>
      <c r="RML278" s="508"/>
      <c r="RMM278" s="508"/>
      <c r="RMN278" s="508"/>
      <c r="RMO278" s="508"/>
      <c r="RMP278" s="508"/>
      <c r="RMQ278" s="508"/>
      <c r="RMR278" s="508"/>
      <c r="RMS278" s="508"/>
      <c r="RMT278" s="508"/>
      <c r="RMU278" s="508"/>
      <c r="RMV278" s="508"/>
      <c r="RMW278" s="508"/>
      <c r="RMX278" s="508"/>
      <c r="RMY278" s="508"/>
      <c r="RMZ278" s="508"/>
      <c r="RNA278" s="508"/>
      <c r="RNB278" s="508"/>
      <c r="RNC278" s="508"/>
      <c r="RND278" s="508"/>
      <c r="RNE278" s="508"/>
      <c r="RNF278" s="508"/>
      <c r="RNG278" s="508"/>
      <c r="RNH278" s="508"/>
      <c r="RNI278" s="508"/>
      <c r="RNJ278" s="508"/>
      <c r="RNK278" s="508"/>
      <c r="RNL278" s="508"/>
      <c r="RNM278" s="508"/>
      <c r="RNN278" s="508"/>
      <c r="RNO278" s="508"/>
      <c r="RNP278" s="508"/>
      <c r="RNQ278" s="508"/>
      <c r="RNR278" s="508"/>
      <c r="RNS278" s="508"/>
      <c r="RNT278" s="508"/>
      <c r="RNU278" s="508"/>
      <c r="RNV278" s="508"/>
      <c r="RNW278" s="508"/>
      <c r="RNX278" s="508"/>
      <c r="RNY278" s="508"/>
      <c r="RNZ278" s="508"/>
      <c r="ROA278" s="508"/>
      <c r="ROB278" s="508"/>
      <c r="ROC278" s="508"/>
      <c r="ROD278" s="508"/>
      <c r="ROE278" s="508"/>
      <c r="ROF278" s="508"/>
      <c r="ROG278" s="508"/>
      <c r="ROH278" s="508"/>
      <c r="ROI278" s="508"/>
      <c r="ROJ278" s="508"/>
      <c r="ROK278" s="508"/>
      <c r="ROL278" s="508"/>
      <c r="ROM278" s="508"/>
      <c r="RON278" s="508"/>
      <c r="ROO278" s="508"/>
      <c r="ROP278" s="508"/>
      <c r="ROQ278" s="508"/>
      <c r="ROR278" s="508"/>
      <c r="ROS278" s="508"/>
      <c r="ROT278" s="508"/>
      <c r="ROU278" s="508"/>
      <c r="ROV278" s="508"/>
      <c r="ROW278" s="508"/>
      <c r="ROX278" s="508"/>
      <c r="ROY278" s="508"/>
      <c r="ROZ278" s="508"/>
      <c r="RPA278" s="508"/>
      <c r="RPB278" s="508"/>
      <c r="RPC278" s="508"/>
      <c r="RPD278" s="508"/>
      <c r="RPE278" s="508"/>
      <c r="RPF278" s="508"/>
      <c r="RPG278" s="508"/>
      <c r="RPH278" s="508"/>
      <c r="RPI278" s="508"/>
      <c r="RPJ278" s="508"/>
      <c r="RPK278" s="508"/>
      <c r="RPL278" s="508"/>
      <c r="RPM278" s="508"/>
      <c r="RPN278" s="508"/>
      <c r="RPO278" s="508"/>
      <c r="RPP278" s="508"/>
      <c r="RPQ278" s="508"/>
      <c r="RPR278" s="508"/>
      <c r="RPS278" s="508"/>
      <c r="RPT278" s="508"/>
      <c r="RPU278" s="508"/>
      <c r="RPV278" s="508"/>
      <c r="RPW278" s="508"/>
      <c r="RPX278" s="508"/>
      <c r="RPY278" s="508"/>
      <c r="RPZ278" s="508"/>
      <c r="RQA278" s="508"/>
      <c r="RQB278" s="508"/>
      <c r="RQC278" s="508"/>
      <c r="RQD278" s="508"/>
      <c r="RQE278" s="508"/>
      <c r="RQF278" s="508"/>
      <c r="RQG278" s="508"/>
      <c r="RQH278" s="508"/>
      <c r="RQI278" s="508"/>
      <c r="RQJ278" s="508"/>
      <c r="RQK278" s="508"/>
      <c r="RQL278" s="508"/>
      <c r="RQM278" s="508"/>
      <c r="RQN278" s="508"/>
      <c r="RQO278" s="508"/>
      <c r="RQP278" s="508"/>
      <c r="RQQ278" s="508"/>
      <c r="RQR278" s="508"/>
      <c r="RQS278" s="508"/>
      <c r="RQT278" s="508"/>
      <c r="RQU278" s="508"/>
      <c r="RQV278" s="508"/>
      <c r="RQW278" s="508"/>
      <c r="RQX278" s="508"/>
      <c r="RQY278" s="508"/>
      <c r="RQZ278" s="508"/>
      <c r="RRA278" s="508"/>
      <c r="RRB278" s="508"/>
      <c r="RRC278" s="508"/>
      <c r="RRD278" s="508"/>
      <c r="RRE278" s="508"/>
      <c r="RRF278" s="508"/>
      <c r="RRG278" s="508"/>
      <c r="RRH278" s="508"/>
      <c r="RRI278" s="508"/>
      <c r="RRJ278" s="508"/>
      <c r="RRK278" s="508"/>
      <c r="RRL278" s="508"/>
      <c r="RRM278" s="508"/>
      <c r="RRN278" s="508"/>
      <c r="RRO278" s="508"/>
      <c r="RRP278" s="508"/>
      <c r="RRQ278" s="508"/>
      <c r="RRR278" s="508"/>
      <c r="RRS278" s="508"/>
      <c r="RRT278" s="508"/>
      <c r="RRU278" s="508"/>
      <c r="RRV278" s="508"/>
      <c r="RRW278" s="508"/>
      <c r="RRX278" s="508"/>
      <c r="RRY278" s="508"/>
      <c r="RRZ278" s="508"/>
      <c r="RSA278" s="508"/>
      <c r="RSB278" s="508"/>
      <c r="RSC278" s="508"/>
      <c r="RSD278" s="508"/>
      <c r="RSE278" s="508"/>
      <c r="RSF278" s="508"/>
      <c r="RSG278" s="508"/>
      <c r="RSH278" s="508"/>
      <c r="RSI278" s="508"/>
      <c r="RSJ278" s="508"/>
      <c r="RSK278" s="508"/>
      <c r="RSL278" s="508"/>
      <c r="RSM278" s="508"/>
      <c r="RSN278" s="508"/>
      <c r="RSO278" s="508"/>
      <c r="RSP278" s="508"/>
      <c r="RSQ278" s="508"/>
      <c r="RSR278" s="508"/>
      <c r="RSS278" s="508"/>
      <c r="RST278" s="508"/>
      <c r="RSU278" s="508"/>
      <c r="RSV278" s="508"/>
      <c r="RSW278" s="508"/>
      <c r="RSX278" s="508"/>
      <c r="RSY278" s="508"/>
      <c r="RSZ278" s="508"/>
      <c r="RTA278" s="508"/>
      <c r="RTB278" s="508"/>
      <c r="RTC278" s="508"/>
      <c r="RTD278" s="508"/>
      <c r="RTE278" s="508"/>
      <c r="RTF278" s="508"/>
      <c r="RTG278" s="508"/>
      <c r="RTH278" s="508"/>
      <c r="RTI278" s="508"/>
      <c r="RTJ278" s="508"/>
      <c r="RTK278" s="508"/>
      <c r="RTL278" s="508"/>
      <c r="RTM278" s="508"/>
      <c r="RTN278" s="508"/>
      <c r="RTO278" s="508"/>
      <c r="RTP278" s="508"/>
      <c r="RTQ278" s="508"/>
      <c r="RTR278" s="508"/>
      <c r="RTS278" s="508"/>
      <c r="RTT278" s="508"/>
      <c r="RTU278" s="508"/>
      <c r="RTV278" s="508"/>
      <c r="RTW278" s="508"/>
      <c r="RTX278" s="508"/>
      <c r="RTY278" s="508"/>
      <c r="RTZ278" s="508"/>
      <c r="RUA278" s="508"/>
      <c r="RUB278" s="508"/>
      <c r="RUC278" s="508"/>
      <c r="RUD278" s="508"/>
      <c r="RUE278" s="508"/>
      <c r="RUF278" s="508"/>
      <c r="RUG278" s="508"/>
      <c r="RUH278" s="508"/>
      <c r="RUI278" s="508"/>
      <c r="RUJ278" s="508"/>
      <c r="RUK278" s="508"/>
      <c r="RUL278" s="508"/>
      <c r="RUM278" s="508"/>
      <c r="RUN278" s="508"/>
      <c r="RUO278" s="508"/>
      <c r="RUP278" s="508"/>
      <c r="RUQ278" s="508"/>
      <c r="RUR278" s="508"/>
      <c r="RUS278" s="508"/>
      <c r="RUT278" s="508"/>
      <c r="RUU278" s="508"/>
      <c r="RUV278" s="508"/>
      <c r="RUW278" s="508"/>
      <c r="RUX278" s="508"/>
      <c r="RUY278" s="508"/>
      <c r="RUZ278" s="508"/>
      <c r="RVA278" s="508"/>
      <c r="RVB278" s="508"/>
      <c r="RVC278" s="508"/>
      <c r="RVD278" s="508"/>
      <c r="RVE278" s="508"/>
      <c r="RVF278" s="508"/>
      <c r="RVG278" s="508"/>
      <c r="RVH278" s="508"/>
      <c r="RVI278" s="508"/>
      <c r="RVJ278" s="508"/>
      <c r="RVK278" s="508"/>
      <c r="RVL278" s="508"/>
      <c r="RVM278" s="508"/>
      <c r="RVN278" s="508"/>
      <c r="RVO278" s="508"/>
      <c r="RVP278" s="508"/>
      <c r="RVQ278" s="508"/>
      <c r="RVR278" s="508"/>
      <c r="RVS278" s="508"/>
      <c r="RVT278" s="508"/>
      <c r="RVU278" s="508"/>
      <c r="RVV278" s="508"/>
      <c r="RVW278" s="508"/>
      <c r="RVX278" s="508"/>
      <c r="RVY278" s="508"/>
      <c r="RVZ278" s="508"/>
      <c r="RWA278" s="508"/>
      <c r="RWB278" s="508"/>
      <c r="RWC278" s="508"/>
      <c r="RWD278" s="508"/>
      <c r="RWE278" s="508"/>
      <c r="RWF278" s="508"/>
      <c r="RWG278" s="508"/>
      <c r="RWH278" s="508"/>
      <c r="RWI278" s="508"/>
      <c r="RWJ278" s="508"/>
      <c r="RWK278" s="508"/>
      <c r="RWL278" s="508"/>
      <c r="RWM278" s="508"/>
      <c r="RWN278" s="508"/>
      <c r="RWO278" s="508"/>
      <c r="RWP278" s="508"/>
      <c r="RWQ278" s="508"/>
      <c r="RWR278" s="508"/>
      <c r="RWS278" s="508"/>
      <c r="RWT278" s="508"/>
      <c r="RWU278" s="508"/>
      <c r="RWV278" s="508"/>
      <c r="RWW278" s="508"/>
      <c r="RWX278" s="508"/>
      <c r="RWY278" s="508"/>
      <c r="RWZ278" s="508"/>
      <c r="RXA278" s="508"/>
      <c r="RXB278" s="508"/>
      <c r="RXC278" s="508"/>
      <c r="RXD278" s="508"/>
      <c r="RXE278" s="508"/>
      <c r="RXF278" s="508"/>
      <c r="RXG278" s="508"/>
      <c r="RXH278" s="508"/>
      <c r="RXI278" s="508"/>
      <c r="RXJ278" s="508"/>
      <c r="RXK278" s="508"/>
      <c r="RXL278" s="508"/>
      <c r="RXM278" s="508"/>
      <c r="RXN278" s="508"/>
      <c r="RXO278" s="508"/>
      <c r="RXP278" s="508"/>
      <c r="RXQ278" s="508"/>
      <c r="RXR278" s="508"/>
      <c r="RXS278" s="508"/>
      <c r="RXT278" s="508"/>
      <c r="RXU278" s="508"/>
      <c r="RXV278" s="508"/>
      <c r="RXW278" s="508"/>
      <c r="RXX278" s="508"/>
      <c r="RXY278" s="508"/>
      <c r="RXZ278" s="508"/>
      <c r="RYA278" s="508"/>
      <c r="RYB278" s="508"/>
      <c r="RYC278" s="508"/>
      <c r="RYD278" s="508"/>
      <c r="RYE278" s="508"/>
      <c r="RYF278" s="508"/>
      <c r="RYG278" s="508"/>
      <c r="RYH278" s="508"/>
      <c r="RYI278" s="508"/>
      <c r="RYJ278" s="508"/>
      <c r="RYK278" s="508"/>
      <c r="RYL278" s="508"/>
      <c r="RYM278" s="508"/>
      <c r="RYN278" s="508"/>
      <c r="RYO278" s="508"/>
      <c r="RYP278" s="508"/>
      <c r="RYQ278" s="508"/>
      <c r="RYR278" s="508"/>
      <c r="RYS278" s="508"/>
      <c r="RYT278" s="508"/>
      <c r="RYU278" s="508"/>
      <c r="RYV278" s="508"/>
      <c r="RYW278" s="508"/>
      <c r="RYX278" s="508"/>
      <c r="RYY278" s="508"/>
      <c r="RYZ278" s="508"/>
      <c r="RZA278" s="508"/>
      <c r="RZB278" s="508"/>
      <c r="RZC278" s="508"/>
      <c r="RZD278" s="508"/>
      <c r="RZE278" s="508"/>
      <c r="RZF278" s="508"/>
      <c r="RZG278" s="508"/>
      <c r="RZH278" s="508"/>
      <c r="RZI278" s="508"/>
      <c r="RZJ278" s="508"/>
      <c r="RZK278" s="508"/>
      <c r="RZL278" s="508"/>
      <c r="RZM278" s="508"/>
      <c r="RZN278" s="508"/>
      <c r="RZO278" s="508"/>
      <c r="RZP278" s="508"/>
      <c r="RZQ278" s="508"/>
      <c r="RZR278" s="508"/>
      <c r="RZS278" s="508"/>
      <c r="RZT278" s="508"/>
      <c r="RZU278" s="508"/>
      <c r="RZV278" s="508"/>
      <c r="RZW278" s="508"/>
      <c r="RZX278" s="508"/>
      <c r="RZY278" s="508"/>
      <c r="RZZ278" s="508"/>
      <c r="SAA278" s="508"/>
      <c r="SAB278" s="508"/>
      <c r="SAC278" s="508"/>
      <c r="SAD278" s="508"/>
      <c r="SAE278" s="508"/>
      <c r="SAF278" s="508"/>
      <c r="SAG278" s="508"/>
      <c r="SAH278" s="508"/>
      <c r="SAI278" s="508"/>
      <c r="SAJ278" s="508"/>
      <c r="SAK278" s="508"/>
      <c r="SAL278" s="508"/>
      <c r="SAM278" s="508"/>
      <c r="SAN278" s="508"/>
      <c r="SAO278" s="508"/>
      <c r="SAP278" s="508"/>
      <c r="SAQ278" s="508"/>
      <c r="SAR278" s="508"/>
      <c r="SAS278" s="508"/>
      <c r="SAT278" s="508"/>
      <c r="SAU278" s="508"/>
      <c r="SAV278" s="508"/>
      <c r="SAW278" s="508"/>
      <c r="SAX278" s="508"/>
      <c r="SAY278" s="508"/>
      <c r="SAZ278" s="508"/>
      <c r="SBA278" s="508"/>
      <c r="SBB278" s="508"/>
      <c r="SBC278" s="508"/>
      <c r="SBD278" s="508"/>
      <c r="SBE278" s="508"/>
      <c r="SBF278" s="508"/>
      <c r="SBG278" s="508"/>
      <c r="SBH278" s="508"/>
      <c r="SBI278" s="508"/>
      <c r="SBJ278" s="508"/>
      <c r="SBK278" s="508"/>
      <c r="SBL278" s="508"/>
      <c r="SBM278" s="508"/>
      <c r="SBN278" s="508"/>
      <c r="SBO278" s="508"/>
      <c r="SBP278" s="508"/>
      <c r="SBQ278" s="508"/>
      <c r="SBR278" s="508"/>
      <c r="SBS278" s="508"/>
      <c r="SBT278" s="508"/>
      <c r="SBU278" s="508"/>
      <c r="SBV278" s="508"/>
      <c r="SBW278" s="508"/>
      <c r="SBX278" s="508"/>
      <c r="SBY278" s="508"/>
      <c r="SBZ278" s="508"/>
      <c r="SCA278" s="508"/>
      <c r="SCB278" s="508"/>
      <c r="SCC278" s="508"/>
      <c r="SCD278" s="508"/>
      <c r="SCE278" s="508"/>
      <c r="SCF278" s="508"/>
      <c r="SCG278" s="508"/>
      <c r="SCH278" s="508"/>
      <c r="SCI278" s="508"/>
      <c r="SCJ278" s="508"/>
      <c r="SCK278" s="508"/>
      <c r="SCL278" s="508"/>
      <c r="SCM278" s="508"/>
      <c r="SCN278" s="508"/>
      <c r="SCO278" s="508"/>
      <c r="SCP278" s="508"/>
      <c r="SCQ278" s="508"/>
      <c r="SCR278" s="508"/>
      <c r="SCS278" s="508"/>
      <c r="SCT278" s="508"/>
      <c r="SCU278" s="508"/>
      <c r="SCV278" s="508"/>
      <c r="SCW278" s="508"/>
      <c r="SCX278" s="508"/>
      <c r="SCY278" s="508"/>
      <c r="SCZ278" s="508"/>
      <c r="SDA278" s="508"/>
      <c r="SDB278" s="508"/>
      <c r="SDC278" s="508"/>
      <c r="SDD278" s="508"/>
      <c r="SDE278" s="508"/>
      <c r="SDF278" s="508"/>
      <c r="SDG278" s="508"/>
      <c r="SDH278" s="508"/>
      <c r="SDI278" s="508"/>
      <c r="SDJ278" s="508"/>
      <c r="SDK278" s="508"/>
      <c r="SDL278" s="508"/>
      <c r="SDM278" s="508"/>
      <c r="SDN278" s="508"/>
      <c r="SDO278" s="508"/>
      <c r="SDP278" s="508"/>
      <c r="SDQ278" s="508"/>
      <c r="SDR278" s="508"/>
      <c r="SDS278" s="508"/>
      <c r="SDT278" s="508"/>
      <c r="SDU278" s="508"/>
      <c r="SDV278" s="508"/>
      <c r="SDW278" s="508"/>
      <c r="SDX278" s="508"/>
      <c r="SDY278" s="508"/>
      <c r="SDZ278" s="508"/>
      <c r="SEA278" s="508"/>
      <c r="SEB278" s="508"/>
      <c r="SEC278" s="508"/>
      <c r="SED278" s="508"/>
      <c r="SEE278" s="508"/>
      <c r="SEF278" s="508"/>
      <c r="SEG278" s="508"/>
      <c r="SEH278" s="508"/>
      <c r="SEI278" s="508"/>
      <c r="SEJ278" s="508"/>
      <c r="SEK278" s="508"/>
      <c r="SEL278" s="508"/>
      <c r="SEM278" s="508"/>
      <c r="SEN278" s="508"/>
      <c r="SEO278" s="508"/>
      <c r="SEP278" s="508"/>
      <c r="SEQ278" s="508"/>
      <c r="SER278" s="508"/>
      <c r="SES278" s="508"/>
      <c r="SET278" s="508"/>
      <c r="SEU278" s="508"/>
      <c r="SEV278" s="508"/>
      <c r="SEW278" s="508"/>
      <c r="SEX278" s="508"/>
      <c r="SEY278" s="508"/>
      <c r="SEZ278" s="508"/>
      <c r="SFA278" s="508"/>
      <c r="SFB278" s="508"/>
      <c r="SFC278" s="508"/>
      <c r="SFD278" s="508"/>
      <c r="SFE278" s="508"/>
      <c r="SFF278" s="508"/>
      <c r="SFG278" s="508"/>
      <c r="SFH278" s="508"/>
      <c r="SFI278" s="508"/>
      <c r="SFJ278" s="508"/>
      <c r="SFK278" s="508"/>
      <c r="SFL278" s="508"/>
      <c r="SFM278" s="508"/>
      <c r="SFN278" s="508"/>
      <c r="SFO278" s="508"/>
      <c r="SFP278" s="508"/>
      <c r="SFQ278" s="508"/>
      <c r="SFR278" s="508"/>
      <c r="SFS278" s="508"/>
      <c r="SFT278" s="508"/>
      <c r="SFU278" s="508"/>
      <c r="SFV278" s="508"/>
      <c r="SFW278" s="508"/>
      <c r="SFX278" s="508"/>
      <c r="SFY278" s="508"/>
      <c r="SFZ278" s="508"/>
      <c r="SGA278" s="508"/>
      <c r="SGB278" s="508"/>
      <c r="SGC278" s="508"/>
      <c r="SGD278" s="508"/>
      <c r="SGE278" s="508"/>
      <c r="SGF278" s="508"/>
      <c r="SGG278" s="508"/>
      <c r="SGH278" s="508"/>
      <c r="SGI278" s="508"/>
      <c r="SGJ278" s="508"/>
      <c r="SGK278" s="508"/>
      <c r="SGL278" s="508"/>
      <c r="SGM278" s="508"/>
      <c r="SGN278" s="508"/>
      <c r="SGO278" s="508"/>
      <c r="SGP278" s="508"/>
      <c r="SGQ278" s="508"/>
      <c r="SGR278" s="508"/>
      <c r="SGS278" s="508"/>
      <c r="SGT278" s="508"/>
      <c r="SGU278" s="508"/>
      <c r="SGV278" s="508"/>
      <c r="SGW278" s="508"/>
      <c r="SGX278" s="508"/>
      <c r="SGY278" s="508"/>
      <c r="SGZ278" s="508"/>
      <c r="SHA278" s="508"/>
      <c r="SHB278" s="508"/>
      <c r="SHC278" s="508"/>
      <c r="SHD278" s="508"/>
      <c r="SHE278" s="508"/>
      <c r="SHF278" s="508"/>
      <c r="SHG278" s="508"/>
      <c r="SHH278" s="508"/>
      <c r="SHI278" s="508"/>
      <c r="SHJ278" s="508"/>
      <c r="SHK278" s="508"/>
      <c r="SHL278" s="508"/>
      <c r="SHM278" s="508"/>
      <c r="SHN278" s="508"/>
      <c r="SHO278" s="508"/>
      <c r="SHP278" s="508"/>
      <c r="SHQ278" s="508"/>
      <c r="SHR278" s="508"/>
      <c r="SHS278" s="508"/>
      <c r="SHT278" s="508"/>
      <c r="SHU278" s="508"/>
      <c r="SHV278" s="508"/>
      <c r="SHW278" s="508"/>
      <c r="SHX278" s="508"/>
      <c r="SHY278" s="508"/>
      <c r="SHZ278" s="508"/>
      <c r="SIA278" s="508"/>
      <c r="SIB278" s="508"/>
      <c r="SIC278" s="508"/>
      <c r="SID278" s="508"/>
      <c r="SIE278" s="508"/>
      <c r="SIF278" s="508"/>
      <c r="SIG278" s="508"/>
      <c r="SIH278" s="508"/>
      <c r="SII278" s="508"/>
      <c r="SIJ278" s="508"/>
      <c r="SIK278" s="508"/>
      <c r="SIL278" s="508"/>
      <c r="SIM278" s="508"/>
      <c r="SIN278" s="508"/>
      <c r="SIO278" s="508"/>
      <c r="SIP278" s="508"/>
      <c r="SIQ278" s="508"/>
      <c r="SIR278" s="508"/>
      <c r="SIS278" s="508"/>
      <c r="SIT278" s="508"/>
      <c r="SIU278" s="508"/>
      <c r="SIV278" s="508"/>
      <c r="SIW278" s="508"/>
      <c r="SIX278" s="508"/>
      <c r="SIY278" s="508"/>
      <c r="SIZ278" s="508"/>
      <c r="SJA278" s="508"/>
      <c r="SJB278" s="508"/>
      <c r="SJC278" s="508"/>
      <c r="SJD278" s="508"/>
      <c r="SJE278" s="508"/>
      <c r="SJF278" s="508"/>
      <c r="SJG278" s="508"/>
      <c r="SJH278" s="508"/>
      <c r="SJI278" s="508"/>
      <c r="SJJ278" s="508"/>
      <c r="SJK278" s="508"/>
      <c r="SJL278" s="508"/>
      <c r="SJM278" s="508"/>
      <c r="SJN278" s="508"/>
      <c r="SJO278" s="508"/>
      <c r="SJP278" s="508"/>
      <c r="SJQ278" s="508"/>
      <c r="SJR278" s="508"/>
      <c r="SJS278" s="508"/>
      <c r="SJT278" s="508"/>
      <c r="SJU278" s="508"/>
      <c r="SJV278" s="508"/>
      <c r="SJW278" s="508"/>
      <c r="SJX278" s="508"/>
      <c r="SJY278" s="508"/>
      <c r="SJZ278" s="508"/>
      <c r="SKA278" s="508"/>
      <c r="SKB278" s="508"/>
      <c r="SKC278" s="508"/>
      <c r="SKD278" s="508"/>
      <c r="SKE278" s="508"/>
      <c r="SKF278" s="508"/>
      <c r="SKG278" s="508"/>
      <c r="SKH278" s="508"/>
      <c r="SKI278" s="508"/>
      <c r="SKJ278" s="508"/>
      <c r="SKK278" s="508"/>
      <c r="SKL278" s="508"/>
      <c r="SKM278" s="508"/>
      <c r="SKN278" s="508"/>
      <c r="SKO278" s="508"/>
      <c r="SKP278" s="508"/>
      <c r="SKQ278" s="508"/>
      <c r="SKR278" s="508"/>
      <c r="SKS278" s="508"/>
      <c r="SKT278" s="508"/>
      <c r="SKU278" s="508"/>
      <c r="SKV278" s="508"/>
      <c r="SKW278" s="508"/>
      <c r="SKX278" s="508"/>
      <c r="SKY278" s="508"/>
      <c r="SKZ278" s="508"/>
      <c r="SLA278" s="508"/>
      <c r="SLB278" s="508"/>
      <c r="SLC278" s="508"/>
      <c r="SLD278" s="508"/>
      <c r="SLE278" s="508"/>
      <c r="SLF278" s="508"/>
      <c r="SLG278" s="508"/>
      <c r="SLH278" s="508"/>
      <c r="SLI278" s="508"/>
      <c r="SLJ278" s="508"/>
      <c r="SLK278" s="508"/>
      <c r="SLL278" s="508"/>
      <c r="SLM278" s="508"/>
      <c r="SLN278" s="508"/>
      <c r="SLO278" s="508"/>
      <c r="SLP278" s="508"/>
      <c r="SLQ278" s="508"/>
      <c r="SLR278" s="508"/>
      <c r="SLS278" s="508"/>
      <c r="SLT278" s="508"/>
      <c r="SLU278" s="508"/>
      <c r="SLV278" s="508"/>
      <c r="SLW278" s="508"/>
      <c r="SLX278" s="508"/>
      <c r="SLY278" s="508"/>
      <c r="SLZ278" s="508"/>
      <c r="SMA278" s="508"/>
      <c r="SMB278" s="508"/>
      <c r="SMC278" s="508"/>
      <c r="SMD278" s="508"/>
      <c r="SME278" s="508"/>
      <c r="SMF278" s="508"/>
      <c r="SMG278" s="508"/>
      <c r="SMH278" s="508"/>
      <c r="SMI278" s="508"/>
      <c r="SMJ278" s="508"/>
      <c r="SMK278" s="508"/>
      <c r="SML278" s="508"/>
      <c r="SMM278" s="508"/>
      <c r="SMN278" s="508"/>
      <c r="SMO278" s="508"/>
      <c r="SMP278" s="508"/>
      <c r="SMQ278" s="508"/>
      <c r="SMR278" s="508"/>
      <c r="SMS278" s="508"/>
      <c r="SMT278" s="508"/>
      <c r="SMU278" s="508"/>
      <c r="SMV278" s="508"/>
      <c r="SMW278" s="508"/>
      <c r="SMX278" s="508"/>
      <c r="SMY278" s="508"/>
      <c r="SMZ278" s="508"/>
      <c r="SNA278" s="508"/>
      <c r="SNB278" s="508"/>
      <c r="SNC278" s="508"/>
      <c r="SND278" s="508"/>
      <c r="SNE278" s="508"/>
      <c r="SNF278" s="508"/>
      <c r="SNG278" s="508"/>
      <c r="SNH278" s="508"/>
      <c r="SNI278" s="508"/>
      <c r="SNJ278" s="508"/>
      <c r="SNK278" s="508"/>
      <c r="SNL278" s="508"/>
      <c r="SNM278" s="508"/>
      <c r="SNN278" s="508"/>
      <c r="SNO278" s="508"/>
      <c r="SNP278" s="508"/>
      <c r="SNQ278" s="508"/>
      <c r="SNR278" s="508"/>
      <c r="SNS278" s="508"/>
      <c r="SNT278" s="508"/>
      <c r="SNU278" s="508"/>
      <c r="SNV278" s="508"/>
      <c r="SNW278" s="508"/>
      <c r="SNX278" s="508"/>
      <c r="SNY278" s="508"/>
      <c r="SNZ278" s="508"/>
      <c r="SOA278" s="508"/>
      <c r="SOB278" s="508"/>
      <c r="SOC278" s="508"/>
      <c r="SOD278" s="508"/>
      <c r="SOE278" s="508"/>
      <c r="SOF278" s="508"/>
      <c r="SOG278" s="508"/>
      <c r="SOH278" s="508"/>
      <c r="SOI278" s="508"/>
      <c r="SOJ278" s="508"/>
      <c r="SOK278" s="508"/>
      <c r="SOL278" s="508"/>
      <c r="SOM278" s="508"/>
      <c r="SON278" s="508"/>
      <c r="SOO278" s="508"/>
      <c r="SOP278" s="508"/>
      <c r="SOQ278" s="508"/>
      <c r="SOR278" s="508"/>
      <c r="SOS278" s="508"/>
      <c r="SOT278" s="508"/>
      <c r="SOU278" s="508"/>
      <c r="SOV278" s="508"/>
      <c r="SOW278" s="508"/>
      <c r="SOX278" s="508"/>
      <c r="SOY278" s="508"/>
      <c r="SOZ278" s="508"/>
      <c r="SPA278" s="508"/>
      <c r="SPB278" s="508"/>
      <c r="SPC278" s="508"/>
      <c r="SPD278" s="508"/>
      <c r="SPE278" s="508"/>
      <c r="SPF278" s="508"/>
      <c r="SPG278" s="508"/>
      <c r="SPH278" s="508"/>
      <c r="SPI278" s="508"/>
      <c r="SPJ278" s="508"/>
      <c r="SPK278" s="508"/>
      <c r="SPL278" s="508"/>
      <c r="SPM278" s="508"/>
      <c r="SPN278" s="508"/>
      <c r="SPO278" s="508"/>
      <c r="SPP278" s="508"/>
      <c r="SPQ278" s="508"/>
      <c r="SPR278" s="508"/>
      <c r="SPS278" s="508"/>
      <c r="SPT278" s="508"/>
      <c r="SPU278" s="508"/>
      <c r="SPV278" s="508"/>
      <c r="SPW278" s="508"/>
      <c r="SPX278" s="508"/>
      <c r="SPY278" s="508"/>
      <c r="SPZ278" s="508"/>
      <c r="SQA278" s="508"/>
      <c r="SQB278" s="508"/>
      <c r="SQC278" s="508"/>
      <c r="SQD278" s="508"/>
      <c r="SQE278" s="508"/>
      <c r="SQF278" s="508"/>
      <c r="SQG278" s="508"/>
      <c r="SQH278" s="508"/>
      <c r="SQI278" s="508"/>
      <c r="SQJ278" s="508"/>
      <c r="SQK278" s="508"/>
      <c r="SQL278" s="508"/>
      <c r="SQM278" s="508"/>
      <c r="SQN278" s="508"/>
      <c r="SQO278" s="508"/>
      <c r="SQP278" s="508"/>
      <c r="SQQ278" s="508"/>
      <c r="SQR278" s="508"/>
      <c r="SQS278" s="508"/>
      <c r="SQT278" s="508"/>
      <c r="SQU278" s="508"/>
      <c r="SQV278" s="508"/>
      <c r="SQW278" s="508"/>
      <c r="SQX278" s="508"/>
      <c r="SQY278" s="508"/>
      <c r="SQZ278" s="508"/>
      <c r="SRA278" s="508"/>
      <c r="SRB278" s="508"/>
      <c r="SRC278" s="508"/>
      <c r="SRD278" s="508"/>
      <c r="SRE278" s="508"/>
      <c r="SRF278" s="508"/>
      <c r="SRG278" s="508"/>
      <c r="SRH278" s="508"/>
      <c r="SRI278" s="508"/>
      <c r="SRJ278" s="508"/>
      <c r="SRK278" s="508"/>
      <c r="SRL278" s="508"/>
      <c r="SRM278" s="508"/>
      <c r="SRN278" s="508"/>
      <c r="SRO278" s="508"/>
      <c r="SRP278" s="508"/>
      <c r="SRQ278" s="508"/>
      <c r="SRR278" s="508"/>
      <c r="SRS278" s="508"/>
      <c r="SRT278" s="508"/>
      <c r="SRU278" s="508"/>
      <c r="SRV278" s="508"/>
      <c r="SRW278" s="508"/>
      <c r="SRX278" s="508"/>
      <c r="SRY278" s="508"/>
      <c r="SRZ278" s="508"/>
      <c r="SSA278" s="508"/>
      <c r="SSB278" s="508"/>
      <c r="SSC278" s="508"/>
      <c r="SSD278" s="508"/>
      <c r="SSE278" s="508"/>
      <c r="SSF278" s="508"/>
      <c r="SSG278" s="508"/>
      <c r="SSH278" s="508"/>
      <c r="SSI278" s="508"/>
      <c r="SSJ278" s="508"/>
      <c r="SSK278" s="508"/>
      <c r="SSL278" s="508"/>
      <c r="SSM278" s="508"/>
      <c r="SSN278" s="508"/>
      <c r="SSO278" s="508"/>
      <c r="SSP278" s="508"/>
      <c r="SSQ278" s="508"/>
      <c r="SSR278" s="508"/>
      <c r="SSS278" s="508"/>
      <c r="SST278" s="508"/>
      <c r="SSU278" s="508"/>
      <c r="SSV278" s="508"/>
      <c r="SSW278" s="508"/>
      <c r="SSX278" s="508"/>
      <c r="SSY278" s="508"/>
      <c r="SSZ278" s="508"/>
      <c r="STA278" s="508"/>
      <c r="STB278" s="508"/>
      <c r="STC278" s="508"/>
      <c r="STD278" s="508"/>
      <c r="STE278" s="508"/>
      <c r="STF278" s="508"/>
      <c r="STG278" s="508"/>
      <c r="STH278" s="508"/>
      <c r="STI278" s="508"/>
      <c r="STJ278" s="508"/>
      <c r="STK278" s="508"/>
      <c r="STL278" s="508"/>
      <c r="STM278" s="508"/>
      <c r="STN278" s="508"/>
      <c r="STO278" s="508"/>
      <c r="STP278" s="508"/>
      <c r="STQ278" s="508"/>
      <c r="STR278" s="508"/>
      <c r="STS278" s="508"/>
      <c r="STT278" s="508"/>
      <c r="STU278" s="508"/>
      <c r="STV278" s="508"/>
      <c r="STW278" s="508"/>
      <c r="STX278" s="508"/>
      <c r="STY278" s="508"/>
      <c r="STZ278" s="508"/>
      <c r="SUA278" s="508"/>
      <c r="SUB278" s="508"/>
      <c r="SUC278" s="508"/>
      <c r="SUD278" s="508"/>
      <c r="SUE278" s="508"/>
      <c r="SUF278" s="508"/>
      <c r="SUG278" s="508"/>
      <c r="SUH278" s="508"/>
      <c r="SUI278" s="508"/>
      <c r="SUJ278" s="508"/>
      <c r="SUK278" s="508"/>
      <c r="SUL278" s="508"/>
      <c r="SUM278" s="508"/>
      <c r="SUN278" s="508"/>
      <c r="SUO278" s="508"/>
      <c r="SUP278" s="508"/>
      <c r="SUQ278" s="508"/>
      <c r="SUR278" s="508"/>
      <c r="SUS278" s="508"/>
      <c r="SUT278" s="508"/>
      <c r="SUU278" s="508"/>
      <c r="SUV278" s="508"/>
      <c r="SUW278" s="508"/>
      <c r="SUX278" s="508"/>
      <c r="SUY278" s="508"/>
      <c r="SUZ278" s="508"/>
      <c r="SVA278" s="508"/>
      <c r="SVB278" s="508"/>
      <c r="SVC278" s="508"/>
      <c r="SVD278" s="508"/>
      <c r="SVE278" s="508"/>
      <c r="SVF278" s="508"/>
      <c r="SVG278" s="508"/>
      <c r="SVH278" s="508"/>
      <c r="SVI278" s="508"/>
      <c r="SVJ278" s="508"/>
      <c r="SVK278" s="508"/>
      <c r="SVL278" s="508"/>
      <c r="SVM278" s="508"/>
      <c r="SVN278" s="508"/>
      <c r="SVO278" s="508"/>
      <c r="SVP278" s="508"/>
      <c r="SVQ278" s="508"/>
      <c r="SVR278" s="508"/>
      <c r="SVS278" s="508"/>
      <c r="SVT278" s="508"/>
      <c r="SVU278" s="508"/>
      <c r="SVV278" s="508"/>
      <c r="SVW278" s="508"/>
      <c r="SVX278" s="508"/>
      <c r="SVY278" s="508"/>
      <c r="SVZ278" s="508"/>
      <c r="SWA278" s="508"/>
      <c r="SWB278" s="508"/>
      <c r="SWC278" s="508"/>
      <c r="SWD278" s="508"/>
      <c r="SWE278" s="508"/>
      <c r="SWF278" s="508"/>
      <c r="SWG278" s="508"/>
      <c r="SWH278" s="508"/>
      <c r="SWI278" s="508"/>
      <c r="SWJ278" s="508"/>
      <c r="SWK278" s="508"/>
      <c r="SWL278" s="508"/>
      <c r="SWM278" s="508"/>
      <c r="SWN278" s="508"/>
      <c r="SWO278" s="508"/>
      <c r="SWP278" s="508"/>
      <c r="SWQ278" s="508"/>
      <c r="SWR278" s="508"/>
      <c r="SWS278" s="508"/>
      <c r="SWT278" s="508"/>
      <c r="SWU278" s="508"/>
      <c r="SWV278" s="508"/>
      <c r="SWW278" s="508"/>
      <c r="SWX278" s="508"/>
      <c r="SWY278" s="508"/>
      <c r="SWZ278" s="508"/>
      <c r="SXA278" s="508"/>
      <c r="SXB278" s="508"/>
      <c r="SXC278" s="508"/>
      <c r="SXD278" s="508"/>
      <c r="SXE278" s="508"/>
      <c r="SXF278" s="508"/>
      <c r="SXG278" s="508"/>
      <c r="SXH278" s="508"/>
      <c r="SXI278" s="508"/>
      <c r="SXJ278" s="508"/>
      <c r="SXK278" s="508"/>
      <c r="SXL278" s="508"/>
      <c r="SXM278" s="508"/>
      <c r="SXN278" s="508"/>
      <c r="SXO278" s="508"/>
      <c r="SXP278" s="508"/>
      <c r="SXQ278" s="508"/>
      <c r="SXR278" s="508"/>
      <c r="SXS278" s="508"/>
      <c r="SXT278" s="508"/>
      <c r="SXU278" s="508"/>
      <c r="SXV278" s="508"/>
      <c r="SXW278" s="508"/>
      <c r="SXX278" s="508"/>
      <c r="SXY278" s="508"/>
      <c r="SXZ278" s="508"/>
      <c r="SYA278" s="508"/>
      <c r="SYB278" s="508"/>
      <c r="SYC278" s="508"/>
      <c r="SYD278" s="508"/>
      <c r="SYE278" s="508"/>
      <c r="SYF278" s="508"/>
      <c r="SYG278" s="508"/>
      <c r="SYH278" s="508"/>
      <c r="SYI278" s="508"/>
      <c r="SYJ278" s="508"/>
      <c r="SYK278" s="508"/>
      <c r="SYL278" s="508"/>
      <c r="SYM278" s="508"/>
      <c r="SYN278" s="508"/>
      <c r="SYO278" s="508"/>
      <c r="SYP278" s="508"/>
      <c r="SYQ278" s="508"/>
      <c r="SYR278" s="508"/>
      <c r="SYS278" s="508"/>
      <c r="SYT278" s="508"/>
      <c r="SYU278" s="508"/>
      <c r="SYV278" s="508"/>
      <c r="SYW278" s="508"/>
      <c r="SYX278" s="508"/>
      <c r="SYY278" s="508"/>
      <c r="SYZ278" s="508"/>
      <c r="SZA278" s="508"/>
      <c r="SZB278" s="508"/>
      <c r="SZC278" s="508"/>
      <c r="SZD278" s="508"/>
      <c r="SZE278" s="508"/>
      <c r="SZF278" s="508"/>
      <c r="SZG278" s="508"/>
      <c r="SZH278" s="508"/>
      <c r="SZI278" s="508"/>
      <c r="SZJ278" s="508"/>
      <c r="SZK278" s="508"/>
      <c r="SZL278" s="508"/>
      <c r="SZM278" s="508"/>
      <c r="SZN278" s="508"/>
      <c r="SZO278" s="508"/>
      <c r="SZP278" s="508"/>
      <c r="SZQ278" s="508"/>
      <c r="SZR278" s="508"/>
      <c r="SZS278" s="508"/>
      <c r="SZT278" s="508"/>
      <c r="SZU278" s="508"/>
      <c r="SZV278" s="508"/>
      <c r="SZW278" s="508"/>
      <c r="SZX278" s="508"/>
      <c r="SZY278" s="508"/>
      <c r="SZZ278" s="508"/>
      <c r="TAA278" s="508"/>
      <c r="TAB278" s="508"/>
      <c r="TAC278" s="508"/>
      <c r="TAD278" s="508"/>
      <c r="TAE278" s="508"/>
      <c r="TAF278" s="508"/>
      <c r="TAG278" s="508"/>
      <c r="TAH278" s="508"/>
      <c r="TAI278" s="508"/>
      <c r="TAJ278" s="508"/>
      <c r="TAK278" s="508"/>
      <c r="TAL278" s="508"/>
      <c r="TAM278" s="508"/>
      <c r="TAN278" s="508"/>
      <c r="TAO278" s="508"/>
      <c r="TAP278" s="508"/>
      <c r="TAQ278" s="508"/>
      <c r="TAR278" s="508"/>
      <c r="TAS278" s="508"/>
      <c r="TAT278" s="508"/>
      <c r="TAU278" s="508"/>
      <c r="TAV278" s="508"/>
      <c r="TAW278" s="508"/>
      <c r="TAX278" s="508"/>
      <c r="TAY278" s="508"/>
      <c r="TAZ278" s="508"/>
      <c r="TBA278" s="508"/>
      <c r="TBB278" s="508"/>
      <c r="TBC278" s="508"/>
      <c r="TBD278" s="508"/>
      <c r="TBE278" s="508"/>
      <c r="TBF278" s="508"/>
      <c r="TBG278" s="508"/>
      <c r="TBH278" s="508"/>
      <c r="TBI278" s="508"/>
      <c r="TBJ278" s="508"/>
      <c r="TBK278" s="508"/>
      <c r="TBL278" s="508"/>
      <c r="TBM278" s="508"/>
      <c r="TBN278" s="508"/>
      <c r="TBO278" s="508"/>
      <c r="TBP278" s="508"/>
      <c r="TBQ278" s="508"/>
      <c r="TBR278" s="508"/>
      <c r="TBS278" s="508"/>
      <c r="TBT278" s="508"/>
      <c r="TBU278" s="508"/>
      <c r="TBV278" s="508"/>
      <c r="TBW278" s="508"/>
      <c r="TBX278" s="508"/>
      <c r="TBY278" s="508"/>
      <c r="TBZ278" s="508"/>
      <c r="TCA278" s="508"/>
      <c r="TCB278" s="508"/>
      <c r="TCC278" s="508"/>
      <c r="TCD278" s="508"/>
      <c r="TCE278" s="508"/>
      <c r="TCF278" s="508"/>
      <c r="TCG278" s="508"/>
      <c r="TCH278" s="508"/>
      <c r="TCI278" s="508"/>
      <c r="TCJ278" s="508"/>
      <c r="TCK278" s="508"/>
      <c r="TCL278" s="508"/>
      <c r="TCM278" s="508"/>
      <c r="TCN278" s="508"/>
      <c r="TCO278" s="508"/>
      <c r="TCP278" s="508"/>
      <c r="TCQ278" s="508"/>
      <c r="TCR278" s="508"/>
      <c r="TCS278" s="508"/>
      <c r="TCT278" s="508"/>
      <c r="TCU278" s="508"/>
      <c r="TCV278" s="508"/>
      <c r="TCW278" s="508"/>
      <c r="TCX278" s="508"/>
      <c r="TCY278" s="508"/>
      <c r="TCZ278" s="508"/>
      <c r="TDA278" s="508"/>
      <c r="TDB278" s="508"/>
      <c r="TDC278" s="508"/>
      <c r="TDD278" s="508"/>
      <c r="TDE278" s="508"/>
      <c r="TDF278" s="508"/>
      <c r="TDG278" s="508"/>
      <c r="TDH278" s="508"/>
      <c r="TDI278" s="508"/>
      <c r="TDJ278" s="508"/>
      <c r="TDK278" s="508"/>
      <c r="TDL278" s="508"/>
      <c r="TDM278" s="508"/>
      <c r="TDN278" s="508"/>
      <c r="TDO278" s="508"/>
      <c r="TDP278" s="508"/>
      <c r="TDQ278" s="508"/>
      <c r="TDR278" s="508"/>
      <c r="TDS278" s="508"/>
      <c r="TDT278" s="508"/>
      <c r="TDU278" s="508"/>
      <c r="TDV278" s="508"/>
      <c r="TDW278" s="508"/>
      <c r="TDX278" s="508"/>
      <c r="TDY278" s="508"/>
      <c r="TDZ278" s="508"/>
      <c r="TEA278" s="508"/>
      <c r="TEB278" s="508"/>
      <c r="TEC278" s="508"/>
      <c r="TED278" s="508"/>
      <c r="TEE278" s="508"/>
      <c r="TEF278" s="508"/>
      <c r="TEG278" s="508"/>
      <c r="TEH278" s="508"/>
      <c r="TEI278" s="508"/>
      <c r="TEJ278" s="508"/>
      <c r="TEK278" s="508"/>
      <c r="TEL278" s="508"/>
      <c r="TEM278" s="508"/>
      <c r="TEN278" s="508"/>
      <c r="TEO278" s="508"/>
      <c r="TEP278" s="508"/>
      <c r="TEQ278" s="508"/>
      <c r="TER278" s="508"/>
      <c r="TES278" s="508"/>
      <c r="TET278" s="508"/>
      <c r="TEU278" s="508"/>
      <c r="TEV278" s="508"/>
      <c r="TEW278" s="508"/>
      <c r="TEX278" s="508"/>
      <c r="TEY278" s="508"/>
      <c r="TEZ278" s="508"/>
      <c r="TFA278" s="508"/>
      <c r="TFB278" s="508"/>
      <c r="TFC278" s="508"/>
      <c r="TFD278" s="508"/>
      <c r="TFE278" s="508"/>
      <c r="TFF278" s="508"/>
      <c r="TFG278" s="508"/>
      <c r="TFH278" s="508"/>
      <c r="TFI278" s="508"/>
      <c r="TFJ278" s="508"/>
      <c r="TFK278" s="508"/>
      <c r="TFL278" s="508"/>
      <c r="TFM278" s="508"/>
      <c r="TFN278" s="508"/>
      <c r="TFO278" s="508"/>
      <c r="TFP278" s="508"/>
      <c r="TFQ278" s="508"/>
      <c r="TFR278" s="508"/>
      <c r="TFS278" s="508"/>
      <c r="TFT278" s="508"/>
      <c r="TFU278" s="508"/>
      <c r="TFV278" s="508"/>
      <c r="TFW278" s="508"/>
      <c r="TFX278" s="508"/>
      <c r="TFY278" s="508"/>
      <c r="TFZ278" s="508"/>
      <c r="TGA278" s="508"/>
      <c r="TGB278" s="508"/>
      <c r="TGC278" s="508"/>
      <c r="TGD278" s="508"/>
      <c r="TGE278" s="508"/>
      <c r="TGF278" s="508"/>
      <c r="TGG278" s="508"/>
      <c r="TGH278" s="508"/>
      <c r="TGI278" s="508"/>
      <c r="TGJ278" s="508"/>
      <c r="TGK278" s="508"/>
      <c r="TGL278" s="508"/>
      <c r="TGM278" s="508"/>
      <c r="TGN278" s="508"/>
      <c r="TGO278" s="508"/>
      <c r="TGP278" s="508"/>
      <c r="TGQ278" s="508"/>
      <c r="TGR278" s="508"/>
      <c r="TGS278" s="508"/>
      <c r="TGT278" s="508"/>
      <c r="TGU278" s="508"/>
      <c r="TGV278" s="508"/>
      <c r="TGW278" s="508"/>
      <c r="TGX278" s="508"/>
      <c r="TGY278" s="508"/>
      <c r="TGZ278" s="508"/>
      <c r="THA278" s="508"/>
      <c r="THB278" s="508"/>
      <c r="THC278" s="508"/>
      <c r="THD278" s="508"/>
      <c r="THE278" s="508"/>
      <c r="THF278" s="508"/>
      <c r="THG278" s="508"/>
      <c r="THH278" s="508"/>
      <c r="THI278" s="508"/>
      <c r="THJ278" s="508"/>
      <c r="THK278" s="508"/>
      <c r="THL278" s="508"/>
      <c r="THM278" s="508"/>
      <c r="THN278" s="508"/>
      <c r="THO278" s="508"/>
      <c r="THP278" s="508"/>
      <c r="THQ278" s="508"/>
      <c r="THR278" s="508"/>
      <c r="THS278" s="508"/>
      <c r="THT278" s="508"/>
      <c r="THU278" s="508"/>
      <c r="THV278" s="508"/>
      <c r="THW278" s="508"/>
      <c r="THX278" s="508"/>
      <c r="THY278" s="508"/>
      <c r="THZ278" s="508"/>
      <c r="TIA278" s="508"/>
      <c r="TIB278" s="508"/>
      <c r="TIC278" s="508"/>
      <c r="TID278" s="508"/>
      <c r="TIE278" s="508"/>
      <c r="TIF278" s="508"/>
      <c r="TIG278" s="508"/>
      <c r="TIH278" s="508"/>
      <c r="TII278" s="508"/>
      <c r="TIJ278" s="508"/>
      <c r="TIK278" s="508"/>
      <c r="TIL278" s="508"/>
      <c r="TIM278" s="508"/>
      <c r="TIN278" s="508"/>
      <c r="TIO278" s="508"/>
      <c r="TIP278" s="508"/>
      <c r="TIQ278" s="508"/>
      <c r="TIR278" s="508"/>
      <c r="TIS278" s="508"/>
      <c r="TIT278" s="508"/>
      <c r="TIU278" s="508"/>
      <c r="TIV278" s="508"/>
      <c r="TIW278" s="508"/>
      <c r="TIX278" s="508"/>
      <c r="TIY278" s="508"/>
      <c r="TIZ278" s="508"/>
      <c r="TJA278" s="508"/>
      <c r="TJB278" s="508"/>
      <c r="TJC278" s="508"/>
      <c r="TJD278" s="508"/>
      <c r="TJE278" s="508"/>
      <c r="TJF278" s="508"/>
      <c r="TJG278" s="508"/>
      <c r="TJH278" s="508"/>
      <c r="TJI278" s="508"/>
      <c r="TJJ278" s="508"/>
      <c r="TJK278" s="508"/>
      <c r="TJL278" s="508"/>
      <c r="TJM278" s="508"/>
      <c r="TJN278" s="508"/>
      <c r="TJO278" s="508"/>
      <c r="TJP278" s="508"/>
      <c r="TJQ278" s="508"/>
      <c r="TJR278" s="508"/>
      <c r="TJS278" s="508"/>
      <c r="TJT278" s="508"/>
      <c r="TJU278" s="508"/>
      <c r="TJV278" s="508"/>
      <c r="TJW278" s="508"/>
      <c r="TJX278" s="508"/>
      <c r="TJY278" s="508"/>
      <c r="TJZ278" s="508"/>
      <c r="TKA278" s="508"/>
      <c r="TKB278" s="508"/>
      <c r="TKC278" s="508"/>
      <c r="TKD278" s="508"/>
      <c r="TKE278" s="508"/>
      <c r="TKF278" s="508"/>
      <c r="TKG278" s="508"/>
      <c r="TKH278" s="508"/>
      <c r="TKI278" s="508"/>
      <c r="TKJ278" s="508"/>
      <c r="TKK278" s="508"/>
      <c r="TKL278" s="508"/>
      <c r="TKM278" s="508"/>
      <c r="TKN278" s="508"/>
      <c r="TKO278" s="508"/>
      <c r="TKP278" s="508"/>
      <c r="TKQ278" s="508"/>
      <c r="TKR278" s="508"/>
      <c r="TKS278" s="508"/>
      <c r="TKT278" s="508"/>
      <c r="TKU278" s="508"/>
      <c r="TKV278" s="508"/>
      <c r="TKW278" s="508"/>
      <c r="TKX278" s="508"/>
      <c r="TKY278" s="508"/>
      <c r="TKZ278" s="508"/>
      <c r="TLA278" s="508"/>
      <c r="TLB278" s="508"/>
      <c r="TLC278" s="508"/>
      <c r="TLD278" s="508"/>
      <c r="TLE278" s="508"/>
      <c r="TLF278" s="508"/>
      <c r="TLG278" s="508"/>
      <c r="TLH278" s="508"/>
      <c r="TLI278" s="508"/>
      <c r="TLJ278" s="508"/>
      <c r="TLK278" s="508"/>
      <c r="TLL278" s="508"/>
      <c r="TLM278" s="508"/>
      <c r="TLN278" s="508"/>
      <c r="TLO278" s="508"/>
      <c r="TLP278" s="508"/>
      <c r="TLQ278" s="508"/>
      <c r="TLR278" s="508"/>
      <c r="TLS278" s="508"/>
      <c r="TLT278" s="508"/>
      <c r="TLU278" s="508"/>
      <c r="TLV278" s="508"/>
      <c r="TLW278" s="508"/>
      <c r="TLX278" s="508"/>
      <c r="TLY278" s="508"/>
      <c r="TLZ278" s="508"/>
      <c r="TMA278" s="508"/>
      <c r="TMB278" s="508"/>
      <c r="TMC278" s="508"/>
      <c r="TMD278" s="508"/>
      <c r="TME278" s="508"/>
      <c r="TMF278" s="508"/>
      <c r="TMG278" s="508"/>
      <c r="TMH278" s="508"/>
      <c r="TMI278" s="508"/>
      <c r="TMJ278" s="508"/>
      <c r="TMK278" s="508"/>
      <c r="TML278" s="508"/>
      <c r="TMM278" s="508"/>
      <c r="TMN278" s="508"/>
      <c r="TMO278" s="508"/>
      <c r="TMP278" s="508"/>
      <c r="TMQ278" s="508"/>
      <c r="TMR278" s="508"/>
      <c r="TMS278" s="508"/>
      <c r="TMT278" s="508"/>
      <c r="TMU278" s="508"/>
      <c r="TMV278" s="508"/>
      <c r="TMW278" s="508"/>
      <c r="TMX278" s="508"/>
      <c r="TMY278" s="508"/>
      <c r="TMZ278" s="508"/>
      <c r="TNA278" s="508"/>
      <c r="TNB278" s="508"/>
      <c r="TNC278" s="508"/>
      <c r="TND278" s="508"/>
      <c r="TNE278" s="508"/>
      <c r="TNF278" s="508"/>
      <c r="TNG278" s="508"/>
      <c r="TNH278" s="508"/>
      <c r="TNI278" s="508"/>
      <c r="TNJ278" s="508"/>
      <c r="TNK278" s="508"/>
      <c r="TNL278" s="508"/>
      <c r="TNM278" s="508"/>
      <c r="TNN278" s="508"/>
      <c r="TNO278" s="508"/>
      <c r="TNP278" s="508"/>
      <c r="TNQ278" s="508"/>
      <c r="TNR278" s="508"/>
      <c r="TNS278" s="508"/>
      <c r="TNT278" s="508"/>
      <c r="TNU278" s="508"/>
      <c r="TNV278" s="508"/>
      <c r="TNW278" s="508"/>
      <c r="TNX278" s="508"/>
      <c r="TNY278" s="508"/>
      <c r="TNZ278" s="508"/>
      <c r="TOA278" s="508"/>
      <c r="TOB278" s="508"/>
      <c r="TOC278" s="508"/>
      <c r="TOD278" s="508"/>
      <c r="TOE278" s="508"/>
      <c r="TOF278" s="508"/>
      <c r="TOG278" s="508"/>
      <c r="TOH278" s="508"/>
      <c r="TOI278" s="508"/>
      <c r="TOJ278" s="508"/>
      <c r="TOK278" s="508"/>
      <c r="TOL278" s="508"/>
      <c r="TOM278" s="508"/>
      <c r="TON278" s="508"/>
      <c r="TOO278" s="508"/>
      <c r="TOP278" s="508"/>
      <c r="TOQ278" s="508"/>
      <c r="TOR278" s="508"/>
      <c r="TOS278" s="508"/>
      <c r="TOT278" s="508"/>
      <c r="TOU278" s="508"/>
      <c r="TOV278" s="508"/>
      <c r="TOW278" s="508"/>
      <c r="TOX278" s="508"/>
      <c r="TOY278" s="508"/>
      <c r="TOZ278" s="508"/>
      <c r="TPA278" s="508"/>
      <c r="TPB278" s="508"/>
      <c r="TPC278" s="508"/>
      <c r="TPD278" s="508"/>
      <c r="TPE278" s="508"/>
      <c r="TPF278" s="508"/>
      <c r="TPG278" s="508"/>
      <c r="TPH278" s="508"/>
      <c r="TPI278" s="508"/>
      <c r="TPJ278" s="508"/>
      <c r="TPK278" s="508"/>
      <c r="TPL278" s="508"/>
      <c r="TPM278" s="508"/>
      <c r="TPN278" s="508"/>
      <c r="TPO278" s="508"/>
      <c r="TPP278" s="508"/>
      <c r="TPQ278" s="508"/>
      <c r="TPR278" s="508"/>
      <c r="TPS278" s="508"/>
      <c r="TPT278" s="508"/>
      <c r="TPU278" s="508"/>
      <c r="TPV278" s="508"/>
      <c r="TPW278" s="508"/>
      <c r="TPX278" s="508"/>
      <c r="TPY278" s="508"/>
      <c r="TPZ278" s="508"/>
      <c r="TQA278" s="508"/>
      <c r="TQB278" s="508"/>
      <c r="TQC278" s="508"/>
      <c r="TQD278" s="508"/>
      <c r="TQE278" s="508"/>
      <c r="TQF278" s="508"/>
      <c r="TQG278" s="508"/>
      <c r="TQH278" s="508"/>
      <c r="TQI278" s="508"/>
      <c r="TQJ278" s="508"/>
      <c r="TQK278" s="508"/>
      <c r="TQL278" s="508"/>
      <c r="TQM278" s="508"/>
      <c r="TQN278" s="508"/>
      <c r="TQO278" s="508"/>
      <c r="TQP278" s="508"/>
      <c r="TQQ278" s="508"/>
      <c r="TQR278" s="508"/>
      <c r="TQS278" s="508"/>
      <c r="TQT278" s="508"/>
      <c r="TQU278" s="508"/>
      <c r="TQV278" s="508"/>
      <c r="TQW278" s="508"/>
      <c r="TQX278" s="508"/>
      <c r="TQY278" s="508"/>
      <c r="TQZ278" s="508"/>
      <c r="TRA278" s="508"/>
      <c r="TRB278" s="508"/>
      <c r="TRC278" s="508"/>
      <c r="TRD278" s="508"/>
      <c r="TRE278" s="508"/>
      <c r="TRF278" s="508"/>
      <c r="TRG278" s="508"/>
      <c r="TRH278" s="508"/>
      <c r="TRI278" s="508"/>
      <c r="TRJ278" s="508"/>
      <c r="TRK278" s="508"/>
      <c r="TRL278" s="508"/>
      <c r="TRM278" s="508"/>
      <c r="TRN278" s="508"/>
      <c r="TRO278" s="508"/>
      <c r="TRP278" s="508"/>
      <c r="TRQ278" s="508"/>
      <c r="TRR278" s="508"/>
      <c r="TRS278" s="508"/>
      <c r="TRT278" s="508"/>
      <c r="TRU278" s="508"/>
      <c r="TRV278" s="508"/>
      <c r="TRW278" s="508"/>
      <c r="TRX278" s="508"/>
      <c r="TRY278" s="508"/>
      <c r="TRZ278" s="508"/>
      <c r="TSA278" s="508"/>
      <c r="TSB278" s="508"/>
      <c r="TSC278" s="508"/>
      <c r="TSD278" s="508"/>
      <c r="TSE278" s="508"/>
      <c r="TSF278" s="508"/>
      <c r="TSG278" s="508"/>
      <c r="TSH278" s="508"/>
      <c r="TSI278" s="508"/>
      <c r="TSJ278" s="508"/>
      <c r="TSK278" s="508"/>
      <c r="TSL278" s="508"/>
      <c r="TSM278" s="508"/>
      <c r="TSN278" s="508"/>
      <c r="TSO278" s="508"/>
      <c r="TSP278" s="508"/>
      <c r="TSQ278" s="508"/>
      <c r="TSR278" s="508"/>
      <c r="TSS278" s="508"/>
      <c r="TST278" s="508"/>
      <c r="TSU278" s="508"/>
      <c r="TSV278" s="508"/>
      <c r="TSW278" s="508"/>
      <c r="TSX278" s="508"/>
      <c r="TSY278" s="508"/>
      <c r="TSZ278" s="508"/>
      <c r="TTA278" s="508"/>
      <c r="TTB278" s="508"/>
      <c r="TTC278" s="508"/>
      <c r="TTD278" s="508"/>
      <c r="TTE278" s="508"/>
      <c r="TTF278" s="508"/>
      <c r="TTG278" s="508"/>
      <c r="TTH278" s="508"/>
      <c r="TTI278" s="508"/>
      <c r="TTJ278" s="508"/>
      <c r="TTK278" s="508"/>
      <c r="TTL278" s="508"/>
      <c r="TTM278" s="508"/>
      <c r="TTN278" s="508"/>
      <c r="TTO278" s="508"/>
      <c r="TTP278" s="508"/>
      <c r="TTQ278" s="508"/>
      <c r="TTR278" s="508"/>
      <c r="TTS278" s="508"/>
      <c r="TTT278" s="508"/>
      <c r="TTU278" s="508"/>
      <c r="TTV278" s="508"/>
      <c r="TTW278" s="508"/>
      <c r="TTX278" s="508"/>
      <c r="TTY278" s="508"/>
      <c r="TTZ278" s="508"/>
      <c r="TUA278" s="508"/>
      <c r="TUB278" s="508"/>
      <c r="TUC278" s="508"/>
      <c r="TUD278" s="508"/>
      <c r="TUE278" s="508"/>
      <c r="TUF278" s="508"/>
      <c r="TUG278" s="508"/>
      <c r="TUH278" s="508"/>
      <c r="TUI278" s="508"/>
      <c r="TUJ278" s="508"/>
      <c r="TUK278" s="508"/>
      <c r="TUL278" s="508"/>
      <c r="TUM278" s="508"/>
      <c r="TUN278" s="508"/>
      <c r="TUO278" s="508"/>
      <c r="TUP278" s="508"/>
      <c r="TUQ278" s="508"/>
      <c r="TUR278" s="508"/>
      <c r="TUS278" s="508"/>
      <c r="TUT278" s="508"/>
      <c r="TUU278" s="508"/>
      <c r="TUV278" s="508"/>
      <c r="TUW278" s="508"/>
      <c r="TUX278" s="508"/>
      <c r="TUY278" s="508"/>
      <c r="TUZ278" s="508"/>
      <c r="TVA278" s="508"/>
      <c r="TVB278" s="508"/>
      <c r="TVC278" s="508"/>
      <c r="TVD278" s="508"/>
      <c r="TVE278" s="508"/>
      <c r="TVF278" s="508"/>
      <c r="TVG278" s="508"/>
      <c r="TVH278" s="508"/>
      <c r="TVI278" s="508"/>
      <c r="TVJ278" s="508"/>
      <c r="TVK278" s="508"/>
      <c r="TVL278" s="508"/>
      <c r="TVM278" s="508"/>
      <c r="TVN278" s="508"/>
      <c r="TVO278" s="508"/>
      <c r="TVP278" s="508"/>
      <c r="TVQ278" s="508"/>
      <c r="TVR278" s="508"/>
      <c r="TVS278" s="508"/>
      <c r="TVT278" s="508"/>
      <c r="TVU278" s="508"/>
      <c r="TVV278" s="508"/>
      <c r="TVW278" s="508"/>
      <c r="TVX278" s="508"/>
      <c r="TVY278" s="508"/>
      <c r="TVZ278" s="508"/>
      <c r="TWA278" s="508"/>
      <c r="TWB278" s="508"/>
      <c r="TWC278" s="508"/>
      <c r="TWD278" s="508"/>
      <c r="TWE278" s="508"/>
      <c r="TWF278" s="508"/>
      <c r="TWG278" s="508"/>
      <c r="TWH278" s="508"/>
      <c r="TWI278" s="508"/>
      <c r="TWJ278" s="508"/>
      <c r="TWK278" s="508"/>
      <c r="TWL278" s="508"/>
      <c r="TWM278" s="508"/>
      <c r="TWN278" s="508"/>
      <c r="TWO278" s="508"/>
      <c r="TWP278" s="508"/>
      <c r="TWQ278" s="508"/>
      <c r="TWR278" s="508"/>
      <c r="TWS278" s="508"/>
      <c r="TWT278" s="508"/>
      <c r="TWU278" s="508"/>
      <c r="TWV278" s="508"/>
      <c r="TWW278" s="508"/>
      <c r="TWX278" s="508"/>
      <c r="TWY278" s="508"/>
      <c r="TWZ278" s="508"/>
      <c r="TXA278" s="508"/>
      <c r="TXB278" s="508"/>
      <c r="TXC278" s="508"/>
      <c r="TXD278" s="508"/>
      <c r="TXE278" s="508"/>
      <c r="TXF278" s="508"/>
      <c r="TXG278" s="508"/>
      <c r="TXH278" s="508"/>
      <c r="TXI278" s="508"/>
      <c r="TXJ278" s="508"/>
      <c r="TXK278" s="508"/>
      <c r="TXL278" s="508"/>
      <c r="TXM278" s="508"/>
      <c r="TXN278" s="508"/>
      <c r="TXO278" s="508"/>
      <c r="TXP278" s="508"/>
      <c r="TXQ278" s="508"/>
      <c r="TXR278" s="508"/>
      <c r="TXS278" s="508"/>
      <c r="TXT278" s="508"/>
      <c r="TXU278" s="508"/>
      <c r="TXV278" s="508"/>
      <c r="TXW278" s="508"/>
      <c r="TXX278" s="508"/>
      <c r="TXY278" s="508"/>
      <c r="TXZ278" s="508"/>
      <c r="TYA278" s="508"/>
      <c r="TYB278" s="508"/>
      <c r="TYC278" s="508"/>
      <c r="TYD278" s="508"/>
      <c r="TYE278" s="508"/>
      <c r="TYF278" s="508"/>
      <c r="TYG278" s="508"/>
      <c r="TYH278" s="508"/>
      <c r="TYI278" s="508"/>
      <c r="TYJ278" s="508"/>
      <c r="TYK278" s="508"/>
      <c r="TYL278" s="508"/>
      <c r="TYM278" s="508"/>
      <c r="TYN278" s="508"/>
      <c r="TYO278" s="508"/>
      <c r="TYP278" s="508"/>
      <c r="TYQ278" s="508"/>
      <c r="TYR278" s="508"/>
      <c r="TYS278" s="508"/>
      <c r="TYT278" s="508"/>
      <c r="TYU278" s="508"/>
      <c r="TYV278" s="508"/>
      <c r="TYW278" s="508"/>
      <c r="TYX278" s="508"/>
      <c r="TYY278" s="508"/>
      <c r="TYZ278" s="508"/>
      <c r="TZA278" s="508"/>
      <c r="TZB278" s="508"/>
      <c r="TZC278" s="508"/>
      <c r="TZD278" s="508"/>
      <c r="TZE278" s="508"/>
      <c r="TZF278" s="508"/>
      <c r="TZG278" s="508"/>
      <c r="TZH278" s="508"/>
      <c r="TZI278" s="508"/>
      <c r="TZJ278" s="508"/>
      <c r="TZK278" s="508"/>
      <c r="TZL278" s="508"/>
      <c r="TZM278" s="508"/>
      <c r="TZN278" s="508"/>
      <c r="TZO278" s="508"/>
      <c r="TZP278" s="508"/>
      <c r="TZQ278" s="508"/>
      <c r="TZR278" s="508"/>
      <c r="TZS278" s="508"/>
      <c r="TZT278" s="508"/>
      <c r="TZU278" s="508"/>
      <c r="TZV278" s="508"/>
      <c r="TZW278" s="508"/>
      <c r="TZX278" s="508"/>
      <c r="TZY278" s="508"/>
      <c r="TZZ278" s="508"/>
      <c r="UAA278" s="508"/>
      <c r="UAB278" s="508"/>
      <c r="UAC278" s="508"/>
      <c r="UAD278" s="508"/>
      <c r="UAE278" s="508"/>
      <c r="UAF278" s="508"/>
      <c r="UAG278" s="508"/>
      <c r="UAH278" s="508"/>
      <c r="UAI278" s="508"/>
      <c r="UAJ278" s="508"/>
      <c r="UAK278" s="508"/>
      <c r="UAL278" s="508"/>
      <c r="UAM278" s="508"/>
      <c r="UAN278" s="508"/>
      <c r="UAO278" s="508"/>
      <c r="UAP278" s="508"/>
      <c r="UAQ278" s="508"/>
      <c r="UAR278" s="508"/>
      <c r="UAS278" s="508"/>
      <c r="UAT278" s="508"/>
      <c r="UAU278" s="508"/>
      <c r="UAV278" s="508"/>
      <c r="UAW278" s="508"/>
      <c r="UAX278" s="508"/>
      <c r="UAY278" s="508"/>
      <c r="UAZ278" s="508"/>
      <c r="UBA278" s="508"/>
      <c r="UBB278" s="508"/>
      <c r="UBC278" s="508"/>
      <c r="UBD278" s="508"/>
      <c r="UBE278" s="508"/>
      <c r="UBF278" s="508"/>
      <c r="UBG278" s="508"/>
      <c r="UBH278" s="508"/>
      <c r="UBI278" s="508"/>
      <c r="UBJ278" s="508"/>
      <c r="UBK278" s="508"/>
      <c r="UBL278" s="508"/>
      <c r="UBM278" s="508"/>
      <c r="UBN278" s="508"/>
      <c r="UBO278" s="508"/>
      <c r="UBP278" s="508"/>
      <c r="UBQ278" s="508"/>
      <c r="UBR278" s="508"/>
      <c r="UBS278" s="508"/>
      <c r="UBT278" s="508"/>
      <c r="UBU278" s="508"/>
      <c r="UBV278" s="508"/>
      <c r="UBW278" s="508"/>
      <c r="UBX278" s="508"/>
      <c r="UBY278" s="508"/>
      <c r="UBZ278" s="508"/>
      <c r="UCA278" s="508"/>
      <c r="UCB278" s="508"/>
      <c r="UCC278" s="508"/>
      <c r="UCD278" s="508"/>
      <c r="UCE278" s="508"/>
      <c r="UCF278" s="508"/>
      <c r="UCG278" s="508"/>
      <c r="UCH278" s="508"/>
      <c r="UCI278" s="508"/>
      <c r="UCJ278" s="508"/>
      <c r="UCK278" s="508"/>
      <c r="UCL278" s="508"/>
      <c r="UCM278" s="508"/>
      <c r="UCN278" s="508"/>
      <c r="UCO278" s="508"/>
      <c r="UCP278" s="508"/>
      <c r="UCQ278" s="508"/>
      <c r="UCR278" s="508"/>
      <c r="UCS278" s="508"/>
      <c r="UCT278" s="508"/>
      <c r="UCU278" s="508"/>
      <c r="UCV278" s="508"/>
      <c r="UCW278" s="508"/>
      <c r="UCX278" s="508"/>
      <c r="UCY278" s="508"/>
      <c r="UCZ278" s="508"/>
      <c r="UDA278" s="508"/>
      <c r="UDB278" s="508"/>
      <c r="UDC278" s="508"/>
      <c r="UDD278" s="508"/>
      <c r="UDE278" s="508"/>
      <c r="UDF278" s="508"/>
      <c r="UDG278" s="508"/>
      <c r="UDH278" s="508"/>
      <c r="UDI278" s="508"/>
      <c r="UDJ278" s="508"/>
      <c r="UDK278" s="508"/>
      <c r="UDL278" s="508"/>
      <c r="UDM278" s="508"/>
      <c r="UDN278" s="508"/>
      <c r="UDO278" s="508"/>
      <c r="UDP278" s="508"/>
      <c r="UDQ278" s="508"/>
      <c r="UDR278" s="508"/>
      <c r="UDS278" s="508"/>
      <c r="UDT278" s="508"/>
      <c r="UDU278" s="508"/>
      <c r="UDV278" s="508"/>
      <c r="UDW278" s="508"/>
      <c r="UDX278" s="508"/>
      <c r="UDY278" s="508"/>
      <c r="UDZ278" s="508"/>
      <c r="UEA278" s="508"/>
      <c r="UEB278" s="508"/>
      <c r="UEC278" s="508"/>
      <c r="UED278" s="508"/>
      <c r="UEE278" s="508"/>
      <c r="UEF278" s="508"/>
      <c r="UEG278" s="508"/>
      <c r="UEH278" s="508"/>
      <c r="UEI278" s="508"/>
      <c r="UEJ278" s="508"/>
      <c r="UEK278" s="508"/>
      <c r="UEL278" s="508"/>
      <c r="UEM278" s="508"/>
      <c r="UEN278" s="508"/>
      <c r="UEO278" s="508"/>
      <c r="UEP278" s="508"/>
      <c r="UEQ278" s="508"/>
      <c r="UER278" s="508"/>
      <c r="UES278" s="508"/>
      <c r="UET278" s="508"/>
      <c r="UEU278" s="508"/>
      <c r="UEV278" s="508"/>
      <c r="UEW278" s="508"/>
      <c r="UEX278" s="508"/>
      <c r="UEY278" s="508"/>
      <c r="UEZ278" s="508"/>
      <c r="UFA278" s="508"/>
      <c r="UFB278" s="508"/>
      <c r="UFC278" s="508"/>
      <c r="UFD278" s="508"/>
      <c r="UFE278" s="508"/>
      <c r="UFF278" s="508"/>
      <c r="UFG278" s="508"/>
      <c r="UFH278" s="508"/>
      <c r="UFI278" s="508"/>
      <c r="UFJ278" s="508"/>
      <c r="UFK278" s="508"/>
      <c r="UFL278" s="508"/>
      <c r="UFM278" s="508"/>
      <c r="UFN278" s="508"/>
      <c r="UFO278" s="508"/>
      <c r="UFP278" s="508"/>
      <c r="UFQ278" s="508"/>
      <c r="UFR278" s="508"/>
      <c r="UFS278" s="508"/>
      <c r="UFT278" s="508"/>
      <c r="UFU278" s="508"/>
      <c r="UFV278" s="508"/>
      <c r="UFW278" s="508"/>
      <c r="UFX278" s="508"/>
      <c r="UFY278" s="508"/>
      <c r="UFZ278" s="508"/>
      <c r="UGA278" s="508"/>
      <c r="UGB278" s="508"/>
      <c r="UGC278" s="508"/>
      <c r="UGD278" s="508"/>
      <c r="UGE278" s="508"/>
      <c r="UGF278" s="508"/>
      <c r="UGG278" s="508"/>
      <c r="UGH278" s="508"/>
      <c r="UGI278" s="508"/>
      <c r="UGJ278" s="508"/>
      <c r="UGK278" s="508"/>
      <c r="UGL278" s="508"/>
      <c r="UGM278" s="508"/>
      <c r="UGN278" s="508"/>
      <c r="UGO278" s="508"/>
      <c r="UGP278" s="508"/>
      <c r="UGQ278" s="508"/>
      <c r="UGR278" s="508"/>
      <c r="UGS278" s="508"/>
      <c r="UGT278" s="508"/>
      <c r="UGU278" s="508"/>
      <c r="UGV278" s="508"/>
      <c r="UGW278" s="508"/>
      <c r="UGX278" s="508"/>
      <c r="UGY278" s="508"/>
      <c r="UGZ278" s="508"/>
      <c r="UHA278" s="508"/>
      <c r="UHB278" s="508"/>
      <c r="UHC278" s="508"/>
      <c r="UHD278" s="508"/>
      <c r="UHE278" s="508"/>
      <c r="UHF278" s="508"/>
      <c r="UHG278" s="508"/>
      <c r="UHH278" s="508"/>
      <c r="UHI278" s="508"/>
      <c r="UHJ278" s="508"/>
      <c r="UHK278" s="508"/>
      <c r="UHL278" s="508"/>
      <c r="UHM278" s="508"/>
      <c r="UHN278" s="508"/>
      <c r="UHO278" s="508"/>
      <c r="UHP278" s="508"/>
      <c r="UHQ278" s="508"/>
      <c r="UHR278" s="508"/>
      <c r="UHS278" s="508"/>
      <c r="UHT278" s="508"/>
      <c r="UHU278" s="508"/>
      <c r="UHV278" s="508"/>
      <c r="UHW278" s="508"/>
      <c r="UHX278" s="508"/>
      <c r="UHY278" s="508"/>
      <c r="UHZ278" s="508"/>
      <c r="UIA278" s="508"/>
      <c r="UIB278" s="508"/>
      <c r="UIC278" s="508"/>
      <c r="UID278" s="508"/>
      <c r="UIE278" s="508"/>
      <c r="UIF278" s="508"/>
      <c r="UIG278" s="508"/>
      <c r="UIH278" s="508"/>
      <c r="UII278" s="508"/>
      <c r="UIJ278" s="508"/>
      <c r="UIK278" s="508"/>
      <c r="UIL278" s="508"/>
      <c r="UIM278" s="508"/>
      <c r="UIN278" s="508"/>
      <c r="UIO278" s="508"/>
      <c r="UIP278" s="508"/>
      <c r="UIQ278" s="508"/>
      <c r="UIR278" s="508"/>
      <c r="UIS278" s="508"/>
      <c r="UIT278" s="508"/>
      <c r="UIU278" s="508"/>
      <c r="UIV278" s="508"/>
      <c r="UIW278" s="508"/>
      <c r="UIX278" s="508"/>
      <c r="UIY278" s="508"/>
      <c r="UIZ278" s="508"/>
      <c r="UJA278" s="508"/>
      <c r="UJB278" s="508"/>
      <c r="UJC278" s="508"/>
      <c r="UJD278" s="508"/>
      <c r="UJE278" s="508"/>
      <c r="UJF278" s="508"/>
      <c r="UJG278" s="508"/>
      <c r="UJH278" s="508"/>
      <c r="UJI278" s="508"/>
      <c r="UJJ278" s="508"/>
      <c r="UJK278" s="508"/>
      <c r="UJL278" s="508"/>
      <c r="UJM278" s="508"/>
      <c r="UJN278" s="508"/>
      <c r="UJO278" s="508"/>
      <c r="UJP278" s="508"/>
      <c r="UJQ278" s="508"/>
      <c r="UJR278" s="508"/>
      <c r="UJS278" s="508"/>
      <c r="UJT278" s="508"/>
      <c r="UJU278" s="508"/>
      <c r="UJV278" s="508"/>
      <c r="UJW278" s="508"/>
      <c r="UJX278" s="508"/>
      <c r="UJY278" s="508"/>
      <c r="UJZ278" s="508"/>
      <c r="UKA278" s="508"/>
      <c r="UKB278" s="508"/>
      <c r="UKC278" s="508"/>
      <c r="UKD278" s="508"/>
      <c r="UKE278" s="508"/>
      <c r="UKF278" s="508"/>
      <c r="UKG278" s="508"/>
      <c r="UKH278" s="508"/>
      <c r="UKI278" s="508"/>
      <c r="UKJ278" s="508"/>
      <c r="UKK278" s="508"/>
      <c r="UKL278" s="508"/>
      <c r="UKM278" s="508"/>
      <c r="UKN278" s="508"/>
      <c r="UKO278" s="508"/>
      <c r="UKP278" s="508"/>
      <c r="UKQ278" s="508"/>
      <c r="UKR278" s="508"/>
      <c r="UKS278" s="508"/>
      <c r="UKT278" s="508"/>
      <c r="UKU278" s="508"/>
      <c r="UKV278" s="508"/>
      <c r="UKW278" s="508"/>
      <c r="UKX278" s="508"/>
      <c r="UKY278" s="508"/>
      <c r="UKZ278" s="508"/>
      <c r="ULA278" s="508"/>
      <c r="ULB278" s="508"/>
      <c r="ULC278" s="508"/>
      <c r="ULD278" s="508"/>
      <c r="ULE278" s="508"/>
      <c r="ULF278" s="508"/>
      <c r="ULG278" s="508"/>
      <c r="ULH278" s="508"/>
      <c r="ULI278" s="508"/>
      <c r="ULJ278" s="508"/>
      <c r="ULK278" s="508"/>
      <c r="ULL278" s="508"/>
      <c r="ULM278" s="508"/>
      <c r="ULN278" s="508"/>
      <c r="ULO278" s="508"/>
      <c r="ULP278" s="508"/>
      <c r="ULQ278" s="508"/>
      <c r="ULR278" s="508"/>
      <c r="ULS278" s="508"/>
      <c r="ULT278" s="508"/>
      <c r="ULU278" s="508"/>
      <c r="ULV278" s="508"/>
      <c r="ULW278" s="508"/>
      <c r="ULX278" s="508"/>
      <c r="ULY278" s="508"/>
      <c r="ULZ278" s="508"/>
      <c r="UMA278" s="508"/>
      <c r="UMB278" s="508"/>
      <c r="UMC278" s="508"/>
      <c r="UMD278" s="508"/>
      <c r="UME278" s="508"/>
      <c r="UMF278" s="508"/>
      <c r="UMG278" s="508"/>
      <c r="UMH278" s="508"/>
      <c r="UMI278" s="508"/>
      <c r="UMJ278" s="508"/>
      <c r="UMK278" s="508"/>
      <c r="UML278" s="508"/>
      <c r="UMM278" s="508"/>
      <c r="UMN278" s="508"/>
      <c r="UMO278" s="508"/>
      <c r="UMP278" s="508"/>
      <c r="UMQ278" s="508"/>
      <c r="UMR278" s="508"/>
      <c r="UMS278" s="508"/>
      <c r="UMT278" s="508"/>
      <c r="UMU278" s="508"/>
      <c r="UMV278" s="508"/>
      <c r="UMW278" s="508"/>
      <c r="UMX278" s="508"/>
      <c r="UMY278" s="508"/>
      <c r="UMZ278" s="508"/>
      <c r="UNA278" s="508"/>
      <c r="UNB278" s="508"/>
      <c r="UNC278" s="508"/>
      <c r="UND278" s="508"/>
      <c r="UNE278" s="508"/>
      <c r="UNF278" s="508"/>
      <c r="UNG278" s="508"/>
      <c r="UNH278" s="508"/>
      <c r="UNI278" s="508"/>
      <c r="UNJ278" s="508"/>
      <c r="UNK278" s="508"/>
      <c r="UNL278" s="508"/>
      <c r="UNM278" s="508"/>
      <c r="UNN278" s="508"/>
      <c r="UNO278" s="508"/>
      <c r="UNP278" s="508"/>
      <c r="UNQ278" s="508"/>
      <c r="UNR278" s="508"/>
      <c r="UNS278" s="508"/>
      <c r="UNT278" s="508"/>
      <c r="UNU278" s="508"/>
      <c r="UNV278" s="508"/>
      <c r="UNW278" s="508"/>
      <c r="UNX278" s="508"/>
      <c r="UNY278" s="508"/>
      <c r="UNZ278" s="508"/>
      <c r="UOA278" s="508"/>
      <c r="UOB278" s="508"/>
      <c r="UOC278" s="508"/>
      <c r="UOD278" s="508"/>
      <c r="UOE278" s="508"/>
      <c r="UOF278" s="508"/>
      <c r="UOG278" s="508"/>
      <c r="UOH278" s="508"/>
      <c r="UOI278" s="508"/>
      <c r="UOJ278" s="508"/>
      <c r="UOK278" s="508"/>
      <c r="UOL278" s="508"/>
      <c r="UOM278" s="508"/>
      <c r="UON278" s="508"/>
      <c r="UOO278" s="508"/>
      <c r="UOP278" s="508"/>
      <c r="UOQ278" s="508"/>
      <c r="UOR278" s="508"/>
      <c r="UOS278" s="508"/>
      <c r="UOT278" s="508"/>
      <c r="UOU278" s="508"/>
      <c r="UOV278" s="508"/>
      <c r="UOW278" s="508"/>
      <c r="UOX278" s="508"/>
      <c r="UOY278" s="508"/>
      <c r="UOZ278" s="508"/>
      <c r="UPA278" s="508"/>
      <c r="UPB278" s="508"/>
      <c r="UPC278" s="508"/>
      <c r="UPD278" s="508"/>
      <c r="UPE278" s="508"/>
      <c r="UPF278" s="508"/>
      <c r="UPG278" s="508"/>
      <c r="UPH278" s="508"/>
      <c r="UPI278" s="508"/>
      <c r="UPJ278" s="508"/>
      <c r="UPK278" s="508"/>
      <c r="UPL278" s="508"/>
      <c r="UPM278" s="508"/>
      <c r="UPN278" s="508"/>
      <c r="UPO278" s="508"/>
      <c r="UPP278" s="508"/>
      <c r="UPQ278" s="508"/>
      <c r="UPR278" s="508"/>
      <c r="UPS278" s="508"/>
      <c r="UPT278" s="508"/>
      <c r="UPU278" s="508"/>
      <c r="UPV278" s="508"/>
      <c r="UPW278" s="508"/>
      <c r="UPX278" s="508"/>
      <c r="UPY278" s="508"/>
      <c r="UPZ278" s="508"/>
      <c r="UQA278" s="508"/>
      <c r="UQB278" s="508"/>
      <c r="UQC278" s="508"/>
      <c r="UQD278" s="508"/>
      <c r="UQE278" s="508"/>
      <c r="UQF278" s="508"/>
      <c r="UQG278" s="508"/>
      <c r="UQH278" s="508"/>
      <c r="UQI278" s="508"/>
      <c r="UQJ278" s="508"/>
      <c r="UQK278" s="508"/>
      <c r="UQL278" s="508"/>
      <c r="UQM278" s="508"/>
      <c r="UQN278" s="508"/>
      <c r="UQO278" s="508"/>
      <c r="UQP278" s="508"/>
      <c r="UQQ278" s="508"/>
      <c r="UQR278" s="508"/>
      <c r="UQS278" s="508"/>
      <c r="UQT278" s="508"/>
      <c r="UQU278" s="508"/>
      <c r="UQV278" s="508"/>
      <c r="UQW278" s="508"/>
      <c r="UQX278" s="508"/>
      <c r="UQY278" s="508"/>
      <c r="UQZ278" s="508"/>
      <c r="URA278" s="508"/>
      <c r="URB278" s="508"/>
      <c r="URC278" s="508"/>
      <c r="URD278" s="508"/>
      <c r="URE278" s="508"/>
      <c r="URF278" s="508"/>
      <c r="URG278" s="508"/>
      <c r="URH278" s="508"/>
      <c r="URI278" s="508"/>
      <c r="URJ278" s="508"/>
      <c r="URK278" s="508"/>
      <c r="URL278" s="508"/>
      <c r="URM278" s="508"/>
      <c r="URN278" s="508"/>
      <c r="URO278" s="508"/>
      <c r="URP278" s="508"/>
      <c r="URQ278" s="508"/>
      <c r="URR278" s="508"/>
      <c r="URS278" s="508"/>
      <c r="URT278" s="508"/>
      <c r="URU278" s="508"/>
      <c r="URV278" s="508"/>
      <c r="URW278" s="508"/>
      <c r="URX278" s="508"/>
      <c r="URY278" s="508"/>
      <c r="URZ278" s="508"/>
      <c r="USA278" s="508"/>
      <c r="USB278" s="508"/>
      <c r="USC278" s="508"/>
      <c r="USD278" s="508"/>
      <c r="USE278" s="508"/>
      <c r="USF278" s="508"/>
      <c r="USG278" s="508"/>
      <c r="USH278" s="508"/>
      <c r="USI278" s="508"/>
      <c r="USJ278" s="508"/>
      <c r="USK278" s="508"/>
      <c r="USL278" s="508"/>
      <c r="USM278" s="508"/>
      <c r="USN278" s="508"/>
      <c r="USO278" s="508"/>
      <c r="USP278" s="508"/>
      <c r="USQ278" s="508"/>
      <c r="USR278" s="508"/>
      <c r="USS278" s="508"/>
      <c r="UST278" s="508"/>
      <c r="USU278" s="508"/>
      <c r="USV278" s="508"/>
      <c r="USW278" s="508"/>
      <c r="USX278" s="508"/>
      <c r="USY278" s="508"/>
      <c r="USZ278" s="508"/>
      <c r="UTA278" s="508"/>
      <c r="UTB278" s="508"/>
      <c r="UTC278" s="508"/>
      <c r="UTD278" s="508"/>
      <c r="UTE278" s="508"/>
      <c r="UTF278" s="508"/>
      <c r="UTG278" s="508"/>
      <c r="UTH278" s="508"/>
      <c r="UTI278" s="508"/>
      <c r="UTJ278" s="508"/>
      <c r="UTK278" s="508"/>
      <c r="UTL278" s="508"/>
      <c r="UTM278" s="508"/>
      <c r="UTN278" s="508"/>
      <c r="UTO278" s="508"/>
      <c r="UTP278" s="508"/>
      <c r="UTQ278" s="508"/>
      <c r="UTR278" s="508"/>
      <c r="UTS278" s="508"/>
      <c r="UTT278" s="508"/>
      <c r="UTU278" s="508"/>
      <c r="UTV278" s="508"/>
      <c r="UTW278" s="508"/>
      <c r="UTX278" s="508"/>
      <c r="UTY278" s="508"/>
      <c r="UTZ278" s="508"/>
      <c r="UUA278" s="508"/>
      <c r="UUB278" s="508"/>
      <c r="UUC278" s="508"/>
      <c r="UUD278" s="508"/>
      <c r="UUE278" s="508"/>
      <c r="UUF278" s="508"/>
      <c r="UUG278" s="508"/>
      <c r="UUH278" s="508"/>
      <c r="UUI278" s="508"/>
      <c r="UUJ278" s="508"/>
      <c r="UUK278" s="508"/>
      <c r="UUL278" s="508"/>
      <c r="UUM278" s="508"/>
      <c r="UUN278" s="508"/>
      <c r="UUO278" s="508"/>
      <c r="UUP278" s="508"/>
      <c r="UUQ278" s="508"/>
      <c r="UUR278" s="508"/>
      <c r="UUS278" s="508"/>
      <c r="UUT278" s="508"/>
      <c r="UUU278" s="508"/>
      <c r="UUV278" s="508"/>
      <c r="UUW278" s="508"/>
      <c r="UUX278" s="508"/>
      <c r="UUY278" s="508"/>
      <c r="UUZ278" s="508"/>
      <c r="UVA278" s="508"/>
      <c r="UVB278" s="508"/>
      <c r="UVC278" s="508"/>
      <c r="UVD278" s="508"/>
      <c r="UVE278" s="508"/>
      <c r="UVF278" s="508"/>
      <c r="UVG278" s="508"/>
      <c r="UVH278" s="508"/>
      <c r="UVI278" s="508"/>
      <c r="UVJ278" s="508"/>
      <c r="UVK278" s="508"/>
      <c r="UVL278" s="508"/>
      <c r="UVM278" s="508"/>
      <c r="UVN278" s="508"/>
      <c r="UVO278" s="508"/>
      <c r="UVP278" s="508"/>
      <c r="UVQ278" s="508"/>
      <c r="UVR278" s="508"/>
      <c r="UVS278" s="508"/>
      <c r="UVT278" s="508"/>
      <c r="UVU278" s="508"/>
      <c r="UVV278" s="508"/>
      <c r="UVW278" s="508"/>
      <c r="UVX278" s="508"/>
      <c r="UVY278" s="508"/>
      <c r="UVZ278" s="508"/>
      <c r="UWA278" s="508"/>
      <c r="UWB278" s="508"/>
      <c r="UWC278" s="508"/>
      <c r="UWD278" s="508"/>
      <c r="UWE278" s="508"/>
      <c r="UWF278" s="508"/>
      <c r="UWG278" s="508"/>
      <c r="UWH278" s="508"/>
      <c r="UWI278" s="508"/>
      <c r="UWJ278" s="508"/>
      <c r="UWK278" s="508"/>
      <c r="UWL278" s="508"/>
      <c r="UWM278" s="508"/>
      <c r="UWN278" s="508"/>
      <c r="UWO278" s="508"/>
      <c r="UWP278" s="508"/>
      <c r="UWQ278" s="508"/>
      <c r="UWR278" s="508"/>
      <c r="UWS278" s="508"/>
      <c r="UWT278" s="508"/>
      <c r="UWU278" s="508"/>
      <c r="UWV278" s="508"/>
      <c r="UWW278" s="508"/>
      <c r="UWX278" s="508"/>
      <c r="UWY278" s="508"/>
      <c r="UWZ278" s="508"/>
      <c r="UXA278" s="508"/>
      <c r="UXB278" s="508"/>
      <c r="UXC278" s="508"/>
      <c r="UXD278" s="508"/>
      <c r="UXE278" s="508"/>
      <c r="UXF278" s="508"/>
      <c r="UXG278" s="508"/>
      <c r="UXH278" s="508"/>
      <c r="UXI278" s="508"/>
      <c r="UXJ278" s="508"/>
      <c r="UXK278" s="508"/>
      <c r="UXL278" s="508"/>
      <c r="UXM278" s="508"/>
      <c r="UXN278" s="508"/>
      <c r="UXO278" s="508"/>
      <c r="UXP278" s="508"/>
      <c r="UXQ278" s="508"/>
      <c r="UXR278" s="508"/>
      <c r="UXS278" s="508"/>
      <c r="UXT278" s="508"/>
      <c r="UXU278" s="508"/>
      <c r="UXV278" s="508"/>
      <c r="UXW278" s="508"/>
      <c r="UXX278" s="508"/>
      <c r="UXY278" s="508"/>
      <c r="UXZ278" s="508"/>
      <c r="UYA278" s="508"/>
      <c r="UYB278" s="508"/>
      <c r="UYC278" s="508"/>
      <c r="UYD278" s="508"/>
      <c r="UYE278" s="508"/>
      <c r="UYF278" s="508"/>
      <c r="UYG278" s="508"/>
      <c r="UYH278" s="508"/>
      <c r="UYI278" s="508"/>
      <c r="UYJ278" s="508"/>
      <c r="UYK278" s="508"/>
      <c r="UYL278" s="508"/>
      <c r="UYM278" s="508"/>
      <c r="UYN278" s="508"/>
      <c r="UYO278" s="508"/>
      <c r="UYP278" s="508"/>
      <c r="UYQ278" s="508"/>
      <c r="UYR278" s="508"/>
      <c r="UYS278" s="508"/>
      <c r="UYT278" s="508"/>
      <c r="UYU278" s="508"/>
      <c r="UYV278" s="508"/>
      <c r="UYW278" s="508"/>
      <c r="UYX278" s="508"/>
      <c r="UYY278" s="508"/>
      <c r="UYZ278" s="508"/>
      <c r="UZA278" s="508"/>
      <c r="UZB278" s="508"/>
      <c r="UZC278" s="508"/>
      <c r="UZD278" s="508"/>
      <c r="UZE278" s="508"/>
      <c r="UZF278" s="508"/>
      <c r="UZG278" s="508"/>
      <c r="UZH278" s="508"/>
      <c r="UZI278" s="508"/>
      <c r="UZJ278" s="508"/>
      <c r="UZK278" s="508"/>
      <c r="UZL278" s="508"/>
      <c r="UZM278" s="508"/>
      <c r="UZN278" s="508"/>
      <c r="UZO278" s="508"/>
      <c r="UZP278" s="508"/>
      <c r="UZQ278" s="508"/>
      <c r="UZR278" s="508"/>
      <c r="UZS278" s="508"/>
      <c r="UZT278" s="508"/>
      <c r="UZU278" s="508"/>
      <c r="UZV278" s="508"/>
      <c r="UZW278" s="508"/>
      <c r="UZX278" s="508"/>
      <c r="UZY278" s="508"/>
      <c r="UZZ278" s="508"/>
      <c r="VAA278" s="508"/>
      <c r="VAB278" s="508"/>
      <c r="VAC278" s="508"/>
      <c r="VAD278" s="508"/>
      <c r="VAE278" s="508"/>
      <c r="VAF278" s="508"/>
      <c r="VAG278" s="508"/>
      <c r="VAH278" s="508"/>
      <c r="VAI278" s="508"/>
      <c r="VAJ278" s="508"/>
      <c r="VAK278" s="508"/>
      <c r="VAL278" s="508"/>
      <c r="VAM278" s="508"/>
      <c r="VAN278" s="508"/>
      <c r="VAO278" s="508"/>
      <c r="VAP278" s="508"/>
      <c r="VAQ278" s="508"/>
      <c r="VAR278" s="508"/>
      <c r="VAS278" s="508"/>
      <c r="VAT278" s="508"/>
      <c r="VAU278" s="508"/>
      <c r="VAV278" s="508"/>
      <c r="VAW278" s="508"/>
      <c r="VAX278" s="508"/>
      <c r="VAY278" s="508"/>
      <c r="VAZ278" s="508"/>
      <c r="VBA278" s="508"/>
      <c r="VBB278" s="508"/>
      <c r="VBC278" s="508"/>
      <c r="VBD278" s="508"/>
      <c r="VBE278" s="508"/>
      <c r="VBF278" s="508"/>
      <c r="VBG278" s="508"/>
      <c r="VBH278" s="508"/>
      <c r="VBI278" s="508"/>
      <c r="VBJ278" s="508"/>
      <c r="VBK278" s="508"/>
      <c r="VBL278" s="508"/>
      <c r="VBM278" s="508"/>
      <c r="VBN278" s="508"/>
      <c r="VBO278" s="508"/>
      <c r="VBP278" s="508"/>
      <c r="VBQ278" s="508"/>
      <c r="VBR278" s="508"/>
      <c r="VBS278" s="508"/>
      <c r="VBT278" s="508"/>
      <c r="VBU278" s="508"/>
      <c r="VBV278" s="508"/>
      <c r="VBW278" s="508"/>
      <c r="VBX278" s="508"/>
      <c r="VBY278" s="508"/>
      <c r="VBZ278" s="508"/>
      <c r="VCA278" s="508"/>
      <c r="VCB278" s="508"/>
      <c r="VCC278" s="508"/>
      <c r="VCD278" s="508"/>
      <c r="VCE278" s="508"/>
      <c r="VCF278" s="508"/>
      <c r="VCG278" s="508"/>
      <c r="VCH278" s="508"/>
      <c r="VCI278" s="508"/>
      <c r="VCJ278" s="508"/>
      <c r="VCK278" s="508"/>
      <c r="VCL278" s="508"/>
      <c r="VCM278" s="508"/>
      <c r="VCN278" s="508"/>
      <c r="VCO278" s="508"/>
      <c r="VCP278" s="508"/>
      <c r="VCQ278" s="508"/>
      <c r="VCR278" s="508"/>
      <c r="VCS278" s="508"/>
      <c r="VCT278" s="508"/>
      <c r="VCU278" s="508"/>
      <c r="VCV278" s="508"/>
      <c r="VCW278" s="508"/>
      <c r="VCX278" s="508"/>
      <c r="VCY278" s="508"/>
      <c r="VCZ278" s="508"/>
      <c r="VDA278" s="508"/>
      <c r="VDB278" s="508"/>
      <c r="VDC278" s="508"/>
      <c r="VDD278" s="508"/>
      <c r="VDE278" s="508"/>
      <c r="VDF278" s="508"/>
      <c r="VDG278" s="508"/>
      <c r="VDH278" s="508"/>
      <c r="VDI278" s="508"/>
      <c r="VDJ278" s="508"/>
      <c r="VDK278" s="508"/>
      <c r="VDL278" s="508"/>
      <c r="VDM278" s="508"/>
      <c r="VDN278" s="508"/>
      <c r="VDO278" s="508"/>
      <c r="VDP278" s="508"/>
      <c r="VDQ278" s="508"/>
      <c r="VDR278" s="508"/>
      <c r="VDS278" s="508"/>
      <c r="VDT278" s="508"/>
      <c r="VDU278" s="508"/>
      <c r="VDV278" s="508"/>
      <c r="VDW278" s="508"/>
      <c r="VDX278" s="508"/>
      <c r="VDY278" s="508"/>
      <c r="VDZ278" s="508"/>
      <c r="VEA278" s="508"/>
      <c r="VEB278" s="508"/>
      <c r="VEC278" s="508"/>
      <c r="VED278" s="508"/>
      <c r="VEE278" s="508"/>
      <c r="VEF278" s="508"/>
      <c r="VEG278" s="508"/>
      <c r="VEH278" s="508"/>
      <c r="VEI278" s="508"/>
      <c r="VEJ278" s="508"/>
      <c r="VEK278" s="508"/>
      <c r="VEL278" s="508"/>
      <c r="VEM278" s="508"/>
      <c r="VEN278" s="508"/>
      <c r="VEO278" s="508"/>
      <c r="VEP278" s="508"/>
      <c r="VEQ278" s="508"/>
      <c r="VER278" s="508"/>
      <c r="VES278" s="508"/>
      <c r="VET278" s="508"/>
      <c r="VEU278" s="508"/>
      <c r="VEV278" s="508"/>
      <c r="VEW278" s="508"/>
      <c r="VEX278" s="508"/>
      <c r="VEY278" s="508"/>
      <c r="VEZ278" s="508"/>
      <c r="VFA278" s="508"/>
      <c r="VFB278" s="508"/>
      <c r="VFC278" s="508"/>
      <c r="VFD278" s="508"/>
      <c r="VFE278" s="508"/>
      <c r="VFF278" s="508"/>
      <c r="VFG278" s="508"/>
      <c r="VFH278" s="508"/>
      <c r="VFI278" s="508"/>
      <c r="VFJ278" s="508"/>
      <c r="VFK278" s="508"/>
      <c r="VFL278" s="508"/>
      <c r="VFM278" s="508"/>
      <c r="VFN278" s="508"/>
      <c r="VFO278" s="508"/>
      <c r="VFP278" s="508"/>
      <c r="VFQ278" s="508"/>
      <c r="VFR278" s="508"/>
      <c r="VFS278" s="508"/>
      <c r="VFT278" s="508"/>
      <c r="VFU278" s="508"/>
      <c r="VFV278" s="508"/>
      <c r="VFW278" s="508"/>
      <c r="VFX278" s="508"/>
      <c r="VFY278" s="508"/>
      <c r="VFZ278" s="508"/>
      <c r="VGA278" s="508"/>
      <c r="VGB278" s="508"/>
      <c r="VGC278" s="508"/>
      <c r="VGD278" s="508"/>
      <c r="VGE278" s="508"/>
      <c r="VGF278" s="508"/>
      <c r="VGG278" s="508"/>
      <c r="VGH278" s="508"/>
      <c r="VGI278" s="508"/>
      <c r="VGJ278" s="508"/>
      <c r="VGK278" s="508"/>
      <c r="VGL278" s="508"/>
      <c r="VGM278" s="508"/>
      <c r="VGN278" s="508"/>
      <c r="VGO278" s="508"/>
      <c r="VGP278" s="508"/>
      <c r="VGQ278" s="508"/>
      <c r="VGR278" s="508"/>
      <c r="VGS278" s="508"/>
      <c r="VGT278" s="508"/>
      <c r="VGU278" s="508"/>
      <c r="VGV278" s="508"/>
      <c r="VGW278" s="508"/>
      <c r="VGX278" s="508"/>
      <c r="VGY278" s="508"/>
      <c r="VGZ278" s="508"/>
      <c r="VHA278" s="508"/>
      <c r="VHB278" s="508"/>
      <c r="VHC278" s="508"/>
      <c r="VHD278" s="508"/>
      <c r="VHE278" s="508"/>
      <c r="VHF278" s="508"/>
      <c r="VHG278" s="508"/>
      <c r="VHH278" s="508"/>
      <c r="VHI278" s="508"/>
      <c r="VHJ278" s="508"/>
      <c r="VHK278" s="508"/>
      <c r="VHL278" s="508"/>
      <c r="VHM278" s="508"/>
      <c r="VHN278" s="508"/>
      <c r="VHO278" s="508"/>
      <c r="VHP278" s="508"/>
      <c r="VHQ278" s="508"/>
      <c r="VHR278" s="508"/>
      <c r="VHS278" s="508"/>
      <c r="VHT278" s="508"/>
      <c r="VHU278" s="508"/>
      <c r="VHV278" s="508"/>
      <c r="VHW278" s="508"/>
      <c r="VHX278" s="508"/>
      <c r="VHY278" s="508"/>
      <c r="VHZ278" s="508"/>
      <c r="VIA278" s="508"/>
      <c r="VIB278" s="508"/>
      <c r="VIC278" s="508"/>
      <c r="VID278" s="508"/>
      <c r="VIE278" s="508"/>
      <c r="VIF278" s="508"/>
      <c r="VIG278" s="508"/>
      <c r="VIH278" s="508"/>
      <c r="VII278" s="508"/>
      <c r="VIJ278" s="508"/>
      <c r="VIK278" s="508"/>
      <c r="VIL278" s="508"/>
      <c r="VIM278" s="508"/>
      <c r="VIN278" s="508"/>
      <c r="VIO278" s="508"/>
      <c r="VIP278" s="508"/>
      <c r="VIQ278" s="508"/>
      <c r="VIR278" s="508"/>
      <c r="VIS278" s="508"/>
      <c r="VIT278" s="508"/>
      <c r="VIU278" s="508"/>
      <c r="VIV278" s="508"/>
      <c r="VIW278" s="508"/>
      <c r="VIX278" s="508"/>
      <c r="VIY278" s="508"/>
      <c r="VIZ278" s="508"/>
      <c r="VJA278" s="508"/>
      <c r="VJB278" s="508"/>
      <c r="VJC278" s="508"/>
      <c r="VJD278" s="508"/>
      <c r="VJE278" s="508"/>
      <c r="VJF278" s="508"/>
      <c r="VJG278" s="508"/>
      <c r="VJH278" s="508"/>
      <c r="VJI278" s="508"/>
      <c r="VJJ278" s="508"/>
      <c r="VJK278" s="508"/>
      <c r="VJL278" s="508"/>
      <c r="VJM278" s="508"/>
      <c r="VJN278" s="508"/>
      <c r="VJO278" s="508"/>
      <c r="VJP278" s="508"/>
      <c r="VJQ278" s="508"/>
      <c r="VJR278" s="508"/>
      <c r="VJS278" s="508"/>
      <c r="VJT278" s="508"/>
      <c r="VJU278" s="508"/>
      <c r="VJV278" s="508"/>
      <c r="VJW278" s="508"/>
      <c r="VJX278" s="508"/>
      <c r="VJY278" s="508"/>
      <c r="VJZ278" s="508"/>
      <c r="VKA278" s="508"/>
      <c r="VKB278" s="508"/>
      <c r="VKC278" s="508"/>
      <c r="VKD278" s="508"/>
      <c r="VKE278" s="508"/>
      <c r="VKF278" s="508"/>
      <c r="VKG278" s="508"/>
      <c r="VKH278" s="508"/>
      <c r="VKI278" s="508"/>
      <c r="VKJ278" s="508"/>
      <c r="VKK278" s="508"/>
      <c r="VKL278" s="508"/>
      <c r="VKM278" s="508"/>
      <c r="VKN278" s="508"/>
      <c r="VKO278" s="508"/>
      <c r="VKP278" s="508"/>
      <c r="VKQ278" s="508"/>
      <c r="VKR278" s="508"/>
      <c r="VKS278" s="508"/>
      <c r="VKT278" s="508"/>
      <c r="VKU278" s="508"/>
      <c r="VKV278" s="508"/>
      <c r="VKW278" s="508"/>
      <c r="VKX278" s="508"/>
      <c r="VKY278" s="508"/>
      <c r="VKZ278" s="508"/>
      <c r="VLA278" s="508"/>
      <c r="VLB278" s="508"/>
      <c r="VLC278" s="508"/>
      <c r="VLD278" s="508"/>
      <c r="VLE278" s="508"/>
      <c r="VLF278" s="508"/>
      <c r="VLG278" s="508"/>
      <c r="VLH278" s="508"/>
      <c r="VLI278" s="508"/>
      <c r="VLJ278" s="508"/>
      <c r="VLK278" s="508"/>
      <c r="VLL278" s="508"/>
      <c r="VLM278" s="508"/>
      <c r="VLN278" s="508"/>
      <c r="VLO278" s="508"/>
      <c r="VLP278" s="508"/>
      <c r="VLQ278" s="508"/>
      <c r="VLR278" s="508"/>
      <c r="VLS278" s="508"/>
      <c r="VLT278" s="508"/>
      <c r="VLU278" s="508"/>
      <c r="VLV278" s="508"/>
      <c r="VLW278" s="508"/>
      <c r="VLX278" s="508"/>
      <c r="VLY278" s="508"/>
      <c r="VLZ278" s="508"/>
      <c r="VMA278" s="508"/>
      <c r="VMB278" s="508"/>
      <c r="VMC278" s="508"/>
      <c r="VMD278" s="508"/>
      <c r="VME278" s="508"/>
      <c r="VMF278" s="508"/>
      <c r="VMG278" s="508"/>
      <c r="VMH278" s="508"/>
      <c r="VMI278" s="508"/>
      <c r="VMJ278" s="508"/>
      <c r="VMK278" s="508"/>
      <c r="VML278" s="508"/>
      <c r="VMM278" s="508"/>
      <c r="VMN278" s="508"/>
      <c r="VMO278" s="508"/>
      <c r="VMP278" s="508"/>
      <c r="VMQ278" s="508"/>
      <c r="VMR278" s="508"/>
      <c r="VMS278" s="508"/>
      <c r="VMT278" s="508"/>
      <c r="VMU278" s="508"/>
      <c r="VMV278" s="508"/>
      <c r="VMW278" s="508"/>
      <c r="VMX278" s="508"/>
      <c r="VMY278" s="508"/>
      <c r="VMZ278" s="508"/>
      <c r="VNA278" s="508"/>
      <c r="VNB278" s="508"/>
      <c r="VNC278" s="508"/>
      <c r="VND278" s="508"/>
      <c r="VNE278" s="508"/>
      <c r="VNF278" s="508"/>
      <c r="VNG278" s="508"/>
      <c r="VNH278" s="508"/>
      <c r="VNI278" s="508"/>
      <c r="VNJ278" s="508"/>
      <c r="VNK278" s="508"/>
      <c r="VNL278" s="508"/>
      <c r="VNM278" s="508"/>
      <c r="VNN278" s="508"/>
      <c r="VNO278" s="508"/>
      <c r="VNP278" s="508"/>
      <c r="VNQ278" s="508"/>
      <c r="VNR278" s="508"/>
      <c r="VNS278" s="508"/>
      <c r="VNT278" s="508"/>
      <c r="VNU278" s="508"/>
      <c r="VNV278" s="508"/>
      <c r="VNW278" s="508"/>
      <c r="VNX278" s="508"/>
      <c r="VNY278" s="508"/>
      <c r="VNZ278" s="508"/>
      <c r="VOA278" s="508"/>
      <c r="VOB278" s="508"/>
      <c r="VOC278" s="508"/>
      <c r="VOD278" s="508"/>
      <c r="VOE278" s="508"/>
      <c r="VOF278" s="508"/>
      <c r="VOG278" s="508"/>
      <c r="VOH278" s="508"/>
      <c r="VOI278" s="508"/>
      <c r="VOJ278" s="508"/>
      <c r="VOK278" s="508"/>
      <c r="VOL278" s="508"/>
      <c r="VOM278" s="508"/>
      <c r="VON278" s="508"/>
      <c r="VOO278" s="508"/>
      <c r="VOP278" s="508"/>
      <c r="VOQ278" s="508"/>
      <c r="VOR278" s="508"/>
      <c r="VOS278" s="508"/>
      <c r="VOT278" s="508"/>
      <c r="VOU278" s="508"/>
      <c r="VOV278" s="508"/>
      <c r="VOW278" s="508"/>
      <c r="VOX278" s="508"/>
      <c r="VOY278" s="508"/>
      <c r="VOZ278" s="508"/>
      <c r="VPA278" s="508"/>
      <c r="VPB278" s="508"/>
      <c r="VPC278" s="508"/>
      <c r="VPD278" s="508"/>
      <c r="VPE278" s="508"/>
      <c r="VPF278" s="508"/>
      <c r="VPG278" s="508"/>
      <c r="VPH278" s="508"/>
      <c r="VPI278" s="508"/>
      <c r="VPJ278" s="508"/>
      <c r="VPK278" s="508"/>
      <c r="VPL278" s="508"/>
      <c r="VPM278" s="508"/>
      <c r="VPN278" s="508"/>
      <c r="VPO278" s="508"/>
      <c r="VPP278" s="508"/>
      <c r="VPQ278" s="508"/>
      <c r="VPR278" s="508"/>
      <c r="VPS278" s="508"/>
      <c r="VPT278" s="508"/>
      <c r="VPU278" s="508"/>
      <c r="VPV278" s="508"/>
      <c r="VPW278" s="508"/>
      <c r="VPX278" s="508"/>
      <c r="VPY278" s="508"/>
      <c r="VPZ278" s="508"/>
      <c r="VQA278" s="508"/>
      <c r="VQB278" s="508"/>
      <c r="VQC278" s="508"/>
      <c r="VQD278" s="508"/>
      <c r="VQE278" s="508"/>
      <c r="VQF278" s="508"/>
      <c r="VQG278" s="508"/>
      <c r="VQH278" s="508"/>
      <c r="VQI278" s="508"/>
      <c r="VQJ278" s="508"/>
      <c r="VQK278" s="508"/>
      <c r="VQL278" s="508"/>
      <c r="VQM278" s="508"/>
      <c r="VQN278" s="508"/>
      <c r="VQO278" s="508"/>
      <c r="VQP278" s="508"/>
      <c r="VQQ278" s="508"/>
      <c r="VQR278" s="508"/>
      <c r="VQS278" s="508"/>
      <c r="VQT278" s="508"/>
      <c r="VQU278" s="508"/>
      <c r="VQV278" s="508"/>
      <c r="VQW278" s="508"/>
      <c r="VQX278" s="508"/>
      <c r="VQY278" s="508"/>
      <c r="VQZ278" s="508"/>
      <c r="VRA278" s="508"/>
      <c r="VRB278" s="508"/>
      <c r="VRC278" s="508"/>
      <c r="VRD278" s="508"/>
      <c r="VRE278" s="508"/>
      <c r="VRF278" s="508"/>
      <c r="VRG278" s="508"/>
      <c r="VRH278" s="508"/>
      <c r="VRI278" s="508"/>
      <c r="VRJ278" s="508"/>
      <c r="VRK278" s="508"/>
      <c r="VRL278" s="508"/>
      <c r="VRM278" s="508"/>
      <c r="VRN278" s="508"/>
      <c r="VRO278" s="508"/>
      <c r="VRP278" s="508"/>
      <c r="VRQ278" s="508"/>
      <c r="VRR278" s="508"/>
      <c r="VRS278" s="508"/>
      <c r="VRT278" s="508"/>
      <c r="VRU278" s="508"/>
      <c r="VRV278" s="508"/>
      <c r="VRW278" s="508"/>
      <c r="VRX278" s="508"/>
      <c r="VRY278" s="508"/>
      <c r="VRZ278" s="508"/>
      <c r="VSA278" s="508"/>
      <c r="VSB278" s="508"/>
      <c r="VSC278" s="508"/>
      <c r="VSD278" s="508"/>
      <c r="VSE278" s="508"/>
      <c r="VSF278" s="508"/>
      <c r="VSG278" s="508"/>
      <c r="VSH278" s="508"/>
      <c r="VSI278" s="508"/>
      <c r="VSJ278" s="508"/>
      <c r="VSK278" s="508"/>
      <c r="VSL278" s="508"/>
      <c r="VSM278" s="508"/>
      <c r="VSN278" s="508"/>
      <c r="VSO278" s="508"/>
      <c r="VSP278" s="508"/>
      <c r="VSQ278" s="508"/>
      <c r="VSR278" s="508"/>
      <c r="VSS278" s="508"/>
      <c r="VST278" s="508"/>
      <c r="VSU278" s="508"/>
      <c r="VSV278" s="508"/>
      <c r="VSW278" s="508"/>
      <c r="VSX278" s="508"/>
      <c r="VSY278" s="508"/>
      <c r="VSZ278" s="508"/>
      <c r="VTA278" s="508"/>
      <c r="VTB278" s="508"/>
      <c r="VTC278" s="508"/>
      <c r="VTD278" s="508"/>
      <c r="VTE278" s="508"/>
      <c r="VTF278" s="508"/>
      <c r="VTG278" s="508"/>
      <c r="VTH278" s="508"/>
      <c r="VTI278" s="508"/>
      <c r="VTJ278" s="508"/>
      <c r="VTK278" s="508"/>
      <c r="VTL278" s="508"/>
      <c r="VTM278" s="508"/>
      <c r="VTN278" s="508"/>
      <c r="VTO278" s="508"/>
      <c r="VTP278" s="508"/>
      <c r="VTQ278" s="508"/>
      <c r="VTR278" s="508"/>
      <c r="VTS278" s="508"/>
      <c r="VTT278" s="508"/>
      <c r="VTU278" s="508"/>
      <c r="VTV278" s="508"/>
      <c r="VTW278" s="508"/>
      <c r="VTX278" s="508"/>
      <c r="VTY278" s="508"/>
      <c r="VTZ278" s="508"/>
      <c r="VUA278" s="508"/>
      <c r="VUB278" s="508"/>
      <c r="VUC278" s="508"/>
      <c r="VUD278" s="508"/>
      <c r="VUE278" s="508"/>
      <c r="VUF278" s="508"/>
      <c r="VUG278" s="508"/>
      <c r="VUH278" s="508"/>
      <c r="VUI278" s="508"/>
      <c r="VUJ278" s="508"/>
      <c r="VUK278" s="508"/>
      <c r="VUL278" s="508"/>
      <c r="VUM278" s="508"/>
      <c r="VUN278" s="508"/>
      <c r="VUO278" s="508"/>
      <c r="VUP278" s="508"/>
      <c r="VUQ278" s="508"/>
      <c r="VUR278" s="508"/>
      <c r="VUS278" s="508"/>
      <c r="VUT278" s="508"/>
      <c r="VUU278" s="508"/>
      <c r="VUV278" s="508"/>
      <c r="VUW278" s="508"/>
      <c r="VUX278" s="508"/>
      <c r="VUY278" s="508"/>
      <c r="VUZ278" s="508"/>
      <c r="VVA278" s="508"/>
      <c r="VVB278" s="508"/>
      <c r="VVC278" s="508"/>
      <c r="VVD278" s="508"/>
      <c r="VVE278" s="508"/>
      <c r="VVF278" s="508"/>
      <c r="VVG278" s="508"/>
      <c r="VVH278" s="508"/>
      <c r="VVI278" s="508"/>
      <c r="VVJ278" s="508"/>
      <c r="VVK278" s="508"/>
      <c r="VVL278" s="508"/>
      <c r="VVM278" s="508"/>
      <c r="VVN278" s="508"/>
      <c r="VVO278" s="508"/>
      <c r="VVP278" s="508"/>
      <c r="VVQ278" s="508"/>
      <c r="VVR278" s="508"/>
      <c r="VVS278" s="508"/>
      <c r="VVT278" s="508"/>
      <c r="VVU278" s="508"/>
      <c r="VVV278" s="508"/>
      <c r="VVW278" s="508"/>
      <c r="VVX278" s="508"/>
      <c r="VVY278" s="508"/>
      <c r="VVZ278" s="508"/>
      <c r="VWA278" s="508"/>
      <c r="VWB278" s="508"/>
      <c r="VWC278" s="508"/>
      <c r="VWD278" s="508"/>
      <c r="VWE278" s="508"/>
      <c r="VWF278" s="508"/>
      <c r="VWG278" s="508"/>
      <c r="VWH278" s="508"/>
      <c r="VWI278" s="508"/>
      <c r="VWJ278" s="508"/>
      <c r="VWK278" s="508"/>
      <c r="VWL278" s="508"/>
      <c r="VWM278" s="508"/>
      <c r="VWN278" s="508"/>
      <c r="VWO278" s="508"/>
      <c r="VWP278" s="508"/>
      <c r="VWQ278" s="508"/>
      <c r="VWR278" s="508"/>
      <c r="VWS278" s="508"/>
      <c r="VWT278" s="508"/>
      <c r="VWU278" s="508"/>
      <c r="VWV278" s="508"/>
      <c r="VWW278" s="508"/>
      <c r="VWX278" s="508"/>
      <c r="VWY278" s="508"/>
      <c r="VWZ278" s="508"/>
      <c r="VXA278" s="508"/>
      <c r="VXB278" s="508"/>
      <c r="VXC278" s="508"/>
      <c r="VXD278" s="508"/>
      <c r="VXE278" s="508"/>
      <c r="VXF278" s="508"/>
      <c r="VXG278" s="508"/>
      <c r="VXH278" s="508"/>
      <c r="VXI278" s="508"/>
      <c r="VXJ278" s="508"/>
      <c r="VXK278" s="508"/>
      <c r="VXL278" s="508"/>
      <c r="VXM278" s="508"/>
      <c r="VXN278" s="508"/>
      <c r="VXO278" s="508"/>
      <c r="VXP278" s="508"/>
      <c r="VXQ278" s="508"/>
      <c r="VXR278" s="508"/>
      <c r="VXS278" s="508"/>
      <c r="VXT278" s="508"/>
      <c r="VXU278" s="508"/>
      <c r="VXV278" s="508"/>
      <c r="VXW278" s="508"/>
      <c r="VXX278" s="508"/>
      <c r="VXY278" s="508"/>
      <c r="VXZ278" s="508"/>
      <c r="VYA278" s="508"/>
      <c r="VYB278" s="508"/>
      <c r="VYC278" s="508"/>
      <c r="VYD278" s="508"/>
      <c r="VYE278" s="508"/>
      <c r="VYF278" s="508"/>
      <c r="VYG278" s="508"/>
      <c r="VYH278" s="508"/>
      <c r="VYI278" s="508"/>
      <c r="VYJ278" s="508"/>
      <c r="VYK278" s="508"/>
      <c r="VYL278" s="508"/>
      <c r="VYM278" s="508"/>
      <c r="VYN278" s="508"/>
      <c r="VYO278" s="508"/>
      <c r="VYP278" s="508"/>
      <c r="VYQ278" s="508"/>
      <c r="VYR278" s="508"/>
      <c r="VYS278" s="508"/>
      <c r="VYT278" s="508"/>
      <c r="VYU278" s="508"/>
      <c r="VYV278" s="508"/>
      <c r="VYW278" s="508"/>
      <c r="VYX278" s="508"/>
      <c r="VYY278" s="508"/>
      <c r="VYZ278" s="508"/>
      <c r="VZA278" s="508"/>
      <c r="VZB278" s="508"/>
      <c r="VZC278" s="508"/>
      <c r="VZD278" s="508"/>
      <c r="VZE278" s="508"/>
      <c r="VZF278" s="508"/>
      <c r="VZG278" s="508"/>
      <c r="VZH278" s="508"/>
      <c r="VZI278" s="508"/>
      <c r="VZJ278" s="508"/>
      <c r="VZK278" s="508"/>
      <c r="VZL278" s="508"/>
      <c r="VZM278" s="508"/>
      <c r="VZN278" s="508"/>
      <c r="VZO278" s="508"/>
      <c r="VZP278" s="508"/>
      <c r="VZQ278" s="508"/>
      <c r="VZR278" s="508"/>
      <c r="VZS278" s="508"/>
      <c r="VZT278" s="508"/>
      <c r="VZU278" s="508"/>
      <c r="VZV278" s="508"/>
      <c r="VZW278" s="508"/>
      <c r="VZX278" s="508"/>
      <c r="VZY278" s="508"/>
      <c r="VZZ278" s="508"/>
      <c r="WAA278" s="508"/>
      <c r="WAB278" s="508"/>
      <c r="WAC278" s="508"/>
      <c r="WAD278" s="508"/>
      <c r="WAE278" s="508"/>
      <c r="WAF278" s="508"/>
      <c r="WAG278" s="508"/>
      <c r="WAH278" s="508"/>
      <c r="WAI278" s="508"/>
      <c r="WAJ278" s="508"/>
      <c r="WAK278" s="508"/>
      <c r="WAL278" s="508"/>
      <c r="WAM278" s="508"/>
      <c r="WAN278" s="508"/>
      <c r="WAO278" s="508"/>
      <c r="WAP278" s="508"/>
      <c r="WAQ278" s="508"/>
      <c r="WAR278" s="508"/>
      <c r="WAS278" s="508"/>
      <c r="WAT278" s="508"/>
      <c r="WAU278" s="508"/>
      <c r="WAV278" s="508"/>
      <c r="WAW278" s="508"/>
      <c r="WAX278" s="508"/>
      <c r="WAY278" s="508"/>
      <c r="WAZ278" s="508"/>
      <c r="WBA278" s="508"/>
      <c r="WBB278" s="508"/>
      <c r="WBC278" s="508"/>
      <c r="WBD278" s="508"/>
      <c r="WBE278" s="508"/>
      <c r="WBF278" s="508"/>
      <c r="WBG278" s="508"/>
      <c r="WBH278" s="508"/>
      <c r="WBI278" s="508"/>
      <c r="WBJ278" s="508"/>
      <c r="WBK278" s="508"/>
      <c r="WBL278" s="508"/>
      <c r="WBM278" s="508"/>
      <c r="WBN278" s="508"/>
      <c r="WBO278" s="508"/>
      <c r="WBP278" s="508"/>
      <c r="WBQ278" s="508"/>
      <c r="WBR278" s="508"/>
      <c r="WBS278" s="508"/>
      <c r="WBT278" s="508"/>
      <c r="WBU278" s="508"/>
      <c r="WBV278" s="508"/>
      <c r="WBW278" s="508"/>
      <c r="WBX278" s="508"/>
      <c r="WBY278" s="508"/>
      <c r="WBZ278" s="508"/>
      <c r="WCA278" s="508"/>
      <c r="WCB278" s="508"/>
      <c r="WCC278" s="508"/>
      <c r="WCD278" s="508"/>
      <c r="WCE278" s="508"/>
      <c r="WCF278" s="508"/>
      <c r="WCG278" s="508"/>
      <c r="WCH278" s="508"/>
      <c r="WCI278" s="508"/>
      <c r="WCJ278" s="508"/>
      <c r="WCK278" s="508"/>
      <c r="WCL278" s="508"/>
      <c r="WCM278" s="508"/>
      <c r="WCN278" s="508"/>
      <c r="WCO278" s="508"/>
      <c r="WCP278" s="508"/>
      <c r="WCQ278" s="508"/>
      <c r="WCR278" s="508"/>
      <c r="WCS278" s="508"/>
      <c r="WCT278" s="508"/>
      <c r="WCU278" s="508"/>
      <c r="WCV278" s="508"/>
      <c r="WCW278" s="508"/>
      <c r="WCX278" s="508"/>
      <c r="WCY278" s="508"/>
      <c r="WCZ278" s="508"/>
      <c r="WDA278" s="508"/>
      <c r="WDB278" s="508"/>
      <c r="WDC278" s="508"/>
      <c r="WDD278" s="508"/>
      <c r="WDE278" s="508"/>
      <c r="WDF278" s="508"/>
      <c r="WDG278" s="508"/>
      <c r="WDH278" s="508"/>
      <c r="WDI278" s="508"/>
      <c r="WDJ278" s="508"/>
      <c r="WDK278" s="508"/>
      <c r="WDL278" s="508"/>
      <c r="WDM278" s="508"/>
      <c r="WDN278" s="508"/>
      <c r="WDO278" s="508"/>
      <c r="WDP278" s="508"/>
      <c r="WDQ278" s="508"/>
      <c r="WDR278" s="508"/>
      <c r="WDS278" s="508"/>
      <c r="WDT278" s="508"/>
      <c r="WDU278" s="508"/>
      <c r="WDV278" s="508"/>
      <c r="WDW278" s="508"/>
      <c r="WDX278" s="508"/>
      <c r="WDY278" s="508"/>
      <c r="WDZ278" s="508"/>
      <c r="WEA278" s="508"/>
      <c r="WEB278" s="508"/>
      <c r="WEC278" s="508"/>
      <c r="WED278" s="508"/>
      <c r="WEE278" s="508"/>
      <c r="WEF278" s="508"/>
      <c r="WEG278" s="508"/>
      <c r="WEH278" s="508"/>
      <c r="WEI278" s="508"/>
      <c r="WEJ278" s="508"/>
      <c r="WEK278" s="508"/>
      <c r="WEL278" s="508"/>
      <c r="WEM278" s="508"/>
      <c r="WEN278" s="508"/>
      <c r="WEO278" s="508"/>
      <c r="WEP278" s="508"/>
      <c r="WEQ278" s="508"/>
      <c r="WER278" s="508"/>
      <c r="WES278" s="508"/>
      <c r="WET278" s="508"/>
      <c r="WEU278" s="508"/>
      <c r="WEV278" s="508"/>
      <c r="WEW278" s="508"/>
      <c r="WEX278" s="508"/>
      <c r="WEY278" s="508"/>
      <c r="WEZ278" s="508"/>
      <c r="WFA278" s="508"/>
      <c r="WFB278" s="508"/>
      <c r="WFC278" s="508"/>
      <c r="WFD278" s="508"/>
      <c r="WFE278" s="508"/>
      <c r="WFF278" s="508"/>
      <c r="WFG278" s="508"/>
      <c r="WFH278" s="508"/>
      <c r="WFI278" s="508"/>
      <c r="WFJ278" s="508"/>
      <c r="WFK278" s="508"/>
      <c r="WFL278" s="508"/>
      <c r="WFM278" s="508"/>
      <c r="WFN278" s="508"/>
      <c r="WFO278" s="508"/>
      <c r="WFP278" s="508"/>
      <c r="WFQ278" s="508"/>
      <c r="WFR278" s="508"/>
      <c r="WFS278" s="508"/>
      <c r="WFT278" s="508"/>
      <c r="WFU278" s="508"/>
      <c r="WFV278" s="508"/>
      <c r="WFW278" s="508"/>
      <c r="WFX278" s="508"/>
      <c r="WFY278" s="508"/>
      <c r="WFZ278" s="508"/>
      <c r="WGA278" s="508"/>
      <c r="WGB278" s="508"/>
      <c r="WGC278" s="508"/>
      <c r="WGD278" s="508"/>
      <c r="WGE278" s="508"/>
      <c r="WGF278" s="508"/>
      <c r="WGG278" s="508"/>
      <c r="WGH278" s="508"/>
      <c r="WGI278" s="508"/>
      <c r="WGJ278" s="508"/>
      <c r="WGK278" s="508"/>
      <c r="WGL278" s="508"/>
      <c r="WGM278" s="508"/>
      <c r="WGN278" s="508"/>
      <c r="WGO278" s="508"/>
      <c r="WGP278" s="508"/>
      <c r="WGQ278" s="508"/>
      <c r="WGR278" s="508"/>
      <c r="WGS278" s="508"/>
      <c r="WGT278" s="508"/>
      <c r="WGU278" s="508"/>
      <c r="WGV278" s="508"/>
      <c r="WGW278" s="508"/>
      <c r="WGX278" s="508"/>
      <c r="WGY278" s="508"/>
      <c r="WGZ278" s="508"/>
      <c r="WHA278" s="508"/>
      <c r="WHB278" s="508"/>
      <c r="WHC278" s="508"/>
      <c r="WHD278" s="508"/>
      <c r="WHE278" s="508"/>
      <c r="WHF278" s="508"/>
      <c r="WHG278" s="508"/>
      <c r="WHH278" s="508"/>
      <c r="WHI278" s="508"/>
      <c r="WHJ278" s="508"/>
      <c r="WHK278" s="508"/>
      <c r="WHL278" s="508"/>
      <c r="WHM278" s="508"/>
      <c r="WHN278" s="508"/>
      <c r="WHO278" s="508"/>
      <c r="WHP278" s="508"/>
      <c r="WHQ278" s="508"/>
      <c r="WHR278" s="508"/>
      <c r="WHS278" s="508"/>
      <c r="WHT278" s="508"/>
      <c r="WHU278" s="508"/>
      <c r="WHV278" s="508"/>
      <c r="WHW278" s="508"/>
      <c r="WHX278" s="508"/>
      <c r="WHY278" s="508"/>
      <c r="WHZ278" s="508"/>
      <c r="WIA278" s="508"/>
      <c r="WIB278" s="508"/>
      <c r="WIC278" s="508"/>
      <c r="WID278" s="508"/>
      <c r="WIE278" s="508"/>
      <c r="WIF278" s="508"/>
      <c r="WIG278" s="508"/>
      <c r="WIH278" s="508"/>
      <c r="WII278" s="508"/>
      <c r="WIJ278" s="508"/>
      <c r="WIK278" s="508"/>
      <c r="WIL278" s="508"/>
      <c r="WIM278" s="508"/>
      <c r="WIN278" s="508"/>
      <c r="WIO278" s="508"/>
      <c r="WIP278" s="508"/>
      <c r="WIQ278" s="508"/>
      <c r="WIR278" s="508"/>
      <c r="WIS278" s="508"/>
      <c r="WIT278" s="508"/>
      <c r="WIU278" s="508"/>
      <c r="WIV278" s="508"/>
      <c r="WIW278" s="508"/>
      <c r="WIX278" s="508"/>
      <c r="WIY278" s="508"/>
      <c r="WIZ278" s="508"/>
      <c r="WJA278" s="508"/>
      <c r="WJB278" s="508"/>
      <c r="WJC278" s="508"/>
      <c r="WJD278" s="508"/>
      <c r="WJE278" s="508"/>
      <c r="WJF278" s="508"/>
      <c r="WJG278" s="508"/>
      <c r="WJH278" s="508"/>
      <c r="WJI278" s="508"/>
      <c r="WJJ278" s="508"/>
      <c r="WJK278" s="508"/>
      <c r="WJL278" s="508"/>
      <c r="WJM278" s="508"/>
      <c r="WJN278" s="508"/>
      <c r="WJO278" s="508"/>
      <c r="WJP278" s="508"/>
      <c r="WJQ278" s="508"/>
      <c r="WJR278" s="508"/>
      <c r="WJS278" s="508"/>
      <c r="WJT278" s="508"/>
      <c r="WJU278" s="508"/>
      <c r="WJV278" s="508"/>
      <c r="WJW278" s="508"/>
      <c r="WJX278" s="508"/>
      <c r="WJY278" s="508"/>
      <c r="WJZ278" s="508"/>
      <c r="WKA278" s="508"/>
      <c r="WKB278" s="508"/>
      <c r="WKC278" s="508"/>
      <c r="WKD278" s="508"/>
      <c r="WKE278" s="508"/>
      <c r="WKF278" s="508"/>
      <c r="WKG278" s="508"/>
      <c r="WKH278" s="508"/>
      <c r="WKI278" s="508"/>
      <c r="WKJ278" s="508"/>
      <c r="WKK278" s="508"/>
      <c r="WKL278" s="508"/>
      <c r="WKM278" s="508"/>
      <c r="WKN278" s="508"/>
      <c r="WKO278" s="508"/>
      <c r="WKP278" s="508"/>
      <c r="WKQ278" s="508"/>
      <c r="WKR278" s="508"/>
      <c r="WKS278" s="508"/>
      <c r="WKT278" s="508"/>
      <c r="WKU278" s="508"/>
      <c r="WKV278" s="508"/>
      <c r="WKW278" s="508"/>
      <c r="WKX278" s="508"/>
      <c r="WKY278" s="508"/>
      <c r="WKZ278" s="508"/>
      <c r="WLA278" s="508"/>
      <c r="WLB278" s="508"/>
      <c r="WLC278" s="508"/>
      <c r="WLD278" s="508"/>
      <c r="WLE278" s="508"/>
      <c r="WLF278" s="508"/>
      <c r="WLG278" s="508"/>
      <c r="WLH278" s="508"/>
      <c r="WLI278" s="508"/>
      <c r="WLJ278" s="508"/>
      <c r="WLK278" s="508"/>
      <c r="WLL278" s="508"/>
      <c r="WLM278" s="508"/>
      <c r="WLN278" s="508"/>
      <c r="WLO278" s="508"/>
      <c r="WLP278" s="508"/>
      <c r="WLQ278" s="508"/>
      <c r="WLR278" s="508"/>
      <c r="WLS278" s="508"/>
      <c r="WLT278" s="508"/>
      <c r="WLU278" s="508"/>
      <c r="WLV278" s="508"/>
      <c r="WLW278" s="508"/>
      <c r="WLX278" s="508"/>
      <c r="WLY278" s="508"/>
      <c r="WLZ278" s="508"/>
      <c r="WMA278" s="508"/>
      <c r="WMB278" s="508"/>
      <c r="WMC278" s="508"/>
      <c r="WMD278" s="508"/>
      <c r="WME278" s="508"/>
      <c r="WMF278" s="508"/>
      <c r="WMG278" s="508"/>
      <c r="WMH278" s="508"/>
      <c r="WMI278" s="508"/>
      <c r="WMJ278" s="508"/>
      <c r="WMK278" s="508"/>
      <c r="WML278" s="508"/>
      <c r="WMM278" s="508"/>
      <c r="WMN278" s="508"/>
      <c r="WMO278" s="508"/>
      <c r="WMP278" s="508"/>
      <c r="WMQ278" s="508"/>
      <c r="WMR278" s="508"/>
      <c r="WMS278" s="508"/>
      <c r="WMT278" s="508"/>
      <c r="WMU278" s="508"/>
      <c r="WMV278" s="508"/>
      <c r="WMW278" s="508"/>
      <c r="WMX278" s="508"/>
      <c r="WMY278" s="508"/>
      <c r="WMZ278" s="508"/>
      <c r="WNA278" s="508"/>
      <c r="WNB278" s="508"/>
      <c r="WNC278" s="508"/>
      <c r="WND278" s="508"/>
      <c r="WNE278" s="508"/>
      <c r="WNF278" s="508"/>
      <c r="WNG278" s="508"/>
      <c r="WNH278" s="508"/>
      <c r="WNI278" s="508"/>
      <c r="WNJ278" s="508"/>
      <c r="WNK278" s="508"/>
      <c r="WNL278" s="508"/>
      <c r="WNM278" s="508"/>
      <c r="WNN278" s="508"/>
      <c r="WNO278" s="508"/>
      <c r="WNP278" s="508"/>
      <c r="WNQ278" s="508"/>
      <c r="WNR278" s="508"/>
      <c r="WNS278" s="508"/>
      <c r="WNT278" s="508"/>
      <c r="WNU278" s="508"/>
      <c r="WNV278" s="508"/>
      <c r="WNW278" s="508"/>
      <c r="WNX278" s="508"/>
      <c r="WNY278" s="508"/>
      <c r="WNZ278" s="508"/>
      <c r="WOA278" s="508"/>
      <c r="WOB278" s="508"/>
      <c r="WOC278" s="508"/>
      <c r="WOD278" s="508"/>
      <c r="WOE278" s="508"/>
      <c r="WOF278" s="508"/>
      <c r="WOG278" s="508"/>
      <c r="WOH278" s="508"/>
      <c r="WOI278" s="508"/>
      <c r="WOJ278" s="508"/>
      <c r="WOK278" s="508"/>
      <c r="WOL278" s="508"/>
      <c r="WOM278" s="508"/>
      <c r="WON278" s="508"/>
      <c r="WOO278" s="508"/>
      <c r="WOP278" s="508"/>
      <c r="WOQ278" s="508"/>
      <c r="WOR278" s="508"/>
      <c r="WOS278" s="508"/>
      <c r="WOT278" s="508"/>
      <c r="WOU278" s="508"/>
      <c r="WOV278" s="508"/>
      <c r="WOW278" s="508"/>
      <c r="WOX278" s="508"/>
      <c r="WOY278" s="508"/>
      <c r="WOZ278" s="508"/>
      <c r="WPA278" s="508"/>
      <c r="WPB278" s="508"/>
      <c r="WPC278" s="508"/>
      <c r="WPD278" s="508"/>
      <c r="WPE278" s="508"/>
      <c r="WPF278" s="508"/>
      <c r="WPG278" s="508"/>
      <c r="WPH278" s="508"/>
      <c r="WPI278" s="508"/>
      <c r="WPJ278" s="508"/>
      <c r="WPK278" s="508"/>
      <c r="WPL278" s="508"/>
      <c r="WPM278" s="508"/>
      <c r="WPN278" s="508"/>
      <c r="WPO278" s="508"/>
      <c r="WPP278" s="508"/>
      <c r="WPQ278" s="508"/>
      <c r="WPR278" s="508"/>
      <c r="WPS278" s="508"/>
      <c r="WPT278" s="508"/>
      <c r="WPU278" s="508"/>
      <c r="WPV278" s="508"/>
      <c r="WPW278" s="508"/>
      <c r="WPX278" s="508"/>
      <c r="WPY278" s="508"/>
      <c r="WPZ278" s="508"/>
      <c r="WQA278" s="508"/>
      <c r="WQB278" s="508"/>
      <c r="WQC278" s="508"/>
      <c r="WQD278" s="508"/>
      <c r="WQE278" s="508"/>
      <c r="WQF278" s="508"/>
      <c r="WQG278" s="508"/>
      <c r="WQH278" s="508"/>
      <c r="WQI278" s="508"/>
      <c r="WQJ278" s="508"/>
      <c r="WQK278" s="508"/>
      <c r="WQL278" s="508"/>
      <c r="WQM278" s="508"/>
      <c r="WQN278" s="508"/>
      <c r="WQO278" s="508"/>
      <c r="WQP278" s="508"/>
      <c r="WQQ278" s="508"/>
      <c r="WQR278" s="508"/>
      <c r="WQS278" s="508"/>
      <c r="WQT278" s="508"/>
      <c r="WQU278" s="508"/>
      <c r="WQV278" s="508"/>
      <c r="WQW278" s="508"/>
      <c r="WQX278" s="508"/>
      <c r="WQY278" s="508"/>
      <c r="WQZ278" s="508"/>
      <c r="WRA278" s="508"/>
      <c r="WRB278" s="508"/>
      <c r="WRC278" s="508"/>
      <c r="WRD278" s="508"/>
      <c r="WRE278" s="508"/>
      <c r="WRF278" s="508"/>
      <c r="WRG278" s="508"/>
      <c r="WRH278" s="508"/>
      <c r="WRI278" s="508"/>
      <c r="WRJ278" s="508"/>
      <c r="WRK278" s="508"/>
      <c r="WRL278" s="508"/>
      <c r="WRM278" s="508"/>
      <c r="WRN278" s="508"/>
      <c r="WRO278" s="508"/>
      <c r="WRP278" s="508"/>
      <c r="WRQ278" s="508"/>
      <c r="WRR278" s="508"/>
      <c r="WRS278" s="508"/>
      <c r="WRT278" s="508"/>
      <c r="WRU278" s="508"/>
      <c r="WRV278" s="508"/>
      <c r="WRW278" s="508"/>
      <c r="WRX278" s="508"/>
      <c r="WRY278" s="508"/>
      <c r="WRZ278" s="508"/>
      <c r="WSA278" s="508"/>
      <c r="WSB278" s="508"/>
      <c r="WSC278" s="508"/>
      <c r="WSD278" s="508"/>
      <c r="WSE278" s="508"/>
      <c r="WSF278" s="508"/>
      <c r="WSG278" s="508"/>
      <c r="WSH278" s="508"/>
      <c r="WSI278" s="508"/>
      <c r="WSJ278" s="508"/>
      <c r="WSK278" s="508"/>
      <c r="WSL278" s="508"/>
      <c r="WSM278" s="508"/>
      <c r="WSN278" s="508"/>
      <c r="WSO278" s="508"/>
      <c r="WSP278" s="508"/>
      <c r="WSQ278" s="508"/>
      <c r="WSR278" s="508"/>
      <c r="WSS278" s="508"/>
      <c r="WST278" s="508"/>
      <c r="WSU278" s="508"/>
      <c r="WSV278" s="508"/>
      <c r="WSW278" s="508"/>
      <c r="WSX278" s="508"/>
      <c r="WSY278" s="508"/>
      <c r="WSZ278" s="508"/>
      <c r="WTA278" s="508"/>
      <c r="WTB278" s="508"/>
      <c r="WTC278" s="508"/>
      <c r="WTD278" s="508"/>
      <c r="WTE278" s="508"/>
      <c r="WTF278" s="508"/>
      <c r="WTG278" s="508"/>
      <c r="WTH278" s="508"/>
      <c r="WTI278" s="508"/>
      <c r="WTJ278" s="508"/>
      <c r="WTK278" s="508"/>
      <c r="WTL278" s="508"/>
      <c r="WTM278" s="508"/>
      <c r="WTN278" s="508"/>
      <c r="WTO278" s="508"/>
      <c r="WTP278" s="508"/>
      <c r="WTQ278" s="508"/>
      <c r="WTR278" s="508"/>
      <c r="WTS278" s="508"/>
      <c r="WTT278" s="508"/>
      <c r="WTU278" s="508"/>
      <c r="WTV278" s="508"/>
      <c r="WTW278" s="508"/>
      <c r="WTX278" s="508"/>
      <c r="WTY278" s="508"/>
      <c r="WTZ278" s="508"/>
      <c r="WUA278" s="508"/>
      <c r="WUB278" s="508"/>
      <c r="WUC278" s="508"/>
      <c r="WUD278" s="508"/>
      <c r="WUE278" s="508"/>
      <c r="WUF278" s="508"/>
      <c r="WUG278" s="508"/>
      <c r="WUH278" s="508"/>
      <c r="WUI278" s="508"/>
      <c r="WUJ278" s="508"/>
      <c r="WUK278" s="508"/>
      <c r="WUL278" s="508"/>
      <c r="WUM278" s="508"/>
      <c r="WUN278" s="508"/>
      <c r="WUO278" s="508"/>
      <c r="WUP278" s="508"/>
      <c r="WUQ278" s="508"/>
      <c r="WUR278" s="508"/>
      <c r="WUS278" s="508"/>
      <c r="WUT278" s="508"/>
      <c r="WUU278" s="508"/>
      <c r="WUV278" s="508"/>
      <c r="WUW278" s="508"/>
      <c r="WUX278" s="508"/>
      <c r="WUY278" s="508"/>
      <c r="WUZ278" s="508"/>
      <c r="WVA278" s="508"/>
      <c r="WVB278" s="508"/>
      <c r="WVC278" s="508"/>
      <c r="WVD278" s="508"/>
      <c r="WVE278" s="508"/>
      <c r="WVF278" s="508"/>
      <c r="WVG278" s="508"/>
      <c r="WVH278" s="508"/>
      <c r="WVI278" s="508"/>
      <c r="WVJ278" s="508"/>
      <c r="WVK278" s="508"/>
      <c r="WVL278" s="508"/>
      <c r="WVM278" s="508"/>
      <c r="WVN278" s="508"/>
      <c r="WVO278" s="508"/>
      <c r="WVP278" s="508"/>
      <c r="WVQ278" s="508"/>
      <c r="WVR278" s="508"/>
      <c r="WVS278" s="508"/>
      <c r="WVT278" s="508"/>
      <c r="WVU278" s="508"/>
      <c r="WVV278" s="508"/>
      <c r="WVW278" s="508"/>
      <c r="WVX278" s="508"/>
      <c r="WVY278" s="508"/>
      <c r="WVZ278" s="508"/>
      <c r="WWA278" s="508"/>
      <c r="WWB278" s="508"/>
      <c r="WWC278" s="508"/>
      <c r="WWD278" s="508"/>
      <c r="WWE278" s="508"/>
      <c r="WWF278" s="508"/>
      <c r="WWG278" s="508"/>
      <c r="WWH278" s="508"/>
      <c r="WWI278" s="508"/>
      <c r="WWJ278" s="508"/>
      <c r="WWK278" s="508"/>
      <c r="WWL278" s="508"/>
      <c r="WWM278" s="508"/>
      <c r="WWN278" s="508"/>
      <c r="WWO278" s="508"/>
      <c r="WWP278" s="508"/>
      <c r="WWQ278" s="508"/>
      <c r="WWR278" s="508"/>
      <c r="WWS278" s="508"/>
      <c r="WWT278" s="508"/>
      <c r="WWU278" s="508"/>
      <c r="WWV278" s="508"/>
      <c r="WWW278" s="508"/>
      <c r="WWX278" s="508"/>
      <c r="WWY278" s="508"/>
      <c r="WWZ278" s="508"/>
      <c r="WXA278" s="508"/>
      <c r="WXB278" s="508"/>
      <c r="WXC278" s="508"/>
      <c r="WXD278" s="508"/>
      <c r="WXE278" s="508"/>
      <c r="WXF278" s="508"/>
      <c r="WXG278" s="508"/>
      <c r="WXH278" s="508"/>
      <c r="WXI278" s="508"/>
      <c r="WXJ278" s="508"/>
      <c r="WXK278" s="508"/>
      <c r="WXL278" s="508"/>
      <c r="WXM278" s="508"/>
      <c r="WXN278" s="508"/>
      <c r="WXO278" s="508"/>
      <c r="WXP278" s="508"/>
      <c r="WXQ278" s="508"/>
      <c r="WXR278" s="508"/>
      <c r="WXS278" s="508"/>
      <c r="WXT278" s="508"/>
      <c r="WXU278" s="508"/>
      <c r="WXV278" s="508"/>
      <c r="WXW278" s="508"/>
      <c r="WXX278" s="508"/>
      <c r="WXY278" s="508"/>
      <c r="WXZ278" s="508"/>
      <c r="WYA278" s="508"/>
      <c r="WYB278" s="508"/>
      <c r="WYC278" s="508"/>
      <c r="WYD278" s="508"/>
      <c r="WYE278" s="508"/>
      <c r="WYF278" s="508"/>
      <c r="WYG278" s="508"/>
      <c r="WYH278" s="508"/>
      <c r="WYI278" s="508"/>
      <c r="WYJ278" s="508"/>
      <c r="WYK278" s="508"/>
      <c r="WYL278" s="508"/>
      <c r="WYM278" s="508"/>
      <c r="WYN278" s="508"/>
      <c r="WYO278" s="508"/>
      <c r="WYP278" s="508"/>
      <c r="WYQ278" s="508"/>
      <c r="WYR278" s="508"/>
      <c r="WYS278" s="508"/>
      <c r="WYT278" s="508"/>
      <c r="WYU278" s="508"/>
      <c r="WYV278" s="508"/>
      <c r="WYW278" s="508"/>
      <c r="WYX278" s="508"/>
      <c r="WYY278" s="508"/>
      <c r="WYZ278" s="508"/>
      <c r="WZA278" s="508"/>
      <c r="WZB278" s="508"/>
      <c r="WZC278" s="508"/>
      <c r="WZD278" s="508"/>
      <c r="WZE278" s="508"/>
      <c r="WZF278" s="508"/>
      <c r="WZG278" s="508"/>
      <c r="WZH278" s="508"/>
      <c r="WZI278" s="508"/>
      <c r="WZJ278" s="508"/>
      <c r="WZK278" s="508"/>
      <c r="WZL278" s="508"/>
      <c r="WZM278" s="508"/>
      <c r="WZN278" s="508"/>
      <c r="WZO278" s="508"/>
      <c r="WZP278" s="508"/>
      <c r="WZQ278" s="508"/>
      <c r="WZR278" s="508"/>
      <c r="WZS278" s="508"/>
      <c r="WZT278" s="508"/>
      <c r="WZU278" s="508"/>
      <c r="WZV278" s="508"/>
      <c r="WZW278" s="508"/>
      <c r="WZX278" s="508"/>
      <c r="WZY278" s="508"/>
      <c r="WZZ278" s="508"/>
      <c r="XAA278" s="508"/>
      <c r="XAB278" s="508"/>
      <c r="XAC278" s="508"/>
      <c r="XAD278" s="508"/>
      <c r="XAE278" s="508"/>
      <c r="XAF278" s="508"/>
      <c r="XAG278" s="508"/>
      <c r="XAH278" s="508"/>
      <c r="XAI278" s="508"/>
      <c r="XAJ278" s="508"/>
      <c r="XAK278" s="508"/>
      <c r="XAL278" s="508"/>
      <c r="XAM278" s="508"/>
      <c r="XAN278" s="508"/>
      <c r="XAO278" s="508"/>
      <c r="XAP278" s="508"/>
      <c r="XAQ278" s="508"/>
      <c r="XAR278" s="508"/>
      <c r="XAS278" s="508"/>
      <c r="XAT278" s="508"/>
      <c r="XAU278" s="508"/>
      <c r="XAV278" s="508"/>
      <c r="XAW278" s="508"/>
      <c r="XAX278" s="508"/>
      <c r="XAY278" s="508"/>
      <c r="XAZ278" s="508"/>
      <c r="XBA278" s="508"/>
      <c r="XBB278" s="508"/>
      <c r="XBC278" s="508"/>
      <c r="XBD278" s="508"/>
      <c r="XBE278" s="508"/>
      <c r="XBF278" s="508"/>
      <c r="XBG278" s="508"/>
      <c r="XBH278" s="508"/>
      <c r="XBI278" s="508"/>
      <c r="XBJ278" s="508"/>
      <c r="XBK278" s="508"/>
      <c r="XBL278" s="508"/>
      <c r="XBM278" s="508"/>
      <c r="XBN278" s="508"/>
      <c r="XBO278" s="508"/>
      <c r="XBP278" s="508"/>
      <c r="XBQ278" s="508"/>
      <c r="XBR278" s="508"/>
      <c r="XBS278" s="508"/>
      <c r="XBT278" s="508"/>
      <c r="XBU278" s="508"/>
      <c r="XBV278" s="508"/>
      <c r="XBW278" s="508"/>
      <c r="XBX278" s="508"/>
      <c r="XBY278" s="508"/>
      <c r="XBZ278" s="508"/>
      <c r="XCA278" s="508"/>
      <c r="XCB278" s="508"/>
      <c r="XCC278" s="508"/>
      <c r="XCD278" s="508"/>
      <c r="XCE278" s="508"/>
      <c r="XCF278" s="508"/>
      <c r="XCG278" s="508"/>
      <c r="XCH278" s="508"/>
      <c r="XCI278" s="508"/>
      <c r="XCJ278" s="508"/>
      <c r="XCK278" s="508"/>
      <c r="XCL278" s="508"/>
      <c r="XCM278" s="508"/>
      <c r="XCN278" s="508"/>
      <c r="XCO278" s="508"/>
      <c r="XCP278" s="508"/>
      <c r="XCQ278" s="508"/>
      <c r="XCR278" s="508"/>
      <c r="XCS278" s="508"/>
      <c r="XCT278" s="508"/>
      <c r="XCU278" s="508"/>
      <c r="XCV278" s="508"/>
      <c r="XCW278" s="508"/>
      <c r="XCX278" s="508"/>
      <c r="XCY278" s="508"/>
      <c r="XCZ278" s="508"/>
      <c r="XDA278" s="508"/>
      <c r="XDB278" s="508"/>
      <c r="XDC278" s="508"/>
      <c r="XDD278" s="508"/>
      <c r="XDE278" s="508"/>
      <c r="XDF278" s="508"/>
      <c r="XDG278" s="508"/>
      <c r="XDH278" s="508"/>
      <c r="XDI278" s="508"/>
      <c r="XDJ278" s="508"/>
      <c r="XDK278" s="508"/>
      <c r="XDL278" s="508"/>
      <c r="XDM278" s="508"/>
      <c r="XDN278" s="508"/>
      <c r="XDO278" s="508"/>
      <c r="XDP278" s="508"/>
      <c r="XDQ278" s="508"/>
      <c r="XDR278" s="508"/>
      <c r="XDS278" s="508"/>
      <c r="XDT278" s="508"/>
      <c r="XDU278" s="508"/>
      <c r="XDV278" s="508"/>
      <c r="XDW278" s="508"/>
      <c r="XDX278" s="508"/>
      <c r="XDY278" s="508"/>
      <c r="XDZ278" s="508"/>
      <c r="XEA278" s="508"/>
      <c r="XEB278" s="508"/>
      <c r="XEC278" s="508"/>
      <c r="XED278" s="508"/>
      <c r="XEE278" s="508"/>
      <c r="XEF278" s="508"/>
      <c r="XEG278" s="508"/>
      <c r="XEH278" s="508"/>
      <c r="XEI278" s="508"/>
      <c r="XEJ278" s="508"/>
      <c r="XEK278" s="508"/>
      <c r="XEL278" s="508"/>
      <c r="XEM278" s="508"/>
      <c r="XEN278" s="508"/>
      <c r="XEO278" s="508"/>
      <c r="XEP278" s="508"/>
      <c r="XEQ278" s="508"/>
      <c r="XER278" s="508"/>
      <c r="XES278" s="508"/>
      <c r="XET278" s="508"/>
      <c r="XEU278" s="508"/>
      <c r="XEV278" s="508"/>
      <c r="XEW278" s="508"/>
      <c r="XEX278" s="508"/>
      <c r="XEY278" s="508"/>
      <c r="XEZ278" s="508"/>
      <c r="XFA278" s="508"/>
      <c r="XFB278" s="508"/>
      <c r="XFC278" s="508"/>
      <c r="XFD278" s="508"/>
    </row>
    <row r="279" spans="1:16384" outlineLevel="1">
      <c r="B279" s="287"/>
      <c r="C279" s="284"/>
      <c r="D279" s="284"/>
      <c r="E279" s="284"/>
      <c r="F279" s="284"/>
      <c r="G279" s="284"/>
      <c r="H279" s="284"/>
      <c r="I279" s="284"/>
      <c r="J279" s="284"/>
      <c r="K279" s="284"/>
      <c r="L279" s="284"/>
      <c r="M279" s="284"/>
      <c r="N279" s="284"/>
      <c r="O279" s="284"/>
      <c r="P279" s="284"/>
      <c r="Q279" s="284"/>
      <c r="R279" s="284"/>
      <c r="S279" s="284"/>
      <c r="T279" s="284"/>
      <c r="U279" s="284"/>
      <c r="V279" s="284"/>
      <c r="W279" s="284"/>
      <c r="X279" s="284"/>
      <c r="Y279" s="415"/>
      <c r="Z279" s="418"/>
      <c r="AA279" s="418"/>
      <c r="AB279" s="418"/>
      <c r="AC279" s="418"/>
      <c r="AD279" s="418"/>
      <c r="AE279" s="418"/>
      <c r="AF279" s="418"/>
      <c r="AG279" s="418"/>
      <c r="AH279" s="418"/>
      <c r="AI279" s="418"/>
      <c r="AJ279" s="418"/>
      <c r="AK279" s="418"/>
      <c r="AL279" s="418"/>
      <c r="AM279" s="299"/>
      <c r="EEO279" s="508"/>
      <c r="EEP279" s="508"/>
      <c r="EEQ279" s="508"/>
      <c r="EER279" s="508"/>
      <c r="EES279" s="508"/>
      <c r="EET279" s="508"/>
      <c r="EEU279" s="508"/>
      <c r="EEV279" s="508"/>
      <c r="EEW279" s="508"/>
      <c r="EEX279" s="508"/>
      <c r="EEY279" s="508"/>
      <c r="EEZ279" s="508"/>
      <c r="EFA279" s="508"/>
      <c r="EFB279" s="508"/>
      <c r="EFC279" s="508"/>
      <c r="EFD279" s="508"/>
      <c r="EFE279" s="508"/>
      <c r="EFF279" s="508"/>
      <c r="EFG279" s="508"/>
      <c r="EFH279" s="508"/>
      <c r="EFI279" s="508"/>
      <c r="EFJ279" s="508"/>
      <c r="EFK279" s="508"/>
      <c r="EFL279" s="508"/>
      <c r="EFM279" s="508"/>
      <c r="EFN279" s="508"/>
      <c r="EFO279" s="508"/>
      <c r="EFP279" s="508"/>
      <c r="EFQ279" s="508"/>
      <c r="EFR279" s="508"/>
      <c r="EFS279" s="508"/>
      <c r="EFT279" s="508"/>
      <c r="EFU279" s="508"/>
      <c r="EFV279" s="508"/>
      <c r="EFW279" s="508"/>
      <c r="EFX279" s="508"/>
      <c r="EFY279" s="508"/>
      <c r="EFZ279" s="508"/>
      <c r="EGA279" s="508"/>
      <c r="EGB279" s="508"/>
      <c r="EGC279" s="508"/>
      <c r="EGD279" s="508"/>
      <c r="EGE279" s="508"/>
      <c r="EGF279" s="508"/>
      <c r="EGG279" s="508"/>
      <c r="EGH279" s="508"/>
      <c r="EGI279" s="508"/>
      <c r="EGJ279" s="508"/>
      <c r="EGK279" s="508"/>
      <c r="EGL279" s="508"/>
      <c r="EGM279" s="508"/>
      <c r="EGN279" s="508"/>
      <c r="EGO279" s="508"/>
      <c r="EGP279" s="508"/>
      <c r="EGQ279" s="508"/>
      <c r="EGR279" s="508"/>
      <c r="EGS279" s="508"/>
      <c r="EGT279" s="508"/>
      <c r="EGU279" s="508"/>
      <c r="EGV279" s="508"/>
      <c r="EGW279" s="508"/>
      <c r="EGX279" s="508"/>
      <c r="EGY279" s="508"/>
      <c r="EGZ279" s="508"/>
      <c r="EHA279" s="508"/>
      <c r="EHB279" s="508"/>
      <c r="EHC279" s="508"/>
      <c r="EHD279" s="508"/>
      <c r="EHE279" s="508"/>
      <c r="EHF279" s="508"/>
      <c r="EHG279" s="508"/>
      <c r="EHH279" s="508"/>
      <c r="EHI279" s="508"/>
      <c r="EHJ279" s="508"/>
      <c r="EHK279" s="508"/>
      <c r="EHL279" s="508"/>
      <c r="EHM279" s="508"/>
      <c r="EHN279" s="508"/>
      <c r="EHO279" s="508"/>
      <c r="EHP279" s="508"/>
      <c r="EHQ279" s="508"/>
      <c r="EHR279" s="508"/>
      <c r="EHS279" s="508"/>
      <c r="EHT279" s="508"/>
      <c r="EHU279" s="508"/>
      <c r="EHV279" s="508"/>
      <c r="EHW279" s="508"/>
      <c r="EHX279" s="508"/>
      <c r="EHY279" s="508"/>
      <c r="EHZ279" s="508"/>
      <c r="EIA279" s="508"/>
      <c r="EIB279" s="508"/>
      <c r="EIC279" s="508"/>
      <c r="EID279" s="508"/>
      <c r="EIE279" s="508"/>
      <c r="EIF279" s="508"/>
      <c r="EIG279" s="508"/>
      <c r="EIH279" s="508"/>
      <c r="EII279" s="508"/>
      <c r="EIJ279" s="508"/>
      <c r="EIK279" s="508"/>
      <c r="EIL279" s="508"/>
      <c r="EIM279" s="508"/>
      <c r="EIN279" s="508"/>
      <c r="EIO279" s="508"/>
      <c r="EIP279" s="508"/>
      <c r="EIQ279" s="508"/>
      <c r="EIR279" s="508"/>
      <c r="EIS279" s="508"/>
      <c r="EIT279" s="508"/>
      <c r="EIU279" s="508"/>
      <c r="EIV279" s="508"/>
      <c r="EIW279" s="508"/>
      <c r="EIX279" s="508"/>
      <c r="EIY279" s="508"/>
      <c r="EIZ279" s="508"/>
      <c r="EJA279" s="508"/>
      <c r="EJB279" s="508"/>
      <c r="EJC279" s="508"/>
      <c r="EJD279" s="508"/>
      <c r="EJE279" s="508"/>
      <c r="EJF279" s="508"/>
      <c r="EJG279" s="508"/>
      <c r="EJH279" s="508"/>
      <c r="EJI279" s="508"/>
      <c r="EJJ279" s="508"/>
      <c r="EJK279" s="508"/>
      <c r="EJL279" s="508"/>
      <c r="EJM279" s="508"/>
      <c r="EJN279" s="508"/>
      <c r="EJO279" s="508"/>
      <c r="EJP279" s="508"/>
      <c r="EJQ279" s="508"/>
      <c r="EJR279" s="508"/>
      <c r="EJS279" s="508"/>
      <c r="EJT279" s="508"/>
      <c r="EJU279" s="508"/>
      <c r="EJV279" s="508"/>
      <c r="EJW279" s="508"/>
      <c r="EJX279" s="508"/>
      <c r="EJY279" s="508"/>
      <c r="EJZ279" s="508"/>
      <c r="EKA279" s="508"/>
      <c r="EKB279" s="508"/>
      <c r="EKC279" s="508"/>
      <c r="EKD279" s="508"/>
      <c r="EKE279" s="508"/>
      <c r="EKF279" s="508"/>
      <c r="EKG279" s="508"/>
      <c r="EKH279" s="508"/>
      <c r="EKI279" s="508"/>
      <c r="EKJ279" s="508"/>
      <c r="EKK279" s="508"/>
      <c r="EKL279" s="508"/>
      <c r="EKM279" s="508"/>
      <c r="EKN279" s="508"/>
      <c r="EKO279" s="508"/>
      <c r="EKP279" s="508"/>
      <c r="EKQ279" s="508"/>
      <c r="EKR279" s="508"/>
      <c r="EKS279" s="508"/>
      <c r="EKT279" s="508"/>
      <c r="EKU279" s="508"/>
      <c r="EKV279" s="508"/>
      <c r="EKW279" s="508"/>
      <c r="EKX279" s="508"/>
      <c r="EKY279" s="508"/>
      <c r="EKZ279" s="508"/>
      <c r="ELA279" s="508"/>
      <c r="ELB279" s="508"/>
      <c r="ELC279" s="508"/>
      <c r="ELD279" s="508"/>
      <c r="ELE279" s="508"/>
      <c r="ELF279" s="508"/>
      <c r="ELG279" s="508"/>
      <c r="ELH279" s="508"/>
      <c r="ELI279" s="508"/>
      <c r="ELJ279" s="508"/>
      <c r="ELK279" s="508"/>
      <c r="ELL279" s="508"/>
      <c r="ELM279" s="508"/>
      <c r="ELN279" s="508"/>
      <c r="ELO279" s="508"/>
      <c r="ELP279" s="508"/>
      <c r="ELQ279" s="508"/>
      <c r="ELR279" s="508"/>
      <c r="ELS279" s="508"/>
      <c r="ELT279" s="508"/>
      <c r="ELU279" s="508"/>
      <c r="ELV279" s="508"/>
      <c r="ELW279" s="508"/>
      <c r="ELX279" s="508"/>
      <c r="ELY279" s="508"/>
      <c r="ELZ279" s="508"/>
      <c r="EMA279" s="508"/>
      <c r="EMB279" s="508"/>
      <c r="EMC279" s="508"/>
      <c r="EMD279" s="508"/>
      <c r="EME279" s="508"/>
      <c r="EMF279" s="508"/>
      <c r="EMG279" s="508"/>
      <c r="EMH279" s="508"/>
      <c r="EMI279" s="508"/>
      <c r="EMJ279" s="508"/>
      <c r="EMK279" s="508"/>
      <c r="EML279" s="508"/>
      <c r="EMM279" s="508"/>
      <c r="EMN279" s="508"/>
      <c r="EMO279" s="508"/>
      <c r="EMP279" s="508"/>
      <c r="EMQ279" s="508"/>
      <c r="EMR279" s="508"/>
      <c r="EMS279" s="508"/>
      <c r="EMT279" s="508"/>
      <c r="EMU279" s="508"/>
      <c r="EMV279" s="508"/>
      <c r="EMW279" s="508"/>
      <c r="EMX279" s="508"/>
      <c r="EMY279" s="508"/>
      <c r="EMZ279" s="508"/>
      <c r="ENA279" s="508"/>
      <c r="ENB279" s="508"/>
      <c r="ENC279" s="508"/>
      <c r="END279" s="508"/>
      <c r="ENE279" s="508"/>
      <c r="ENF279" s="508"/>
      <c r="ENG279" s="508"/>
      <c r="ENH279" s="508"/>
      <c r="ENI279" s="508"/>
      <c r="ENJ279" s="508"/>
      <c r="ENK279" s="508"/>
      <c r="ENL279" s="508"/>
      <c r="ENM279" s="508"/>
      <c r="ENN279" s="508"/>
      <c r="ENO279" s="508"/>
      <c r="ENP279" s="508"/>
      <c r="ENQ279" s="508"/>
      <c r="ENR279" s="508"/>
      <c r="ENS279" s="508"/>
      <c r="ENT279" s="508"/>
      <c r="ENU279" s="508"/>
      <c r="ENV279" s="508"/>
      <c r="ENW279" s="508"/>
      <c r="ENX279" s="508"/>
      <c r="ENY279" s="508"/>
      <c r="ENZ279" s="508"/>
      <c r="EOA279" s="508"/>
      <c r="EOB279" s="508"/>
      <c r="EOC279" s="508"/>
      <c r="EOD279" s="508"/>
      <c r="EOE279" s="508"/>
      <c r="EOF279" s="508"/>
      <c r="EOG279" s="508"/>
      <c r="EOH279" s="508"/>
      <c r="EOI279" s="508"/>
      <c r="EOJ279" s="508"/>
      <c r="EOK279" s="508"/>
      <c r="EOL279" s="508"/>
      <c r="EOM279" s="508"/>
      <c r="EON279" s="508"/>
      <c r="EOO279" s="508"/>
      <c r="EOP279" s="508"/>
      <c r="EOQ279" s="508"/>
      <c r="EOR279" s="508"/>
      <c r="EOS279" s="508"/>
      <c r="EOT279" s="508"/>
      <c r="EOU279" s="508"/>
      <c r="EOV279" s="508"/>
      <c r="EOW279" s="508"/>
      <c r="EOX279" s="508"/>
      <c r="EOY279" s="508"/>
      <c r="EOZ279" s="508"/>
      <c r="EPA279" s="508"/>
      <c r="EPB279" s="508"/>
      <c r="EPC279" s="508"/>
      <c r="EPD279" s="508"/>
      <c r="EPE279" s="508"/>
      <c r="EPF279" s="508"/>
      <c r="EPG279" s="508"/>
      <c r="EPH279" s="508"/>
      <c r="EPI279" s="508"/>
      <c r="EPJ279" s="508"/>
      <c r="EPK279" s="508"/>
      <c r="EPL279" s="508"/>
      <c r="EPM279" s="508"/>
      <c r="EPN279" s="508"/>
      <c r="EPO279" s="508"/>
      <c r="EPP279" s="508"/>
      <c r="EPQ279" s="508"/>
      <c r="EPR279" s="508"/>
      <c r="EPS279" s="508"/>
      <c r="EPT279" s="508"/>
      <c r="EPU279" s="508"/>
      <c r="EPV279" s="508"/>
      <c r="EPW279" s="508"/>
      <c r="EPX279" s="508"/>
      <c r="EPY279" s="508"/>
      <c r="EPZ279" s="508"/>
      <c r="EQA279" s="508"/>
      <c r="EQB279" s="508"/>
      <c r="EQC279" s="508"/>
      <c r="EQD279" s="508"/>
      <c r="EQE279" s="508"/>
      <c r="EQF279" s="508"/>
      <c r="EQG279" s="508"/>
      <c r="EQH279" s="508"/>
      <c r="EQI279" s="508"/>
      <c r="EQJ279" s="508"/>
      <c r="EQK279" s="508"/>
      <c r="EQL279" s="508"/>
      <c r="EQM279" s="508"/>
      <c r="EQN279" s="508"/>
      <c r="EQO279" s="508"/>
      <c r="EQP279" s="508"/>
      <c r="EQQ279" s="508"/>
      <c r="EQR279" s="508"/>
      <c r="EQS279" s="508"/>
      <c r="EQT279" s="508"/>
      <c r="EQU279" s="508"/>
      <c r="EQV279" s="508"/>
      <c r="EQW279" s="508"/>
      <c r="EQX279" s="508"/>
      <c r="EQY279" s="508"/>
      <c r="EQZ279" s="508"/>
      <c r="ERA279" s="508"/>
      <c r="ERB279" s="508"/>
      <c r="ERC279" s="508"/>
      <c r="ERD279" s="508"/>
      <c r="ERE279" s="508"/>
      <c r="ERF279" s="508"/>
      <c r="ERG279" s="508"/>
      <c r="ERH279" s="508"/>
      <c r="ERI279" s="508"/>
      <c r="ERJ279" s="508"/>
      <c r="ERK279" s="508"/>
      <c r="ERL279" s="508"/>
      <c r="ERM279" s="508"/>
      <c r="ERN279" s="508"/>
      <c r="ERO279" s="508"/>
      <c r="ERP279" s="508"/>
      <c r="ERQ279" s="508"/>
      <c r="ERR279" s="508"/>
      <c r="ERS279" s="508"/>
      <c r="ERT279" s="508"/>
      <c r="ERU279" s="508"/>
      <c r="ERV279" s="508"/>
      <c r="ERW279" s="508"/>
      <c r="ERX279" s="508"/>
      <c r="ERY279" s="508"/>
      <c r="ERZ279" s="508"/>
      <c r="ESA279" s="508"/>
      <c r="ESB279" s="508"/>
      <c r="ESC279" s="508"/>
      <c r="ESD279" s="508"/>
      <c r="ESE279" s="508"/>
      <c r="ESF279" s="508"/>
      <c r="ESG279" s="508"/>
      <c r="ESH279" s="508"/>
      <c r="ESI279" s="508"/>
      <c r="ESJ279" s="508"/>
      <c r="ESK279" s="508"/>
      <c r="ESL279" s="508"/>
      <c r="ESM279" s="508"/>
      <c r="ESN279" s="508"/>
      <c r="ESO279" s="508"/>
      <c r="ESP279" s="508"/>
      <c r="ESQ279" s="508"/>
      <c r="ESR279" s="508"/>
      <c r="ESS279" s="508"/>
      <c r="EST279" s="508"/>
      <c r="ESU279" s="508"/>
      <c r="ESV279" s="508"/>
      <c r="ESW279" s="508"/>
      <c r="ESX279" s="508"/>
      <c r="ESY279" s="508"/>
      <c r="ESZ279" s="508"/>
      <c r="ETA279" s="508"/>
      <c r="ETB279" s="508"/>
      <c r="ETC279" s="508"/>
      <c r="ETD279" s="508"/>
      <c r="ETE279" s="508"/>
      <c r="ETF279" s="508"/>
      <c r="ETG279" s="508"/>
      <c r="ETH279" s="508"/>
      <c r="ETI279" s="508"/>
      <c r="ETJ279" s="508"/>
      <c r="ETK279" s="508"/>
      <c r="ETL279" s="508"/>
      <c r="ETM279" s="508"/>
      <c r="ETN279" s="508"/>
      <c r="ETO279" s="508"/>
      <c r="ETP279" s="508"/>
      <c r="ETQ279" s="508"/>
      <c r="ETR279" s="508"/>
      <c r="ETS279" s="508"/>
      <c r="ETT279" s="508"/>
      <c r="ETU279" s="508"/>
      <c r="ETV279" s="508"/>
      <c r="ETW279" s="508"/>
      <c r="ETX279" s="508"/>
      <c r="ETY279" s="508"/>
      <c r="ETZ279" s="508"/>
      <c r="EUA279" s="508"/>
      <c r="EUB279" s="508"/>
      <c r="EUC279" s="508"/>
      <c r="EUD279" s="508"/>
      <c r="EUE279" s="508"/>
      <c r="EUF279" s="508"/>
      <c r="EUG279" s="508"/>
      <c r="EUH279" s="508"/>
      <c r="EUI279" s="508"/>
      <c r="EUJ279" s="508"/>
      <c r="EUK279" s="508"/>
      <c r="EUL279" s="508"/>
      <c r="EUM279" s="508"/>
      <c r="EUN279" s="508"/>
      <c r="EUO279" s="508"/>
      <c r="EUP279" s="508"/>
      <c r="EUQ279" s="508"/>
      <c r="EUR279" s="508"/>
      <c r="EUS279" s="508"/>
      <c r="EUT279" s="508"/>
      <c r="EUU279" s="508"/>
      <c r="EUV279" s="508"/>
      <c r="EUW279" s="508"/>
      <c r="EUX279" s="508"/>
      <c r="EUY279" s="508"/>
      <c r="EUZ279" s="508"/>
      <c r="EVA279" s="508"/>
      <c r="EVB279" s="508"/>
      <c r="EVC279" s="508"/>
      <c r="EVD279" s="508"/>
      <c r="EVE279" s="508"/>
      <c r="EVF279" s="508"/>
      <c r="EVG279" s="508"/>
      <c r="EVH279" s="508"/>
      <c r="EVI279" s="508"/>
      <c r="EVJ279" s="508"/>
      <c r="EVK279" s="508"/>
      <c r="EVL279" s="508"/>
      <c r="EVM279" s="508"/>
      <c r="EVN279" s="508"/>
      <c r="EVO279" s="508"/>
      <c r="EVP279" s="508"/>
      <c r="EVQ279" s="508"/>
      <c r="EVR279" s="508"/>
      <c r="EVS279" s="508"/>
      <c r="EVT279" s="508"/>
      <c r="EVU279" s="508"/>
      <c r="EVV279" s="508"/>
      <c r="EVW279" s="508"/>
      <c r="EVX279" s="508"/>
      <c r="EVY279" s="508"/>
      <c r="EVZ279" s="508"/>
      <c r="EWA279" s="508"/>
      <c r="EWB279" s="508"/>
      <c r="EWC279" s="508"/>
      <c r="EWD279" s="508"/>
      <c r="EWE279" s="508"/>
      <c r="EWF279" s="508"/>
      <c r="EWG279" s="508"/>
      <c r="EWH279" s="508"/>
      <c r="EWI279" s="508"/>
      <c r="EWJ279" s="508"/>
      <c r="EWK279" s="508"/>
      <c r="EWL279" s="508"/>
      <c r="EWM279" s="508"/>
      <c r="EWN279" s="508"/>
      <c r="EWO279" s="508"/>
      <c r="EWP279" s="508"/>
      <c r="EWQ279" s="508"/>
      <c r="EWR279" s="508"/>
      <c r="EWS279" s="508"/>
      <c r="EWT279" s="508"/>
      <c r="EWU279" s="508"/>
      <c r="EWV279" s="508"/>
      <c r="EWW279" s="508"/>
      <c r="EWX279" s="508"/>
      <c r="EWY279" s="508"/>
      <c r="EWZ279" s="508"/>
      <c r="EXA279" s="508"/>
      <c r="EXB279" s="508"/>
      <c r="EXC279" s="508"/>
      <c r="EXD279" s="508"/>
      <c r="EXE279" s="508"/>
      <c r="EXF279" s="508"/>
      <c r="EXG279" s="508"/>
      <c r="EXH279" s="508"/>
      <c r="EXI279" s="508"/>
      <c r="EXJ279" s="508"/>
      <c r="EXK279" s="508"/>
      <c r="EXL279" s="508"/>
      <c r="EXM279" s="508"/>
      <c r="EXN279" s="508"/>
      <c r="EXO279" s="508"/>
      <c r="EXP279" s="508"/>
      <c r="EXQ279" s="508"/>
      <c r="EXR279" s="508"/>
      <c r="EXS279" s="508"/>
      <c r="EXT279" s="508"/>
      <c r="EXU279" s="508"/>
      <c r="EXV279" s="508"/>
      <c r="EXW279" s="508"/>
      <c r="EXX279" s="508"/>
      <c r="EXY279" s="508"/>
      <c r="EXZ279" s="508"/>
      <c r="EYA279" s="508"/>
      <c r="EYB279" s="508"/>
      <c r="EYC279" s="508"/>
      <c r="EYD279" s="508"/>
      <c r="EYE279" s="508"/>
      <c r="EYF279" s="508"/>
      <c r="EYG279" s="508"/>
      <c r="EYH279" s="508"/>
      <c r="EYI279" s="508"/>
      <c r="EYJ279" s="508"/>
      <c r="EYK279" s="508"/>
      <c r="EYL279" s="508"/>
      <c r="EYM279" s="508"/>
      <c r="EYN279" s="508"/>
      <c r="EYO279" s="508"/>
      <c r="EYP279" s="508"/>
      <c r="EYQ279" s="508"/>
      <c r="EYR279" s="508"/>
      <c r="EYS279" s="508"/>
      <c r="EYT279" s="508"/>
      <c r="EYU279" s="508"/>
      <c r="EYV279" s="508"/>
      <c r="EYW279" s="508"/>
      <c r="EYX279" s="508"/>
      <c r="EYY279" s="508"/>
      <c r="EYZ279" s="508"/>
      <c r="EZA279" s="508"/>
      <c r="EZB279" s="508"/>
      <c r="EZC279" s="508"/>
      <c r="EZD279" s="508"/>
      <c r="EZE279" s="508"/>
      <c r="EZF279" s="508"/>
      <c r="EZG279" s="508"/>
      <c r="EZH279" s="508"/>
      <c r="EZI279" s="508"/>
      <c r="EZJ279" s="508"/>
      <c r="EZK279" s="508"/>
      <c r="EZL279" s="508"/>
      <c r="EZM279" s="508"/>
      <c r="EZN279" s="508"/>
      <c r="EZO279" s="508"/>
      <c r="EZP279" s="508"/>
      <c r="EZQ279" s="508"/>
      <c r="EZR279" s="508"/>
      <c r="EZS279" s="508"/>
      <c r="EZT279" s="508"/>
      <c r="EZU279" s="508"/>
      <c r="EZV279" s="508"/>
      <c r="EZW279" s="508"/>
      <c r="EZX279" s="508"/>
      <c r="EZY279" s="508"/>
      <c r="EZZ279" s="508"/>
      <c r="FAA279" s="508"/>
      <c r="FAB279" s="508"/>
      <c r="FAC279" s="508"/>
      <c r="FAD279" s="508"/>
      <c r="FAE279" s="508"/>
      <c r="FAF279" s="508"/>
      <c r="FAG279" s="508"/>
      <c r="FAH279" s="508"/>
      <c r="FAI279" s="508"/>
      <c r="FAJ279" s="508"/>
      <c r="FAK279" s="508"/>
      <c r="FAL279" s="508"/>
      <c r="FAM279" s="508"/>
      <c r="FAN279" s="508"/>
      <c r="FAO279" s="508"/>
      <c r="FAP279" s="508"/>
      <c r="FAQ279" s="508"/>
      <c r="FAR279" s="508"/>
      <c r="FAS279" s="508"/>
      <c r="FAT279" s="508"/>
      <c r="FAU279" s="508"/>
      <c r="FAV279" s="508"/>
      <c r="FAW279" s="508"/>
      <c r="FAX279" s="508"/>
      <c r="FAY279" s="508"/>
      <c r="FAZ279" s="508"/>
      <c r="FBA279" s="508"/>
      <c r="FBB279" s="508"/>
      <c r="FBC279" s="508"/>
      <c r="FBD279" s="508"/>
      <c r="FBE279" s="508"/>
      <c r="FBF279" s="508"/>
      <c r="FBG279" s="508"/>
      <c r="FBH279" s="508"/>
      <c r="FBI279" s="508"/>
      <c r="FBJ279" s="508"/>
      <c r="FBK279" s="508"/>
      <c r="FBL279" s="508"/>
      <c r="FBM279" s="508"/>
      <c r="FBN279" s="508"/>
      <c r="FBO279" s="508"/>
      <c r="FBP279" s="508"/>
      <c r="FBQ279" s="508"/>
      <c r="FBR279" s="508"/>
      <c r="FBS279" s="508"/>
      <c r="FBT279" s="508"/>
      <c r="FBU279" s="508"/>
      <c r="FBV279" s="508"/>
      <c r="FBW279" s="508"/>
      <c r="FBX279" s="508"/>
      <c r="FBY279" s="508"/>
      <c r="FBZ279" s="508"/>
      <c r="FCA279" s="508"/>
      <c r="FCB279" s="508"/>
      <c r="FCC279" s="508"/>
      <c r="FCD279" s="508"/>
      <c r="FCE279" s="508"/>
      <c r="FCF279" s="508"/>
      <c r="FCG279" s="508"/>
      <c r="FCH279" s="508"/>
      <c r="FCI279" s="508"/>
      <c r="FCJ279" s="508"/>
      <c r="FCK279" s="508"/>
      <c r="FCL279" s="508"/>
      <c r="FCM279" s="508"/>
      <c r="FCN279" s="508"/>
      <c r="FCO279" s="508"/>
      <c r="FCP279" s="508"/>
      <c r="FCQ279" s="508"/>
      <c r="FCR279" s="508"/>
      <c r="FCS279" s="508"/>
      <c r="FCT279" s="508"/>
      <c r="FCU279" s="508"/>
      <c r="FCV279" s="508"/>
      <c r="FCW279" s="508"/>
      <c r="FCX279" s="508"/>
      <c r="FCY279" s="508"/>
      <c r="FCZ279" s="508"/>
      <c r="FDA279" s="508"/>
      <c r="FDB279" s="508"/>
      <c r="FDC279" s="508"/>
      <c r="FDD279" s="508"/>
      <c r="FDE279" s="508"/>
      <c r="FDF279" s="508"/>
      <c r="FDG279" s="508"/>
      <c r="FDH279" s="508"/>
      <c r="FDI279" s="508"/>
      <c r="FDJ279" s="508"/>
      <c r="FDK279" s="508"/>
      <c r="FDL279" s="508"/>
      <c r="FDM279" s="508"/>
      <c r="FDN279" s="508"/>
      <c r="FDO279" s="508"/>
      <c r="FDP279" s="508"/>
      <c r="FDQ279" s="508"/>
      <c r="FDR279" s="508"/>
      <c r="FDS279" s="508"/>
      <c r="FDT279" s="508"/>
      <c r="FDU279" s="508"/>
      <c r="FDV279" s="508"/>
      <c r="FDW279" s="508"/>
      <c r="FDX279" s="508"/>
      <c r="FDY279" s="508"/>
      <c r="FDZ279" s="508"/>
      <c r="FEA279" s="508"/>
      <c r="FEB279" s="508"/>
      <c r="FEC279" s="508"/>
      <c r="FED279" s="508"/>
      <c r="FEE279" s="508"/>
      <c r="FEF279" s="508"/>
      <c r="FEG279" s="508"/>
      <c r="FEH279" s="508"/>
      <c r="FEI279" s="508"/>
      <c r="FEJ279" s="508"/>
      <c r="FEK279" s="508"/>
      <c r="FEL279" s="508"/>
      <c r="FEM279" s="508"/>
      <c r="FEN279" s="508"/>
      <c r="FEO279" s="508"/>
      <c r="FEP279" s="508"/>
      <c r="FEQ279" s="508"/>
      <c r="FER279" s="508"/>
      <c r="FES279" s="508"/>
      <c r="FET279" s="508"/>
      <c r="FEU279" s="508"/>
      <c r="FEV279" s="508"/>
      <c r="FEW279" s="508"/>
      <c r="FEX279" s="508"/>
      <c r="FEY279" s="508"/>
      <c r="FEZ279" s="508"/>
      <c r="FFA279" s="508"/>
      <c r="FFB279" s="508"/>
      <c r="FFC279" s="508"/>
      <c r="FFD279" s="508"/>
      <c r="FFE279" s="508"/>
      <c r="FFF279" s="508"/>
      <c r="FFG279" s="508"/>
      <c r="FFH279" s="508"/>
      <c r="FFI279" s="508"/>
      <c r="FFJ279" s="508"/>
      <c r="FFK279" s="508"/>
      <c r="FFL279" s="508"/>
      <c r="FFM279" s="508"/>
      <c r="FFN279" s="508"/>
      <c r="FFO279" s="508"/>
      <c r="FFP279" s="508"/>
      <c r="FFQ279" s="508"/>
      <c r="FFR279" s="508"/>
      <c r="FFS279" s="508"/>
      <c r="FFT279" s="508"/>
      <c r="FFU279" s="508"/>
      <c r="FFV279" s="508"/>
      <c r="FFW279" s="508"/>
      <c r="FFX279" s="508"/>
      <c r="FFY279" s="508"/>
      <c r="FFZ279" s="508"/>
      <c r="FGA279" s="508"/>
      <c r="FGB279" s="508"/>
      <c r="FGC279" s="508"/>
      <c r="FGD279" s="508"/>
      <c r="FGE279" s="508"/>
      <c r="FGF279" s="508"/>
      <c r="FGG279" s="508"/>
      <c r="FGH279" s="508"/>
      <c r="FGI279" s="508"/>
      <c r="FGJ279" s="508"/>
      <c r="FGK279" s="508"/>
      <c r="FGL279" s="508"/>
      <c r="FGM279" s="508"/>
      <c r="FGN279" s="508"/>
      <c r="FGO279" s="508"/>
      <c r="FGP279" s="508"/>
      <c r="FGQ279" s="508"/>
      <c r="FGR279" s="508"/>
      <c r="FGS279" s="508"/>
      <c r="FGT279" s="508"/>
      <c r="FGU279" s="508"/>
      <c r="FGV279" s="508"/>
      <c r="FGW279" s="508"/>
      <c r="FGX279" s="508"/>
      <c r="FGY279" s="508"/>
      <c r="FGZ279" s="508"/>
      <c r="FHA279" s="508"/>
      <c r="FHB279" s="508"/>
      <c r="FHC279" s="508"/>
      <c r="FHD279" s="508"/>
      <c r="FHE279" s="508"/>
      <c r="FHF279" s="508"/>
      <c r="FHG279" s="508"/>
      <c r="FHH279" s="508"/>
      <c r="FHI279" s="508"/>
      <c r="FHJ279" s="508"/>
      <c r="FHK279" s="508"/>
      <c r="FHL279" s="508"/>
      <c r="FHM279" s="508"/>
      <c r="FHN279" s="508"/>
      <c r="FHO279" s="508"/>
      <c r="FHP279" s="508"/>
      <c r="FHQ279" s="508"/>
      <c r="FHR279" s="508"/>
      <c r="FHS279" s="508"/>
      <c r="FHT279" s="508"/>
      <c r="FHU279" s="508"/>
      <c r="FHV279" s="508"/>
      <c r="FHW279" s="508"/>
      <c r="FHX279" s="508"/>
      <c r="FHY279" s="508"/>
      <c r="FHZ279" s="508"/>
      <c r="FIA279" s="508"/>
      <c r="FIB279" s="508"/>
      <c r="FIC279" s="508"/>
      <c r="FID279" s="508"/>
      <c r="FIE279" s="508"/>
      <c r="FIF279" s="508"/>
      <c r="FIG279" s="508"/>
      <c r="FIH279" s="508"/>
      <c r="FII279" s="508"/>
      <c r="FIJ279" s="508"/>
      <c r="FIK279" s="508"/>
      <c r="FIL279" s="508"/>
      <c r="FIM279" s="508"/>
      <c r="FIN279" s="508"/>
      <c r="FIO279" s="508"/>
      <c r="FIP279" s="508"/>
      <c r="FIQ279" s="508"/>
      <c r="FIR279" s="508"/>
      <c r="FIS279" s="508"/>
      <c r="FIT279" s="508"/>
      <c r="FIU279" s="508"/>
      <c r="FIV279" s="508"/>
      <c r="FIW279" s="508"/>
      <c r="FIX279" s="508"/>
      <c r="FIY279" s="508"/>
      <c r="FIZ279" s="508"/>
      <c r="FJA279" s="508"/>
      <c r="FJB279" s="508"/>
      <c r="FJC279" s="508"/>
      <c r="FJD279" s="508"/>
      <c r="FJE279" s="508"/>
      <c r="FJF279" s="508"/>
      <c r="FJG279" s="508"/>
      <c r="FJH279" s="508"/>
      <c r="FJI279" s="508"/>
      <c r="FJJ279" s="508"/>
      <c r="FJK279" s="508"/>
      <c r="FJL279" s="508"/>
      <c r="FJM279" s="508"/>
      <c r="FJN279" s="508"/>
      <c r="FJO279" s="508"/>
      <c r="FJP279" s="508"/>
      <c r="FJQ279" s="508"/>
      <c r="FJR279" s="508"/>
      <c r="FJS279" s="508"/>
      <c r="FJT279" s="508"/>
      <c r="FJU279" s="508"/>
      <c r="FJV279" s="508"/>
      <c r="FJW279" s="508"/>
      <c r="FJX279" s="508"/>
      <c r="FJY279" s="508"/>
      <c r="FJZ279" s="508"/>
      <c r="FKA279" s="508"/>
      <c r="FKB279" s="508"/>
      <c r="FKC279" s="508"/>
      <c r="FKD279" s="508"/>
      <c r="FKE279" s="508"/>
      <c r="FKF279" s="508"/>
      <c r="FKG279" s="508"/>
      <c r="FKH279" s="508"/>
      <c r="FKI279" s="508"/>
      <c r="FKJ279" s="508"/>
      <c r="FKK279" s="508"/>
      <c r="FKL279" s="508"/>
      <c r="FKM279" s="508"/>
      <c r="FKN279" s="508"/>
      <c r="FKO279" s="508"/>
      <c r="KNX279" s="508"/>
      <c r="KNY279" s="508"/>
      <c r="KNZ279" s="508"/>
      <c r="KOA279" s="508"/>
      <c r="KOB279" s="508"/>
      <c r="KOC279" s="508"/>
      <c r="KOD279" s="508"/>
      <c r="KOE279" s="508"/>
      <c r="KOF279" s="508"/>
      <c r="KOG279" s="508"/>
      <c r="KOH279" s="508"/>
      <c r="KOI279" s="508"/>
      <c r="KOJ279" s="508"/>
      <c r="KOK279" s="508"/>
      <c r="KOL279" s="508"/>
      <c r="KOM279" s="508"/>
      <c r="KON279" s="508"/>
      <c r="KOO279" s="508"/>
      <c r="KOP279" s="508"/>
      <c r="KOQ279" s="508"/>
      <c r="KOR279" s="508"/>
      <c r="KOS279" s="508"/>
      <c r="KOT279" s="508"/>
      <c r="KOU279" s="508"/>
      <c r="KOV279" s="508"/>
      <c r="KOW279" s="508"/>
      <c r="KOX279" s="508"/>
      <c r="KOY279" s="508"/>
      <c r="KOZ279" s="508"/>
      <c r="KPA279" s="508"/>
      <c r="KPB279" s="508"/>
      <c r="KPC279" s="508"/>
      <c r="KPD279" s="508"/>
      <c r="KPE279" s="508"/>
      <c r="KPF279" s="508"/>
      <c r="KPG279" s="508"/>
      <c r="KPH279" s="508"/>
      <c r="KPI279" s="508"/>
      <c r="KPJ279" s="508"/>
      <c r="KPK279" s="508"/>
      <c r="KPL279" s="508"/>
      <c r="KPM279" s="508"/>
      <c r="KPN279" s="508"/>
      <c r="KPO279" s="508"/>
      <c r="KPP279" s="508"/>
      <c r="KPQ279" s="508"/>
      <c r="KPR279" s="508"/>
      <c r="KPS279" s="508"/>
      <c r="KPT279" s="508"/>
      <c r="KPU279" s="508"/>
      <c r="KPV279" s="508"/>
      <c r="KPW279" s="508"/>
      <c r="KPX279" s="508"/>
      <c r="KPY279" s="508"/>
      <c r="KPZ279" s="508"/>
      <c r="KQA279" s="508"/>
      <c r="KQB279" s="508"/>
      <c r="KQC279" s="508"/>
      <c r="KQD279" s="508"/>
      <c r="KQE279" s="508"/>
      <c r="KQF279" s="508"/>
      <c r="KQG279" s="508"/>
      <c r="KQH279" s="508"/>
      <c r="KQI279" s="508"/>
      <c r="KQJ279" s="508"/>
      <c r="KQK279" s="508"/>
      <c r="KQL279" s="508"/>
      <c r="KQM279" s="508"/>
      <c r="KQN279" s="508"/>
      <c r="KQO279" s="508"/>
      <c r="KQP279" s="508"/>
      <c r="KQQ279" s="508"/>
      <c r="KQR279" s="508"/>
      <c r="KQS279" s="508"/>
      <c r="KQT279" s="508"/>
      <c r="KQU279" s="508"/>
      <c r="KQV279" s="508"/>
      <c r="KQW279" s="508"/>
      <c r="KQX279" s="508"/>
      <c r="KQY279" s="508"/>
      <c r="KQZ279" s="508"/>
      <c r="KRA279" s="508"/>
      <c r="KRB279" s="508"/>
      <c r="KRC279" s="508"/>
      <c r="KRD279" s="508"/>
      <c r="KRE279" s="508"/>
      <c r="KRF279" s="508"/>
      <c r="KRG279" s="508"/>
      <c r="KRH279" s="508"/>
      <c r="KRI279" s="508"/>
      <c r="KRJ279" s="508"/>
      <c r="KRK279" s="508"/>
      <c r="KRL279" s="508"/>
      <c r="KRM279" s="508"/>
      <c r="KRN279" s="508"/>
      <c r="KRO279" s="508"/>
      <c r="KRP279" s="508"/>
      <c r="KRQ279" s="508"/>
      <c r="KRR279" s="508"/>
      <c r="KRS279" s="508"/>
      <c r="KRT279" s="508"/>
      <c r="KRU279" s="508"/>
      <c r="KRV279" s="508"/>
      <c r="KRW279" s="508"/>
      <c r="KRX279" s="508"/>
      <c r="KRY279" s="508"/>
      <c r="KRZ279" s="508"/>
      <c r="KSA279" s="508"/>
      <c r="KSB279" s="508"/>
      <c r="KSC279" s="508"/>
      <c r="KSD279" s="508"/>
      <c r="KSE279" s="508"/>
      <c r="KSF279" s="508"/>
      <c r="KSG279" s="508"/>
      <c r="KSH279" s="508"/>
      <c r="KSI279" s="508"/>
      <c r="KSJ279" s="508"/>
      <c r="KSK279" s="508"/>
      <c r="KSL279" s="508"/>
      <c r="KSM279" s="508"/>
      <c r="KSN279" s="508"/>
      <c r="KSO279" s="508"/>
      <c r="KSP279" s="508"/>
      <c r="KSQ279" s="508"/>
      <c r="KSR279" s="508"/>
      <c r="KSS279" s="508"/>
      <c r="KST279" s="508"/>
      <c r="KSU279" s="508"/>
      <c r="KSV279" s="508"/>
      <c r="KSW279" s="508"/>
      <c r="KSX279" s="508"/>
      <c r="KSY279" s="508"/>
      <c r="KSZ279" s="508"/>
      <c r="KTA279" s="508"/>
      <c r="KTB279" s="508"/>
      <c r="KTC279" s="508"/>
      <c r="KTD279" s="508"/>
      <c r="KTE279" s="508"/>
      <c r="KTF279" s="508"/>
      <c r="KTG279" s="508"/>
      <c r="KTH279" s="508"/>
      <c r="KTI279" s="508"/>
      <c r="KTJ279" s="508"/>
      <c r="KTK279" s="508"/>
      <c r="KTL279" s="508"/>
      <c r="KTM279" s="508"/>
      <c r="KTN279" s="508"/>
      <c r="KTO279" s="508"/>
      <c r="KTP279" s="508"/>
      <c r="KTQ279" s="508"/>
      <c r="KTR279" s="508"/>
      <c r="KTS279" s="508"/>
      <c r="KTT279" s="508"/>
      <c r="KTU279" s="508"/>
      <c r="KTV279" s="508"/>
      <c r="KTW279" s="508"/>
      <c r="KTX279" s="508"/>
      <c r="KTY279" s="508"/>
      <c r="KTZ279" s="508"/>
      <c r="KUA279" s="508"/>
      <c r="KUB279" s="508"/>
      <c r="KUC279" s="508"/>
      <c r="KUD279" s="508"/>
      <c r="KUE279" s="508"/>
      <c r="KUF279" s="508"/>
      <c r="KUG279" s="508"/>
      <c r="KUH279" s="508"/>
      <c r="KUI279" s="508"/>
      <c r="KUJ279" s="508"/>
      <c r="KUK279" s="508"/>
      <c r="KUL279" s="508"/>
      <c r="KUM279" s="508"/>
      <c r="KUN279" s="508"/>
      <c r="KUO279" s="508"/>
      <c r="KUP279" s="508"/>
      <c r="KUQ279" s="508"/>
      <c r="KUR279" s="508"/>
      <c r="KUS279" s="508"/>
      <c r="KUT279" s="508"/>
      <c r="KUU279" s="508"/>
      <c r="KUV279" s="508"/>
      <c r="KUW279" s="508"/>
      <c r="KUX279" s="508"/>
      <c r="KUY279" s="508"/>
      <c r="KUZ279" s="508"/>
      <c r="KVA279" s="508"/>
      <c r="KVB279" s="508"/>
      <c r="KVC279" s="508"/>
      <c r="KVD279" s="508"/>
      <c r="KVE279" s="508"/>
      <c r="KVF279" s="508"/>
      <c r="KVG279" s="508"/>
      <c r="KVH279" s="508"/>
      <c r="KVI279" s="508"/>
      <c r="KVJ279" s="508"/>
      <c r="KVK279" s="508"/>
      <c r="KVL279" s="508"/>
      <c r="KVM279" s="508"/>
      <c r="KVN279" s="508"/>
      <c r="KVO279" s="508"/>
      <c r="KVP279" s="508"/>
      <c r="KVQ279" s="508"/>
      <c r="KVR279" s="508"/>
      <c r="KVS279" s="508"/>
      <c r="KVT279" s="508"/>
      <c r="KVU279" s="508"/>
      <c r="KVV279" s="508"/>
      <c r="KVW279" s="508"/>
      <c r="KVX279" s="508"/>
      <c r="KVY279" s="508"/>
      <c r="KVZ279" s="508"/>
      <c r="KWA279" s="508"/>
      <c r="KWB279" s="508"/>
      <c r="KWC279" s="508"/>
      <c r="KWD279" s="508"/>
      <c r="KWE279" s="508"/>
      <c r="KWF279" s="508"/>
      <c r="KWG279" s="508"/>
      <c r="KWH279" s="508"/>
      <c r="KWI279" s="508"/>
      <c r="KWJ279" s="508"/>
      <c r="KWK279" s="508"/>
      <c r="KWL279" s="508"/>
      <c r="KWM279" s="508"/>
      <c r="KWN279" s="508"/>
      <c r="KWO279" s="508"/>
      <c r="KWP279" s="508"/>
      <c r="KWQ279" s="508"/>
      <c r="KWR279" s="508"/>
      <c r="KWS279" s="508"/>
      <c r="KWT279" s="508"/>
      <c r="KWU279" s="508"/>
      <c r="KWV279" s="508"/>
      <c r="KWW279" s="508"/>
      <c r="KWX279" s="508"/>
      <c r="KWY279" s="508"/>
      <c r="KWZ279" s="508"/>
      <c r="KXA279" s="508"/>
      <c r="KXB279" s="508"/>
      <c r="KXC279" s="508"/>
      <c r="KXD279" s="508"/>
      <c r="KXE279" s="508"/>
      <c r="KXF279" s="508"/>
      <c r="KXG279" s="508"/>
      <c r="KXH279" s="508"/>
      <c r="KXI279" s="508"/>
      <c r="KXJ279" s="508"/>
      <c r="KXK279" s="508"/>
      <c r="KXL279" s="508"/>
      <c r="KXM279" s="508"/>
      <c r="KXN279" s="508"/>
      <c r="KXO279" s="508"/>
      <c r="KXP279" s="508"/>
      <c r="KXQ279" s="508"/>
      <c r="KXR279" s="508"/>
      <c r="KXS279" s="508"/>
      <c r="KXT279" s="508"/>
      <c r="KXU279" s="508"/>
      <c r="KXV279" s="508"/>
      <c r="KXW279" s="508"/>
      <c r="KXX279" s="508"/>
      <c r="KXY279" s="508"/>
      <c r="KXZ279" s="508"/>
      <c r="KYA279" s="508"/>
      <c r="KYB279" s="508"/>
      <c r="KYC279" s="508"/>
      <c r="KYD279" s="508"/>
      <c r="KYE279" s="508"/>
      <c r="KYF279" s="508"/>
      <c r="KYG279" s="508"/>
      <c r="KYH279" s="508"/>
      <c r="KYI279" s="508"/>
      <c r="KYJ279" s="508"/>
      <c r="KYK279" s="508"/>
      <c r="KYL279" s="508"/>
      <c r="KYM279" s="508"/>
      <c r="KYN279" s="508"/>
      <c r="KYO279" s="508"/>
      <c r="KYP279" s="508"/>
      <c r="KYQ279" s="508"/>
      <c r="KYR279" s="508"/>
      <c r="KYS279" s="508"/>
      <c r="KYT279" s="508"/>
      <c r="KYU279" s="508"/>
      <c r="KYV279" s="508"/>
      <c r="KYW279" s="508"/>
      <c r="KYX279" s="508"/>
      <c r="KYY279" s="508"/>
      <c r="KYZ279" s="508"/>
      <c r="KZA279" s="508"/>
      <c r="KZB279" s="508"/>
      <c r="KZC279" s="508"/>
      <c r="KZD279" s="508"/>
      <c r="KZE279" s="508"/>
      <c r="KZF279" s="508"/>
      <c r="KZG279" s="508"/>
      <c r="KZH279" s="508"/>
      <c r="KZI279" s="508"/>
      <c r="KZJ279" s="508"/>
      <c r="KZK279" s="508"/>
      <c r="KZL279" s="508"/>
      <c r="KZM279" s="508"/>
      <c r="KZN279" s="508"/>
      <c r="KZO279" s="508"/>
      <c r="KZP279" s="508"/>
      <c r="KZQ279" s="508"/>
      <c r="KZR279" s="508"/>
      <c r="KZS279" s="508"/>
      <c r="KZT279" s="508"/>
      <c r="KZU279" s="508"/>
      <c r="KZV279" s="508"/>
      <c r="KZW279" s="508"/>
      <c r="KZX279" s="508"/>
      <c r="KZY279" s="508"/>
      <c r="KZZ279" s="508"/>
      <c r="LAA279" s="508"/>
      <c r="LAB279" s="508"/>
      <c r="LAC279" s="508"/>
      <c r="LAD279" s="508"/>
      <c r="LAE279" s="508"/>
      <c r="LAF279" s="508"/>
      <c r="LAG279" s="508"/>
      <c r="LAH279" s="508"/>
      <c r="LAI279" s="508"/>
      <c r="LAJ279" s="508"/>
      <c r="LAK279" s="508"/>
      <c r="LAL279" s="508"/>
      <c r="LAM279" s="508"/>
      <c r="LAN279" s="508"/>
      <c r="LAO279" s="508"/>
      <c r="LAP279" s="508"/>
      <c r="LAQ279" s="508"/>
      <c r="LAR279" s="508"/>
      <c r="LAS279" s="508"/>
      <c r="LAT279" s="508"/>
      <c r="LAU279" s="508"/>
      <c r="LAV279" s="508"/>
      <c r="LAW279" s="508"/>
      <c r="LAX279" s="508"/>
      <c r="LAY279" s="508"/>
      <c r="LAZ279" s="508"/>
      <c r="LBA279" s="508"/>
      <c r="LBB279" s="508"/>
      <c r="LBC279" s="508"/>
      <c r="LBD279" s="508"/>
      <c r="LBE279" s="508"/>
      <c r="LBF279" s="508"/>
      <c r="LBG279" s="508"/>
      <c r="LBH279" s="508"/>
      <c r="LBI279" s="508"/>
      <c r="LBJ279" s="508"/>
      <c r="LBK279" s="508"/>
      <c r="LBL279" s="508"/>
      <c r="LBM279" s="508"/>
      <c r="LBN279" s="508"/>
      <c r="LBO279" s="508"/>
      <c r="LBP279" s="508"/>
      <c r="LBQ279" s="508"/>
      <c r="LBR279" s="508"/>
      <c r="LBS279" s="508"/>
      <c r="LBT279" s="508"/>
      <c r="LBU279" s="508"/>
      <c r="LBV279" s="508"/>
      <c r="LBW279" s="508"/>
      <c r="LBX279" s="508"/>
      <c r="LBY279" s="508"/>
      <c r="LBZ279" s="508"/>
      <c r="LCA279" s="508"/>
      <c r="LCB279" s="508"/>
      <c r="LCC279" s="508"/>
      <c r="LCD279" s="508"/>
      <c r="LCE279" s="508"/>
      <c r="LCF279" s="508"/>
      <c r="LCG279" s="508"/>
      <c r="LCH279" s="508"/>
      <c r="LCI279" s="508"/>
      <c r="LCJ279" s="508"/>
      <c r="LCK279" s="508"/>
      <c r="LCL279" s="508"/>
      <c r="LCM279" s="508"/>
      <c r="LCN279" s="508"/>
      <c r="LCO279" s="508"/>
      <c r="LCP279" s="508"/>
      <c r="LCQ279" s="508"/>
      <c r="LCR279" s="508"/>
      <c r="LCS279" s="508"/>
      <c r="LCT279" s="508"/>
      <c r="LCU279" s="508"/>
      <c r="LCV279" s="508"/>
      <c r="LCW279" s="508"/>
      <c r="LCX279" s="508"/>
      <c r="LCY279" s="508"/>
      <c r="LCZ279" s="508"/>
      <c r="LDA279" s="508"/>
      <c r="LDB279" s="508"/>
      <c r="LDC279" s="508"/>
      <c r="LDD279" s="508"/>
      <c r="LDE279" s="508"/>
      <c r="LDF279" s="508"/>
      <c r="LDG279" s="508"/>
      <c r="LDH279" s="508"/>
      <c r="LDI279" s="508"/>
      <c r="LDJ279" s="508"/>
      <c r="LDK279" s="508"/>
      <c r="LDL279" s="508"/>
      <c r="LDM279" s="508"/>
      <c r="LDN279" s="508"/>
      <c r="LDO279" s="508"/>
      <c r="LDP279" s="508"/>
      <c r="LDQ279" s="508"/>
      <c r="LDR279" s="508"/>
      <c r="LDS279" s="508"/>
      <c r="LDT279" s="508"/>
      <c r="LDU279" s="508"/>
      <c r="LDV279" s="508"/>
      <c r="LDW279" s="508"/>
      <c r="LDX279" s="508"/>
      <c r="LDY279" s="508"/>
      <c r="LDZ279" s="508"/>
      <c r="LEA279" s="508"/>
      <c r="LEB279" s="508"/>
      <c r="LEC279" s="508"/>
      <c r="LED279" s="508"/>
      <c r="LEE279" s="508"/>
      <c r="LEF279" s="508"/>
      <c r="LEG279" s="508"/>
      <c r="LEH279" s="508"/>
      <c r="LEI279" s="508"/>
      <c r="LEJ279" s="508"/>
      <c r="LEK279" s="508"/>
      <c r="LEL279" s="508"/>
      <c r="LEM279" s="508"/>
      <c r="LEN279" s="508"/>
      <c r="LEO279" s="508"/>
      <c r="LEP279" s="508"/>
      <c r="LEQ279" s="508"/>
      <c r="LER279" s="508"/>
      <c r="LES279" s="508"/>
      <c r="LET279" s="508"/>
      <c r="LEU279" s="508"/>
      <c r="LEV279" s="508"/>
      <c r="LEW279" s="508"/>
      <c r="LEX279" s="508"/>
      <c r="LEY279" s="508"/>
      <c r="LEZ279" s="508"/>
      <c r="LFA279" s="508"/>
      <c r="LFB279" s="508"/>
      <c r="LFC279" s="508"/>
      <c r="LFD279" s="508"/>
      <c r="LFE279" s="508"/>
      <c r="LFF279" s="508"/>
      <c r="LFG279" s="508"/>
      <c r="LFH279" s="508"/>
      <c r="LFI279" s="508"/>
      <c r="LFJ279" s="508"/>
      <c r="LFK279" s="508"/>
      <c r="LFL279" s="508"/>
      <c r="LFM279" s="508"/>
      <c r="LFN279" s="508"/>
      <c r="LFO279" s="508"/>
      <c r="LFP279" s="508"/>
      <c r="LFQ279" s="508"/>
      <c r="LFR279" s="508"/>
      <c r="LFS279" s="508"/>
      <c r="LFT279" s="508"/>
      <c r="LFU279" s="508"/>
      <c r="LFV279" s="508"/>
      <c r="LFW279" s="508"/>
      <c r="LFX279" s="508"/>
      <c r="LFY279" s="508"/>
      <c r="LFZ279" s="508"/>
      <c r="LGA279" s="508"/>
      <c r="LGB279" s="508"/>
      <c r="LGC279" s="508"/>
      <c r="LGD279" s="508"/>
      <c r="LGE279" s="508"/>
      <c r="LGF279" s="508"/>
      <c r="LGG279" s="508"/>
      <c r="LGH279" s="508"/>
      <c r="LGI279" s="508"/>
      <c r="LGJ279" s="508"/>
      <c r="LGK279" s="508"/>
      <c r="LGL279" s="508"/>
      <c r="LGM279" s="508"/>
      <c r="LGN279" s="508"/>
      <c r="LGO279" s="508"/>
      <c r="LGP279" s="508"/>
      <c r="LGQ279" s="508"/>
      <c r="LGR279" s="508"/>
      <c r="LGS279" s="508"/>
      <c r="LGT279" s="508"/>
      <c r="LGU279" s="508"/>
      <c r="LGV279" s="508"/>
      <c r="LGW279" s="508"/>
      <c r="LGX279" s="508"/>
      <c r="LGY279" s="508"/>
      <c r="LGZ279" s="508"/>
      <c r="LHA279" s="508"/>
      <c r="LHB279" s="508"/>
      <c r="LHC279" s="508"/>
      <c r="LHD279" s="508"/>
      <c r="LHE279" s="508"/>
      <c r="LHF279" s="508"/>
      <c r="LHG279" s="508"/>
      <c r="LHH279" s="508"/>
      <c r="LHI279" s="508"/>
      <c r="LHJ279" s="508"/>
      <c r="LHK279" s="508"/>
      <c r="LHL279" s="508"/>
      <c r="LHM279" s="508"/>
      <c r="LHN279" s="508"/>
      <c r="LHO279" s="508"/>
      <c r="LHP279" s="508"/>
      <c r="LHQ279" s="508"/>
      <c r="LHR279" s="508"/>
      <c r="LHS279" s="508"/>
      <c r="LHT279" s="508"/>
      <c r="LHU279" s="508"/>
      <c r="LHV279" s="508"/>
      <c r="LHW279" s="508"/>
      <c r="LHX279" s="508"/>
      <c r="LHY279" s="508"/>
      <c r="LHZ279" s="508"/>
      <c r="LIA279" s="508"/>
      <c r="LIB279" s="508"/>
      <c r="LIC279" s="508"/>
      <c r="LID279" s="508"/>
      <c r="LIE279" s="508"/>
      <c r="LIF279" s="508"/>
      <c r="LIG279" s="508"/>
      <c r="LIH279" s="508"/>
      <c r="LII279" s="508"/>
      <c r="LIJ279" s="508"/>
      <c r="LIK279" s="508"/>
      <c r="LIL279" s="508"/>
      <c r="LIM279" s="508"/>
      <c r="LIN279" s="508"/>
      <c r="LIO279" s="508"/>
      <c r="LIP279" s="508"/>
      <c r="LIQ279" s="508"/>
      <c r="LIR279" s="508"/>
      <c r="LIS279" s="508"/>
      <c r="LIT279" s="508"/>
      <c r="LIU279" s="508"/>
      <c r="LIV279" s="508"/>
      <c r="LIW279" s="508"/>
      <c r="LIX279" s="508"/>
      <c r="LIY279" s="508"/>
      <c r="LIZ279" s="508"/>
      <c r="LJA279" s="508"/>
      <c r="LJB279" s="508"/>
      <c r="LJC279" s="508"/>
      <c r="LJD279" s="508"/>
      <c r="LJE279" s="508"/>
      <c r="LJF279" s="508"/>
      <c r="LJG279" s="508"/>
      <c r="LJH279" s="508"/>
      <c r="LJI279" s="508"/>
      <c r="LJJ279" s="508"/>
      <c r="LJK279" s="508"/>
      <c r="LJL279" s="508"/>
      <c r="LJM279" s="508"/>
      <c r="LJN279" s="508"/>
      <c r="LJO279" s="508"/>
      <c r="LJP279" s="508"/>
      <c r="LJQ279" s="508"/>
      <c r="LJR279" s="508"/>
      <c r="LJS279" s="508"/>
      <c r="LJT279" s="508"/>
      <c r="LJU279" s="508"/>
      <c r="LJV279" s="508"/>
      <c r="LJW279" s="508"/>
      <c r="LJX279" s="508"/>
      <c r="LJY279" s="508"/>
      <c r="LJZ279" s="508"/>
      <c r="LKA279" s="508"/>
      <c r="LKB279" s="508"/>
      <c r="LKC279" s="508"/>
      <c r="LKD279" s="508"/>
      <c r="LKE279" s="508"/>
      <c r="LKF279" s="508"/>
      <c r="LKG279" s="508"/>
      <c r="LKH279" s="508"/>
      <c r="LKI279" s="508"/>
      <c r="LKJ279" s="508"/>
      <c r="LKK279" s="508"/>
      <c r="LKL279" s="508"/>
      <c r="LKM279" s="508"/>
      <c r="LKN279" s="508"/>
      <c r="LKO279" s="508"/>
      <c r="LKP279" s="508"/>
      <c r="LKQ279" s="508"/>
      <c r="LKR279" s="508"/>
      <c r="LKS279" s="508"/>
      <c r="LKT279" s="508"/>
      <c r="LKU279" s="508"/>
      <c r="LKV279" s="508"/>
      <c r="LKW279" s="508"/>
      <c r="LKX279" s="508"/>
      <c r="LKY279" s="508"/>
      <c r="LKZ279" s="508"/>
      <c r="LLA279" s="508"/>
      <c r="LLB279" s="508"/>
      <c r="LLC279" s="508"/>
      <c r="LLD279" s="508"/>
      <c r="LLE279" s="508"/>
      <c r="LLF279" s="508"/>
      <c r="LLG279" s="508"/>
      <c r="LLH279" s="508"/>
      <c r="LLI279" s="508"/>
      <c r="LLJ279" s="508"/>
      <c r="LLK279" s="508"/>
      <c r="LLL279" s="508"/>
      <c r="LLM279" s="508"/>
      <c r="LLN279" s="508"/>
      <c r="LLO279" s="508"/>
      <c r="LLP279" s="508"/>
      <c r="LLQ279" s="508"/>
      <c r="LLR279" s="508"/>
      <c r="LLS279" s="508"/>
      <c r="LLT279" s="508"/>
      <c r="LLU279" s="508"/>
      <c r="LLV279" s="508"/>
      <c r="LLW279" s="508"/>
      <c r="LLX279" s="508"/>
      <c r="LLY279" s="508"/>
      <c r="LLZ279" s="508"/>
      <c r="LMA279" s="508"/>
      <c r="LMB279" s="508"/>
      <c r="LMC279" s="508"/>
      <c r="LMD279" s="508"/>
      <c r="LME279" s="508"/>
      <c r="LMF279" s="508"/>
      <c r="LMG279" s="508"/>
      <c r="LMH279" s="508"/>
      <c r="LMI279" s="508"/>
      <c r="LMJ279" s="508"/>
      <c r="LMK279" s="508"/>
      <c r="LML279" s="508"/>
      <c r="LMM279" s="508"/>
      <c r="LMN279" s="508"/>
      <c r="LMO279" s="508"/>
      <c r="LMP279" s="508"/>
      <c r="LMQ279" s="508"/>
      <c r="LMR279" s="508"/>
      <c r="LMS279" s="508"/>
      <c r="LMT279" s="508"/>
      <c r="LMU279" s="508"/>
      <c r="LMV279" s="508"/>
      <c r="LMW279" s="508"/>
      <c r="LMX279" s="508"/>
      <c r="LMY279" s="508"/>
      <c r="LMZ279" s="508"/>
      <c r="LNA279" s="508"/>
      <c r="LNB279" s="508"/>
      <c r="LNC279" s="508"/>
      <c r="LND279" s="508"/>
      <c r="LNE279" s="508"/>
      <c r="LNF279" s="508"/>
      <c r="LNG279" s="508"/>
      <c r="LNH279" s="508"/>
      <c r="LNI279" s="508"/>
      <c r="LNJ279" s="508"/>
      <c r="LNK279" s="508"/>
      <c r="LNL279" s="508"/>
      <c r="LNM279" s="508"/>
      <c r="LNN279" s="508"/>
      <c r="LNO279" s="508"/>
      <c r="LNP279" s="508"/>
      <c r="LNQ279" s="508"/>
      <c r="LNR279" s="508"/>
      <c r="LNS279" s="508"/>
      <c r="LNT279" s="508"/>
      <c r="LNU279" s="508"/>
      <c r="LNV279" s="508"/>
      <c r="LNW279" s="508"/>
      <c r="LNX279" s="508"/>
      <c r="LNY279" s="508"/>
      <c r="LNZ279" s="508"/>
      <c r="LOA279" s="508"/>
      <c r="LOB279" s="508"/>
      <c r="LOC279" s="508"/>
      <c r="LOD279" s="508"/>
      <c r="LOE279" s="508"/>
      <c r="LOF279" s="508"/>
      <c r="LOG279" s="508"/>
      <c r="LOH279" s="508"/>
      <c r="LOI279" s="508"/>
      <c r="LOJ279" s="508"/>
      <c r="LOK279" s="508"/>
      <c r="LOL279" s="508"/>
      <c r="LOM279" s="508"/>
      <c r="LON279" s="508"/>
      <c r="LOO279" s="508"/>
      <c r="LOP279" s="508"/>
      <c r="LOQ279" s="508"/>
      <c r="LOR279" s="508"/>
      <c r="LOS279" s="508"/>
      <c r="LOT279" s="508"/>
      <c r="LOU279" s="508"/>
      <c r="LOV279" s="508"/>
      <c r="LOW279" s="508"/>
      <c r="LOX279" s="508"/>
      <c r="LOY279" s="508"/>
      <c r="LOZ279" s="508"/>
      <c r="LPA279" s="508"/>
      <c r="LPB279" s="508"/>
      <c r="LPC279" s="508"/>
      <c r="LPD279" s="508"/>
      <c r="LPE279" s="508"/>
      <c r="LPF279" s="508"/>
      <c r="LPG279" s="508"/>
      <c r="LPH279" s="508"/>
      <c r="LPI279" s="508"/>
      <c r="LPJ279" s="508"/>
      <c r="LPK279" s="508"/>
      <c r="LPL279" s="508"/>
      <c r="LPM279" s="508"/>
      <c r="LPN279" s="508"/>
      <c r="LPO279" s="508"/>
      <c r="LPP279" s="508"/>
      <c r="LPQ279" s="508"/>
      <c r="LPR279" s="508"/>
      <c r="LPS279" s="508"/>
      <c r="LPT279" s="508"/>
      <c r="LPU279" s="508"/>
      <c r="LPV279" s="508"/>
      <c r="LPW279" s="508"/>
      <c r="LPX279" s="508"/>
      <c r="LPY279" s="508"/>
      <c r="LPZ279" s="508"/>
      <c r="LQA279" s="508"/>
      <c r="LQB279" s="508"/>
      <c r="LQC279" s="508"/>
      <c r="LQD279" s="508"/>
      <c r="LQE279" s="508"/>
      <c r="LQF279" s="508"/>
      <c r="LQG279" s="508"/>
      <c r="LQH279" s="508"/>
      <c r="LQI279" s="508"/>
      <c r="LQJ279" s="508"/>
      <c r="LQK279" s="508"/>
      <c r="LQL279" s="508"/>
      <c r="LQM279" s="508"/>
      <c r="LQN279" s="508"/>
      <c r="LQO279" s="508"/>
      <c r="LQP279" s="508"/>
      <c r="LQQ279" s="508"/>
      <c r="LQR279" s="508"/>
      <c r="LQS279" s="508"/>
      <c r="LQT279" s="508"/>
      <c r="LQU279" s="508"/>
      <c r="LQV279" s="508"/>
      <c r="LQW279" s="508"/>
      <c r="LQX279" s="508"/>
      <c r="LQY279" s="508"/>
      <c r="LQZ279" s="508"/>
      <c r="LRA279" s="508"/>
      <c r="LRB279" s="508"/>
      <c r="LRC279" s="508"/>
      <c r="LRD279" s="508"/>
      <c r="LRE279" s="508"/>
      <c r="LRF279" s="508"/>
      <c r="LRG279" s="508"/>
      <c r="LRH279" s="508"/>
      <c r="LRI279" s="508"/>
      <c r="LRJ279" s="508"/>
      <c r="LRK279" s="508"/>
      <c r="LRL279" s="508"/>
      <c r="LRM279" s="508"/>
      <c r="LRN279" s="508"/>
      <c r="LRO279" s="508"/>
      <c r="LRP279" s="508"/>
      <c r="LRQ279" s="508"/>
      <c r="LRR279" s="508"/>
      <c r="LRS279" s="508"/>
      <c r="LRT279" s="508"/>
      <c r="LRU279" s="508"/>
      <c r="LRV279" s="508"/>
      <c r="LRW279" s="508"/>
      <c r="LRX279" s="508"/>
      <c r="LRY279" s="508"/>
      <c r="LRZ279" s="508"/>
      <c r="LSA279" s="508"/>
      <c r="LSB279" s="508"/>
      <c r="LSC279" s="508"/>
      <c r="LSD279" s="508"/>
      <c r="LSE279" s="508"/>
      <c r="LSF279" s="508"/>
      <c r="LSG279" s="508"/>
      <c r="LSH279" s="508"/>
      <c r="LSI279" s="508"/>
      <c r="LSJ279" s="508"/>
      <c r="LSK279" s="508"/>
      <c r="LSL279" s="508"/>
      <c r="LSM279" s="508"/>
      <c r="LSN279" s="508"/>
      <c r="LSO279" s="508"/>
      <c r="LSP279" s="508"/>
      <c r="LSQ279" s="508"/>
      <c r="LSR279" s="508"/>
      <c r="LSS279" s="508"/>
      <c r="LST279" s="508"/>
      <c r="LSU279" s="508"/>
      <c r="LSV279" s="508"/>
      <c r="LSW279" s="508"/>
      <c r="LSX279" s="508"/>
      <c r="LSY279" s="508"/>
      <c r="LSZ279" s="508"/>
      <c r="LTA279" s="508"/>
      <c r="LTB279" s="508"/>
      <c r="LTC279" s="508"/>
      <c r="LTD279" s="508"/>
      <c r="LTE279" s="508"/>
      <c r="LTF279" s="508"/>
      <c r="LTG279" s="508"/>
      <c r="LTH279" s="508"/>
      <c r="LTI279" s="508"/>
      <c r="LTJ279" s="508"/>
      <c r="LTK279" s="508"/>
      <c r="LTL279" s="508"/>
      <c r="LTM279" s="508"/>
      <c r="LTN279" s="508"/>
      <c r="LTO279" s="508"/>
      <c r="LTP279" s="508"/>
      <c r="LTQ279" s="508"/>
      <c r="LTR279" s="508"/>
      <c r="LTS279" s="508"/>
      <c r="LTT279" s="508"/>
      <c r="LTU279" s="508"/>
      <c r="LTV279" s="508"/>
      <c r="LTW279" s="508"/>
      <c r="LTX279" s="508"/>
      <c r="QXG279" s="508"/>
      <c r="QXH279" s="508"/>
      <c r="QXI279" s="508"/>
      <c r="QXJ279" s="508"/>
      <c r="QXK279" s="508"/>
      <c r="QXL279" s="508"/>
      <c r="QXM279" s="508"/>
      <c r="QXN279" s="508"/>
      <c r="QXO279" s="508"/>
      <c r="QXP279" s="508"/>
      <c r="QXQ279" s="508"/>
      <c r="QXR279" s="508"/>
      <c r="QXS279" s="508"/>
      <c r="QXT279" s="508"/>
      <c r="QXU279" s="508"/>
      <c r="QXV279" s="508"/>
      <c r="QXW279" s="508"/>
      <c r="QXX279" s="508"/>
      <c r="QXY279" s="508"/>
      <c r="QXZ279" s="508"/>
      <c r="QYA279" s="508"/>
      <c r="QYB279" s="508"/>
      <c r="QYC279" s="508"/>
      <c r="QYD279" s="508"/>
      <c r="QYE279" s="508"/>
      <c r="QYF279" s="508"/>
      <c r="QYG279" s="508"/>
      <c r="QYH279" s="508"/>
      <c r="QYI279" s="508"/>
      <c r="QYJ279" s="508"/>
      <c r="QYK279" s="508"/>
      <c r="QYL279" s="508"/>
      <c r="QYM279" s="508"/>
      <c r="QYN279" s="508"/>
      <c r="QYO279" s="508"/>
      <c r="QYP279" s="508"/>
      <c r="QYQ279" s="508"/>
      <c r="QYR279" s="508"/>
      <c r="QYS279" s="508"/>
      <c r="QYT279" s="508"/>
      <c r="QYU279" s="508"/>
      <c r="QYV279" s="508"/>
      <c r="QYW279" s="508"/>
      <c r="QYX279" s="508"/>
      <c r="QYY279" s="508"/>
      <c r="QYZ279" s="508"/>
      <c r="QZA279" s="508"/>
      <c r="QZB279" s="508"/>
      <c r="QZC279" s="508"/>
      <c r="QZD279" s="508"/>
      <c r="QZE279" s="508"/>
      <c r="QZF279" s="508"/>
      <c r="QZG279" s="508"/>
      <c r="QZH279" s="508"/>
      <c r="QZI279" s="508"/>
      <c r="QZJ279" s="508"/>
      <c r="QZK279" s="508"/>
      <c r="QZL279" s="508"/>
      <c r="QZM279" s="508"/>
      <c r="QZN279" s="508"/>
      <c r="QZO279" s="508"/>
      <c r="QZP279" s="508"/>
      <c r="QZQ279" s="508"/>
      <c r="QZR279" s="508"/>
      <c r="QZS279" s="508"/>
      <c r="QZT279" s="508"/>
      <c r="QZU279" s="508"/>
      <c r="QZV279" s="508"/>
      <c r="QZW279" s="508"/>
      <c r="QZX279" s="508"/>
      <c r="QZY279" s="508"/>
      <c r="QZZ279" s="508"/>
      <c r="RAA279" s="508"/>
      <c r="RAB279" s="508"/>
      <c r="RAC279" s="508"/>
      <c r="RAD279" s="508"/>
      <c r="RAE279" s="508"/>
      <c r="RAF279" s="508"/>
      <c r="RAG279" s="508"/>
      <c r="RAH279" s="508"/>
      <c r="RAI279" s="508"/>
      <c r="RAJ279" s="508"/>
      <c r="RAK279" s="508"/>
      <c r="RAL279" s="508"/>
      <c r="RAM279" s="508"/>
      <c r="RAN279" s="508"/>
      <c r="RAO279" s="508"/>
      <c r="RAP279" s="508"/>
      <c r="RAQ279" s="508"/>
      <c r="RAR279" s="508"/>
      <c r="RAS279" s="508"/>
      <c r="RAT279" s="508"/>
      <c r="RAU279" s="508"/>
      <c r="RAV279" s="508"/>
      <c r="RAW279" s="508"/>
      <c r="RAX279" s="508"/>
      <c r="RAY279" s="508"/>
      <c r="RAZ279" s="508"/>
      <c r="RBA279" s="508"/>
      <c r="RBB279" s="508"/>
      <c r="RBC279" s="508"/>
      <c r="RBD279" s="508"/>
      <c r="RBE279" s="508"/>
      <c r="RBF279" s="508"/>
      <c r="RBG279" s="508"/>
      <c r="RBH279" s="508"/>
      <c r="RBI279" s="508"/>
      <c r="RBJ279" s="508"/>
      <c r="RBK279" s="508"/>
      <c r="RBL279" s="508"/>
      <c r="RBM279" s="508"/>
      <c r="RBN279" s="508"/>
      <c r="RBO279" s="508"/>
      <c r="RBP279" s="508"/>
      <c r="RBQ279" s="508"/>
      <c r="RBR279" s="508"/>
      <c r="RBS279" s="508"/>
      <c r="RBT279" s="508"/>
      <c r="RBU279" s="508"/>
      <c r="RBV279" s="508"/>
      <c r="RBW279" s="508"/>
      <c r="RBX279" s="508"/>
      <c r="RBY279" s="508"/>
      <c r="RBZ279" s="508"/>
      <c r="RCA279" s="508"/>
      <c r="RCB279" s="508"/>
      <c r="RCC279" s="508"/>
      <c r="RCD279" s="508"/>
      <c r="RCE279" s="508"/>
      <c r="RCF279" s="508"/>
      <c r="RCG279" s="508"/>
      <c r="RCH279" s="508"/>
      <c r="RCI279" s="508"/>
      <c r="RCJ279" s="508"/>
      <c r="RCK279" s="508"/>
      <c r="RCL279" s="508"/>
      <c r="RCM279" s="508"/>
      <c r="RCN279" s="508"/>
      <c r="RCO279" s="508"/>
      <c r="RCP279" s="508"/>
      <c r="RCQ279" s="508"/>
      <c r="RCR279" s="508"/>
      <c r="RCS279" s="508"/>
      <c r="RCT279" s="508"/>
      <c r="RCU279" s="508"/>
      <c r="RCV279" s="508"/>
      <c r="RCW279" s="508"/>
      <c r="RCX279" s="508"/>
      <c r="RCY279" s="508"/>
      <c r="RCZ279" s="508"/>
      <c r="RDA279" s="508"/>
      <c r="RDB279" s="508"/>
      <c r="RDC279" s="508"/>
      <c r="RDD279" s="508"/>
      <c r="RDE279" s="508"/>
      <c r="RDF279" s="508"/>
      <c r="RDG279" s="508"/>
      <c r="RDH279" s="508"/>
      <c r="RDI279" s="508"/>
      <c r="RDJ279" s="508"/>
      <c r="RDK279" s="508"/>
      <c r="RDL279" s="508"/>
      <c r="RDM279" s="508"/>
      <c r="RDN279" s="508"/>
      <c r="RDO279" s="508"/>
      <c r="RDP279" s="508"/>
      <c r="RDQ279" s="508"/>
      <c r="RDR279" s="508"/>
      <c r="RDS279" s="508"/>
      <c r="RDT279" s="508"/>
      <c r="RDU279" s="508"/>
      <c r="RDV279" s="508"/>
      <c r="RDW279" s="508"/>
      <c r="RDX279" s="508"/>
      <c r="RDY279" s="508"/>
      <c r="RDZ279" s="508"/>
      <c r="REA279" s="508"/>
      <c r="REB279" s="508"/>
      <c r="REC279" s="508"/>
      <c r="RED279" s="508"/>
      <c r="REE279" s="508"/>
      <c r="REF279" s="508"/>
      <c r="REG279" s="508"/>
      <c r="REH279" s="508"/>
      <c r="REI279" s="508"/>
      <c r="REJ279" s="508"/>
      <c r="REK279" s="508"/>
      <c r="REL279" s="508"/>
      <c r="REM279" s="508"/>
      <c r="REN279" s="508"/>
      <c r="REO279" s="508"/>
      <c r="REP279" s="508"/>
      <c r="REQ279" s="508"/>
      <c r="RER279" s="508"/>
      <c r="RES279" s="508"/>
      <c r="RET279" s="508"/>
      <c r="REU279" s="508"/>
      <c r="REV279" s="508"/>
      <c r="REW279" s="508"/>
      <c r="REX279" s="508"/>
      <c r="REY279" s="508"/>
      <c r="REZ279" s="508"/>
      <c r="RFA279" s="508"/>
      <c r="RFB279" s="508"/>
      <c r="RFC279" s="508"/>
      <c r="RFD279" s="508"/>
      <c r="RFE279" s="508"/>
      <c r="RFF279" s="508"/>
      <c r="RFG279" s="508"/>
      <c r="RFH279" s="508"/>
      <c r="RFI279" s="508"/>
      <c r="RFJ279" s="508"/>
      <c r="RFK279" s="508"/>
      <c r="RFL279" s="508"/>
      <c r="RFM279" s="508"/>
      <c r="RFN279" s="508"/>
      <c r="RFO279" s="508"/>
      <c r="RFP279" s="508"/>
      <c r="RFQ279" s="508"/>
      <c r="RFR279" s="508"/>
      <c r="RFS279" s="508"/>
      <c r="RFT279" s="508"/>
      <c r="RFU279" s="508"/>
      <c r="RFV279" s="508"/>
      <c r="RFW279" s="508"/>
      <c r="RFX279" s="508"/>
      <c r="RFY279" s="508"/>
      <c r="RFZ279" s="508"/>
      <c r="RGA279" s="508"/>
      <c r="RGB279" s="508"/>
      <c r="RGC279" s="508"/>
      <c r="RGD279" s="508"/>
      <c r="RGE279" s="508"/>
      <c r="RGF279" s="508"/>
      <c r="RGG279" s="508"/>
      <c r="RGH279" s="508"/>
      <c r="RGI279" s="508"/>
      <c r="RGJ279" s="508"/>
      <c r="RGK279" s="508"/>
      <c r="RGL279" s="508"/>
      <c r="RGM279" s="508"/>
      <c r="RGN279" s="508"/>
      <c r="RGO279" s="508"/>
      <c r="RGP279" s="508"/>
      <c r="RGQ279" s="508"/>
      <c r="RGR279" s="508"/>
      <c r="RGS279" s="508"/>
      <c r="RGT279" s="508"/>
      <c r="RGU279" s="508"/>
      <c r="RGV279" s="508"/>
      <c r="RGW279" s="508"/>
      <c r="RGX279" s="508"/>
      <c r="RGY279" s="508"/>
      <c r="RGZ279" s="508"/>
      <c r="RHA279" s="508"/>
      <c r="RHB279" s="508"/>
      <c r="RHC279" s="508"/>
      <c r="RHD279" s="508"/>
      <c r="RHE279" s="508"/>
      <c r="RHF279" s="508"/>
      <c r="RHG279" s="508"/>
      <c r="RHH279" s="508"/>
      <c r="RHI279" s="508"/>
      <c r="RHJ279" s="508"/>
      <c r="RHK279" s="508"/>
      <c r="RHL279" s="508"/>
      <c r="RHM279" s="508"/>
      <c r="RHN279" s="508"/>
      <c r="RHO279" s="508"/>
      <c r="RHP279" s="508"/>
      <c r="RHQ279" s="508"/>
      <c r="RHR279" s="508"/>
      <c r="RHS279" s="508"/>
      <c r="RHT279" s="508"/>
      <c r="RHU279" s="508"/>
      <c r="RHV279" s="508"/>
      <c r="RHW279" s="508"/>
      <c r="RHX279" s="508"/>
      <c r="RHY279" s="508"/>
      <c r="RHZ279" s="508"/>
      <c r="RIA279" s="508"/>
      <c r="RIB279" s="508"/>
      <c r="RIC279" s="508"/>
      <c r="RID279" s="508"/>
      <c r="RIE279" s="508"/>
      <c r="RIF279" s="508"/>
      <c r="RIG279" s="508"/>
      <c r="RIH279" s="508"/>
      <c r="RII279" s="508"/>
      <c r="RIJ279" s="508"/>
      <c r="RIK279" s="508"/>
      <c r="RIL279" s="508"/>
      <c r="RIM279" s="508"/>
      <c r="RIN279" s="508"/>
      <c r="RIO279" s="508"/>
      <c r="RIP279" s="508"/>
      <c r="RIQ279" s="508"/>
      <c r="RIR279" s="508"/>
      <c r="RIS279" s="508"/>
      <c r="RIT279" s="508"/>
      <c r="RIU279" s="508"/>
      <c r="RIV279" s="508"/>
      <c r="RIW279" s="508"/>
      <c r="RIX279" s="508"/>
      <c r="RIY279" s="508"/>
      <c r="RIZ279" s="508"/>
      <c r="RJA279" s="508"/>
      <c r="RJB279" s="508"/>
      <c r="RJC279" s="508"/>
      <c r="RJD279" s="508"/>
      <c r="RJE279" s="508"/>
      <c r="RJF279" s="508"/>
      <c r="RJG279" s="508"/>
      <c r="RJH279" s="508"/>
      <c r="RJI279" s="508"/>
      <c r="RJJ279" s="508"/>
      <c r="RJK279" s="508"/>
      <c r="RJL279" s="508"/>
      <c r="RJM279" s="508"/>
      <c r="RJN279" s="508"/>
      <c r="RJO279" s="508"/>
      <c r="RJP279" s="508"/>
      <c r="RJQ279" s="508"/>
      <c r="RJR279" s="508"/>
      <c r="RJS279" s="508"/>
      <c r="RJT279" s="508"/>
      <c r="RJU279" s="508"/>
      <c r="RJV279" s="508"/>
      <c r="RJW279" s="508"/>
      <c r="RJX279" s="508"/>
      <c r="RJY279" s="508"/>
      <c r="RJZ279" s="508"/>
      <c r="RKA279" s="508"/>
      <c r="RKB279" s="508"/>
      <c r="RKC279" s="508"/>
      <c r="RKD279" s="508"/>
      <c r="RKE279" s="508"/>
      <c r="RKF279" s="508"/>
      <c r="RKG279" s="508"/>
      <c r="RKH279" s="508"/>
      <c r="RKI279" s="508"/>
      <c r="RKJ279" s="508"/>
      <c r="RKK279" s="508"/>
      <c r="RKL279" s="508"/>
      <c r="RKM279" s="508"/>
      <c r="RKN279" s="508"/>
      <c r="RKO279" s="508"/>
      <c r="RKP279" s="508"/>
      <c r="RKQ279" s="508"/>
      <c r="RKR279" s="508"/>
      <c r="RKS279" s="508"/>
      <c r="RKT279" s="508"/>
      <c r="RKU279" s="508"/>
      <c r="RKV279" s="508"/>
      <c r="RKW279" s="508"/>
      <c r="RKX279" s="508"/>
      <c r="RKY279" s="508"/>
      <c r="RKZ279" s="508"/>
      <c r="RLA279" s="508"/>
      <c r="RLB279" s="508"/>
      <c r="RLC279" s="508"/>
      <c r="RLD279" s="508"/>
      <c r="RLE279" s="508"/>
      <c r="RLF279" s="508"/>
      <c r="RLG279" s="508"/>
      <c r="RLH279" s="508"/>
      <c r="RLI279" s="508"/>
      <c r="RLJ279" s="508"/>
      <c r="RLK279" s="508"/>
      <c r="RLL279" s="508"/>
      <c r="RLM279" s="508"/>
      <c r="RLN279" s="508"/>
      <c r="RLO279" s="508"/>
      <c r="RLP279" s="508"/>
      <c r="RLQ279" s="508"/>
      <c r="RLR279" s="508"/>
      <c r="RLS279" s="508"/>
      <c r="RLT279" s="508"/>
      <c r="RLU279" s="508"/>
      <c r="RLV279" s="508"/>
      <c r="RLW279" s="508"/>
      <c r="RLX279" s="508"/>
      <c r="RLY279" s="508"/>
      <c r="RLZ279" s="508"/>
      <c r="RMA279" s="508"/>
      <c r="RMB279" s="508"/>
      <c r="RMC279" s="508"/>
      <c r="RMD279" s="508"/>
      <c r="RME279" s="508"/>
      <c r="RMF279" s="508"/>
      <c r="RMG279" s="508"/>
      <c r="RMH279" s="508"/>
      <c r="RMI279" s="508"/>
      <c r="RMJ279" s="508"/>
      <c r="RMK279" s="508"/>
      <c r="RML279" s="508"/>
      <c r="RMM279" s="508"/>
      <c r="RMN279" s="508"/>
      <c r="RMO279" s="508"/>
      <c r="RMP279" s="508"/>
      <c r="RMQ279" s="508"/>
      <c r="RMR279" s="508"/>
      <c r="RMS279" s="508"/>
      <c r="RMT279" s="508"/>
      <c r="RMU279" s="508"/>
      <c r="RMV279" s="508"/>
      <c r="RMW279" s="508"/>
      <c r="RMX279" s="508"/>
      <c r="RMY279" s="508"/>
      <c r="RMZ279" s="508"/>
      <c r="RNA279" s="508"/>
      <c r="RNB279" s="508"/>
      <c r="RNC279" s="508"/>
      <c r="RND279" s="508"/>
      <c r="RNE279" s="508"/>
      <c r="RNF279" s="508"/>
      <c r="RNG279" s="508"/>
      <c r="RNH279" s="508"/>
      <c r="RNI279" s="508"/>
      <c r="RNJ279" s="508"/>
      <c r="RNK279" s="508"/>
      <c r="RNL279" s="508"/>
      <c r="RNM279" s="508"/>
      <c r="RNN279" s="508"/>
      <c r="RNO279" s="508"/>
      <c r="RNP279" s="508"/>
      <c r="RNQ279" s="508"/>
      <c r="RNR279" s="508"/>
      <c r="RNS279" s="508"/>
      <c r="RNT279" s="508"/>
      <c r="RNU279" s="508"/>
      <c r="RNV279" s="508"/>
      <c r="RNW279" s="508"/>
      <c r="RNX279" s="508"/>
      <c r="RNY279" s="508"/>
      <c r="RNZ279" s="508"/>
      <c r="ROA279" s="508"/>
      <c r="ROB279" s="508"/>
      <c r="ROC279" s="508"/>
      <c r="ROD279" s="508"/>
      <c r="ROE279" s="508"/>
      <c r="ROF279" s="508"/>
      <c r="ROG279" s="508"/>
      <c r="ROH279" s="508"/>
      <c r="ROI279" s="508"/>
      <c r="ROJ279" s="508"/>
      <c r="ROK279" s="508"/>
      <c r="ROL279" s="508"/>
      <c r="ROM279" s="508"/>
      <c r="RON279" s="508"/>
      <c r="ROO279" s="508"/>
      <c r="ROP279" s="508"/>
      <c r="ROQ279" s="508"/>
      <c r="ROR279" s="508"/>
      <c r="ROS279" s="508"/>
      <c r="ROT279" s="508"/>
      <c r="ROU279" s="508"/>
      <c r="ROV279" s="508"/>
      <c r="ROW279" s="508"/>
      <c r="ROX279" s="508"/>
      <c r="ROY279" s="508"/>
      <c r="ROZ279" s="508"/>
      <c r="RPA279" s="508"/>
      <c r="RPB279" s="508"/>
      <c r="RPC279" s="508"/>
      <c r="RPD279" s="508"/>
      <c r="RPE279" s="508"/>
      <c r="RPF279" s="508"/>
      <c r="RPG279" s="508"/>
      <c r="RPH279" s="508"/>
      <c r="RPI279" s="508"/>
      <c r="RPJ279" s="508"/>
      <c r="RPK279" s="508"/>
      <c r="RPL279" s="508"/>
      <c r="RPM279" s="508"/>
      <c r="RPN279" s="508"/>
      <c r="RPO279" s="508"/>
      <c r="RPP279" s="508"/>
      <c r="RPQ279" s="508"/>
      <c r="RPR279" s="508"/>
      <c r="RPS279" s="508"/>
      <c r="RPT279" s="508"/>
      <c r="RPU279" s="508"/>
      <c r="RPV279" s="508"/>
      <c r="RPW279" s="508"/>
      <c r="RPX279" s="508"/>
      <c r="RPY279" s="508"/>
      <c r="RPZ279" s="508"/>
      <c r="RQA279" s="508"/>
      <c r="RQB279" s="508"/>
      <c r="RQC279" s="508"/>
      <c r="RQD279" s="508"/>
      <c r="RQE279" s="508"/>
      <c r="RQF279" s="508"/>
      <c r="RQG279" s="508"/>
      <c r="RQH279" s="508"/>
      <c r="RQI279" s="508"/>
      <c r="RQJ279" s="508"/>
      <c r="RQK279" s="508"/>
      <c r="RQL279" s="508"/>
      <c r="RQM279" s="508"/>
      <c r="RQN279" s="508"/>
      <c r="RQO279" s="508"/>
      <c r="RQP279" s="508"/>
      <c r="RQQ279" s="508"/>
      <c r="RQR279" s="508"/>
      <c r="RQS279" s="508"/>
      <c r="RQT279" s="508"/>
      <c r="RQU279" s="508"/>
      <c r="RQV279" s="508"/>
      <c r="RQW279" s="508"/>
      <c r="RQX279" s="508"/>
      <c r="RQY279" s="508"/>
      <c r="RQZ279" s="508"/>
      <c r="RRA279" s="508"/>
      <c r="RRB279" s="508"/>
      <c r="RRC279" s="508"/>
      <c r="RRD279" s="508"/>
      <c r="RRE279" s="508"/>
      <c r="RRF279" s="508"/>
      <c r="RRG279" s="508"/>
      <c r="RRH279" s="508"/>
      <c r="RRI279" s="508"/>
      <c r="RRJ279" s="508"/>
      <c r="RRK279" s="508"/>
      <c r="RRL279" s="508"/>
      <c r="RRM279" s="508"/>
      <c r="RRN279" s="508"/>
      <c r="RRO279" s="508"/>
      <c r="RRP279" s="508"/>
      <c r="RRQ279" s="508"/>
      <c r="RRR279" s="508"/>
      <c r="RRS279" s="508"/>
      <c r="RRT279" s="508"/>
      <c r="RRU279" s="508"/>
      <c r="RRV279" s="508"/>
      <c r="RRW279" s="508"/>
      <c r="RRX279" s="508"/>
      <c r="RRY279" s="508"/>
      <c r="RRZ279" s="508"/>
      <c r="RSA279" s="508"/>
      <c r="RSB279" s="508"/>
      <c r="RSC279" s="508"/>
      <c r="RSD279" s="508"/>
      <c r="RSE279" s="508"/>
      <c r="RSF279" s="508"/>
      <c r="RSG279" s="508"/>
      <c r="RSH279" s="508"/>
      <c r="RSI279" s="508"/>
      <c r="RSJ279" s="508"/>
      <c r="RSK279" s="508"/>
      <c r="RSL279" s="508"/>
      <c r="RSM279" s="508"/>
      <c r="RSN279" s="508"/>
      <c r="RSO279" s="508"/>
      <c r="RSP279" s="508"/>
      <c r="RSQ279" s="508"/>
      <c r="RSR279" s="508"/>
      <c r="RSS279" s="508"/>
      <c r="RST279" s="508"/>
      <c r="RSU279" s="508"/>
      <c r="RSV279" s="508"/>
      <c r="RSW279" s="508"/>
      <c r="RSX279" s="508"/>
      <c r="RSY279" s="508"/>
      <c r="RSZ279" s="508"/>
      <c r="RTA279" s="508"/>
      <c r="RTB279" s="508"/>
      <c r="RTC279" s="508"/>
      <c r="RTD279" s="508"/>
      <c r="RTE279" s="508"/>
      <c r="RTF279" s="508"/>
      <c r="RTG279" s="508"/>
      <c r="RTH279" s="508"/>
      <c r="RTI279" s="508"/>
      <c r="RTJ279" s="508"/>
      <c r="RTK279" s="508"/>
      <c r="RTL279" s="508"/>
      <c r="RTM279" s="508"/>
      <c r="RTN279" s="508"/>
      <c r="RTO279" s="508"/>
      <c r="RTP279" s="508"/>
      <c r="RTQ279" s="508"/>
      <c r="RTR279" s="508"/>
      <c r="RTS279" s="508"/>
      <c r="RTT279" s="508"/>
      <c r="RTU279" s="508"/>
      <c r="RTV279" s="508"/>
      <c r="RTW279" s="508"/>
      <c r="RTX279" s="508"/>
      <c r="RTY279" s="508"/>
      <c r="RTZ279" s="508"/>
      <c r="RUA279" s="508"/>
      <c r="RUB279" s="508"/>
      <c r="RUC279" s="508"/>
      <c r="RUD279" s="508"/>
      <c r="RUE279" s="508"/>
      <c r="RUF279" s="508"/>
      <c r="RUG279" s="508"/>
      <c r="RUH279" s="508"/>
      <c r="RUI279" s="508"/>
      <c r="RUJ279" s="508"/>
      <c r="RUK279" s="508"/>
      <c r="RUL279" s="508"/>
      <c r="RUM279" s="508"/>
      <c r="RUN279" s="508"/>
      <c r="RUO279" s="508"/>
      <c r="RUP279" s="508"/>
      <c r="RUQ279" s="508"/>
      <c r="RUR279" s="508"/>
      <c r="RUS279" s="508"/>
      <c r="RUT279" s="508"/>
      <c r="RUU279" s="508"/>
      <c r="RUV279" s="508"/>
      <c r="RUW279" s="508"/>
      <c r="RUX279" s="508"/>
      <c r="RUY279" s="508"/>
      <c r="RUZ279" s="508"/>
      <c r="RVA279" s="508"/>
      <c r="RVB279" s="508"/>
      <c r="RVC279" s="508"/>
      <c r="RVD279" s="508"/>
      <c r="RVE279" s="508"/>
      <c r="RVF279" s="508"/>
      <c r="RVG279" s="508"/>
      <c r="RVH279" s="508"/>
      <c r="RVI279" s="508"/>
      <c r="RVJ279" s="508"/>
      <c r="RVK279" s="508"/>
      <c r="RVL279" s="508"/>
      <c r="RVM279" s="508"/>
      <c r="RVN279" s="508"/>
      <c r="RVO279" s="508"/>
      <c r="RVP279" s="508"/>
      <c r="RVQ279" s="508"/>
      <c r="RVR279" s="508"/>
      <c r="RVS279" s="508"/>
      <c r="RVT279" s="508"/>
      <c r="RVU279" s="508"/>
      <c r="RVV279" s="508"/>
      <c r="RVW279" s="508"/>
      <c r="RVX279" s="508"/>
      <c r="RVY279" s="508"/>
      <c r="RVZ279" s="508"/>
      <c r="RWA279" s="508"/>
      <c r="RWB279" s="508"/>
      <c r="RWC279" s="508"/>
      <c r="RWD279" s="508"/>
      <c r="RWE279" s="508"/>
      <c r="RWF279" s="508"/>
      <c r="RWG279" s="508"/>
      <c r="RWH279" s="508"/>
      <c r="RWI279" s="508"/>
      <c r="RWJ279" s="508"/>
      <c r="RWK279" s="508"/>
      <c r="RWL279" s="508"/>
      <c r="RWM279" s="508"/>
      <c r="RWN279" s="508"/>
      <c r="RWO279" s="508"/>
      <c r="RWP279" s="508"/>
      <c r="RWQ279" s="508"/>
      <c r="RWR279" s="508"/>
      <c r="RWS279" s="508"/>
      <c r="RWT279" s="508"/>
      <c r="RWU279" s="508"/>
      <c r="RWV279" s="508"/>
      <c r="RWW279" s="508"/>
      <c r="RWX279" s="508"/>
      <c r="RWY279" s="508"/>
      <c r="RWZ279" s="508"/>
      <c r="RXA279" s="508"/>
      <c r="RXB279" s="508"/>
      <c r="RXC279" s="508"/>
      <c r="RXD279" s="508"/>
      <c r="RXE279" s="508"/>
      <c r="RXF279" s="508"/>
      <c r="RXG279" s="508"/>
      <c r="RXH279" s="508"/>
      <c r="RXI279" s="508"/>
      <c r="RXJ279" s="508"/>
      <c r="RXK279" s="508"/>
      <c r="RXL279" s="508"/>
      <c r="RXM279" s="508"/>
      <c r="RXN279" s="508"/>
      <c r="RXO279" s="508"/>
      <c r="RXP279" s="508"/>
      <c r="RXQ279" s="508"/>
      <c r="RXR279" s="508"/>
      <c r="RXS279" s="508"/>
      <c r="RXT279" s="508"/>
      <c r="RXU279" s="508"/>
      <c r="RXV279" s="508"/>
      <c r="RXW279" s="508"/>
      <c r="RXX279" s="508"/>
      <c r="RXY279" s="508"/>
      <c r="RXZ279" s="508"/>
      <c r="RYA279" s="508"/>
      <c r="RYB279" s="508"/>
      <c r="RYC279" s="508"/>
      <c r="RYD279" s="508"/>
      <c r="RYE279" s="508"/>
      <c r="RYF279" s="508"/>
      <c r="RYG279" s="508"/>
      <c r="RYH279" s="508"/>
      <c r="RYI279" s="508"/>
      <c r="RYJ279" s="508"/>
      <c r="RYK279" s="508"/>
      <c r="RYL279" s="508"/>
      <c r="RYM279" s="508"/>
      <c r="RYN279" s="508"/>
      <c r="RYO279" s="508"/>
      <c r="RYP279" s="508"/>
      <c r="RYQ279" s="508"/>
      <c r="RYR279" s="508"/>
      <c r="RYS279" s="508"/>
      <c r="RYT279" s="508"/>
      <c r="RYU279" s="508"/>
      <c r="RYV279" s="508"/>
      <c r="RYW279" s="508"/>
      <c r="RYX279" s="508"/>
      <c r="RYY279" s="508"/>
      <c r="RYZ279" s="508"/>
      <c r="RZA279" s="508"/>
      <c r="RZB279" s="508"/>
      <c r="RZC279" s="508"/>
      <c r="RZD279" s="508"/>
      <c r="RZE279" s="508"/>
      <c r="RZF279" s="508"/>
      <c r="RZG279" s="508"/>
      <c r="RZH279" s="508"/>
      <c r="RZI279" s="508"/>
      <c r="RZJ279" s="508"/>
      <c r="RZK279" s="508"/>
      <c r="RZL279" s="508"/>
      <c r="RZM279" s="508"/>
      <c r="RZN279" s="508"/>
      <c r="RZO279" s="508"/>
      <c r="RZP279" s="508"/>
      <c r="RZQ279" s="508"/>
      <c r="RZR279" s="508"/>
      <c r="RZS279" s="508"/>
      <c r="RZT279" s="508"/>
      <c r="RZU279" s="508"/>
      <c r="RZV279" s="508"/>
      <c r="RZW279" s="508"/>
      <c r="RZX279" s="508"/>
      <c r="RZY279" s="508"/>
      <c r="RZZ279" s="508"/>
      <c r="SAA279" s="508"/>
      <c r="SAB279" s="508"/>
      <c r="SAC279" s="508"/>
      <c r="SAD279" s="508"/>
      <c r="SAE279" s="508"/>
      <c r="SAF279" s="508"/>
      <c r="SAG279" s="508"/>
      <c r="SAH279" s="508"/>
      <c r="SAI279" s="508"/>
      <c r="SAJ279" s="508"/>
      <c r="SAK279" s="508"/>
      <c r="SAL279" s="508"/>
      <c r="SAM279" s="508"/>
      <c r="SAN279" s="508"/>
      <c r="SAO279" s="508"/>
      <c r="SAP279" s="508"/>
      <c r="SAQ279" s="508"/>
      <c r="SAR279" s="508"/>
      <c r="SAS279" s="508"/>
      <c r="SAT279" s="508"/>
      <c r="SAU279" s="508"/>
      <c r="SAV279" s="508"/>
      <c r="SAW279" s="508"/>
      <c r="SAX279" s="508"/>
      <c r="SAY279" s="508"/>
      <c r="SAZ279" s="508"/>
      <c r="SBA279" s="508"/>
      <c r="SBB279" s="508"/>
      <c r="SBC279" s="508"/>
      <c r="SBD279" s="508"/>
      <c r="SBE279" s="508"/>
      <c r="SBF279" s="508"/>
      <c r="SBG279" s="508"/>
      <c r="SBH279" s="508"/>
      <c r="SBI279" s="508"/>
      <c r="SBJ279" s="508"/>
      <c r="SBK279" s="508"/>
      <c r="SBL279" s="508"/>
      <c r="SBM279" s="508"/>
      <c r="SBN279" s="508"/>
      <c r="SBO279" s="508"/>
      <c r="SBP279" s="508"/>
      <c r="SBQ279" s="508"/>
      <c r="SBR279" s="508"/>
      <c r="SBS279" s="508"/>
      <c r="SBT279" s="508"/>
      <c r="SBU279" s="508"/>
      <c r="SBV279" s="508"/>
      <c r="SBW279" s="508"/>
      <c r="SBX279" s="508"/>
      <c r="SBY279" s="508"/>
      <c r="SBZ279" s="508"/>
      <c r="SCA279" s="508"/>
      <c r="SCB279" s="508"/>
      <c r="SCC279" s="508"/>
      <c r="SCD279" s="508"/>
      <c r="SCE279" s="508"/>
      <c r="SCF279" s="508"/>
      <c r="SCG279" s="508"/>
      <c r="SCH279" s="508"/>
      <c r="SCI279" s="508"/>
      <c r="SCJ279" s="508"/>
      <c r="SCK279" s="508"/>
      <c r="SCL279" s="508"/>
      <c r="SCM279" s="508"/>
      <c r="SCN279" s="508"/>
      <c r="SCO279" s="508"/>
      <c r="SCP279" s="508"/>
      <c r="SCQ279" s="508"/>
      <c r="SCR279" s="508"/>
      <c r="SCS279" s="508"/>
      <c r="SCT279" s="508"/>
      <c r="SCU279" s="508"/>
      <c r="SCV279" s="508"/>
      <c r="SCW279" s="508"/>
      <c r="SCX279" s="508"/>
      <c r="SCY279" s="508"/>
      <c r="SCZ279" s="508"/>
      <c r="SDA279" s="508"/>
      <c r="SDB279" s="508"/>
      <c r="SDC279" s="508"/>
      <c r="SDD279" s="508"/>
      <c r="SDE279" s="508"/>
      <c r="SDF279" s="508"/>
      <c r="SDG279" s="508"/>
      <c r="SDH279" s="508"/>
      <c r="SDI279" s="508"/>
      <c r="SDJ279" s="508"/>
      <c r="SDK279" s="508"/>
      <c r="SDL279" s="508"/>
      <c r="SDM279" s="508"/>
      <c r="SDN279" s="508"/>
      <c r="SDO279" s="508"/>
      <c r="SDP279" s="508"/>
      <c r="SDQ279" s="508"/>
      <c r="SDR279" s="508"/>
      <c r="SDS279" s="508"/>
      <c r="SDT279" s="508"/>
      <c r="SDU279" s="508"/>
      <c r="SDV279" s="508"/>
      <c r="SDW279" s="508"/>
      <c r="SDX279" s="508"/>
      <c r="SDY279" s="508"/>
      <c r="SDZ279" s="508"/>
      <c r="SEA279" s="508"/>
      <c r="SEB279" s="508"/>
      <c r="SEC279" s="508"/>
      <c r="SED279" s="508"/>
      <c r="SEE279" s="508"/>
      <c r="SEF279" s="508"/>
      <c r="SEG279" s="508"/>
      <c r="SEH279" s="508"/>
      <c r="SEI279" s="508"/>
      <c r="SEJ279" s="508"/>
      <c r="SEK279" s="508"/>
      <c r="SEL279" s="508"/>
      <c r="SEM279" s="508"/>
      <c r="SEN279" s="508"/>
      <c r="SEO279" s="508"/>
      <c r="SEP279" s="508"/>
      <c r="SEQ279" s="508"/>
      <c r="SER279" s="508"/>
      <c r="SES279" s="508"/>
      <c r="SET279" s="508"/>
      <c r="SEU279" s="508"/>
      <c r="SEV279" s="508"/>
      <c r="SEW279" s="508"/>
      <c r="SEX279" s="508"/>
      <c r="SEY279" s="508"/>
      <c r="SEZ279" s="508"/>
      <c r="SFA279" s="508"/>
      <c r="SFB279" s="508"/>
      <c r="SFC279" s="508"/>
      <c r="SFD279" s="508"/>
      <c r="SFE279" s="508"/>
      <c r="SFF279" s="508"/>
      <c r="SFG279" s="508"/>
      <c r="SFH279" s="508"/>
      <c r="SFI279" s="508"/>
      <c r="SFJ279" s="508"/>
      <c r="SFK279" s="508"/>
      <c r="SFL279" s="508"/>
      <c r="SFM279" s="508"/>
      <c r="SFN279" s="508"/>
      <c r="SFO279" s="508"/>
      <c r="SFP279" s="508"/>
      <c r="SFQ279" s="508"/>
      <c r="SFR279" s="508"/>
      <c r="SFS279" s="508"/>
      <c r="SFT279" s="508"/>
      <c r="SFU279" s="508"/>
      <c r="SFV279" s="508"/>
      <c r="SFW279" s="508"/>
      <c r="SFX279" s="508"/>
      <c r="SFY279" s="508"/>
      <c r="SFZ279" s="508"/>
      <c r="SGA279" s="508"/>
      <c r="SGB279" s="508"/>
      <c r="SGC279" s="508"/>
      <c r="SGD279" s="508"/>
      <c r="SGE279" s="508"/>
      <c r="SGF279" s="508"/>
      <c r="SGG279" s="508"/>
      <c r="SGH279" s="508"/>
      <c r="SGI279" s="508"/>
      <c r="SGJ279" s="508"/>
      <c r="SGK279" s="508"/>
      <c r="SGL279" s="508"/>
      <c r="SGM279" s="508"/>
      <c r="SGN279" s="508"/>
      <c r="SGO279" s="508"/>
      <c r="SGP279" s="508"/>
      <c r="SGQ279" s="508"/>
      <c r="SGR279" s="508"/>
      <c r="SGS279" s="508"/>
      <c r="SGT279" s="508"/>
      <c r="SGU279" s="508"/>
      <c r="SGV279" s="508"/>
      <c r="SGW279" s="508"/>
      <c r="SGX279" s="508"/>
      <c r="SGY279" s="508"/>
      <c r="SGZ279" s="508"/>
      <c r="SHA279" s="508"/>
      <c r="SHB279" s="508"/>
      <c r="SHC279" s="508"/>
      <c r="SHD279" s="508"/>
      <c r="SHE279" s="508"/>
      <c r="SHF279" s="508"/>
      <c r="SHG279" s="508"/>
      <c r="SHH279" s="508"/>
      <c r="SHI279" s="508"/>
      <c r="SHJ279" s="508"/>
      <c r="SHK279" s="508"/>
      <c r="SHL279" s="508"/>
      <c r="SHM279" s="508"/>
      <c r="SHN279" s="508"/>
      <c r="SHO279" s="508"/>
      <c r="SHP279" s="508"/>
      <c r="SHQ279" s="508"/>
      <c r="SHR279" s="508"/>
      <c r="SHS279" s="508"/>
      <c r="SHT279" s="508"/>
      <c r="SHU279" s="508"/>
      <c r="SHV279" s="508"/>
      <c r="SHW279" s="508"/>
      <c r="SHX279" s="508"/>
      <c r="SHY279" s="508"/>
      <c r="SHZ279" s="508"/>
      <c r="SIA279" s="508"/>
      <c r="SIB279" s="508"/>
      <c r="SIC279" s="508"/>
      <c r="SID279" s="508"/>
      <c r="SIE279" s="508"/>
      <c r="SIF279" s="508"/>
      <c r="SIG279" s="508"/>
      <c r="SIH279" s="508"/>
      <c r="SII279" s="508"/>
      <c r="SIJ279" s="508"/>
      <c r="SIK279" s="508"/>
      <c r="SIL279" s="508"/>
      <c r="SIM279" s="508"/>
      <c r="SIN279" s="508"/>
      <c r="SIO279" s="508"/>
      <c r="SIP279" s="508"/>
      <c r="SIQ279" s="508"/>
      <c r="SIR279" s="508"/>
      <c r="SIS279" s="508"/>
      <c r="SIT279" s="508"/>
      <c r="SIU279" s="508"/>
      <c r="SIV279" s="508"/>
      <c r="SIW279" s="508"/>
      <c r="SIX279" s="508"/>
      <c r="SIY279" s="508"/>
      <c r="SIZ279" s="508"/>
      <c r="SJA279" s="508"/>
      <c r="SJB279" s="508"/>
      <c r="SJC279" s="508"/>
      <c r="SJD279" s="508"/>
      <c r="SJE279" s="508"/>
      <c r="SJF279" s="508"/>
      <c r="SJG279" s="508"/>
      <c r="SJH279" s="508"/>
      <c r="SJI279" s="508"/>
      <c r="SJJ279" s="508"/>
      <c r="SJK279" s="508"/>
      <c r="SJL279" s="508"/>
      <c r="SJM279" s="508"/>
      <c r="SJN279" s="508"/>
      <c r="SJO279" s="508"/>
      <c r="SJP279" s="508"/>
      <c r="SJQ279" s="508"/>
      <c r="SJR279" s="508"/>
      <c r="SJS279" s="508"/>
      <c r="SJT279" s="508"/>
      <c r="SJU279" s="508"/>
      <c r="SJV279" s="508"/>
      <c r="SJW279" s="508"/>
      <c r="SJX279" s="508"/>
      <c r="SJY279" s="508"/>
      <c r="SJZ279" s="508"/>
      <c r="SKA279" s="508"/>
      <c r="SKB279" s="508"/>
      <c r="SKC279" s="508"/>
      <c r="SKD279" s="508"/>
      <c r="SKE279" s="508"/>
      <c r="SKF279" s="508"/>
      <c r="SKG279" s="508"/>
      <c r="SKH279" s="508"/>
      <c r="SKI279" s="508"/>
      <c r="SKJ279" s="508"/>
      <c r="SKK279" s="508"/>
      <c r="SKL279" s="508"/>
      <c r="SKM279" s="508"/>
      <c r="SKN279" s="508"/>
      <c r="SKO279" s="508"/>
      <c r="SKP279" s="508"/>
      <c r="SKQ279" s="508"/>
      <c r="SKR279" s="508"/>
      <c r="SKS279" s="508"/>
      <c r="SKT279" s="508"/>
      <c r="SKU279" s="508"/>
      <c r="SKV279" s="508"/>
      <c r="SKW279" s="508"/>
      <c r="SKX279" s="508"/>
      <c r="SKY279" s="508"/>
      <c r="SKZ279" s="508"/>
      <c r="SLA279" s="508"/>
      <c r="SLB279" s="508"/>
      <c r="SLC279" s="508"/>
      <c r="SLD279" s="508"/>
      <c r="SLE279" s="508"/>
      <c r="SLF279" s="508"/>
      <c r="SLG279" s="508"/>
      <c r="SLH279" s="508"/>
      <c r="SLI279" s="508"/>
      <c r="SLJ279" s="508"/>
      <c r="SLK279" s="508"/>
      <c r="SLL279" s="508"/>
      <c r="SLM279" s="508"/>
      <c r="SLN279" s="508"/>
      <c r="SLO279" s="508"/>
      <c r="SLP279" s="508"/>
      <c r="SLQ279" s="508"/>
      <c r="SLR279" s="508"/>
      <c r="SLS279" s="508"/>
      <c r="SLT279" s="508"/>
      <c r="SLU279" s="508"/>
      <c r="SLV279" s="508"/>
      <c r="SLW279" s="508"/>
      <c r="SLX279" s="508"/>
      <c r="SLY279" s="508"/>
      <c r="SLZ279" s="508"/>
      <c r="SMA279" s="508"/>
      <c r="SMB279" s="508"/>
      <c r="SMC279" s="508"/>
      <c r="SMD279" s="508"/>
      <c r="SME279" s="508"/>
      <c r="SMF279" s="508"/>
      <c r="SMG279" s="508"/>
      <c r="SMH279" s="508"/>
      <c r="SMI279" s="508"/>
      <c r="SMJ279" s="508"/>
      <c r="SMK279" s="508"/>
      <c r="SML279" s="508"/>
      <c r="SMM279" s="508"/>
      <c r="SMN279" s="508"/>
      <c r="SMO279" s="508"/>
      <c r="SMP279" s="508"/>
      <c r="SMQ279" s="508"/>
      <c r="SMR279" s="508"/>
      <c r="SMS279" s="508"/>
      <c r="SMT279" s="508"/>
      <c r="SMU279" s="508"/>
      <c r="SMV279" s="508"/>
      <c r="SMW279" s="508"/>
      <c r="SMX279" s="508"/>
      <c r="SMY279" s="508"/>
      <c r="SMZ279" s="508"/>
      <c r="SNA279" s="508"/>
      <c r="SNB279" s="508"/>
      <c r="SNC279" s="508"/>
      <c r="SND279" s="508"/>
      <c r="SNE279" s="508"/>
      <c r="SNF279" s="508"/>
      <c r="SNG279" s="508"/>
      <c r="SNH279" s="508"/>
      <c r="SNI279" s="508"/>
      <c r="SNJ279" s="508"/>
      <c r="SNK279" s="508"/>
      <c r="SNL279" s="508"/>
      <c r="SNM279" s="508"/>
      <c r="SNN279" s="508"/>
      <c r="SNO279" s="508"/>
      <c r="SNP279" s="508"/>
      <c r="SNQ279" s="508"/>
      <c r="SNR279" s="508"/>
      <c r="SNS279" s="508"/>
      <c r="SNT279" s="508"/>
      <c r="SNU279" s="508"/>
      <c r="SNV279" s="508"/>
      <c r="SNW279" s="508"/>
      <c r="SNX279" s="508"/>
      <c r="SNY279" s="508"/>
      <c r="SNZ279" s="508"/>
      <c r="SOA279" s="508"/>
      <c r="SOB279" s="508"/>
      <c r="SOC279" s="508"/>
      <c r="SOD279" s="508"/>
      <c r="SOE279" s="508"/>
      <c r="SOF279" s="508"/>
      <c r="SOG279" s="508"/>
      <c r="SOH279" s="508"/>
      <c r="SOI279" s="508"/>
      <c r="SOJ279" s="508"/>
      <c r="SOK279" s="508"/>
      <c r="SOL279" s="508"/>
      <c r="SOM279" s="508"/>
      <c r="SON279" s="508"/>
      <c r="SOO279" s="508"/>
      <c r="SOP279" s="508"/>
      <c r="SOQ279" s="508"/>
      <c r="SOR279" s="508"/>
      <c r="SOS279" s="508"/>
      <c r="SOT279" s="508"/>
      <c r="SOU279" s="508"/>
      <c r="SOV279" s="508"/>
      <c r="SOW279" s="508"/>
      <c r="SOX279" s="508"/>
      <c r="SOY279" s="508"/>
      <c r="SOZ279" s="508"/>
      <c r="SPA279" s="508"/>
      <c r="SPB279" s="508"/>
      <c r="SPC279" s="508"/>
      <c r="SPD279" s="508"/>
      <c r="SPE279" s="508"/>
      <c r="SPF279" s="508"/>
      <c r="SPG279" s="508"/>
      <c r="SPH279" s="508"/>
      <c r="SPI279" s="508"/>
      <c r="SPJ279" s="508"/>
      <c r="SPK279" s="508"/>
      <c r="SPL279" s="508"/>
      <c r="SPM279" s="508"/>
      <c r="SPN279" s="508"/>
      <c r="SPO279" s="508"/>
      <c r="SPP279" s="508"/>
      <c r="SPQ279" s="508"/>
      <c r="SPR279" s="508"/>
      <c r="SPS279" s="508"/>
      <c r="SPT279" s="508"/>
      <c r="SPU279" s="508"/>
      <c r="SPV279" s="508"/>
      <c r="SPW279" s="508"/>
      <c r="SPX279" s="508"/>
      <c r="SPY279" s="508"/>
      <c r="SPZ279" s="508"/>
      <c r="SQA279" s="508"/>
      <c r="SQB279" s="508"/>
      <c r="SQC279" s="508"/>
      <c r="SQD279" s="508"/>
      <c r="SQE279" s="508"/>
      <c r="SQF279" s="508"/>
      <c r="SQG279" s="508"/>
      <c r="SQH279" s="508"/>
      <c r="SQI279" s="508"/>
      <c r="SQJ279" s="508"/>
      <c r="SQK279" s="508"/>
      <c r="SQL279" s="508"/>
      <c r="SQM279" s="508"/>
      <c r="SQN279" s="508"/>
      <c r="SQO279" s="508"/>
      <c r="SQP279" s="508"/>
      <c r="SQQ279" s="508"/>
      <c r="SQR279" s="508"/>
      <c r="SQS279" s="508"/>
      <c r="SQT279" s="508"/>
      <c r="SQU279" s="508"/>
      <c r="SQV279" s="508"/>
      <c r="SQW279" s="508"/>
      <c r="SQX279" s="508"/>
      <c r="SQY279" s="508"/>
      <c r="SQZ279" s="508"/>
      <c r="SRA279" s="508"/>
      <c r="SRB279" s="508"/>
      <c r="SRC279" s="508"/>
      <c r="SRD279" s="508"/>
      <c r="SRE279" s="508"/>
      <c r="SRF279" s="508"/>
      <c r="SRG279" s="508"/>
      <c r="SRH279" s="508"/>
      <c r="SRI279" s="508"/>
      <c r="SRJ279" s="508"/>
      <c r="SRK279" s="508"/>
      <c r="SRL279" s="508"/>
      <c r="SRM279" s="508"/>
      <c r="SRN279" s="508"/>
      <c r="SRO279" s="508"/>
      <c r="SRP279" s="508"/>
      <c r="SRQ279" s="508"/>
      <c r="SRR279" s="508"/>
      <c r="SRS279" s="508"/>
      <c r="SRT279" s="508"/>
      <c r="SRU279" s="508"/>
      <c r="SRV279" s="508"/>
      <c r="SRW279" s="508"/>
      <c r="SRX279" s="508"/>
      <c r="SRY279" s="508"/>
      <c r="SRZ279" s="508"/>
      <c r="SSA279" s="508"/>
      <c r="SSB279" s="508"/>
      <c r="SSC279" s="508"/>
      <c r="SSD279" s="508"/>
      <c r="SSE279" s="508"/>
      <c r="SSF279" s="508"/>
      <c r="SSG279" s="508"/>
      <c r="SSH279" s="508"/>
      <c r="SSI279" s="508"/>
      <c r="SSJ279" s="508"/>
      <c r="SSK279" s="508"/>
      <c r="SSL279" s="508"/>
      <c r="SSM279" s="508"/>
      <c r="SSN279" s="508"/>
      <c r="SSO279" s="508"/>
      <c r="SSP279" s="508"/>
      <c r="SSQ279" s="508"/>
      <c r="SSR279" s="508"/>
      <c r="SSS279" s="508"/>
      <c r="SST279" s="508"/>
      <c r="SSU279" s="508"/>
      <c r="SSV279" s="508"/>
      <c r="SSW279" s="508"/>
      <c r="SSX279" s="508"/>
      <c r="SSY279" s="508"/>
      <c r="SSZ279" s="508"/>
      <c r="STA279" s="508"/>
      <c r="STB279" s="508"/>
      <c r="STC279" s="508"/>
      <c r="STD279" s="508"/>
      <c r="STE279" s="508"/>
      <c r="STF279" s="508"/>
      <c r="STG279" s="508"/>
      <c r="STH279" s="508"/>
      <c r="STI279" s="508"/>
      <c r="STJ279" s="508"/>
      <c r="STK279" s="508"/>
      <c r="STL279" s="508"/>
      <c r="STM279" s="508"/>
      <c r="STN279" s="508"/>
      <c r="STO279" s="508"/>
      <c r="STP279" s="508"/>
      <c r="STQ279" s="508"/>
      <c r="STR279" s="508"/>
      <c r="STS279" s="508"/>
      <c r="STT279" s="508"/>
      <c r="STU279" s="508"/>
      <c r="STV279" s="508"/>
      <c r="STW279" s="508"/>
      <c r="STX279" s="508"/>
      <c r="STY279" s="508"/>
      <c r="STZ279" s="508"/>
      <c r="SUA279" s="508"/>
      <c r="SUB279" s="508"/>
      <c r="SUC279" s="508"/>
      <c r="SUD279" s="508"/>
      <c r="SUE279" s="508"/>
      <c r="SUF279" s="508"/>
      <c r="SUG279" s="508"/>
      <c r="SUH279" s="508"/>
      <c r="SUI279" s="508"/>
      <c r="SUJ279" s="508"/>
      <c r="SUK279" s="508"/>
      <c r="SUL279" s="508"/>
      <c r="SUM279" s="508"/>
      <c r="SUN279" s="508"/>
      <c r="SUO279" s="508"/>
      <c r="SUP279" s="508"/>
      <c r="SUQ279" s="508"/>
      <c r="SUR279" s="508"/>
      <c r="SUS279" s="508"/>
      <c r="SUT279" s="508"/>
      <c r="SUU279" s="508"/>
      <c r="SUV279" s="508"/>
      <c r="SUW279" s="508"/>
      <c r="SUX279" s="508"/>
      <c r="SUY279" s="508"/>
      <c r="SUZ279" s="508"/>
      <c r="SVA279" s="508"/>
      <c r="SVB279" s="508"/>
      <c r="SVC279" s="508"/>
      <c r="SVD279" s="508"/>
      <c r="SVE279" s="508"/>
      <c r="SVF279" s="508"/>
      <c r="SVG279" s="508"/>
      <c r="SVH279" s="508"/>
      <c r="SVI279" s="508"/>
      <c r="SVJ279" s="508"/>
      <c r="SVK279" s="508"/>
      <c r="SVL279" s="508"/>
      <c r="SVM279" s="508"/>
      <c r="SVN279" s="508"/>
      <c r="SVO279" s="508"/>
      <c r="SVP279" s="508"/>
      <c r="SVQ279" s="508"/>
      <c r="SVR279" s="508"/>
      <c r="SVS279" s="508"/>
      <c r="SVT279" s="508"/>
      <c r="SVU279" s="508"/>
      <c r="SVV279" s="508"/>
      <c r="SVW279" s="508"/>
      <c r="SVX279" s="508"/>
      <c r="SVY279" s="508"/>
      <c r="SVZ279" s="508"/>
      <c r="SWA279" s="508"/>
      <c r="SWB279" s="508"/>
      <c r="SWC279" s="508"/>
      <c r="SWD279" s="508"/>
      <c r="SWE279" s="508"/>
      <c r="SWF279" s="508"/>
      <c r="SWG279" s="508"/>
      <c r="SWH279" s="508"/>
      <c r="SWI279" s="508"/>
      <c r="SWJ279" s="508"/>
      <c r="SWK279" s="508"/>
      <c r="SWL279" s="508"/>
      <c r="SWM279" s="508"/>
      <c r="SWN279" s="508"/>
      <c r="SWO279" s="508"/>
      <c r="SWP279" s="508"/>
      <c r="SWQ279" s="508"/>
      <c r="SWR279" s="508"/>
      <c r="SWS279" s="508"/>
      <c r="SWT279" s="508"/>
      <c r="SWU279" s="508"/>
      <c r="SWV279" s="508"/>
      <c r="SWW279" s="508"/>
      <c r="SWX279" s="508"/>
      <c r="SWY279" s="508"/>
      <c r="SWZ279" s="508"/>
      <c r="SXA279" s="508"/>
      <c r="SXB279" s="508"/>
      <c r="SXC279" s="508"/>
      <c r="SXD279" s="508"/>
      <c r="SXE279" s="508"/>
      <c r="SXF279" s="508"/>
      <c r="SXG279" s="508"/>
      <c r="SXH279" s="508"/>
      <c r="SXI279" s="508"/>
      <c r="SXJ279" s="508"/>
      <c r="SXK279" s="508"/>
      <c r="SXL279" s="508"/>
      <c r="SXM279" s="508"/>
      <c r="SXN279" s="508"/>
      <c r="SXO279" s="508"/>
      <c r="SXP279" s="508"/>
      <c r="SXQ279" s="508"/>
      <c r="SXR279" s="508"/>
      <c r="SXS279" s="508"/>
      <c r="SXT279" s="508"/>
      <c r="SXU279" s="508"/>
      <c r="SXV279" s="508"/>
      <c r="SXW279" s="508"/>
      <c r="SXX279" s="508"/>
      <c r="SXY279" s="508"/>
      <c r="SXZ279" s="508"/>
      <c r="SYA279" s="508"/>
      <c r="SYB279" s="508"/>
      <c r="SYC279" s="508"/>
      <c r="SYD279" s="508"/>
      <c r="SYE279" s="508"/>
      <c r="SYF279" s="508"/>
      <c r="SYG279" s="508"/>
      <c r="SYH279" s="508"/>
      <c r="SYI279" s="508"/>
      <c r="SYJ279" s="508"/>
      <c r="SYK279" s="508"/>
      <c r="SYL279" s="508"/>
      <c r="SYM279" s="508"/>
      <c r="SYN279" s="508"/>
      <c r="SYO279" s="508"/>
      <c r="SYP279" s="508"/>
      <c r="SYQ279" s="508"/>
      <c r="SYR279" s="508"/>
      <c r="SYS279" s="508"/>
      <c r="SYT279" s="508"/>
      <c r="SYU279" s="508"/>
      <c r="SYV279" s="508"/>
      <c r="SYW279" s="508"/>
      <c r="SYX279" s="508"/>
      <c r="SYY279" s="508"/>
      <c r="SYZ279" s="508"/>
      <c r="SZA279" s="508"/>
      <c r="SZB279" s="508"/>
      <c r="SZC279" s="508"/>
      <c r="SZD279" s="508"/>
      <c r="SZE279" s="508"/>
      <c r="SZF279" s="508"/>
      <c r="SZG279" s="508"/>
      <c r="SZH279" s="508"/>
      <c r="SZI279" s="508"/>
      <c r="SZJ279" s="508"/>
      <c r="SZK279" s="508"/>
      <c r="SZL279" s="508"/>
      <c r="SZM279" s="508"/>
      <c r="SZN279" s="508"/>
      <c r="SZO279" s="508"/>
      <c r="SZP279" s="508"/>
      <c r="SZQ279" s="508"/>
      <c r="SZR279" s="508"/>
      <c r="SZS279" s="508"/>
      <c r="SZT279" s="508"/>
      <c r="SZU279" s="508"/>
      <c r="SZV279" s="508"/>
      <c r="SZW279" s="508"/>
      <c r="SZX279" s="508"/>
      <c r="SZY279" s="508"/>
      <c r="SZZ279" s="508"/>
      <c r="TAA279" s="508"/>
      <c r="TAB279" s="508"/>
      <c r="TAC279" s="508"/>
      <c r="TAD279" s="508"/>
      <c r="TAE279" s="508"/>
      <c r="TAF279" s="508"/>
      <c r="TAG279" s="508"/>
      <c r="TAH279" s="508"/>
      <c r="TAI279" s="508"/>
      <c r="TAJ279" s="508"/>
      <c r="TAK279" s="508"/>
      <c r="TAL279" s="508"/>
      <c r="TAM279" s="508"/>
      <c r="TAN279" s="508"/>
      <c r="TAO279" s="508"/>
      <c r="TAP279" s="508"/>
      <c r="TAQ279" s="508"/>
      <c r="TAR279" s="508"/>
      <c r="TAS279" s="508"/>
      <c r="TAT279" s="508"/>
      <c r="TAU279" s="508"/>
      <c r="TAV279" s="508"/>
      <c r="TAW279" s="508"/>
      <c r="TAX279" s="508"/>
      <c r="TAY279" s="508"/>
      <c r="TAZ279" s="508"/>
      <c r="TBA279" s="508"/>
      <c r="TBB279" s="508"/>
      <c r="TBC279" s="508"/>
      <c r="TBD279" s="508"/>
      <c r="TBE279" s="508"/>
      <c r="TBF279" s="508"/>
      <c r="TBG279" s="508"/>
      <c r="TBH279" s="508"/>
      <c r="TBI279" s="508"/>
      <c r="TBJ279" s="508"/>
      <c r="TBK279" s="508"/>
      <c r="TBL279" s="508"/>
      <c r="TBM279" s="508"/>
      <c r="TBN279" s="508"/>
      <c r="TBO279" s="508"/>
      <c r="TBP279" s="508"/>
      <c r="TBQ279" s="508"/>
      <c r="TBR279" s="508"/>
      <c r="TBS279" s="508"/>
      <c r="TBT279" s="508"/>
      <c r="TBU279" s="508"/>
      <c r="TBV279" s="508"/>
      <c r="TBW279" s="508"/>
      <c r="TBX279" s="508"/>
      <c r="TBY279" s="508"/>
      <c r="TBZ279" s="508"/>
      <c r="TCA279" s="508"/>
      <c r="TCB279" s="508"/>
      <c r="TCC279" s="508"/>
      <c r="TCD279" s="508"/>
      <c r="TCE279" s="508"/>
      <c r="TCF279" s="508"/>
      <c r="TCG279" s="508"/>
      <c r="TCH279" s="508"/>
      <c r="TCI279" s="508"/>
      <c r="TCJ279" s="508"/>
      <c r="TCK279" s="508"/>
      <c r="TCL279" s="508"/>
      <c r="TCM279" s="508"/>
      <c r="TCN279" s="508"/>
      <c r="TCO279" s="508"/>
      <c r="TCP279" s="508"/>
      <c r="TCQ279" s="508"/>
      <c r="TCR279" s="508"/>
      <c r="TCS279" s="508"/>
      <c r="TCT279" s="508"/>
      <c r="TCU279" s="508"/>
      <c r="TCV279" s="508"/>
      <c r="TCW279" s="508"/>
      <c r="TCX279" s="508"/>
      <c r="TCY279" s="508"/>
      <c r="TCZ279" s="508"/>
      <c r="TDA279" s="508"/>
      <c r="TDB279" s="508"/>
      <c r="TDC279" s="508"/>
      <c r="TDD279" s="508"/>
      <c r="TDE279" s="508"/>
      <c r="TDF279" s="508"/>
      <c r="TDG279" s="508"/>
      <c r="TDH279" s="508"/>
      <c r="TDI279" s="508"/>
      <c r="TDJ279" s="508"/>
      <c r="TDK279" s="508"/>
      <c r="TDL279" s="508"/>
      <c r="TDM279" s="508"/>
      <c r="TDN279" s="508"/>
      <c r="TDO279" s="508"/>
      <c r="TDP279" s="508"/>
      <c r="TDQ279" s="508"/>
      <c r="TDR279" s="508"/>
      <c r="TDS279" s="508"/>
      <c r="TDT279" s="508"/>
      <c r="TDU279" s="508"/>
      <c r="TDV279" s="508"/>
      <c r="TDW279" s="508"/>
      <c r="TDX279" s="508"/>
      <c r="TDY279" s="508"/>
      <c r="TDZ279" s="508"/>
      <c r="TEA279" s="508"/>
      <c r="TEB279" s="508"/>
      <c r="TEC279" s="508"/>
      <c r="TED279" s="508"/>
      <c r="TEE279" s="508"/>
      <c r="TEF279" s="508"/>
      <c r="TEG279" s="508"/>
      <c r="TEH279" s="508"/>
      <c r="TEI279" s="508"/>
      <c r="TEJ279" s="508"/>
      <c r="TEK279" s="508"/>
      <c r="TEL279" s="508"/>
      <c r="TEM279" s="508"/>
      <c r="TEN279" s="508"/>
      <c r="TEO279" s="508"/>
      <c r="TEP279" s="508"/>
      <c r="TEQ279" s="508"/>
      <c r="TER279" s="508"/>
      <c r="TES279" s="508"/>
      <c r="TET279" s="508"/>
      <c r="TEU279" s="508"/>
      <c r="TEV279" s="508"/>
      <c r="TEW279" s="508"/>
      <c r="TEX279" s="508"/>
      <c r="TEY279" s="508"/>
      <c r="TEZ279" s="508"/>
      <c r="TFA279" s="508"/>
      <c r="TFB279" s="508"/>
      <c r="TFC279" s="508"/>
      <c r="TFD279" s="508"/>
      <c r="TFE279" s="508"/>
      <c r="TFF279" s="508"/>
      <c r="TFG279" s="508"/>
      <c r="TFH279" s="508"/>
      <c r="TFI279" s="508"/>
      <c r="TFJ279" s="508"/>
      <c r="TFK279" s="508"/>
      <c r="TFL279" s="508"/>
      <c r="TFM279" s="508"/>
      <c r="TFN279" s="508"/>
      <c r="TFO279" s="508"/>
      <c r="TFP279" s="508"/>
      <c r="TFQ279" s="508"/>
      <c r="TFR279" s="508"/>
      <c r="TFS279" s="508"/>
      <c r="TFT279" s="508"/>
      <c r="TFU279" s="508"/>
      <c r="TFV279" s="508"/>
      <c r="TFW279" s="508"/>
      <c r="TFX279" s="508"/>
      <c r="TFY279" s="508"/>
      <c r="TFZ279" s="508"/>
      <c r="TGA279" s="508"/>
      <c r="TGB279" s="508"/>
      <c r="TGC279" s="508"/>
      <c r="TGD279" s="508"/>
      <c r="TGE279" s="508"/>
      <c r="TGF279" s="508"/>
      <c r="TGG279" s="508"/>
      <c r="TGH279" s="508"/>
      <c r="TGI279" s="508"/>
      <c r="TGJ279" s="508"/>
      <c r="TGK279" s="508"/>
      <c r="TGL279" s="508"/>
      <c r="TGM279" s="508"/>
      <c r="TGN279" s="508"/>
      <c r="TGO279" s="508"/>
      <c r="TGP279" s="508"/>
      <c r="TGQ279" s="508"/>
      <c r="TGR279" s="508"/>
      <c r="TGS279" s="508"/>
      <c r="TGT279" s="508"/>
      <c r="TGU279" s="508"/>
      <c r="TGV279" s="508"/>
      <c r="TGW279" s="508"/>
      <c r="TGX279" s="508"/>
      <c r="TGY279" s="508"/>
      <c r="TGZ279" s="508"/>
      <c r="THA279" s="508"/>
      <c r="THB279" s="508"/>
      <c r="THC279" s="508"/>
      <c r="THD279" s="508"/>
      <c r="THE279" s="508"/>
      <c r="THF279" s="508"/>
      <c r="THG279" s="508"/>
      <c r="THH279" s="508"/>
      <c r="THI279" s="508"/>
      <c r="THJ279" s="508"/>
      <c r="THK279" s="508"/>
      <c r="THL279" s="508"/>
      <c r="THM279" s="508"/>
      <c r="THN279" s="508"/>
      <c r="THO279" s="508"/>
      <c r="THP279" s="508"/>
      <c r="THQ279" s="508"/>
      <c r="THR279" s="508"/>
      <c r="THS279" s="508"/>
      <c r="THT279" s="508"/>
      <c r="THU279" s="508"/>
      <c r="THV279" s="508"/>
      <c r="THW279" s="508"/>
      <c r="THX279" s="508"/>
      <c r="THY279" s="508"/>
      <c r="THZ279" s="508"/>
      <c r="TIA279" s="508"/>
      <c r="TIB279" s="508"/>
      <c r="TIC279" s="508"/>
      <c r="TID279" s="508"/>
      <c r="TIE279" s="508"/>
      <c r="TIF279" s="508"/>
      <c r="TIG279" s="508"/>
      <c r="TIH279" s="508"/>
      <c r="TII279" s="508"/>
      <c r="TIJ279" s="508"/>
      <c r="TIK279" s="508"/>
      <c r="TIL279" s="508"/>
      <c r="TIM279" s="508"/>
      <c r="TIN279" s="508"/>
      <c r="TIO279" s="508"/>
      <c r="TIP279" s="508"/>
      <c r="TIQ279" s="508"/>
      <c r="TIR279" s="508"/>
      <c r="TIS279" s="508"/>
      <c r="TIT279" s="508"/>
      <c r="TIU279" s="508"/>
      <c r="TIV279" s="508"/>
      <c r="TIW279" s="508"/>
      <c r="TIX279" s="508"/>
      <c r="TIY279" s="508"/>
      <c r="TIZ279" s="508"/>
      <c r="TJA279" s="508"/>
      <c r="TJB279" s="508"/>
      <c r="TJC279" s="508"/>
      <c r="TJD279" s="508"/>
      <c r="TJE279" s="508"/>
      <c r="TJF279" s="508"/>
      <c r="TJG279" s="508"/>
      <c r="TJH279" s="508"/>
      <c r="TJI279" s="508"/>
      <c r="TJJ279" s="508"/>
      <c r="TJK279" s="508"/>
      <c r="TJL279" s="508"/>
      <c r="TJM279" s="508"/>
      <c r="TJN279" s="508"/>
      <c r="TJO279" s="508"/>
      <c r="TJP279" s="508"/>
      <c r="TJQ279" s="508"/>
      <c r="TJR279" s="508"/>
      <c r="TJS279" s="508"/>
      <c r="TJT279" s="508"/>
      <c r="TJU279" s="508"/>
      <c r="TJV279" s="508"/>
      <c r="TJW279" s="508"/>
      <c r="TJX279" s="508"/>
      <c r="TJY279" s="508"/>
      <c r="TJZ279" s="508"/>
      <c r="TKA279" s="508"/>
      <c r="TKB279" s="508"/>
      <c r="TKC279" s="508"/>
      <c r="TKD279" s="508"/>
      <c r="TKE279" s="508"/>
      <c r="TKF279" s="508"/>
      <c r="TKG279" s="508"/>
      <c r="TKH279" s="508"/>
      <c r="TKI279" s="508"/>
      <c r="TKJ279" s="508"/>
      <c r="TKK279" s="508"/>
      <c r="TKL279" s="508"/>
      <c r="TKM279" s="508"/>
      <c r="TKN279" s="508"/>
      <c r="TKO279" s="508"/>
      <c r="TKP279" s="508"/>
      <c r="TKQ279" s="508"/>
      <c r="TKR279" s="508"/>
      <c r="TKS279" s="508"/>
      <c r="TKT279" s="508"/>
      <c r="TKU279" s="508"/>
      <c r="TKV279" s="508"/>
      <c r="TKW279" s="508"/>
      <c r="TKX279" s="508"/>
      <c r="TKY279" s="508"/>
      <c r="TKZ279" s="508"/>
      <c r="TLA279" s="508"/>
      <c r="TLB279" s="508"/>
      <c r="TLC279" s="508"/>
      <c r="TLD279" s="508"/>
      <c r="TLE279" s="508"/>
      <c r="TLF279" s="508"/>
      <c r="TLG279" s="508"/>
      <c r="TLH279" s="508"/>
      <c r="TLI279" s="508"/>
      <c r="TLJ279" s="508"/>
      <c r="TLK279" s="508"/>
      <c r="TLL279" s="508"/>
      <c r="TLM279" s="508"/>
      <c r="TLN279" s="508"/>
      <c r="TLO279" s="508"/>
      <c r="TLP279" s="508"/>
      <c r="TLQ279" s="508"/>
      <c r="TLR279" s="508"/>
      <c r="TLS279" s="508"/>
      <c r="TLT279" s="508"/>
      <c r="TLU279" s="508"/>
      <c r="TLV279" s="508"/>
      <c r="TLW279" s="508"/>
      <c r="TLX279" s="508"/>
      <c r="TLY279" s="508"/>
      <c r="TLZ279" s="508"/>
      <c r="TMA279" s="508"/>
      <c r="TMB279" s="508"/>
      <c r="TMC279" s="508"/>
      <c r="TMD279" s="508"/>
      <c r="TME279" s="508"/>
      <c r="TMF279" s="508"/>
      <c r="TMG279" s="508"/>
      <c r="TMH279" s="508"/>
      <c r="TMI279" s="508"/>
      <c r="TMJ279" s="508"/>
      <c r="TMK279" s="508"/>
      <c r="TML279" s="508"/>
      <c r="TMM279" s="508"/>
      <c r="TMN279" s="508"/>
      <c r="TMO279" s="508"/>
      <c r="TMP279" s="508"/>
      <c r="TMQ279" s="508"/>
      <c r="TMR279" s="508"/>
      <c r="TMS279" s="508"/>
      <c r="TMT279" s="508"/>
      <c r="TMU279" s="508"/>
      <c r="TMV279" s="508"/>
      <c r="TMW279" s="508"/>
      <c r="TMX279" s="508"/>
      <c r="TMY279" s="508"/>
      <c r="TMZ279" s="508"/>
      <c r="TNA279" s="508"/>
      <c r="TNB279" s="508"/>
      <c r="TNC279" s="508"/>
      <c r="TND279" s="508"/>
      <c r="TNE279" s="508"/>
      <c r="TNF279" s="508"/>
      <c r="TNG279" s="508"/>
      <c r="TNH279" s="508"/>
      <c r="TNI279" s="508"/>
      <c r="TNJ279" s="508"/>
      <c r="TNK279" s="508"/>
      <c r="TNL279" s="508"/>
      <c r="TNM279" s="508"/>
      <c r="TNN279" s="508"/>
      <c r="TNO279" s="508"/>
      <c r="TNP279" s="508"/>
      <c r="TNQ279" s="508"/>
      <c r="TNR279" s="508"/>
      <c r="TNS279" s="508"/>
      <c r="TNT279" s="508"/>
      <c r="TNU279" s="508"/>
      <c r="TNV279" s="508"/>
      <c r="TNW279" s="508"/>
      <c r="TNX279" s="508"/>
      <c r="TNY279" s="508"/>
      <c r="TNZ279" s="508"/>
      <c r="TOA279" s="508"/>
      <c r="TOB279" s="508"/>
      <c r="TOC279" s="508"/>
      <c r="TOD279" s="508"/>
      <c r="TOE279" s="508"/>
      <c r="TOF279" s="508"/>
      <c r="TOG279" s="508"/>
      <c r="TOH279" s="508"/>
      <c r="TOI279" s="508"/>
      <c r="TOJ279" s="508"/>
      <c r="TOK279" s="508"/>
      <c r="TOL279" s="508"/>
      <c r="TOM279" s="508"/>
      <c r="TON279" s="508"/>
      <c r="TOO279" s="508"/>
      <c r="TOP279" s="508"/>
      <c r="TOQ279" s="508"/>
      <c r="TOR279" s="508"/>
      <c r="TOS279" s="508"/>
      <c r="TOT279" s="508"/>
      <c r="TOU279" s="508"/>
      <c r="TOV279" s="508"/>
      <c r="TOW279" s="508"/>
      <c r="TOX279" s="508"/>
      <c r="TOY279" s="508"/>
      <c r="TOZ279" s="508"/>
      <c r="TPA279" s="508"/>
      <c r="TPB279" s="508"/>
      <c r="TPC279" s="508"/>
      <c r="TPD279" s="508"/>
      <c r="TPE279" s="508"/>
      <c r="TPF279" s="508"/>
      <c r="TPG279" s="508"/>
      <c r="TPH279" s="508"/>
      <c r="TPI279" s="508"/>
      <c r="TPJ279" s="508"/>
      <c r="TPK279" s="508"/>
      <c r="TPL279" s="508"/>
      <c r="TPM279" s="508"/>
      <c r="TPN279" s="508"/>
      <c r="TPO279" s="508"/>
      <c r="TPP279" s="508"/>
      <c r="TPQ279" s="508"/>
      <c r="TPR279" s="508"/>
      <c r="TPS279" s="508"/>
      <c r="TPT279" s="508"/>
      <c r="TPU279" s="508"/>
      <c r="TPV279" s="508"/>
      <c r="TPW279" s="508"/>
      <c r="TPX279" s="508"/>
      <c r="TPY279" s="508"/>
      <c r="TPZ279" s="508"/>
      <c r="TQA279" s="508"/>
      <c r="TQB279" s="508"/>
      <c r="TQC279" s="508"/>
      <c r="TQD279" s="508"/>
      <c r="TQE279" s="508"/>
      <c r="TQF279" s="508"/>
      <c r="TQG279" s="508"/>
      <c r="TQH279" s="508"/>
      <c r="TQI279" s="508"/>
      <c r="TQJ279" s="508"/>
      <c r="TQK279" s="508"/>
      <c r="TQL279" s="508"/>
      <c r="TQM279" s="508"/>
      <c r="TQN279" s="508"/>
      <c r="TQO279" s="508"/>
      <c r="TQP279" s="508"/>
      <c r="TQQ279" s="508"/>
      <c r="TQR279" s="508"/>
      <c r="TQS279" s="508"/>
      <c r="TQT279" s="508"/>
      <c r="TQU279" s="508"/>
      <c r="TQV279" s="508"/>
      <c r="TQW279" s="508"/>
      <c r="TQX279" s="508"/>
      <c r="TQY279" s="508"/>
      <c r="TQZ279" s="508"/>
      <c r="TRA279" s="508"/>
      <c r="TRB279" s="508"/>
      <c r="TRC279" s="508"/>
      <c r="TRD279" s="508"/>
      <c r="TRE279" s="508"/>
      <c r="TRF279" s="508"/>
      <c r="TRG279" s="508"/>
      <c r="TRH279" s="508"/>
      <c r="TRI279" s="508"/>
      <c r="TRJ279" s="508"/>
      <c r="TRK279" s="508"/>
      <c r="TRL279" s="508"/>
      <c r="TRM279" s="508"/>
      <c r="TRN279" s="508"/>
      <c r="TRO279" s="508"/>
      <c r="TRP279" s="508"/>
      <c r="TRQ279" s="508"/>
      <c r="TRR279" s="508"/>
      <c r="TRS279" s="508"/>
      <c r="TRT279" s="508"/>
      <c r="TRU279" s="508"/>
      <c r="TRV279" s="508"/>
      <c r="TRW279" s="508"/>
      <c r="TRX279" s="508"/>
      <c r="TRY279" s="508"/>
      <c r="TRZ279" s="508"/>
      <c r="TSA279" s="508"/>
      <c r="TSB279" s="508"/>
      <c r="TSC279" s="508"/>
      <c r="TSD279" s="508"/>
      <c r="TSE279" s="508"/>
      <c r="TSF279" s="508"/>
      <c r="TSG279" s="508"/>
      <c r="TSH279" s="508"/>
      <c r="TSI279" s="508"/>
      <c r="TSJ279" s="508"/>
      <c r="TSK279" s="508"/>
      <c r="TSL279" s="508"/>
      <c r="TSM279" s="508"/>
      <c r="TSN279" s="508"/>
      <c r="TSO279" s="508"/>
      <c r="TSP279" s="508"/>
      <c r="TSQ279" s="508"/>
      <c r="TSR279" s="508"/>
      <c r="TSS279" s="508"/>
      <c r="TST279" s="508"/>
      <c r="TSU279" s="508"/>
      <c r="TSV279" s="508"/>
      <c r="TSW279" s="508"/>
      <c r="TSX279" s="508"/>
      <c r="TSY279" s="508"/>
      <c r="TSZ279" s="508"/>
      <c r="TTA279" s="508"/>
      <c r="TTB279" s="508"/>
      <c r="TTC279" s="508"/>
      <c r="TTD279" s="508"/>
      <c r="TTE279" s="508"/>
      <c r="TTF279" s="508"/>
      <c r="TTG279" s="508"/>
      <c r="TTH279" s="508"/>
      <c r="TTI279" s="508"/>
      <c r="TTJ279" s="508"/>
      <c r="TTK279" s="508"/>
      <c r="TTL279" s="508"/>
      <c r="TTM279" s="508"/>
      <c r="TTN279" s="508"/>
      <c r="TTO279" s="508"/>
      <c r="TTP279" s="508"/>
      <c r="TTQ279" s="508"/>
      <c r="TTR279" s="508"/>
      <c r="TTS279" s="508"/>
      <c r="TTT279" s="508"/>
      <c r="TTU279" s="508"/>
      <c r="TTV279" s="508"/>
      <c r="TTW279" s="508"/>
      <c r="TTX279" s="508"/>
      <c r="TTY279" s="508"/>
      <c r="TTZ279" s="508"/>
      <c r="TUA279" s="508"/>
      <c r="TUB279" s="508"/>
      <c r="TUC279" s="508"/>
      <c r="TUD279" s="508"/>
      <c r="TUE279" s="508"/>
      <c r="TUF279" s="508"/>
      <c r="TUG279" s="508"/>
      <c r="TUH279" s="508"/>
      <c r="TUI279" s="508"/>
      <c r="TUJ279" s="508"/>
      <c r="TUK279" s="508"/>
      <c r="TUL279" s="508"/>
      <c r="TUM279" s="508"/>
      <c r="TUN279" s="508"/>
      <c r="TUO279" s="508"/>
      <c r="TUP279" s="508"/>
      <c r="TUQ279" s="508"/>
      <c r="TUR279" s="508"/>
      <c r="TUS279" s="508"/>
      <c r="TUT279" s="508"/>
      <c r="TUU279" s="508"/>
      <c r="TUV279" s="508"/>
      <c r="TUW279" s="508"/>
      <c r="TUX279" s="508"/>
      <c r="TUY279" s="508"/>
      <c r="TUZ279" s="508"/>
      <c r="TVA279" s="508"/>
      <c r="TVB279" s="508"/>
      <c r="TVC279" s="508"/>
      <c r="TVD279" s="508"/>
      <c r="TVE279" s="508"/>
      <c r="TVF279" s="508"/>
      <c r="TVG279" s="508"/>
      <c r="TVH279" s="508"/>
      <c r="TVI279" s="508"/>
      <c r="TVJ279" s="508"/>
      <c r="TVK279" s="508"/>
      <c r="TVL279" s="508"/>
      <c r="TVM279" s="508"/>
      <c r="TVN279" s="508"/>
      <c r="TVO279" s="508"/>
      <c r="TVP279" s="508"/>
      <c r="TVQ279" s="508"/>
      <c r="TVR279" s="508"/>
      <c r="TVS279" s="508"/>
      <c r="TVT279" s="508"/>
      <c r="TVU279" s="508"/>
      <c r="TVV279" s="508"/>
      <c r="TVW279" s="508"/>
      <c r="TVX279" s="508"/>
      <c r="TVY279" s="508"/>
      <c r="TVZ279" s="508"/>
      <c r="TWA279" s="508"/>
      <c r="TWB279" s="508"/>
      <c r="TWC279" s="508"/>
      <c r="TWD279" s="508"/>
      <c r="TWE279" s="508"/>
      <c r="TWF279" s="508"/>
      <c r="TWG279" s="508"/>
      <c r="TWH279" s="508"/>
      <c r="TWI279" s="508"/>
      <c r="TWJ279" s="508"/>
      <c r="TWK279" s="508"/>
      <c r="TWL279" s="508"/>
      <c r="TWM279" s="508"/>
      <c r="TWN279" s="508"/>
      <c r="TWO279" s="508"/>
      <c r="TWP279" s="508"/>
      <c r="TWQ279" s="508"/>
      <c r="TWR279" s="508"/>
      <c r="TWS279" s="508"/>
      <c r="TWT279" s="508"/>
      <c r="TWU279" s="508"/>
      <c r="TWV279" s="508"/>
      <c r="TWW279" s="508"/>
      <c r="TWX279" s="508"/>
      <c r="TWY279" s="508"/>
      <c r="TWZ279" s="508"/>
      <c r="TXA279" s="508"/>
      <c r="TXB279" s="508"/>
      <c r="TXC279" s="508"/>
      <c r="TXD279" s="508"/>
      <c r="TXE279" s="508"/>
      <c r="TXF279" s="508"/>
      <c r="TXG279" s="508"/>
      <c r="TXH279" s="508"/>
      <c r="TXI279" s="508"/>
      <c r="TXJ279" s="508"/>
      <c r="TXK279" s="508"/>
      <c r="TXL279" s="508"/>
      <c r="TXM279" s="508"/>
      <c r="TXN279" s="508"/>
      <c r="TXO279" s="508"/>
      <c r="TXP279" s="508"/>
      <c r="TXQ279" s="508"/>
      <c r="TXR279" s="508"/>
      <c r="TXS279" s="508"/>
      <c r="TXT279" s="508"/>
      <c r="TXU279" s="508"/>
      <c r="TXV279" s="508"/>
      <c r="TXW279" s="508"/>
      <c r="TXX279" s="508"/>
      <c r="TXY279" s="508"/>
      <c r="TXZ279" s="508"/>
      <c r="TYA279" s="508"/>
      <c r="TYB279" s="508"/>
      <c r="TYC279" s="508"/>
      <c r="TYD279" s="508"/>
      <c r="TYE279" s="508"/>
      <c r="TYF279" s="508"/>
      <c r="TYG279" s="508"/>
      <c r="TYH279" s="508"/>
      <c r="TYI279" s="508"/>
      <c r="TYJ279" s="508"/>
      <c r="TYK279" s="508"/>
      <c r="TYL279" s="508"/>
      <c r="TYM279" s="508"/>
      <c r="TYN279" s="508"/>
      <c r="TYO279" s="508"/>
      <c r="TYP279" s="508"/>
      <c r="TYQ279" s="508"/>
      <c r="TYR279" s="508"/>
      <c r="TYS279" s="508"/>
      <c r="TYT279" s="508"/>
      <c r="TYU279" s="508"/>
      <c r="TYV279" s="508"/>
      <c r="TYW279" s="508"/>
      <c r="TYX279" s="508"/>
      <c r="TYY279" s="508"/>
      <c r="TYZ279" s="508"/>
      <c r="TZA279" s="508"/>
      <c r="TZB279" s="508"/>
      <c r="TZC279" s="508"/>
      <c r="TZD279" s="508"/>
      <c r="TZE279" s="508"/>
      <c r="TZF279" s="508"/>
      <c r="TZG279" s="508"/>
      <c r="TZH279" s="508"/>
      <c r="TZI279" s="508"/>
      <c r="TZJ279" s="508"/>
      <c r="TZK279" s="508"/>
      <c r="TZL279" s="508"/>
      <c r="TZM279" s="508"/>
      <c r="TZN279" s="508"/>
      <c r="TZO279" s="508"/>
      <c r="TZP279" s="508"/>
      <c r="TZQ279" s="508"/>
      <c r="TZR279" s="508"/>
      <c r="TZS279" s="508"/>
      <c r="TZT279" s="508"/>
      <c r="TZU279" s="508"/>
      <c r="TZV279" s="508"/>
      <c r="TZW279" s="508"/>
      <c r="TZX279" s="508"/>
      <c r="TZY279" s="508"/>
      <c r="TZZ279" s="508"/>
      <c r="UAA279" s="508"/>
      <c r="UAB279" s="508"/>
      <c r="UAC279" s="508"/>
      <c r="UAD279" s="508"/>
      <c r="UAE279" s="508"/>
      <c r="UAF279" s="508"/>
      <c r="UAG279" s="508"/>
      <c r="UAH279" s="508"/>
      <c r="UAI279" s="508"/>
      <c r="UAJ279" s="508"/>
      <c r="UAK279" s="508"/>
      <c r="UAL279" s="508"/>
      <c r="UAM279" s="508"/>
      <c r="UAN279" s="508"/>
      <c r="UAO279" s="508"/>
      <c r="UAP279" s="508"/>
      <c r="UAQ279" s="508"/>
      <c r="UAR279" s="508"/>
      <c r="UAS279" s="508"/>
      <c r="UAT279" s="508"/>
      <c r="UAU279" s="508"/>
      <c r="UAV279" s="508"/>
      <c r="UAW279" s="508"/>
      <c r="UAX279" s="508"/>
      <c r="UAY279" s="508"/>
      <c r="UAZ279" s="508"/>
      <c r="UBA279" s="508"/>
      <c r="UBB279" s="508"/>
      <c r="UBC279" s="508"/>
      <c r="UBD279" s="508"/>
      <c r="UBE279" s="508"/>
      <c r="UBF279" s="508"/>
      <c r="UBG279" s="508"/>
      <c r="UBH279" s="508"/>
      <c r="UBI279" s="508"/>
      <c r="UBJ279" s="508"/>
      <c r="UBK279" s="508"/>
      <c r="UBL279" s="508"/>
      <c r="UBM279" s="508"/>
      <c r="UBN279" s="508"/>
      <c r="UBO279" s="508"/>
      <c r="UBP279" s="508"/>
      <c r="UBQ279" s="508"/>
      <c r="UBR279" s="508"/>
      <c r="UBS279" s="508"/>
      <c r="UBT279" s="508"/>
      <c r="UBU279" s="508"/>
      <c r="UBV279" s="508"/>
      <c r="UBW279" s="508"/>
      <c r="UBX279" s="508"/>
      <c r="UBY279" s="508"/>
      <c r="UBZ279" s="508"/>
      <c r="UCA279" s="508"/>
      <c r="UCB279" s="508"/>
      <c r="UCC279" s="508"/>
      <c r="UCD279" s="508"/>
      <c r="UCE279" s="508"/>
      <c r="UCF279" s="508"/>
      <c r="UCG279" s="508"/>
      <c r="UCH279" s="508"/>
      <c r="UCI279" s="508"/>
      <c r="UCJ279" s="508"/>
      <c r="UCK279" s="508"/>
      <c r="UCL279" s="508"/>
      <c r="UCM279" s="508"/>
      <c r="UCN279" s="508"/>
      <c r="UCO279" s="508"/>
      <c r="UCP279" s="508"/>
      <c r="UCQ279" s="508"/>
      <c r="UCR279" s="508"/>
      <c r="UCS279" s="508"/>
      <c r="UCT279" s="508"/>
      <c r="UCU279" s="508"/>
      <c r="UCV279" s="508"/>
      <c r="UCW279" s="508"/>
      <c r="UCX279" s="508"/>
      <c r="UCY279" s="508"/>
      <c r="UCZ279" s="508"/>
      <c r="UDA279" s="508"/>
      <c r="UDB279" s="508"/>
      <c r="UDC279" s="508"/>
      <c r="UDD279" s="508"/>
      <c r="UDE279" s="508"/>
      <c r="UDF279" s="508"/>
      <c r="UDG279" s="508"/>
      <c r="UDH279" s="508"/>
      <c r="UDI279" s="508"/>
      <c r="UDJ279" s="508"/>
      <c r="UDK279" s="508"/>
      <c r="UDL279" s="508"/>
      <c r="UDM279" s="508"/>
      <c r="UDN279" s="508"/>
      <c r="UDO279" s="508"/>
      <c r="UDP279" s="508"/>
      <c r="UDQ279" s="508"/>
      <c r="UDR279" s="508"/>
      <c r="UDS279" s="508"/>
      <c r="UDT279" s="508"/>
      <c r="UDU279" s="508"/>
      <c r="UDV279" s="508"/>
      <c r="UDW279" s="508"/>
      <c r="UDX279" s="508"/>
      <c r="UDY279" s="508"/>
      <c r="UDZ279" s="508"/>
      <c r="UEA279" s="508"/>
      <c r="UEB279" s="508"/>
      <c r="UEC279" s="508"/>
      <c r="UED279" s="508"/>
      <c r="UEE279" s="508"/>
      <c r="UEF279" s="508"/>
      <c r="UEG279" s="508"/>
      <c r="UEH279" s="508"/>
      <c r="UEI279" s="508"/>
      <c r="UEJ279" s="508"/>
      <c r="UEK279" s="508"/>
      <c r="UEL279" s="508"/>
      <c r="UEM279" s="508"/>
      <c r="UEN279" s="508"/>
      <c r="UEO279" s="508"/>
      <c r="UEP279" s="508"/>
      <c r="UEQ279" s="508"/>
      <c r="UER279" s="508"/>
      <c r="UES279" s="508"/>
      <c r="UET279" s="508"/>
      <c r="UEU279" s="508"/>
      <c r="UEV279" s="508"/>
      <c r="UEW279" s="508"/>
      <c r="UEX279" s="508"/>
      <c r="UEY279" s="508"/>
      <c r="UEZ279" s="508"/>
      <c r="UFA279" s="508"/>
      <c r="UFB279" s="508"/>
      <c r="UFC279" s="508"/>
      <c r="UFD279" s="508"/>
      <c r="UFE279" s="508"/>
      <c r="UFF279" s="508"/>
      <c r="UFG279" s="508"/>
      <c r="UFH279" s="508"/>
      <c r="UFI279" s="508"/>
      <c r="UFJ279" s="508"/>
      <c r="UFK279" s="508"/>
      <c r="UFL279" s="508"/>
      <c r="UFM279" s="508"/>
      <c r="UFN279" s="508"/>
      <c r="UFO279" s="508"/>
      <c r="UFP279" s="508"/>
      <c r="UFQ279" s="508"/>
      <c r="UFR279" s="508"/>
      <c r="UFS279" s="508"/>
      <c r="UFT279" s="508"/>
      <c r="UFU279" s="508"/>
      <c r="UFV279" s="508"/>
      <c r="UFW279" s="508"/>
      <c r="UFX279" s="508"/>
      <c r="UFY279" s="508"/>
      <c r="UFZ279" s="508"/>
      <c r="UGA279" s="508"/>
      <c r="UGB279" s="508"/>
      <c r="UGC279" s="508"/>
      <c r="UGD279" s="508"/>
      <c r="UGE279" s="508"/>
      <c r="UGF279" s="508"/>
      <c r="UGG279" s="508"/>
      <c r="UGH279" s="508"/>
      <c r="UGI279" s="508"/>
      <c r="UGJ279" s="508"/>
      <c r="UGK279" s="508"/>
      <c r="UGL279" s="508"/>
      <c r="UGM279" s="508"/>
      <c r="UGN279" s="508"/>
      <c r="UGO279" s="508"/>
      <c r="UGP279" s="508"/>
      <c r="UGQ279" s="508"/>
      <c r="UGR279" s="508"/>
      <c r="UGS279" s="508"/>
      <c r="UGT279" s="508"/>
      <c r="UGU279" s="508"/>
      <c r="UGV279" s="508"/>
      <c r="UGW279" s="508"/>
      <c r="UGX279" s="508"/>
      <c r="UGY279" s="508"/>
      <c r="UGZ279" s="508"/>
      <c r="UHA279" s="508"/>
      <c r="UHB279" s="508"/>
      <c r="UHC279" s="508"/>
      <c r="UHD279" s="508"/>
      <c r="UHE279" s="508"/>
      <c r="UHF279" s="508"/>
      <c r="UHG279" s="508"/>
      <c r="UHH279" s="508"/>
      <c r="UHI279" s="508"/>
      <c r="UHJ279" s="508"/>
      <c r="UHK279" s="508"/>
      <c r="UHL279" s="508"/>
      <c r="UHM279" s="508"/>
      <c r="UHN279" s="508"/>
      <c r="UHO279" s="508"/>
      <c r="UHP279" s="508"/>
      <c r="UHQ279" s="508"/>
      <c r="UHR279" s="508"/>
      <c r="UHS279" s="508"/>
      <c r="UHT279" s="508"/>
      <c r="UHU279" s="508"/>
      <c r="UHV279" s="508"/>
      <c r="UHW279" s="508"/>
      <c r="UHX279" s="508"/>
      <c r="UHY279" s="508"/>
      <c r="UHZ279" s="508"/>
      <c r="UIA279" s="508"/>
      <c r="UIB279" s="508"/>
      <c r="UIC279" s="508"/>
      <c r="UID279" s="508"/>
      <c r="UIE279" s="508"/>
      <c r="UIF279" s="508"/>
      <c r="UIG279" s="508"/>
      <c r="UIH279" s="508"/>
      <c r="UII279" s="508"/>
      <c r="UIJ279" s="508"/>
      <c r="UIK279" s="508"/>
      <c r="UIL279" s="508"/>
      <c r="UIM279" s="508"/>
      <c r="UIN279" s="508"/>
      <c r="UIO279" s="508"/>
      <c r="UIP279" s="508"/>
      <c r="UIQ279" s="508"/>
      <c r="UIR279" s="508"/>
      <c r="UIS279" s="508"/>
      <c r="UIT279" s="508"/>
      <c r="UIU279" s="508"/>
      <c r="UIV279" s="508"/>
      <c r="UIW279" s="508"/>
      <c r="UIX279" s="508"/>
      <c r="UIY279" s="508"/>
      <c r="UIZ279" s="508"/>
      <c r="UJA279" s="508"/>
      <c r="UJB279" s="508"/>
      <c r="UJC279" s="508"/>
      <c r="UJD279" s="508"/>
      <c r="UJE279" s="508"/>
      <c r="UJF279" s="508"/>
      <c r="UJG279" s="508"/>
      <c r="UJH279" s="508"/>
      <c r="UJI279" s="508"/>
      <c r="UJJ279" s="508"/>
      <c r="UJK279" s="508"/>
      <c r="UJL279" s="508"/>
      <c r="UJM279" s="508"/>
      <c r="UJN279" s="508"/>
      <c r="UJO279" s="508"/>
      <c r="UJP279" s="508"/>
      <c r="UJQ279" s="508"/>
      <c r="UJR279" s="508"/>
      <c r="UJS279" s="508"/>
      <c r="UJT279" s="508"/>
      <c r="UJU279" s="508"/>
      <c r="UJV279" s="508"/>
      <c r="UJW279" s="508"/>
      <c r="UJX279" s="508"/>
      <c r="UJY279" s="508"/>
      <c r="UJZ279" s="508"/>
      <c r="UKA279" s="508"/>
      <c r="UKB279" s="508"/>
      <c r="UKC279" s="508"/>
      <c r="UKD279" s="508"/>
      <c r="UKE279" s="508"/>
      <c r="UKF279" s="508"/>
      <c r="UKG279" s="508"/>
      <c r="UKH279" s="508"/>
      <c r="UKI279" s="508"/>
      <c r="UKJ279" s="508"/>
      <c r="UKK279" s="508"/>
      <c r="UKL279" s="508"/>
      <c r="UKM279" s="508"/>
      <c r="UKN279" s="508"/>
      <c r="UKO279" s="508"/>
      <c r="UKP279" s="508"/>
      <c r="UKQ279" s="508"/>
      <c r="UKR279" s="508"/>
      <c r="UKS279" s="508"/>
      <c r="UKT279" s="508"/>
      <c r="UKU279" s="508"/>
      <c r="UKV279" s="508"/>
      <c r="UKW279" s="508"/>
      <c r="UKX279" s="508"/>
      <c r="UKY279" s="508"/>
      <c r="UKZ279" s="508"/>
      <c r="ULA279" s="508"/>
      <c r="ULB279" s="508"/>
      <c r="ULC279" s="508"/>
      <c r="ULD279" s="508"/>
      <c r="ULE279" s="508"/>
      <c r="ULF279" s="508"/>
      <c r="ULG279" s="508"/>
      <c r="ULH279" s="508"/>
      <c r="ULI279" s="508"/>
      <c r="ULJ279" s="508"/>
      <c r="ULK279" s="508"/>
      <c r="ULL279" s="508"/>
      <c r="ULM279" s="508"/>
      <c r="ULN279" s="508"/>
      <c r="ULO279" s="508"/>
      <c r="ULP279" s="508"/>
      <c r="ULQ279" s="508"/>
      <c r="ULR279" s="508"/>
      <c r="ULS279" s="508"/>
      <c r="ULT279" s="508"/>
      <c r="ULU279" s="508"/>
      <c r="ULV279" s="508"/>
      <c r="ULW279" s="508"/>
      <c r="ULX279" s="508"/>
      <c r="ULY279" s="508"/>
      <c r="ULZ279" s="508"/>
      <c r="UMA279" s="508"/>
      <c r="UMB279" s="508"/>
      <c r="UMC279" s="508"/>
      <c r="UMD279" s="508"/>
      <c r="UME279" s="508"/>
      <c r="UMF279" s="508"/>
      <c r="UMG279" s="508"/>
      <c r="UMH279" s="508"/>
      <c r="UMI279" s="508"/>
      <c r="UMJ279" s="508"/>
      <c r="UMK279" s="508"/>
      <c r="UML279" s="508"/>
      <c r="UMM279" s="508"/>
      <c r="UMN279" s="508"/>
      <c r="UMO279" s="508"/>
      <c r="UMP279" s="508"/>
      <c r="UMQ279" s="508"/>
      <c r="UMR279" s="508"/>
      <c r="UMS279" s="508"/>
      <c r="UMT279" s="508"/>
      <c r="UMU279" s="508"/>
      <c r="UMV279" s="508"/>
      <c r="UMW279" s="508"/>
      <c r="UMX279" s="508"/>
      <c r="UMY279" s="508"/>
      <c r="UMZ279" s="508"/>
      <c r="UNA279" s="508"/>
      <c r="UNB279" s="508"/>
      <c r="UNC279" s="508"/>
      <c r="UND279" s="508"/>
      <c r="UNE279" s="508"/>
      <c r="UNF279" s="508"/>
      <c r="UNG279" s="508"/>
      <c r="UNH279" s="508"/>
      <c r="UNI279" s="508"/>
      <c r="UNJ279" s="508"/>
      <c r="UNK279" s="508"/>
      <c r="UNL279" s="508"/>
      <c r="UNM279" s="508"/>
      <c r="UNN279" s="508"/>
      <c r="UNO279" s="508"/>
      <c r="UNP279" s="508"/>
      <c r="UNQ279" s="508"/>
      <c r="UNR279" s="508"/>
      <c r="UNS279" s="508"/>
      <c r="UNT279" s="508"/>
      <c r="UNU279" s="508"/>
      <c r="UNV279" s="508"/>
      <c r="UNW279" s="508"/>
      <c r="UNX279" s="508"/>
      <c r="UNY279" s="508"/>
      <c r="UNZ279" s="508"/>
      <c r="UOA279" s="508"/>
      <c r="UOB279" s="508"/>
      <c r="UOC279" s="508"/>
      <c r="UOD279" s="508"/>
      <c r="UOE279" s="508"/>
      <c r="UOF279" s="508"/>
      <c r="UOG279" s="508"/>
      <c r="UOH279" s="508"/>
      <c r="UOI279" s="508"/>
      <c r="UOJ279" s="508"/>
      <c r="UOK279" s="508"/>
      <c r="UOL279" s="508"/>
      <c r="UOM279" s="508"/>
      <c r="UON279" s="508"/>
      <c r="UOO279" s="508"/>
      <c r="UOP279" s="508"/>
      <c r="UOQ279" s="508"/>
      <c r="UOR279" s="508"/>
      <c r="UOS279" s="508"/>
      <c r="UOT279" s="508"/>
      <c r="UOU279" s="508"/>
      <c r="UOV279" s="508"/>
      <c r="UOW279" s="508"/>
      <c r="UOX279" s="508"/>
      <c r="UOY279" s="508"/>
      <c r="UOZ279" s="508"/>
      <c r="UPA279" s="508"/>
      <c r="UPB279" s="508"/>
      <c r="UPC279" s="508"/>
      <c r="UPD279" s="508"/>
      <c r="UPE279" s="508"/>
      <c r="UPF279" s="508"/>
      <c r="UPG279" s="508"/>
      <c r="UPH279" s="508"/>
      <c r="UPI279" s="508"/>
      <c r="UPJ279" s="508"/>
      <c r="UPK279" s="508"/>
      <c r="UPL279" s="508"/>
      <c r="UPM279" s="508"/>
      <c r="UPN279" s="508"/>
      <c r="UPO279" s="508"/>
      <c r="UPP279" s="508"/>
      <c r="UPQ279" s="508"/>
      <c r="UPR279" s="508"/>
      <c r="UPS279" s="508"/>
      <c r="UPT279" s="508"/>
      <c r="UPU279" s="508"/>
      <c r="UPV279" s="508"/>
      <c r="UPW279" s="508"/>
      <c r="UPX279" s="508"/>
      <c r="UPY279" s="508"/>
      <c r="UPZ279" s="508"/>
      <c r="UQA279" s="508"/>
      <c r="UQB279" s="508"/>
      <c r="UQC279" s="508"/>
      <c r="UQD279" s="508"/>
      <c r="UQE279" s="508"/>
      <c r="UQF279" s="508"/>
      <c r="UQG279" s="508"/>
      <c r="UQH279" s="508"/>
      <c r="UQI279" s="508"/>
      <c r="UQJ279" s="508"/>
      <c r="UQK279" s="508"/>
      <c r="UQL279" s="508"/>
      <c r="UQM279" s="508"/>
      <c r="UQN279" s="508"/>
      <c r="UQO279" s="508"/>
      <c r="UQP279" s="508"/>
      <c r="UQQ279" s="508"/>
      <c r="UQR279" s="508"/>
      <c r="UQS279" s="508"/>
      <c r="UQT279" s="508"/>
      <c r="UQU279" s="508"/>
      <c r="UQV279" s="508"/>
      <c r="UQW279" s="508"/>
      <c r="UQX279" s="508"/>
      <c r="UQY279" s="508"/>
      <c r="UQZ279" s="508"/>
      <c r="URA279" s="508"/>
      <c r="URB279" s="508"/>
      <c r="URC279" s="508"/>
      <c r="URD279" s="508"/>
      <c r="URE279" s="508"/>
      <c r="URF279" s="508"/>
      <c r="URG279" s="508"/>
      <c r="URH279" s="508"/>
      <c r="URI279" s="508"/>
      <c r="URJ279" s="508"/>
      <c r="URK279" s="508"/>
      <c r="URL279" s="508"/>
      <c r="URM279" s="508"/>
      <c r="URN279" s="508"/>
      <c r="URO279" s="508"/>
      <c r="URP279" s="508"/>
      <c r="URQ279" s="508"/>
      <c r="URR279" s="508"/>
      <c r="URS279" s="508"/>
      <c r="URT279" s="508"/>
      <c r="URU279" s="508"/>
      <c r="URV279" s="508"/>
      <c r="URW279" s="508"/>
      <c r="URX279" s="508"/>
      <c r="URY279" s="508"/>
      <c r="URZ279" s="508"/>
      <c r="USA279" s="508"/>
      <c r="USB279" s="508"/>
      <c r="USC279" s="508"/>
      <c r="USD279" s="508"/>
      <c r="USE279" s="508"/>
      <c r="USF279" s="508"/>
      <c r="USG279" s="508"/>
      <c r="USH279" s="508"/>
      <c r="USI279" s="508"/>
      <c r="USJ279" s="508"/>
      <c r="USK279" s="508"/>
      <c r="USL279" s="508"/>
      <c r="USM279" s="508"/>
      <c r="USN279" s="508"/>
      <c r="USO279" s="508"/>
      <c r="USP279" s="508"/>
      <c r="USQ279" s="508"/>
      <c r="USR279" s="508"/>
      <c r="USS279" s="508"/>
      <c r="UST279" s="508"/>
      <c r="USU279" s="508"/>
      <c r="USV279" s="508"/>
      <c r="USW279" s="508"/>
      <c r="USX279" s="508"/>
      <c r="USY279" s="508"/>
      <c r="USZ279" s="508"/>
      <c r="UTA279" s="508"/>
      <c r="UTB279" s="508"/>
      <c r="UTC279" s="508"/>
      <c r="UTD279" s="508"/>
      <c r="UTE279" s="508"/>
      <c r="UTF279" s="508"/>
      <c r="UTG279" s="508"/>
      <c r="UTH279" s="508"/>
      <c r="UTI279" s="508"/>
      <c r="UTJ279" s="508"/>
      <c r="UTK279" s="508"/>
      <c r="UTL279" s="508"/>
      <c r="UTM279" s="508"/>
      <c r="UTN279" s="508"/>
      <c r="UTO279" s="508"/>
      <c r="UTP279" s="508"/>
      <c r="UTQ279" s="508"/>
      <c r="UTR279" s="508"/>
      <c r="UTS279" s="508"/>
      <c r="UTT279" s="508"/>
      <c r="UTU279" s="508"/>
      <c r="UTV279" s="508"/>
      <c r="UTW279" s="508"/>
      <c r="UTX279" s="508"/>
      <c r="UTY279" s="508"/>
      <c r="UTZ279" s="508"/>
      <c r="UUA279" s="508"/>
      <c r="UUB279" s="508"/>
      <c r="UUC279" s="508"/>
      <c r="UUD279" s="508"/>
      <c r="UUE279" s="508"/>
      <c r="UUF279" s="508"/>
      <c r="UUG279" s="508"/>
      <c r="UUH279" s="508"/>
      <c r="UUI279" s="508"/>
      <c r="UUJ279" s="508"/>
      <c r="UUK279" s="508"/>
      <c r="UUL279" s="508"/>
      <c r="UUM279" s="508"/>
      <c r="UUN279" s="508"/>
      <c r="UUO279" s="508"/>
      <c r="UUP279" s="508"/>
      <c r="UUQ279" s="508"/>
      <c r="UUR279" s="508"/>
      <c r="UUS279" s="508"/>
      <c r="UUT279" s="508"/>
      <c r="UUU279" s="508"/>
      <c r="UUV279" s="508"/>
      <c r="UUW279" s="508"/>
      <c r="UUX279" s="508"/>
      <c r="UUY279" s="508"/>
      <c r="UUZ279" s="508"/>
      <c r="UVA279" s="508"/>
      <c r="UVB279" s="508"/>
      <c r="UVC279" s="508"/>
      <c r="UVD279" s="508"/>
      <c r="UVE279" s="508"/>
      <c r="UVF279" s="508"/>
      <c r="UVG279" s="508"/>
      <c r="UVH279" s="508"/>
      <c r="UVI279" s="508"/>
      <c r="UVJ279" s="508"/>
      <c r="UVK279" s="508"/>
      <c r="UVL279" s="508"/>
      <c r="UVM279" s="508"/>
      <c r="UVN279" s="508"/>
      <c r="UVO279" s="508"/>
      <c r="UVP279" s="508"/>
      <c r="UVQ279" s="508"/>
      <c r="UVR279" s="508"/>
      <c r="UVS279" s="508"/>
      <c r="UVT279" s="508"/>
      <c r="UVU279" s="508"/>
      <c r="UVV279" s="508"/>
      <c r="UVW279" s="508"/>
      <c r="UVX279" s="508"/>
      <c r="UVY279" s="508"/>
      <c r="UVZ279" s="508"/>
      <c r="UWA279" s="508"/>
      <c r="UWB279" s="508"/>
      <c r="UWC279" s="508"/>
      <c r="UWD279" s="508"/>
      <c r="UWE279" s="508"/>
      <c r="UWF279" s="508"/>
      <c r="UWG279" s="508"/>
      <c r="UWH279" s="508"/>
      <c r="UWI279" s="508"/>
      <c r="UWJ279" s="508"/>
      <c r="UWK279" s="508"/>
      <c r="UWL279" s="508"/>
      <c r="UWM279" s="508"/>
      <c r="UWN279" s="508"/>
      <c r="UWO279" s="508"/>
      <c r="UWP279" s="508"/>
      <c r="UWQ279" s="508"/>
      <c r="UWR279" s="508"/>
      <c r="UWS279" s="508"/>
      <c r="UWT279" s="508"/>
      <c r="UWU279" s="508"/>
      <c r="UWV279" s="508"/>
      <c r="UWW279" s="508"/>
      <c r="UWX279" s="508"/>
      <c r="UWY279" s="508"/>
      <c r="UWZ279" s="508"/>
      <c r="UXA279" s="508"/>
      <c r="UXB279" s="508"/>
      <c r="UXC279" s="508"/>
      <c r="UXD279" s="508"/>
      <c r="UXE279" s="508"/>
      <c r="UXF279" s="508"/>
      <c r="UXG279" s="508"/>
      <c r="UXH279" s="508"/>
      <c r="UXI279" s="508"/>
      <c r="UXJ279" s="508"/>
      <c r="UXK279" s="508"/>
      <c r="UXL279" s="508"/>
      <c r="UXM279" s="508"/>
      <c r="UXN279" s="508"/>
      <c r="UXO279" s="508"/>
      <c r="UXP279" s="508"/>
      <c r="UXQ279" s="508"/>
      <c r="UXR279" s="508"/>
      <c r="UXS279" s="508"/>
      <c r="UXT279" s="508"/>
      <c r="UXU279" s="508"/>
      <c r="UXV279" s="508"/>
      <c r="UXW279" s="508"/>
      <c r="UXX279" s="508"/>
      <c r="UXY279" s="508"/>
      <c r="UXZ279" s="508"/>
      <c r="UYA279" s="508"/>
      <c r="UYB279" s="508"/>
      <c r="UYC279" s="508"/>
      <c r="UYD279" s="508"/>
      <c r="UYE279" s="508"/>
      <c r="UYF279" s="508"/>
      <c r="UYG279" s="508"/>
      <c r="UYH279" s="508"/>
      <c r="UYI279" s="508"/>
      <c r="UYJ279" s="508"/>
      <c r="UYK279" s="508"/>
      <c r="UYL279" s="508"/>
      <c r="UYM279" s="508"/>
      <c r="UYN279" s="508"/>
      <c r="UYO279" s="508"/>
      <c r="UYP279" s="508"/>
      <c r="UYQ279" s="508"/>
      <c r="UYR279" s="508"/>
      <c r="UYS279" s="508"/>
      <c r="UYT279" s="508"/>
      <c r="UYU279" s="508"/>
      <c r="UYV279" s="508"/>
      <c r="UYW279" s="508"/>
      <c r="UYX279" s="508"/>
      <c r="UYY279" s="508"/>
      <c r="UYZ279" s="508"/>
      <c r="UZA279" s="508"/>
      <c r="UZB279" s="508"/>
      <c r="UZC279" s="508"/>
      <c r="UZD279" s="508"/>
      <c r="UZE279" s="508"/>
      <c r="UZF279" s="508"/>
      <c r="UZG279" s="508"/>
      <c r="UZH279" s="508"/>
      <c r="UZI279" s="508"/>
      <c r="UZJ279" s="508"/>
      <c r="UZK279" s="508"/>
      <c r="UZL279" s="508"/>
      <c r="UZM279" s="508"/>
      <c r="UZN279" s="508"/>
      <c r="UZO279" s="508"/>
      <c r="UZP279" s="508"/>
      <c r="UZQ279" s="508"/>
      <c r="UZR279" s="508"/>
      <c r="UZS279" s="508"/>
      <c r="UZT279" s="508"/>
      <c r="UZU279" s="508"/>
      <c r="UZV279" s="508"/>
      <c r="UZW279" s="508"/>
      <c r="UZX279" s="508"/>
      <c r="UZY279" s="508"/>
      <c r="UZZ279" s="508"/>
      <c r="VAA279" s="508"/>
      <c r="VAB279" s="508"/>
      <c r="VAC279" s="508"/>
      <c r="VAD279" s="508"/>
      <c r="VAE279" s="508"/>
      <c r="VAF279" s="508"/>
      <c r="VAG279" s="508"/>
      <c r="VAH279" s="508"/>
      <c r="VAI279" s="508"/>
      <c r="VAJ279" s="508"/>
      <c r="VAK279" s="508"/>
      <c r="VAL279" s="508"/>
      <c r="VAM279" s="508"/>
      <c r="VAN279" s="508"/>
      <c r="VAO279" s="508"/>
      <c r="VAP279" s="508"/>
      <c r="VAQ279" s="508"/>
      <c r="VAR279" s="508"/>
      <c r="VAS279" s="508"/>
      <c r="VAT279" s="508"/>
      <c r="VAU279" s="508"/>
      <c r="VAV279" s="508"/>
      <c r="VAW279" s="508"/>
      <c r="VAX279" s="508"/>
      <c r="VAY279" s="508"/>
      <c r="VAZ279" s="508"/>
      <c r="VBA279" s="508"/>
      <c r="VBB279" s="508"/>
      <c r="VBC279" s="508"/>
      <c r="VBD279" s="508"/>
      <c r="VBE279" s="508"/>
      <c r="VBF279" s="508"/>
      <c r="VBG279" s="508"/>
      <c r="VBH279" s="508"/>
      <c r="VBI279" s="508"/>
      <c r="VBJ279" s="508"/>
      <c r="VBK279" s="508"/>
      <c r="VBL279" s="508"/>
      <c r="VBM279" s="508"/>
      <c r="VBN279" s="508"/>
      <c r="VBO279" s="508"/>
      <c r="VBP279" s="508"/>
      <c r="VBQ279" s="508"/>
      <c r="VBR279" s="508"/>
      <c r="VBS279" s="508"/>
      <c r="VBT279" s="508"/>
      <c r="VBU279" s="508"/>
      <c r="VBV279" s="508"/>
      <c r="VBW279" s="508"/>
      <c r="VBX279" s="508"/>
      <c r="VBY279" s="508"/>
      <c r="VBZ279" s="508"/>
      <c r="VCA279" s="508"/>
      <c r="VCB279" s="508"/>
      <c r="VCC279" s="508"/>
      <c r="VCD279" s="508"/>
      <c r="VCE279" s="508"/>
      <c r="VCF279" s="508"/>
      <c r="VCG279" s="508"/>
      <c r="VCH279" s="508"/>
      <c r="VCI279" s="508"/>
      <c r="VCJ279" s="508"/>
      <c r="VCK279" s="508"/>
      <c r="VCL279" s="508"/>
      <c r="VCM279" s="508"/>
      <c r="VCN279" s="508"/>
      <c r="VCO279" s="508"/>
      <c r="VCP279" s="508"/>
      <c r="VCQ279" s="508"/>
      <c r="VCR279" s="508"/>
      <c r="VCS279" s="508"/>
      <c r="VCT279" s="508"/>
      <c r="VCU279" s="508"/>
      <c r="VCV279" s="508"/>
      <c r="VCW279" s="508"/>
      <c r="VCX279" s="508"/>
      <c r="VCY279" s="508"/>
      <c r="VCZ279" s="508"/>
      <c r="VDA279" s="508"/>
      <c r="VDB279" s="508"/>
      <c r="VDC279" s="508"/>
      <c r="VDD279" s="508"/>
      <c r="VDE279" s="508"/>
      <c r="VDF279" s="508"/>
      <c r="VDG279" s="508"/>
      <c r="VDH279" s="508"/>
      <c r="VDI279" s="508"/>
      <c r="VDJ279" s="508"/>
      <c r="VDK279" s="508"/>
      <c r="VDL279" s="508"/>
      <c r="VDM279" s="508"/>
      <c r="VDN279" s="508"/>
      <c r="VDO279" s="508"/>
      <c r="VDP279" s="508"/>
      <c r="VDQ279" s="508"/>
      <c r="VDR279" s="508"/>
      <c r="VDS279" s="508"/>
      <c r="VDT279" s="508"/>
      <c r="VDU279" s="508"/>
      <c r="VDV279" s="508"/>
      <c r="VDW279" s="508"/>
      <c r="VDX279" s="508"/>
      <c r="VDY279" s="508"/>
      <c r="VDZ279" s="508"/>
      <c r="VEA279" s="508"/>
      <c r="VEB279" s="508"/>
      <c r="VEC279" s="508"/>
      <c r="VED279" s="508"/>
      <c r="VEE279" s="508"/>
      <c r="VEF279" s="508"/>
      <c r="VEG279" s="508"/>
      <c r="VEH279" s="508"/>
      <c r="VEI279" s="508"/>
      <c r="VEJ279" s="508"/>
      <c r="VEK279" s="508"/>
      <c r="VEL279" s="508"/>
      <c r="VEM279" s="508"/>
      <c r="VEN279" s="508"/>
      <c r="VEO279" s="508"/>
      <c r="VEP279" s="508"/>
      <c r="VEQ279" s="508"/>
      <c r="VER279" s="508"/>
      <c r="VES279" s="508"/>
      <c r="VET279" s="508"/>
      <c r="VEU279" s="508"/>
      <c r="VEV279" s="508"/>
      <c r="VEW279" s="508"/>
      <c r="VEX279" s="508"/>
      <c r="VEY279" s="508"/>
      <c r="VEZ279" s="508"/>
      <c r="VFA279" s="508"/>
      <c r="VFB279" s="508"/>
      <c r="VFC279" s="508"/>
      <c r="VFD279" s="508"/>
      <c r="VFE279" s="508"/>
      <c r="VFF279" s="508"/>
      <c r="VFG279" s="508"/>
      <c r="VFH279" s="508"/>
      <c r="VFI279" s="508"/>
      <c r="VFJ279" s="508"/>
      <c r="VFK279" s="508"/>
      <c r="VFL279" s="508"/>
      <c r="VFM279" s="508"/>
      <c r="VFN279" s="508"/>
      <c r="VFO279" s="508"/>
      <c r="VFP279" s="508"/>
      <c r="VFQ279" s="508"/>
      <c r="VFR279" s="508"/>
      <c r="VFS279" s="508"/>
      <c r="VFT279" s="508"/>
      <c r="VFU279" s="508"/>
      <c r="VFV279" s="508"/>
      <c r="VFW279" s="508"/>
      <c r="VFX279" s="508"/>
      <c r="VFY279" s="508"/>
      <c r="VFZ279" s="508"/>
      <c r="VGA279" s="508"/>
      <c r="VGB279" s="508"/>
      <c r="VGC279" s="508"/>
      <c r="VGD279" s="508"/>
      <c r="VGE279" s="508"/>
      <c r="VGF279" s="508"/>
      <c r="VGG279" s="508"/>
      <c r="VGH279" s="508"/>
      <c r="VGI279" s="508"/>
      <c r="VGJ279" s="508"/>
      <c r="VGK279" s="508"/>
      <c r="VGL279" s="508"/>
      <c r="VGM279" s="508"/>
      <c r="VGN279" s="508"/>
      <c r="VGO279" s="508"/>
      <c r="VGP279" s="508"/>
      <c r="VGQ279" s="508"/>
      <c r="VGR279" s="508"/>
      <c r="VGS279" s="508"/>
      <c r="VGT279" s="508"/>
      <c r="VGU279" s="508"/>
      <c r="VGV279" s="508"/>
      <c r="VGW279" s="508"/>
      <c r="VGX279" s="508"/>
      <c r="VGY279" s="508"/>
      <c r="VGZ279" s="508"/>
      <c r="VHA279" s="508"/>
      <c r="VHB279" s="508"/>
      <c r="VHC279" s="508"/>
      <c r="VHD279" s="508"/>
      <c r="VHE279" s="508"/>
      <c r="VHF279" s="508"/>
      <c r="VHG279" s="508"/>
      <c r="VHH279" s="508"/>
      <c r="VHI279" s="508"/>
      <c r="VHJ279" s="508"/>
      <c r="VHK279" s="508"/>
      <c r="VHL279" s="508"/>
      <c r="VHM279" s="508"/>
      <c r="VHN279" s="508"/>
      <c r="VHO279" s="508"/>
      <c r="VHP279" s="508"/>
      <c r="VHQ279" s="508"/>
      <c r="VHR279" s="508"/>
      <c r="VHS279" s="508"/>
      <c r="VHT279" s="508"/>
      <c r="VHU279" s="508"/>
      <c r="VHV279" s="508"/>
      <c r="VHW279" s="508"/>
      <c r="VHX279" s="508"/>
      <c r="VHY279" s="508"/>
      <c r="VHZ279" s="508"/>
      <c r="VIA279" s="508"/>
      <c r="VIB279" s="508"/>
      <c r="VIC279" s="508"/>
      <c r="VID279" s="508"/>
      <c r="VIE279" s="508"/>
      <c r="VIF279" s="508"/>
      <c r="VIG279" s="508"/>
      <c r="VIH279" s="508"/>
      <c r="VII279" s="508"/>
      <c r="VIJ279" s="508"/>
      <c r="VIK279" s="508"/>
      <c r="VIL279" s="508"/>
      <c r="VIM279" s="508"/>
      <c r="VIN279" s="508"/>
      <c r="VIO279" s="508"/>
      <c r="VIP279" s="508"/>
      <c r="VIQ279" s="508"/>
      <c r="VIR279" s="508"/>
      <c r="VIS279" s="508"/>
      <c r="VIT279" s="508"/>
      <c r="VIU279" s="508"/>
      <c r="VIV279" s="508"/>
      <c r="VIW279" s="508"/>
      <c r="VIX279" s="508"/>
      <c r="VIY279" s="508"/>
      <c r="VIZ279" s="508"/>
      <c r="VJA279" s="508"/>
      <c r="VJB279" s="508"/>
      <c r="VJC279" s="508"/>
      <c r="VJD279" s="508"/>
      <c r="VJE279" s="508"/>
      <c r="VJF279" s="508"/>
      <c r="VJG279" s="508"/>
      <c r="VJH279" s="508"/>
      <c r="VJI279" s="508"/>
      <c r="VJJ279" s="508"/>
      <c r="VJK279" s="508"/>
      <c r="VJL279" s="508"/>
      <c r="VJM279" s="508"/>
      <c r="VJN279" s="508"/>
      <c r="VJO279" s="508"/>
      <c r="VJP279" s="508"/>
      <c r="VJQ279" s="508"/>
      <c r="VJR279" s="508"/>
      <c r="VJS279" s="508"/>
      <c r="VJT279" s="508"/>
      <c r="VJU279" s="508"/>
      <c r="VJV279" s="508"/>
      <c r="VJW279" s="508"/>
      <c r="VJX279" s="508"/>
      <c r="VJY279" s="508"/>
      <c r="VJZ279" s="508"/>
      <c r="VKA279" s="508"/>
      <c r="VKB279" s="508"/>
      <c r="VKC279" s="508"/>
      <c r="VKD279" s="508"/>
      <c r="VKE279" s="508"/>
      <c r="VKF279" s="508"/>
      <c r="VKG279" s="508"/>
      <c r="VKH279" s="508"/>
      <c r="VKI279" s="508"/>
      <c r="VKJ279" s="508"/>
      <c r="VKK279" s="508"/>
      <c r="VKL279" s="508"/>
      <c r="VKM279" s="508"/>
      <c r="VKN279" s="508"/>
      <c r="VKO279" s="508"/>
      <c r="VKP279" s="508"/>
      <c r="VKQ279" s="508"/>
      <c r="VKR279" s="508"/>
      <c r="VKS279" s="508"/>
      <c r="VKT279" s="508"/>
      <c r="VKU279" s="508"/>
      <c r="VKV279" s="508"/>
      <c r="VKW279" s="508"/>
      <c r="VKX279" s="508"/>
      <c r="VKY279" s="508"/>
      <c r="VKZ279" s="508"/>
      <c r="VLA279" s="508"/>
      <c r="VLB279" s="508"/>
      <c r="VLC279" s="508"/>
      <c r="VLD279" s="508"/>
      <c r="VLE279" s="508"/>
      <c r="VLF279" s="508"/>
      <c r="VLG279" s="508"/>
      <c r="VLH279" s="508"/>
      <c r="VLI279" s="508"/>
      <c r="VLJ279" s="508"/>
      <c r="VLK279" s="508"/>
      <c r="VLL279" s="508"/>
      <c r="VLM279" s="508"/>
      <c r="VLN279" s="508"/>
      <c r="VLO279" s="508"/>
      <c r="VLP279" s="508"/>
      <c r="VLQ279" s="508"/>
      <c r="VLR279" s="508"/>
      <c r="VLS279" s="508"/>
      <c r="VLT279" s="508"/>
      <c r="VLU279" s="508"/>
      <c r="VLV279" s="508"/>
      <c r="VLW279" s="508"/>
      <c r="VLX279" s="508"/>
      <c r="VLY279" s="508"/>
      <c r="VLZ279" s="508"/>
      <c r="VMA279" s="508"/>
      <c r="VMB279" s="508"/>
      <c r="VMC279" s="508"/>
      <c r="VMD279" s="508"/>
      <c r="VME279" s="508"/>
      <c r="VMF279" s="508"/>
      <c r="VMG279" s="508"/>
      <c r="VMH279" s="508"/>
      <c r="VMI279" s="508"/>
      <c r="VMJ279" s="508"/>
      <c r="VMK279" s="508"/>
      <c r="VML279" s="508"/>
      <c r="VMM279" s="508"/>
      <c r="VMN279" s="508"/>
      <c r="VMO279" s="508"/>
      <c r="VMP279" s="508"/>
      <c r="VMQ279" s="508"/>
      <c r="VMR279" s="508"/>
      <c r="VMS279" s="508"/>
      <c r="VMT279" s="508"/>
      <c r="VMU279" s="508"/>
      <c r="VMV279" s="508"/>
      <c r="VMW279" s="508"/>
      <c r="VMX279" s="508"/>
      <c r="VMY279" s="508"/>
      <c r="VMZ279" s="508"/>
      <c r="VNA279" s="508"/>
      <c r="VNB279" s="508"/>
      <c r="VNC279" s="508"/>
      <c r="VND279" s="508"/>
      <c r="VNE279" s="508"/>
      <c r="VNF279" s="508"/>
      <c r="VNG279" s="508"/>
      <c r="VNH279" s="508"/>
      <c r="VNI279" s="508"/>
      <c r="VNJ279" s="508"/>
      <c r="VNK279" s="508"/>
      <c r="VNL279" s="508"/>
      <c r="VNM279" s="508"/>
      <c r="VNN279" s="508"/>
      <c r="VNO279" s="508"/>
      <c r="VNP279" s="508"/>
      <c r="VNQ279" s="508"/>
      <c r="VNR279" s="508"/>
      <c r="VNS279" s="508"/>
      <c r="VNT279" s="508"/>
      <c r="VNU279" s="508"/>
      <c r="VNV279" s="508"/>
      <c r="VNW279" s="508"/>
      <c r="VNX279" s="508"/>
      <c r="VNY279" s="508"/>
      <c r="VNZ279" s="508"/>
      <c r="VOA279" s="508"/>
      <c r="VOB279" s="508"/>
      <c r="VOC279" s="508"/>
      <c r="VOD279" s="508"/>
      <c r="VOE279" s="508"/>
      <c r="VOF279" s="508"/>
      <c r="VOG279" s="508"/>
      <c r="VOH279" s="508"/>
      <c r="VOI279" s="508"/>
      <c r="VOJ279" s="508"/>
      <c r="VOK279" s="508"/>
      <c r="VOL279" s="508"/>
      <c r="VOM279" s="508"/>
      <c r="VON279" s="508"/>
      <c r="VOO279" s="508"/>
      <c r="VOP279" s="508"/>
      <c r="VOQ279" s="508"/>
      <c r="VOR279" s="508"/>
      <c r="VOS279" s="508"/>
      <c r="VOT279" s="508"/>
      <c r="VOU279" s="508"/>
      <c r="VOV279" s="508"/>
      <c r="VOW279" s="508"/>
      <c r="VOX279" s="508"/>
      <c r="VOY279" s="508"/>
      <c r="VOZ279" s="508"/>
      <c r="VPA279" s="508"/>
      <c r="VPB279" s="508"/>
      <c r="VPC279" s="508"/>
      <c r="VPD279" s="508"/>
      <c r="VPE279" s="508"/>
      <c r="VPF279" s="508"/>
      <c r="VPG279" s="508"/>
      <c r="VPH279" s="508"/>
      <c r="VPI279" s="508"/>
      <c r="VPJ279" s="508"/>
      <c r="VPK279" s="508"/>
      <c r="VPL279" s="508"/>
      <c r="VPM279" s="508"/>
      <c r="VPN279" s="508"/>
      <c r="VPO279" s="508"/>
      <c r="VPP279" s="508"/>
      <c r="VPQ279" s="508"/>
      <c r="VPR279" s="508"/>
      <c r="VPS279" s="508"/>
      <c r="VPT279" s="508"/>
      <c r="VPU279" s="508"/>
      <c r="VPV279" s="508"/>
      <c r="VPW279" s="508"/>
      <c r="VPX279" s="508"/>
      <c r="VPY279" s="508"/>
      <c r="VPZ279" s="508"/>
      <c r="VQA279" s="508"/>
      <c r="VQB279" s="508"/>
      <c r="VQC279" s="508"/>
      <c r="VQD279" s="508"/>
      <c r="VQE279" s="508"/>
      <c r="VQF279" s="508"/>
      <c r="VQG279" s="508"/>
      <c r="VQH279" s="508"/>
      <c r="VQI279" s="508"/>
      <c r="VQJ279" s="508"/>
      <c r="VQK279" s="508"/>
      <c r="VQL279" s="508"/>
      <c r="VQM279" s="508"/>
      <c r="VQN279" s="508"/>
      <c r="VQO279" s="508"/>
      <c r="VQP279" s="508"/>
      <c r="VQQ279" s="508"/>
      <c r="VQR279" s="508"/>
      <c r="VQS279" s="508"/>
      <c r="VQT279" s="508"/>
      <c r="VQU279" s="508"/>
      <c r="VQV279" s="508"/>
      <c r="VQW279" s="508"/>
      <c r="VQX279" s="508"/>
      <c r="VQY279" s="508"/>
      <c r="VQZ279" s="508"/>
      <c r="VRA279" s="508"/>
      <c r="VRB279" s="508"/>
      <c r="VRC279" s="508"/>
      <c r="VRD279" s="508"/>
      <c r="VRE279" s="508"/>
      <c r="VRF279" s="508"/>
      <c r="VRG279" s="508"/>
      <c r="VRH279" s="508"/>
      <c r="VRI279" s="508"/>
      <c r="VRJ279" s="508"/>
      <c r="VRK279" s="508"/>
      <c r="VRL279" s="508"/>
      <c r="VRM279" s="508"/>
      <c r="VRN279" s="508"/>
      <c r="VRO279" s="508"/>
      <c r="VRP279" s="508"/>
      <c r="VRQ279" s="508"/>
      <c r="VRR279" s="508"/>
      <c r="VRS279" s="508"/>
      <c r="VRT279" s="508"/>
      <c r="VRU279" s="508"/>
      <c r="VRV279" s="508"/>
      <c r="VRW279" s="508"/>
      <c r="VRX279" s="508"/>
      <c r="VRY279" s="508"/>
      <c r="VRZ279" s="508"/>
      <c r="VSA279" s="508"/>
      <c r="VSB279" s="508"/>
      <c r="VSC279" s="508"/>
      <c r="VSD279" s="508"/>
      <c r="VSE279" s="508"/>
      <c r="VSF279" s="508"/>
      <c r="VSG279" s="508"/>
      <c r="VSH279" s="508"/>
      <c r="VSI279" s="508"/>
      <c r="VSJ279" s="508"/>
      <c r="VSK279" s="508"/>
      <c r="VSL279" s="508"/>
      <c r="VSM279" s="508"/>
      <c r="VSN279" s="508"/>
      <c r="VSO279" s="508"/>
      <c r="VSP279" s="508"/>
      <c r="VSQ279" s="508"/>
      <c r="VSR279" s="508"/>
      <c r="VSS279" s="508"/>
      <c r="VST279" s="508"/>
      <c r="VSU279" s="508"/>
      <c r="VSV279" s="508"/>
      <c r="VSW279" s="508"/>
      <c r="VSX279" s="508"/>
      <c r="VSY279" s="508"/>
      <c r="VSZ279" s="508"/>
      <c r="VTA279" s="508"/>
      <c r="VTB279" s="508"/>
      <c r="VTC279" s="508"/>
      <c r="VTD279" s="508"/>
      <c r="VTE279" s="508"/>
      <c r="VTF279" s="508"/>
      <c r="VTG279" s="508"/>
      <c r="VTH279" s="508"/>
      <c r="VTI279" s="508"/>
      <c r="VTJ279" s="508"/>
      <c r="VTK279" s="508"/>
      <c r="VTL279" s="508"/>
      <c r="VTM279" s="508"/>
      <c r="VTN279" s="508"/>
      <c r="VTO279" s="508"/>
      <c r="VTP279" s="508"/>
      <c r="VTQ279" s="508"/>
      <c r="VTR279" s="508"/>
      <c r="VTS279" s="508"/>
      <c r="VTT279" s="508"/>
      <c r="VTU279" s="508"/>
      <c r="VTV279" s="508"/>
      <c r="VTW279" s="508"/>
      <c r="VTX279" s="508"/>
      <c r="VTY279" s="508"/>
      <c r="VTZ279" s="508"/>
      <c r="VUA279" s="508"/>
      <c r="VUB279" s="508"/>
      <c r="VUC279" s="508"/>
      <c r="VUD279" s="508"/>
      <c r="VUE279" s="508"/>
      <c r="VUF279" s="508"/>
      <c r="VUG279" s="508"/>
      <c r="VUH279" s="508"/>
      <c r="VUI279" s="508"/>
      <c r="VUJ279" s="508"/>
      <c r="VUK279" s="508"/>
      <c r="VUL279" s="508"/>
      <c r="VUM279" s="508"/>
      <c r="VUN279" s="508"/>
      <c r="VUO279" s="508"/>
      <c r="VUP279" s="508"/>
      <c r="VUQ279" s="508"/>
      <c r="VUR279" s="508"/>
      <c r="VUS279" s="508"/>
      <c r="VUT279" s="508"/>
      <c r="VUU279" s="508"/>
      <c r="VUV279" s="508"/>
      <c r="VUW279" s="508"/>
      <c r="VUX279" s="508"/>
      <c r="VUY279" s="508"/>
      <c r="VUZ279" s="508"/>
      <c r="VVA279" s="508"/>
      <c r="VVB279" s="508"/>
      <c r="VVC279" s="508"/>
      <c r="VVD279" s="508"/>
      <c r="VVE279" s="508"/>
      <c r="VVF279" s="508"/>
      <c r="VVG279" s="508"/>
      <c r="VVH279" s="508"/>
      <c r="VVI279" s="508"/>
      <c r="VVJ279" s="508"/>
      <c r="VVK279" s="508"/>
      <c r="VVL279" s="508"/>
      <c r="VVM279" s="508"/>
      <c r="VVN279" s="508"/>
      <c r="VVO279" s="508"/>
      <c r="VVP279" s="508"/>
      <c r="VVQ279" s="508"/>
      <c r="VVR279" s="508"/>
      <c r="VVS279" s="508"/>
      <c r="VVT279" s="508"/>
      <c r="VVU279" s="508"/>
      <c r="VVV279" s="508"/>
      <c r="VVW279" s="508"/>
      <c r="VVX279" s="508"/>
      <c r="VVY279" s="508"/>
      <c r="VVZ279" s="508"/>
      <c r="VWA279" s="508"/>
      <c r="VWB279" s="508"/>
      <c r="VWC279" s="508"/>
      <c r="VWD279" s="508"/>
      <c r="VWE279" s="508"/>
      <c r="VWF279" s="508"/>
      <c r="VWG279" s="508"/>
      <c r="VWH279" s="508"/>
      <c r="VWI279" s="508"/>
      <c r="VWJ279" s="508"/>
      <c r="VWK279" s="508"/>
      <c r="VWL279" s="508"/>
      <c r="VWM279" s="508"/>
      <c r="VWN279" s="508"/>
      <c r="VWO279" s="508"/>
      <c r="VWP279" s="508"/>
      <c r="VWQ279" s="508"/>
      <c r="VWR279" s="508"/>
      <c r="VWS279" s="508"/>
      <c r="VWT279" s="508"/>
      <c r="VWU279" s="508"/>
      <c r="VWV279" s="508"/>
      <c r="VWW279" s="508"/>
      <c r="VWX279" s="508"/>
      <c r="VWY279" s="508"/>
      <c r="VWZ279" s="508"/>
      <c r="VXA279" s="508"/>
      <c r="VXB279" s="508"/>
      <c r="VXC279" s="508"/>
      <c r="VXD279" s="508"/>
      <c r="VXE279" s="508"/>
      <c r="VXF279" s="508"/>
      <c r="VXG279" s="508"/>
      <c r="VXH279" s="508"/>
      <c r="VXI279" s="508"/>
      <c r="VXJ279" s="508"/>
      <c r="VXK279" s="508"/>
      <c r="VXL279" s="508"/>
      <c r="VXM279" s="508"/>
      <c r="VXN279" s="508"/>
      <c r="VXO279" s="508"/>
      <c r="VXP279" s="508"/>
      <c r="VXQ279" s="508"/>
      <c r="VXR279" s="508"/>
      <c r="VXS279" s="508"/>
      <c r="VXT279" s="508"/>
      <c r="VXU279" s="508"/>
      <c r="VXV279" s="508"/>
      <c r="VXW279" s="508"/>
      <c r="VXX279" s="508"/>
      <c r="VXY279" s="508"/>
      <c r="VXZ279" s="508"/>
      <c r="VYA279" s="508"/>
      <c r="VYB279" s="508"/>
      <c r="VYC279" s="508"/>
      <c r="VYD279" s="508"/>
      <c r="VYE279" s="508"/>
      <c r="VYF279" s="508"/>
      <c r="VYG279" s="508"/>
      <c r="VYH279" s="508"/>
      <c r="VYI279" s="508"/>
      <c r="VYJ279" s="508"/>
      <c r="VYK279" s="508"/>
      <c r="VYL279" s="508"/>
      <c r="VYM279" s="508"/>
      <c r="VYN279" s="508"/>
      <c r="VYO279" s="508"/>
      <c r="VYP279" s="508"/>
      <c r="VYQ279" s="508"/>
      <c r="VYR279" s="508"/>
      <c r="VYS279" s="508"/>
      <c r="VYT279" s="508"/>
      <c r="VYU279" s="508"/>
      <c r="VYV279" s="508"/>
      <c r="VYW279" s="508"/>
      <c r="VYX279" s="508"/>
      <c r="VYY279" s="508"/>
      <c r="VYZ279" s="508"/>
      <c r="VZA279" s="508"/>
      <c r="VZB279" s="508"/>
      <c r="VZC279" s="508"/>
      <c r="VZD279" s="508"/>
      <c r="VZE279" s="508"/>
      <c r="VZF279" s="508"/>
      <c r="VZG279" s="508"/>
      <c r="VZH279" s="508"/>
      <c r="VZI279" s="508"/>
      <c r="VZJ279" s="508"/>
      <c r="VZK279" s="508"/>
      <c r="VZL279" s="508"/>
      <c r="VZM279" s="508"/>
      <c r="VZN279" s="508"/>
      <c r="VZO279" s="508"/>
      <c r="VZP279" s="508"/>
      <c r="VZQ279" s="508"/>
      <c r="VZR279" s="508"/>
      <c r="VZS279" s="508"/>
      <c r="VZT279" s="508"/>
      <c r="VZU279" s="508"/>
      <c r="VZV279" s="508"/>
      <c r="VZW279" s="508"/>
      <c r="VZX279" s="508"/>
      <c r="VZY279" s="508"/>
      <c r="VZZ279" s="508"/>
      <c r="WAA279" s="508"/>
      <c r="WAB279" s="508"/>
      <c r="WAC279" s="508"/>
      <c r="WAD279" s="508"/>
      <c r="WAE279" s="508"/>
      <c r="WAF279" s="508"/>
      <c r="WAG279" s="508"/>
      <c r="WAH279" s="508"/>
      <c r="WAI279" s="508"/>
      <c r="WAJ279" s="508"/>
      <c r="WAK279" s="508"/>
      <c r="WAL279" s="508"/>
      <c r="WAM279" s="508"/>
      <c r="WAN279" s="508"/>
      <c r="WAO279" s="508"/>
      <c r="WAP279" s="508"/>
      <c r="WAQ279" s="508"/>
      <c r="WAR279" s="508"/>
      <c r="WAS279" s="508"/>
      <c r="WAT279" s="508"/>
      <c r="WAU279" s="508"/>
      <c r="WAV279" s="508"/>
      <c r="WAW279" s="508"/>
      <c r="WAX279" s="508"/>
      <c r="WAY279" s="508"/>
      <c r="WAZ279" s="508"/>
      <c r="WBA279" s="508"/>
      <c r="WBB279" s="508"/>
      <c r="WBC279" s="508"/>
      <c r="WBD279" s="508"/>
      <c r="WBE279" s="508"/>
      <c r="WBF279" s="508"/>
      <c r="WBG279" s="508"/>
      <c r="WBH279" s="508"/>
      <c r="WBI279" s="508"/>
      <c r="WBJ279" s="508"/>
      <c r="WBK279" s="508"/>
      <c r="WBL279" s="508"/>
      <c r="WBM279" s="508"/>
      <c r="WBN279" s="508"/>
      <c r="WBO279" s="508"/>
      <c r="WBP279" s="508"/>
      <c r="WBQ279" s="508"/>
      <c r="WBR279" s="508"/>
      <c r="WBS279" s="508"/>
      <c r="WBT279" s="508"/>
      <c r="WBU279" s="508"/>
      <c r="WBV279" s="508"/>
      <c r="WBW279" s="508"/>
      <c r="WBX279" s="508"/>
      <c r="WBY279" s="508"/>
      <c r="WBZ279" s="508"/>
      <c r="WCA279" s="508"/>
      <c r="WCB279" s="508"/>
      <c r="WCC279" s="508"/>
      <c r="WCD279" s="508"/>
      <c r="WCE279" s="508"/>
      <c r="WCF279" s="508"/>
      <c r="WCG279" s="508"/>
      <c r="WCH279" s="508"/>
      <c r="WCI279" s="508"/>
      <c r="WCJ279" s="508"/>
      <c r="WCK279" s="508"/>
      <c r="WCL279" s="508"/>
      <c r="WCM279" s="508"/>
      <c r="WCN279" s="508"/>
      <c r="WCO279" s="508"/>
      <c r="WCP279" s="508"/>
      <c r="WCQ279" s="508"/>
      <c r="WCR279" s="508"/>
      <c r="WCS279" s="508"/>
      <c r="WCT279" s="508"/>
      <c r="WCU279" s="508"/>
      <c r="WCV279" s="508"/>
      <c r="WCW279" s="508"/>
      <c r="WCX279" s="508"/>
      <c r="WCY279" s="508"/>
      <c r="WCZ279" s="508"/>
      <c r="WDA279" s="508"/>
      <c r="WDB279" s="508"/>
      <c r="WDC279" s="508"/>
      <c r="WDD279" s="508"/>
      <c r="WDE279" s="508"/>
      <c r="WDF279" s="508"/>
      <c r="WDG279" s="508"/>
      <c r="WDH279" s="508"/>
      <c r="WDI279" s="508"/>
      <c r="WDJ279" s="508"/>
      <c r="WDK279" s="508"/>
      <c r="WDL279" s="508"/>
      <c r="WDM279" s="508"/>
      <c r="WDN279" s="508"/>
      <c r="WDO279" s="508"/>
      <c r="WDP279" s="508"/>
      <c r="WDQ279" s="508"/>
      <c r="WDR279" s="508"/>
      <c r="WDS279" s="508"/>
      <c r="WDT279" s="508"/>
      <c r="WDU279" s="508"/>
      <c r="WDV279" s="508"/>
      <c r="WDW279" s="508"/>
      <c r="WDX279" s="508"/>
      <c r="WDY279" s="508"/>
      <c r="WDZ279" s="508"/>
      <c r="WEA279" s="508"/>
      <c r="WEB279" s="508"/>
      <c r="WEC279" s="508"/>
      <c r="WED279" s="508"/>
      <c r="WEE279" s="508"/>
      <c r="WEF279" s="508"/>
      <c r="WEG279" s="508"/>
      <c r="WEH279" s="508"/>
      <c r="WEI279" s="508"/>
      <c r="WEJ279" s="508"/>
      <c r="WEK279" s="508"/>
      <c r="WEL279" s="508"/>
      <c r="WEM279" s="508"/>
      <c r="WEN279" s="508"/>
      <c r="WEO279" s="508"/>
      <c r="WEP279" s="508"/>
      <c r="WEQ279" s="508"/>
      <c r="WER279" s="508"/>
      <c r="WES279" s="508"/>
      <c r="WET279" s="508"/>
      <c r="WEU279" s="508"/>
      <c r="WEV279" s="508"/>
      <c r="WEW279" s="508"/>
      <c r="WEX279" s="508"/>
      <c r="WEY279" s="508"/>
      <c r="WEZ279" s="508"/>
      <c r="WFA279" s="508"/>
      <c r="WFB279" s="508"/>
      <c r="WFC279" s="508"/>
      <c r="WFD279" s="508"/>
      <c r="WFE279" s="508"/>
      <c r="WFF279" s="508"/>
      <c r="WFG279" s="508"/>
      <c r="WFH279" s="508"/>
      <c r="WFI279" s="508"/>
      <c r="WFJ279" s="508"/>
      <c r="WFK279" s="508"/>
      <c r="WFL279" s="508"/>
      <c r="WFM279" s="508"/>
      <c r="WFN279" s="508"/>
      <c r="WFO279" s="508"/>
      <c r="WFP279" s="508"/>
      <c r="WFQ279" s="508"/>
      <c r="WFR279" s="508"/>
      <c r="WFS279" s="508"/>
      <c r="WFT279" s="508"/>
      <c r="WFU279" s="508"/>
      <c r="WFV279" s="508"/>
      <c r="WFW279" s="508"/>
      <c r="WFX279" s="508"/>
      <c r="WFY279" s="508"/>
      <c r="WFZ279" s="508"/>
      <c r="WGA279" s="508"/>
      <c r="WGB279" s="508"/>
      <c r="WGC279" s="508"/>
      <c r="WGD279" s="508"/>
      <c r="WGE279" s="508"/>
      <c r="WGF279" s="508"/>
      <c r="WGG279" s="508"/>
      <c r="WGH279" s="508"/>
      <c r="WGI279" s="508"/>
      <c r="WGJ279" s="508"/>
      <c r="WGK279" s="508"/>
      <c r="WGL279" s="508"/>
      <c r="WGM279" s="508"/>
      <c r="WGN279" s="508"/>
      <c r="WGO279" s="508"/>
      <c r="WGP279" s="508"/>
      <c r="WGQ279" s="508"/>
      <c r="WGR279" s="508"/>
      <c r="WGS279" s="508"/>
      <c r="WGT279" s="508"/>
      <c r="WGU279" s="508"/>
      <c r="WGV279" s="508"/>
      <c r="WGW279" s="508"/>
      <c r="WGX279" s="508"/>
      <c r="WGY279" s="508"/>
      <c r="WGZ279" s="508"/>
      <c r="WHA279" s="508"/>
      <c r="WHB279" s="508"/>
      <c r="WHC279" s="508"/>
      <c r="WHD279" s="508"/>
      <c r="WHE279" s="508"/>
      <c r="WHF279" s="508"/>
      <c r="WHG279" s="508"/>
      <c r="WHH279" s="508"/>
      <c r="WHI279" s="508"/>
      <c r="WHJ279" s="508"/>
      <c r="WHK279" s="508"/>
      <c r="WHL279" s="508"/>
      <c r="WHM279" s="508"/>
      <c r="WHN279" s="508"/>
      <c r="WHO279" s="508"/>
      <c r="WHP279" s="508"/>
      <c r="WHQ279" s="508"/>
      <c r="WHR279" s="508"/>
      <c r="WHS279" s="508"/>
      <c r="WHT279" s="508"/>
      <c r="WHU279" s="508"/>
      <c r="WHV279" s="508"/>
      <c r="WHW279" s="508"/>
      <c r="WHX279" s="508"/>
      <c r="WHY279" s="508"/>
      <c r="WHZ279" s="508"/>
      <c r="WIA279" s="508"/>
      <c r="WIB279" s="508"/>
      <c r="WIC279" s="508"/>
      <c r="WID279" s="508"/>
      <c r="WIE279" s="508"/>
      <c r="WIF279" s="508"/>
      <c r="WIG279" s="508"/>
      <c r="WIH279" s="508"/>
      <c r="WII279" s="508"/>
      <c r="WIJ279" s="508"/>
      <c r="WIK279" s="508"/>
      <c r="WIL279" s="508"/>
      <c r="WIM279" s="508"/>
      <c r="WIN279" s="508"/>
      <c r="WIO279" s="508"/>
      <c r="WIP279" s="508"/>
      <c r="WIQ279" s="508"/>
      <c r="WIR279" s="508"/>
      <c r="WIS279" s="508"/>
      <c r="WIT279" s="508"/>
      <c r="WIU279" s="508"/>
      <c r="WIV279" s="508"/>
      <c r="WIW279" s="508"/>
      <c r="WIX279" s="508"/>
      <c r="WIY279" s="508"/>
      <c r="WIZ279" s="508"/>
      <c r="WJA279" s="508"/>
      <c r="WJB279" s="508"/>
      <c r="WJC279" s="508"/>
      <c r="WJD279" s="508"/>
      <c r="WJE279" s="508"/>
      <c r="WJF279" s="508"/>
      <c r="WJG279" s="508"/>
      <c r="WJH279" s="508"/>
      <c r="WJI279" s="508"/>
      <c r="WJJ279" s="508"/>
      <c r="WJK279" s="508"/>
      <c r="WJL279" s="508"/>
      <c r="WJM279" s="508"/>
      <c r="WJN279" s="508"/>
      <c r="WJO279" s="508"/>
      <c r="WJP279" s="508"/>
      <c r="WJQ279" s="508"/>
      <c r="WJR279" s="508"/>
      <c r="WJS279" s="508"/>
      <c r="WJT279" s="508"/>
      <c r="WJU279" s="508"/>
      <c r="WJV279" s="508"/>
      <c r="WJW279" s="508"/>
      <c r="WJX279" s="508"/>
      <c r="WJY279" s="508"/>
      <c r="WJZ279" s="508"/>
      <c r="WKA279" s="508"/>
      <c r="WKB279" s="508"/>
      <c r="WKC279" s="508"/>
      <c r="WKD279" s="508"/>
      <c r="WKE279" s="508"/>
      <c r="WKF279" s="508"/>
      <c r="WKG279" s="508"/>
      <c r="WKH279" s="508"/>
      <c r="WKI279" s="508"/>
      <c r="WKJ279" s="508"/>
      <c r="WKK279" s="508"/>
      <c r="WKL279" s="508"/>
      <c r="WKM279" s="508"/>
      <c r="WKN279" s="508"/>
      <c r="WKO279" s="508"/>
      <c r="WKP279" s="508"/>
      <c r="WKQ279" s="508"/>
      <c r="WKR279" s="508"/>
      <c r="WKS279" s="508"/>
      <c r="WKT279" s="508"/>
      <c r="WKU279" s="508"/>
      <c r="WKV279" s="508"/>
      <c r="WKW279" s="508"/>
      <c r="WKX279" s="508"/>
      <c r="WKY279" s="508"/>
      <c r="WKZ279" s="508"/>
      <c r="WLA279" s="508"/>
      <c r="WLB279" s="508"/>
      <c r="WLC279" s="508"/>
      <c r="WLD279" s="508"/>
      <c r="WLE279" s="508"/>
      <c r="WLF279" s="508"/>
      <c r="WLG279" s="508"/>
      <c r="WLH279" s="508"/>
      <c r="WLI279" s="508"/>
      <c r="WLJ279" s="508"/>
      <c r="WLK279" s="508"/>
      <c r="WLL279" s="508"/>
      <c r="WLM279" s="508"/>
      <c r="WLN279" s="508"/>
      <c r="WLO279" s="508"/>
      <c r="WLP279" s="508"/>
      <c r="WLQ279" s="508"/>
      <c r="WLR279" s="508"/>
      <c r="WLS279" s="508"/>
      <c r="WLT279" s="508"/>
      <c r="WLU279" s="508"/>
      <c r="WLV279" s="508"/>
      <c r="WLW279" s="508"/>
      <c r="WLX279" s="508"/>
      <c r="WLY279" s="508"/>
      <c r="WLZ279" s="508"/>
      <c r="WMA279" s="508"/>
      <c r="WMB279" s="508"/>
      <c r="WMC279" s="508"/>
      <c r="WMD279" s="508"/>
      <c r="WME279" s="508"/>
      <c r="WMF279" s="508"/>
      <c r="WMG279" s="508"/>
      <c r="WMH279" s="508"/>
      <c r="WMI279" s="508"/>
      <c r="WMJ279" s="508"/>
      <c r="WMK279" s="508"/>
      <c r="WML279" s="508"/>
      <c r="WMM279" s="508"/>
      <c r="WMN279" s="508"/>
      <c r="WMO279" s="508"/>
      <c r="WMP279" s="508"/>
      <c r="WMQ279" s="508"/>
      <c r="WMR279" s="508"/>
      <c r="WMS279" s="508"/>
      <c r="WMT279" s="508"/>
      <c r="WMU279" s="508"/>
      <c r="WMV279" s="508"/>
      <c r="WMW279" s="508"/>
      <c r="WMX279" s="508"/>
      <c r="WMY279" s="508"/>
      <c r="WMZ279" s="508"/>
      <c r="WNA279" s="508"/>
      <c r="WNB279" s="508"/>
      <c r="WNC279" s="508"/>
      <c r="WND279" s="508"/>
      <c r="WNE279" s="508"/>
      <c r="WNF279" s="508"/>
      <c r="WNG279" s="508"/>
      <c r="WNH279" s="508"/>
      <c r="WNI279" s="508"/>
      <c r="WNJ279" s="508"/>
      <c r="WNK279" s="508"/>
      <c r="WNL279" s="508"/>
      <c r="WNM279" s="508"/>
      <c r="WNN279" s="508"/>
      <c r="WNO279" s="508"/>
      <c r="WNP279" s="508"/>
      <c r="WNQ279" s="508"/>
      <c r="WNR279" s="508"/>
      <c r="WNS279" s="508"/>
      <c r="WNT279" s="508"/>
      <c r="WNU279" s="508"/>
      <c r="WNV279" s="508"/>
      <c r="WNW279" s="508"/>
      <c r="WNX279" s="508"/>
      <c r="WNY279" s="508"/>
      <c r="WNZ279" s="508"/>
      <c r="WOA279" s="508"/>
      <c r="WOB279" s="508"/>
      <c r="WOC279" s="508"/>
      <c r="WOD279" s="508"/>
      <c r="WOE279" s="508"/>
      <c r="WOF279" s="508"/>
      <c r="WOG279" s="508"/>
      <c r="WOH279" s="508"/>
      <c r="WOI279" s="508"/>
      <c r="WOJ279" s="508"/>
      <c r="WOK279" s="508"/>
      <c r="WOL279" s="508"/>
      <c r="WOM279" s="508"/>
      <c r="WON279" s="508"/>
      <c r="WOO279" s="508"/>
      <c r="WOP279" s="508"/>
      <c r="WOQ279" s="508"/>
      <c r="WOR279" s="508"/>
      <c r="WOS279" s="508"/>
      <c r="WOT279" s="508"/>
      <c r="WOU279" s="508"/>
      <c r="WOV279" s="508"/>
      <c r="WOW279" s="508"/>
      <c r="WOX279" s="508"/>
      <c r="WOY279" s="508"/>
      <c r="WOZ279" s="508"/>
      <c r="WPA279" s="508"/>
      <c r="WPB279" s="508"/>
      <c r="WPC279" s="508"/>
      <c r="WPD279" s="508"/>
      <c r="WPE279" s="508"/>
      <c r="WPF279" s="508"/>
      <c r="WPG279" s="508"/>
      <c r="WPH279" s="508"/>
      <c r="WPI279" s="508"/>
      <c r="WPJ279" s="508"/>
      <c r="WPK279" s="508"/>
      <c r="WPL279" s="508"/>
      <c r="WPM279" s="508"/>
      <c r="WPN279" s="508"/>
      <c r="WPO279" s="508"/>
      <c r="WPP279" s="508"/>
      <c r="WPQ279" s="508"/>
      <c r="WPR279" s="508"/>
      <c r="WPS279" s="508"/>
      <c r="WPT279" s="508"/>
      <c r="WPU279" s="508"/>
      <c r="WPV279" s="508"/>
      <c r="WPW279" s="508"/>
      <c r="WPX279" s="508"/>
      <c r="WPY279" s="508"/>
      <c r="WPZ279" s="508"/>
      <c r="WQA279" s="508"/>
      <c r="WQB279" s="508"/>
      <c r="WQC279" s="508"/>
      <c r="WQD279" s="508"/>
      <c r="WQE279" s="508"/>
      <c r="WQF279" s="508"/>
      <c r="WQG279" s="508"/>
      <c r="WQH279" s="508"/>
      <c r="WQI279" s="508"/>
      <c r="WQJ279" s="508"/>
      <c r="WQK279" s="508"/>
      <c r="WQL279" s="508"/>
      <c r="WQM279" s="508"/>
      <c r="WQN279" s="508"/>
      <c r="WQO279" s="508"/>
      <c r="WQP279" s="508"/>
      <c r="WQQ279" s="508"/>
      <c r="WQR279" s="508"/>
      <c r="WQS279" s="508"/>
      <c r="WQT279" s="508"/>
      <c r="WQU279" s="508"/>
      <c r="WQV279" s="508"/>
      <c r="WQW279" s="508"/>
      <c r="WQX279" s="508"/>
      <c r="WQY279" s="508"/>
      <c r="WQZ279" s="508"/>
      <c r="WRA279" s="508"/>
      <c r="WRB279" s="508"/>
      <c r="WRC279" s="508"/>
      <c r="WRD279" s="508"/>
      <c r="WRE279" s="508"/>
      <c r="WRF279" s="508"/>
      <c r="WRG279" s="508"/>
      <c r="WRH279" s="508"/>
      <c r="WRI279" s="508"/>
      <c r="WRJ279" s="508"/>
      <c r="WRK279" s="508"/>
      <c r="WRL279" s="508"/>
      <c r="WRM279" s="508"/>
      <c r="WRN279" s="508"/>
      <c r="WRO279" s="508"/>
      <c r="WRP279" s="508"/>
      <c r="WRQ279" s="508"/>
      <c r="WRR279" s="508"/>
      <c r="WRS279" s="508"/>
      <c r="WRT279" s="508"/>
      <c r="WRU279" s="508"/>
      <c r="WRV279" s="508"/>
      <c r="WRW279" s="508"/>
      <c r="WRX279" s="508"/>
      <c r="WRY279" s="508"/>
      <c r="WRZ279" s="508"/>
      <c r="WSA279" s="508"/>
      <c r="WSB279" s="508"/>
      <c r="WSC279" s="508"/>
      <c r="WSD279" s="508"/>
      <c r="WSE279" s="508"/>
      <c r="WSF279" s="508"/>
      <c r="WSG279" s="508"/>
      <c r="WSH279" s="508"/>
      <c r="WSI279" s="508"/>
      <c r="WSJ279" s="508"/>
      <c r="WSK279" s="508"/>
      <c r="WSL279" s="508"/>
      <c r="WSM279" s="508"/>
      <c r="WSN279" s="508"/>
      <c r="WSO279" s="508"/>
      <c r="WSP279" s="508"/>
      <c r="WSQ279" s="508"/>
      <c r="WSR279" s="508"/>
      <c r="WSS279" s="508"/>
      <c r="WST279" s="508"/>
      <c r="WSU279" s="508"/>
      <c r="WSV279" s="508"/>
      <c r="WSW279" s="508"/>
      <c r="WSX279" s="508"/>
      <c r="WSY279" s="508"/>
      <c r="WSZ279" s="508"/>
      <c r="WTA279" s="508"/>
      <c r="WTB279" s="508"/>
      <c r="WTC279" s="508"/>
      <c r="WTD279" s="508"/>
      <c r="WTE279" s="508"/>
      <c r="WTF279" s="508"/>
      <c r="WTG279" s="508"/>
      <c r="WTH279" s="508"/>
      <c r="WTI279" s="508"/>
      <c r="WTJ279" s="508"/>
      <c r="WTK279" s="508"/>
      <c r="WTL279" s="508"/>
      <c r="WTM279" s="508"/>
      <c r="WTN279" s="508"/>
      <c r="WTO279" s="508"/>
      <c r="WTP279" s="508"/>
      <c r="WTQ279" s="508"/>
      <c r="WTR279" s="508"/>
      <c r="WTS279" s="508"/>
      <c r="WTT279" s="508"/>
      <c r="WTU279" s="508"/>
      <c r="WTV279" s="508"/>
      <c r="WTW279" s="508"/>
      <c r="WTX279" s="508"/>
      <c r="WTY279" s="508"/>
      <c r="WTZ279" s="508"/>
      <c r="WUA279" s="508"/>
      <c r="WUB279" s="508"/>
      <c r="WUC279" s="508"/>
      <c r="WUD279" s="508"/>
      <c r="WUE279" s="508"/>
      <c r="WUF279" s="508"/>
      <c r="WUG279" s="508"/>
      <c r="WUH279" s="508"/>
      <c r="WUI279" s="508"/>
      <c r="WUJ279" s="508"/>
      <c r="WUK279" s="508"/>
      <c r="WUL279" s="508"/>
      <c r="WUM279" s="508"/>
      <c r="WUN279" s="508"/>
      <c r="WUO279" s="508"/>
      <c r="WUP279" s="508"/>
      <c r="WUQ279" s="508"/>
      <c r="WUR279" s="508"/>
      <c r="WUS279" s="508"/>
      <c r="WUT279" s="508"/>
      <c r="WUU279" s="508"/>
      <c r="WUV279" s="508"/>
      <c r="WUW279" s="508"/>
      <c r="WUX279" s="508"/>
      <c r="WUY279" s="508"/>
      <c r="WUZ279" s="508"/>
      <c r="WVA279" s="508"/>
      <c r="WVB279" s="508"/>
      <c r="WVC279" s="508"/>
      <c r="WVD279" s="508"/>
      <c r="WVE279" s="508"/>
      <c r="WVF279" s="508"/>
      <c r="WVG279" s="508"/>
      <c r="WVH279" s="508"/>
      <c r="WVI279" s="508"/>
      <c r="WVJ279" s="508"/>
      <c r="WVK279" s="508"/>
      <c r="WVL279" s="508"/>
      <c r="WVM279" s="508"/>
      <c r="WVN279" s="508"/>
      <c r="WVO279" s="508"/>
      <c r="WVP279" s="508"/>
      <c r="WVQ279" s="508"/>
      <c r="WVR279" s="508"/>
      <c r="WVS279" s="508"/>
      <c r="WVT279" s="508"/>
      <c r="WVU279" s="508"/>
      <c r="WVV279" s="508"/>
      <c r="WVW279" s="508"/>
      <c r="WVX279" s="508"/>
      <c r="WVY279" s="508"/>
      <c r="WVZ279" s="508"/>
      <c r="WWA279" s="508"/>
      <c r="WWB279" s="508"/>
      <c r="WWC279" s="508"/>
      <c r="WWD279" s="508"/>
      <c r="WWE279" s="508"/>
      <c r="WWF279" s="508"/>
      <c r="WWG279" s="508"/>
      <c r="WWH279" s="508"/>
      <c r="WWI279" s="508"/>
      <c r="WWJ279" s="508"/>
      <c r="WWK279" s="508"/>
      <c r="WWL279" s="508"/>
      <c r="WWM279" s="508"/>
      <c r="WWN279" s="508"/>
      <c r="WWO279" s="508"/>
      <c r="WWP279" s="508"/>
      <c r="WWQ279" s="508"/>
      <c r="WWR279" s="508"/>
      <c r="WWS279" s="508"/>
      <c r="WWT279" s="508"/>
      <c r="WWU279" s="508"/>
      <c r="WWV279" s="508"/>
      <c r="WWW279" s="508"/>
      <c r="WWX279" s="508"/>
      <c r="WWY279" s="508"/>
      <c r="WWZ279" s="508"/>
      <c r="WXA279" s="508"/>
      <c r="WXB279" s="508"/>
      <c r="WXC279" s="508"/>
      <c r="WXD279" s="508"/>
      <c r="WXE279" s="508"/>
      <c r="WXF279" s="508"/>
      <c r="WXG279" s="508"/>
      <c r="WXH279" s="508"/>
      <c r="WXI279" s="508"/>
      <c r="WXJ279" s="508"/>
      <c r="WXK279" s="508"/>
      <c r="WXL279" s="508"/>
      <c r="WXM279" s="508"/>
      <c r="WXN279" s="508"/>
      <c r="WXO279" s="508"/>
      <c r="WXP279" s="508"/>
      <c r="WXQ279" s="508"/>
      <c r="WXR279" s="508"/>
      <c r="WXS279" s="508"/>
      <c r="WXT279" s="508"/>
      <c r="WXU279" s="508"/>
      <c r="WXV279" s="508"/>
      <c r="WXW279" s="508"/>
      <c r="WXX279" s="508"/>
      <c r="WXY279" s="508"/>
      <c r="WXZ279" s="508"/>
      <c r="WYA279" s="508"/>
      <c r="WYB279" s="508"/>
      <c r="WYC279" s="508"/>
      <c r="WYD279" s="508"/>
      <c r="WYE279" s="508"/>
      <c r="WYF279" s="508"/>
      <c r="WYG279" s="508"/>
      <c r="WYH279" s="508"/>
      <c r="WYI279" s="508"/>
      <c r="WYJ279" s="508"/>
      <c r="WYK279" s="508"/>
      <c r="WYL279" s="508"/>
      <c r="WYM279" s="508"/>
      <c r="WYN279" s="508"/>
      <c r="WYO279" s="508"/>
      <c r="WYP279" s="508"/>
      <c r="WYQ279" s="508"/>
      <c r="WYR279" s="508"/>
      <c r="WYS279" s="508"/>
      <c r="WYT279" s="508"/>
      <c r="WYU279" s="508"/>
      <c r="WYV279" s="508"/>
      <c r="WYW279" s="508"/>
      <c r="WYX279" s="508"/>
      <c r="WYY279" s="508"/>
      <c r="WYZ279" s="508"/>
      <c r="WZA279" s="508"/>
      <c r="WZB279" s="508"/>
      <c r="WZC279" s="508"/>
      <c r="WZD279" s="508"/>
      <c r="WZE279" s="508"/>
      <c r="WZF279" s="508"/>
      <c r="WZG279" s="508"/>
      <c r="WZH279" s="508"/>
      <c r="WZI279" s="508"/>
      <c r="WZJ279" s="508"/>
      <c r="WZK279" s="508"/>
      <c r="WZL279" s="508"/>
      <c r="WZM279" s="508"/>
      <c r="WZN279" s="508"/>
      <c r="WZO279" s="508"/>
      <c r="WZP279" s="508"/>
      <c r="WZQ279" s="508"/>
      <c r="WZR279" s="508"/>
      <c r="WZS279" s="508"/>
      <c r="WZT279" s="508"/>
      <c r="WZU279" s="508"/>
      <c r="WZV279" s="508"/>
      <c r="WZW279" s="508"/>
      <c r="WZX279" s="508"/>
      <c r="WZY279" s="508"/>
      <c r="WZZ279" s="508"/>
      <c r="XAA279" s="508"/>
      <c r="XAB279" s="508"/>
      <c r="XAC279" s="508"/>
      <c r="XAD279" s="508"/>
      <c r="XAE279" s="508"/>
      <c r="XAF279" s="508"/>
      <c r="XAG279" s="508"/>
      <c r="XAH279" s="508"/>
      <c r="XAI279" s="508"/>
      <c r="XAJ279" s="508"/>
      <c r="XAK279" s="508"/>
      <c r="XAL279" s="508"/>
      <c r="XAM279" s="508"/>
      <c r="XAN279" s="508"/>
      <c r="XAO279" s="508"/>
      <c r="XAP279" s="508"/>
      <c r="XAQ279" s="508"/>
      <c r="XAR279" s="508"/>
      <c r="XAS279" s="508"/>
      <c r="XAT279" s="508"/>
      <c r="XAU279" s="508"/>
      <c r="XAV279" s="508"/>
      <c r="XAW279" s="508"/>
      <c r="XAX279" s="508"/>
      <c r="XAY279" s="508"/>
      <c r="XAZ279" s="508"/>
      <c r="XBA279" s="508"/>
      <c r="XBB279" s="508"/>
      <c r="XBC279" s="508"/>
      <c r="XBD279" s="508"/>
      <c r="XBE279" s="508"/>
      <c r="XBF279" s="508"/>
      <c r="XBG279" s="508"/>
      <c r="XBH279" s="508"/>
      <c r="XBI279" s="508"/>
      <c r="XBJ279" s="508"/>
      <c r="XBK279" s="508"/>
      <c r="XBL279" s="508"/>
      <c r="XBM279" s="508"/>
      <c r="XBN279" s="508"/>
      <c r="XBO279" s="508"/>
      <c r="XBP279" s="508"/>
      <c r="XBQ279" s="508"/>
      <c r="XBR279" s="508"/>
      <c r="XBS279" s="508"/>
      <c r="XBT279" s="508"/>
      <c r="XBU279" s="508"/>
      <c r="XBV279" s="508"/>
      <c r="XBW279" s="508"/>
      <c r="XBX279" s="508"/>
      <c r="XBY279" s="508"/>
      <c r="XBZ279" s="508"/>
      <c r="XCA279" s="508"/>
      <c r="XCB279" s="508"/>
      <c r="XCC279" s="508"/>
      <c r="XCD279" s="508"/>
      <c r="XCE279" s="508"/>
      <c r="XCF279" s="508"/>
      <c r="XCG279" s="508"/>
      <c r="XCH279" s="508"/>
      <c r="XCI279" s="508"/>
      <c r="XCJ279" s="508"/>
      <c r="XCK279" s="508"/>
      <c r="XCL279" s="508"/>
      <c r="XCM279" s="508"/>
      <c r="XCN279" s="508"/>
      <c r="XCO279" s="508"/>
      <c r="XCP279" s="508"/>
      <c r="XCQ279" s="508"/>
      <c r="XCR279" s="508"/>
      <c r="XCS279" s="508"/>
      <c r="XCT279" s="508"/>
      <c r="XCU279" s="508"/>
      <c r="XCV279" s="508"/>
      <c r="XCW279" s="508"/>
      <c r="XCX279" s="508"/>
      <c r="XCY279" s="508"/>
      <c r="XCZ279" s="508"/>
      <c r="XDA279" s="508"/>
      <c r="XDB279" s="508"/>
      <c r="XDC279" s="508"/>
      <c r="XDD279" s="508"/>
      <c r="XDE279" s="508"/>
      <c r="XDF279" s="508"/>
      <c r="XDG279" s="508"/>
      <c r="XDH279" s="508"/>
      <c r="XDI279" s="508"/>
      <c r="XDJ279" s="508"/>
      <c r="XDK279" s="508"/>
      <c r="XDL279" s="508"/>
      <c r="XDM279" s="508"/>
      <c r="XDN279" s="508"/>
      <c r="XDO279" s="508"/>
      <c r="XDP279" s="508"/>
      <c r="XDQ279" s="508"/>
      <c r="XDR279" s="508"/>
      <c r="XDS279" s="508"/>
      <c r="XDT279" s="508"/>
      <c r="XDU279" s="508"/>
      <c r="XDV279" s="508"/>
      <c r="XDW279" s="508"/>
      <c r="XDX279" s="508"/>
      <c r="XDY279" s="508"/>
      <c r="XDZ279" s="508"/>
      <c r="XEA279" s="508"/>
      <c r="XEB279" s="508"/>
      <c r="XEC279" s="508"/>
      <c r="XED279" s="508"/>
      <c r="XEE279" s="508"/>
      <c r="XEF279" s="508"/>
      <c r="XEG279" s="508"/>
      <c r="XEH279" s="508"/>
      <c r="XEI279" s="508"/>
      <c r="XEJ279" s="508"/>
      <c r="XEK279" s="508"/>
      <c r="XEL279" s="508"/>
      <c r="XEM279" s="508"/>
      <c r="XEN279" s="508"/>
      <c r="XEO279" s="508"/>
      <c r="XEP279" s="508"/>
      <c r="XEQ279" s="508"/>
      <c r="XER279" s="508"/>
      <c r="XES279" s="508"/>
      <c r="XET279" s="508"/>
      <c r="XEU279" s="508"/>
      <c r="XEV279" s="508"/>
      <c r="XEW279" s="508"/>
      <c r="XEX279" s="508"/>
      <c r="XEY279" s="508"/>
      <c r="XEZ279" s="508"/>
      <c r="XFA279" s="508"/>
      <c r="XFB279" s="508"/>
      <c r="XFC279" s="508"/>
      <c r="XFD279" s="508"/>
    </row>
    <row r="280" spans="1:16384" outlineLevel="1">
      <c r="A280" s="515">
        <v>18</v>
      </c>
      <c r="B280" s="513" t="s">
        <v>108</v>
      </c>
      <c r="C280" s="284" t="s">
        <v>24</v>
      </c>
      <c r="D280" s="288">
        <f>'[3]5.  2015-2020 LRAM'!D280</f>
        <v>0</v>
      </c>
      <c r="E280" s="288">
        <f>SUMIF('7.  Persistence Report'!$D$146:$D$150,$B280,'7.  Persistence Report'!AW$146:AW$150)</f>
        <v>0</v>
      </c>
      <c r="F280" s="288">
        <f>SUMIF('7.  Persistence Report'!$D$146:$D$150,$B280,'7.  Persistence Report'!AX$146:AX$150)</f>
        <v>0</v>
      </c>
      <c r="G280" s="288">
        <f>SUMIF('7.  Persistence Report'!$D$146:$D$150,$B280,'7.  Persistence Report'!AY$146:AY$150)</f>
        <v>0</v>
      </c>
      <c r="H280" s="288">
        <f>SUMIF('7.  Persistence Report'!$D$146:$D$150,$B280,'7.  Persistence Report'!AZ$146:AZ$150)</f>
        <v>0</v>
      </c>
      <c r="I280" s="288">
        <f>SUMIF('7.  Persistence Report'!$D$146:$D$150,$B280,'7.  Persistence Report'!BA$146:BA$150)</f>
        <v>0</v>
      </c>
      <c r="J280" s="288">
        <f>SUMIF('7.  Persistence Report'!$D$146:$D$150,$B280,'7.  Persistence Report'!BB$146:BB$150)</f>
        <v>0</v>
      </c>
      <c r="K280" s="288">
        <f>SUMIF('7.  Persistence Report'!$D$146:$D$150,$B280,'7.  Persistence Report'!BC$146:BC$150)</f>
        <v>0</v>
      </c>
      <c r="L280" s="288">
        <f>SUMIF('7.  Persistence Report'!$D$146:$D$150,$B280,'7.  Persistence Report'!BD$146:BD$150)</f>
        <v>0</v>
      </c>
      <c r="M280" s="288">
        <f>SUMIF('7.  Persistence Report'!$D$146:$D$150,$B280,'7.  Persistence Report'!BE$146:BE$150)</f>
        <v>0</v>
      </c>
      <c r="N280" s="288">
        <v>12</v>
      </c>
      <c r="O280" s="288">
        <f>'[3]5.  2015-2020 LRAM'!O280</f>
        <v>0</v>
      </c>
      <c r="P280" s="288">
        <f>SUMIF('7.  Persistence Report'!$D$146:$D$150,$B280,'7.  Persistence Report'!R$146:R$150)</f>
        <v>0</v>
      </c>
      <c r="Q280" s="288">
        <f>SUMIF('7.  Persistence Report'!$D$146:$D$150,$B280,'7.  Persistence Report'!S$146:S$150)</f>
        <v>0</v>
      </c>
      <c r="R280" s="288">
        <f>SUMIF('7.  Persistence Report'!$D$146:$D$150,$B280,'7.  Persistence Report'!T$146:T$150)</f>
        <v>0</v>
      </c>
      <c r="S280" s="288">
        <f>SUMIF('7.  Persistence Report'!$D$146:$D$150,$B280,'7.  Persistence Report'!U$146:U$150)</f>
        <v>0</v>
      </c>
      <c r="T280" s="288">
        <f>SUMIF('7.  Persistence Report'!$D$146:$D$150,$B280,'7.  Persistence Report'!V$146:V$150)</f>
        <v>0</v>
      </c>
      <c r="U280" s="288">
        <f>SUMIF('7.  Persistence Report'!$D$146:$D$150,$B280,'7.  Persistence Report'!W$146:W$150)</f>
        <v>0</v>
      </c>
      <c r="V280" s="288">
        <f>SUMIF('7.  Persistence Report'!$D$146:$D$150,$B280,'7.  Persistence Report'!X$146:X$150)</f>
        <v>0</v>
      </c>
      <c r="W280" s="288">
        <f>SUMIF('7.  Persistence Report'!$D$146:$D$150,$B280,'7.  Persistence Report'!Y$146:Y$150)</f>
        <v>0</v>
      </c>
      <c r="X280" s="288">
        <f>SUMIF('7.  Persistence Report'!$D$146:$D$150,$B280,'7.  Persistence Report'!Z$146:Z$150)</f>
        <v>0</v>
      </c>
      <c r="Y280" s="419"/>
      <c r="Z280" s="403"/>
      <c r="AA280" s="403"/>
      <c r="AB280" s="403"/>
      <c r="AC280" s="403"/>
      <c r="AD280" s="403"/>
      <c r="AE280" s="403"/>
      <c r="AF280" s="408"/>
      <c r="AG280" s="408"/>
      <c r="AH280" s="408"/>
      <c r="AI280" s="408"/>
      <c r="AJ280" s="408"/>
      <c r="AK280" s="408"/>
      <c r="AL280" s="408"/>
      <c r="AM280" s="289">
        <f>SUM(Y280:AL280)</f>
        <v>0</v>
      </c>
      <c r="AO280" s="508"/>
      <c r="AP280" s="508"/>
      <c r="AQ280" s="508"/>
      <c r="AR280" s="508"/>
      <c r="AS280" s="508"/>
      <c r="AT280" s="508"/>
      <c r="AU280" s="508"/>
      <c r="AV280" s="508"/>
      <c r="AW280" s="508"/>
      <c r="AX280" s="508"/>
      <c r="AY280" s="508"/>
      <c r="AZ280" s="508"/>
      <c r="BA280" s="508"/>
      <c r="BB280" s="508"/>
      <c r="BC280" s="508"/>
      <c r="BD280" s="508"/>
      <c r="BE280" s="508"/>
      <c r="BF280" s="508"/>
      <c r="BG280" s="508"/>
      <c r="BH280" s="508"/>
      <c r="BI280" s="508"/>
      <c r="BJ280" s="508"/>
      <c r="BK280" s="508"/>
      <c r="BL280" s="508"/>
      <c r="BM280" s="508"/>
      <c r="BN280" s="508"/>
      <c r="BO280" s="508"/>
      <c r="BP280" s="508"/>
      <c r="BQ280" s="508"/>
      <c r="BR280" s="508"/>
      <c r="BS280" s="508"/>
      <c r="BT280" s="508"/>
      <c r="BU280" s="508"/>
      <c r="BV280" s="508"/>
      <c r="BW280" s="508"/>
      <c r="BX280" s="508"/>
      <c r="BY280" s="508"/>
      <c r="BZ280" s="508"/>
      <c r="CA280" s="508"/>
      <c r="CB280" s="508"/>
      <c r="CC280" s="508"/>
      <c r="CD280" s="508"/>
      <c r="CE280" s="508"/>
      <c r="CF280" s="508"/>
      <c r="CG280" s="508"/>
      <c r="CH280" s="508"/>
      <c r="CI280" s="508"/>
      <c r="CJ280" s="508"/>
      <c r="CK280" s="508"/>
      <c r="CL280" s="508"/>
      <c r="CM280" s="508"/>
      <c r="CN280" s="508"/>
      <c r="CO280" s="508"/>
      <c r="CP280" s="508"/>
      <c r="CQ280" s="508"/>
      <c r="CR280" s="508"/>
      <c r="CS280" s="508"/>
      <c r="CT280" s="508"/>
      <c r="CU280" s="508"/>
      <c r="CV280" s="508"/>
      <c r="CW280" s="508"/>
      <c r="CX280" s="508"/>
      <c r="CY280" s="508"/>
      <c r="CZ280" s="508"/>
      <c r="DA280" s="508"/>
      <c r="DB280" s="508"/>
      <c r="DC280" s="508"/>
      <c r="DD280" s="508"/>
      <c r="DE280" s="508"/>
      <c r="DF280" s="508"/>
      <c r="DG280" s="508"/>
      <c r="DH280" s="508"/>
      <c r="DI280" s="508"/>
      <c r="DJ280" s="508"/>
      <c r="DK280" s="508"/>
      <c r="DL280" s="508"/>
      <c r="DM280" s="508"/>
      <c r="DN280" s="508"/>
      <c r="DO280" s="508"/>
      <c r="DP280" s="508"/>
      <c r="DQ280" s="508"/>
      <c r="DR280" s="508"/>
      <c r="DS280" s="508"/>
      <c r="DT280" s="508"/>
      <c r="DU280" s="508"/>
      <c r="DV280" s="508"/>
      <c r="DW280" s="508"/>
      <c r="DX280" s="508"/>
      <c r="DY280" s="508"/>
      <c r="DZ280" s="508"/>
      <c r="EA280" s="508"/>
      <c r="EB280" s="508"/>
      <c r="EC280" s="508"/>
      <c r="ED280" s="508"/>
      <c r="EE280" s="508"/>
      <c r="EF280" s="508"/>
      <c r="EG280" s="508"/>
      <c r="EH280" s="508"/>
      <c r="EI280" s="508"/>
      <c r="EJ280" s="508"/>
      <c r="EK280" s="508"/>
      <c r="EL280" s="508"/>
      <c r="EM280" s="508"/>
      <c r="EN280" s="508"/>
      <c r="EO280" s="508"/>
      <c r="EP280" s="508"/>
      <c r="EQ280" s="508"/>
      <c r="ER280" s="508"/>
      <c r="ES280" s="508"/>
      <c r="ET280" s="508"/>
      <c r="EU280" s="508"/>
      <c r="EV280" s="508"/>
      <c r="EW280" s="508"/>
      <c r="EX280" s="508"/>
      <c r="EY280" s="508"/>
      <c r="EZ280" s="508"/>
      <c r="FA280" s="508"/>
      <c r="FB280" s="508"/>
      <c r="FC280" s="508"/>
      <c r="FD280" s="508"/>
      <c r="FE280" s="508"/>
      <c r="FF280" s="508"/>
      <c r="FG280" s="508"/>
      <c r="FH280" s="508"/>
      <c r="FI280" s="508"/>
      <c r="FJ280" s="508"/>
      <c r="FK280" s="508"/>
      <c r="FL280" s="508"/>
      <c r="FM280" s="508"/>
      <c r="FN280" s="508"/>
      <c r="FO280" s="508"/>
      <c r="FP280" s="508"/>
      <c r="FQ280" s="508"/>
      <c r="FR280" s="508"/>
      <c r="FS280" s="508"/>
      <c r="FT280" s="508"/>
      <c r="FU280" s="508"/>
      <c r="FV280" s="508"/>
      <c r="FW280" s="508"/>
      <c r="FX280" s="508"/>
      <c r="FY280" s="508"/>
      <c r="FZ280" s="508"/>
      <c r="GA280" s="508"/>
      <c r="GB280" s="508"/>
      <c r="GC280" s="508"/>
      <c r="GD280" s="508"/>
      <c r="GE280" s="508"/>
      <c r="GF280" s="508"/>
      <c r="GG280" s="508"/>
      <c r="GH280" s="508"/>
      <c r="GI280" s="508"/>
      <c r="GJ280" s="508"/>
      <c r="GK280" s="508"/>
      <c r="GL280" s="508"/>
      <c r="GM280" s="508"/>
      <c r="GN280" s="508"/>
      <c r="GO280" s="508"/>
      <c r="GP280" s="508"/>
      <c r="GQ280" s="508"/>
      <c r="GR280" s="508"/>
      <c r="GS280" s="508"/>
      <c r="GT280" s="508"/>
      <c r="GU280" s="508"/>
      <c r="GV280" s="508"/>
      <c r="GW280" s="508"/>
      <c r="GX280" s="508"/>
      <c r="GY280" s="508"/>
      <c r="GZ280" s="508"/>
      <c r="HA280" s="508"/>
      <c r="HB280" s="508"/>
      <c r="HC280" s="508"/>
      <c r="HD280" s="508"/>
      <c r="HE280" s="508"/>
      <c r="HF280" s="508"/>
      <c r="HG280" s="508"/>
      <c r="HH280" s="508"/>
      <c r="HI280" s="508"/>
      <c r="HJ280" s="508"/>
      <c r="HK280" s="508"/>
      <c r="HL280" s="508"/>
      <c r="HM280" s="508"/>
      <c r="HN280" s="508"/>
      <c r="HO280" s="508"/>
      <c r="HP280" s="508"/>
      <c r="HQ280" s="508"/>
      <c r="HR280" s="508"/>
      <c r="HS280" s="508"/>
      <c r="HT280" s="508"/>
      <c r="HU280" s="508"/>
      <c r="HV280" s="508"/>
      <c r="HW280" s="508"/>
      <c r="HX280" s="508"/>
      <c r="HY280" s="508"/>
      <c r="HZ280" s="508"/>
      <c r="IA280" s="508"/>
      <c r="IB280" s="508"/>
      <c r="IC280" s="508"/>
      <c r="ID280" s="508"/>
      <c r="IE280" s="508"/>
      <c r="IF280" s="508"/>
      <c r="IG280" s="508"/>
      <c r="IH280" s="508"/>
      <c r="II280" s="508"/>
      <c r="IJ280" s="508"/>
      <c r="IK280" s="508"/>
      <c r="IL280" s="508"/>
      <c r="IM280" s="508"/>
      <c r="IN280" s="508"/>
      <c r="IO280" s="508"/>
      <c r="IP280" s="508"/>
      <c r="IQ280" s="508"/>
      <c r="IR280" s="508"/>
      <c r="IS280" s="508"/>
      <c r="IT280" s="508"/>
      <c r="IU280" s="508"/>
      <c r="IV280" s="508"/>
      <c r="IW280" s="508"/>
      <c r="IX280" s="508"/>
      <c r="IY280" s="508"/>
      <c r="IZ280" s="508"/>
      <c r="JA280" s="508"/>
      <c r="JB280" s="508"/>
      <c r="JC280" s="508"/>
      <c r="JD280" s="508"/>
      <c r="JE280" s="508"/>
      <c r="JF280" s="508"/>
      <c r="JG280" s="508"/>
      <c r="JH280" s="508"/>
      <c r="JI280" s="508"/>
      <c r="JJ280" s="508"/>
      <c r="JK280" s="508"/>
      <c r="JL280" s="508"/>
      <c r="JM280" s="508"/>
      <c r="JN280" s="508"/>
      <c r="JO280" s="508"/>
      <c r="JP280" s="508"/>
      <c r="JQ280" s="508"/>
      <c r="JR280" s="508"/>
      <c r="JS280" s="508"/>
      <c r="JT280" s="508"/>
      <c r="JU280" s="508"/>
      <c r="JV280" s="508"/>
      <c r="JW280" s="508"/>
      <c r="JX280" s="508"/>
      <c r="JY280" s="508"/>
      <c r="JZ280" s="508"/>
      <c r="KA280" s="508"/>
      <c r="KB280" s="508"/>
      <c r="KC280" s="508"/>
      <c r="KD280" s="508"/>
      <c r="KE280" s="508"/>
      <c r="KF280" s="508"/>
      <c r="KG280" s="508"/>
      <c r="KH280" s="508"/>
      <c r="KI280" s="508"/>
      <c r="KJ280" s="508"/>
      <c r="KK280" s="508"/>
      <c r="KL280" s="508"/>
      <c r="KM280" s="508"/>
      <c r="KN280" s="508"/>
      <c r="KO280" s="508"/>
      <c r="KP280" s="508"/>
      <c r="KQ280" s="508"/>
      <c r="KR280" s="508"/>
      <c r="KS280" s="508"/>
      <c r="KT280" s="508"/>
      <c r="KU280" s="508"/>
      <c r="KV280" s="508"/>
      <c r="KW280" s="508"/>
      <c r="KX280" s="508"/>
      <c r="KY280" s="508"/>
      <c r="KZ280" s="508"/>
      <c r="LA280" s="508"/>
      <c r="LB280" s="508"/>
      <c r="LC280" s="508"/>
      <c r="LD280" s="508"/>
      <c r="LE280" s="508"/>
      <c r="LF280" s="508"/>
      <c r="LG280" s="508"/>
      <c r="LH280" s="508"/>
      <c r="LI280" s="508"/>
      <c r="LJ280" s="508"/>
      <c r="LK280" s="508"/>
      <c r="LL280" s="508"/>
      <c r="LM280" s="508"/>
      <c r="LN280" s="508"/>
      <c r="LO280" s="508"/>
      <c r="LP280" s="508"/>
      <c r="LQ280" s="508"/>
      <c r="LR280" s="508"/>
      <c r="LS280" s="508"/>
      <c r="LT280" s="508"/>
      <c r="LU280" s="508"/>
      <c r="LV280" s="508"/>
      <c r="LW280" s="508"/>
      <c r="LX280" s="508"/>
      <c r="LY280" s="508"/>
      <c r="LZ280" s="508"/>
      <c r="MA280" s="508"/>
      <c r="MB280" s="508"/>
      <c r="MC280" s="508"/>
      <c r="MD280" s="508"/>
      <c r="ME280" s="508"/>
      <c r="MF280" s="508"/>
      <c r="MG280" s="508"/>
      <c r="MH280" s="508"/>
      <c r="MI280" s="508"/>
      <c r="MJ280" s="508"/>
      <c r="MK280" s="508"/>
      <c r="ML280" s="508"/>
      <c r="MM280" s="508"/>
      <c r="MN280" s="508"/>
      <c r="MO280" s="508"/>
      <c r="MP280" s="508"/>
      <c r="MQ280" s="508"/>
      <c r="MR280" s="508"/>
      <c r="MS280" s="508"/>
      <c r="MT280" s="508"/>
      <c r="MU280" s="508"/>
      <c r="MV280" s="508"/>
      <c r="MW280" s="508"/>
      <c r="MX280" s="508"/>
      <c r="MY280" s="508"/>
      <c r="MZ280" s="508"/>
      <c r="NA280" s="508"/>
      <c r="NB280" s="508"/>
      <c r="NC280" s="508"/>
      <c r="ND280" s="508"/>
      <c r="NE280" s="508"/>
      <c r="NF280" s="508"/>
      <c r="NG280" s="508"/>
      <c r="NH280" s="508"/>
      <c r="NI280" s="508"/>
      <c r="NJ280" s="508"/>
      <c r="NK280" s="508"/>
      <c r="NL280" s="508"/>
      <c r="NM280" s="508"/>
      <c r="NN280" s="508"/>
      <c r="NO280" s="508"/>
      <c r="NP280" s="508"/>
      <c r="NQ280" s="508"/>
      <c r="NR280" s="508"/>
      <c r="NS280" s="508"/>
      <c r="NT280" s="508"/>
      <c r="NU280" s="508"/>
      <c r="NV280" s="508"/>
      <c r="NW280" s="508"/>
      <c r="NX280" s="508"/>
      <c r="NY280" s="508"/>
      <c r="NZ280" s="508"/>
      <c r="OA280" s="508"/>
      <c r="OB280" s="508"/>
      <c r="OC280" s="508"/>
      <c r="OD280" s="508"/>
      <c r="OE280" s="508"/>
      <c r="OF280" s="508"/>
      <c r="OG280" s="508"/>
      <c r="OH280" s="508"/>
      <c r="OI280" s="508"/>
      <c r="OJ280" s="508"/>
      <c r="OK280" s="508"/>
      <c r="OL280" s="508"/>
      <c r="OM280" s="508"/>
      <c r="ON280" s="508"/>
      <c r="OO280" s="508"/>
      <c r="OP280" s="508"/>
      <c r="OQ280" s="508"/>
      <c r="OR280" s="508"/>
      <c r="OS280" s="508"/>
      <c r="OT280" s="508"/>
      <c r="OU280" s="508"/>
      <c r="OV280" s="508"/>
      <c r="OW280" s="508"/>
      <c r="OX280" s="508"/>
      <c r="OY280" s="508"/>
      <c r="OZ280" s="508"/>
      <c r="PA280" s="508"/>
      <c r="PB280" s="508"/>
      <c r="PC280" s="508"/>
      <c r="PD280" s="508"/>
      <c r="PE280" s="508"/>
      <c r="PF280" s="508"/>
      <c r="PG280" s="508"/>
      <c r="PH280" s="508"/>
      <c r="PI280" s="508"/>
      <c r="PJ280" s="508"/>
      <c r="PK280" s="508"/>
      <c r="PL280" s="508"/>
      <c r="PM280" s="508"/>
      <c r="PN280" s="508"/>
      <c r="PO280" s="508"/>
      <c r="PP280" s="508"/>
      <c r="PQ280" s="508"/>
      <c r="PR280" s="508"/>
      <c r="PS280" s="508"/>
      <c r="PT280" s="508"/>
      <c r="PU280" s="508"/>
      <c r="PV280" s="508"/>
      <c r="PW280" s="508"/>
      <c r="PX280" s="508"/>
      <c r="PY280" s="508"/>
      <c r="PZ280" s="508"/>
      <c r="QA280" s="508"/>
      <c r="QB280" s="508"/>
      <c r="QC280" s="508"/>
      <c r="QD280" s="508"/>
      <c r="QE280" s="508"/>
      <c r="QF280" s="508"/>
      <c r="QG280" s="508"/>
      <c r="QH280" s="508"/>
      <c r="QI280" s="508"/>
      <c r="QJ280" s="508"/>
      <c r="QK280" s="508"/>
      <c r="QL280" s="508"/>
      <c r="QM280" s="508"/>
      <c r="QN280" s="508"/>
      <c r="QO280" s="508"/>
      <c r="QP280" s="508"/>
      <c r="QQ280" s="508"/>
      <c r="QR280" s="508"/>
      <c r="QS280" s="508"/>
      <c r="QT280" s="508"/>
      <c r="QU280" s="508"/>
      <c r="QV280" s="508"/>
      <c r="QW280" s="508"/>
      <c r="QX280" s="508"/>
      <c r="QY280" s="508"/>
      <c r="QZ280" s="508"/>
      <c r="RA280" s="508"/>
      <c r="RB280" s="508"/>
      <c r="RC280" s="508"/>
      <c r="RD280" s="508"/>
      <c r="RE280" s="508"/>
      <c r="RF280" s="508"/>
      <c r="RG280" s="508"/>
      <c r="RH280" s="508"/>
      <c r="RI280" s="508"/>
      <c r="RJ280" s="508"/>
      <c r="RK280" s="508"/>
      <c r="RL280" s="508"/>
      <c r="RM280" s="508"/>
      <c r="RN280" s="508"/>
      <c r="RO280" s="508"/>
      <c r="RP280" s="508"/>
      <c r="RQ280" s="508"/>
      <c r="RR280" s="508"/>
      <c r="RS280" s="508"/>
      <c r="RT280" s="508"/>
      <c r="RU280" s="508"/>
      <c r="RV280" s="508"/>
      <c r="RW280" s="508"/>
      <c r="RX280" s="508"/>
      <c r="RY280" s="508"/>
      <c r="RZ280" s="508"/>
      <c r="SA280" s="508"/>
      <c r="SB280" s="508"/>
      <c r="SC280" s="508"/>
      <c r="SD280" s="508"/>
      <c r="SE280" s="508"/>
      <c r="SF280" s="508"/>
      <c r="SG280" s="508"/>
      <c r="SH280" s="508"/>
      <c r="SI280" s="508"/>
      <c r="SJ280" s="508"/>
      <c r="SK280" s="508"/>
      <c r="SL280" s="508"/>
      <c r="SM280" s="508"/>
      <c r="SN280" s="508"/>
      <c r="SO280" s="508"/>
      <c r="SP280" s="508"/>
      <c r="SQ280" s="508"/>
      <c r="SR280" s="508"/>
      <c r="SS280" s="508"/>
      <c r="ST280" s="508"/>
      <c r="SU280" s="508"/>
      <c r="SV280" s="508"/>
      <c r="SW280" s="508"/>
      <c r="SX280" s="508"/>
      <c r="SY280" s="508"/>
      <c r="SZ280" s="508"/>
      <c r="TA280" s="508"/>
      <c r="TB280" s="508"/>
      <c r="TC280" s="508"/>
      <c r="TD280" s="508"/>
      <c r="TE280" s="508"/>
      <c r="TF280" s="508"/>
      <c r="TG280" s="508"/>
      <c r="TH280" s="508"/>
      <c r="TI280" s="508"/>
      <c r="TJ280" s="508"/>
      <c r="TK280" s="508"/>
      <c r="TL280" s="508"/>
      <c r="TM280" s="508"/>
      <c r="TN280" s="508"/>
      <c r="TO280" s="508"/>
      <c r="TP280" s="508"/>
      <c r="TQ280" s="508"/>
      <c r="TR280" s="508"/>
      <c r="TS280" s="508"/>
      <c r="TT280" s="508"/>
      <c r="TU280" s="508"/>
      <c r="TV280" s="508"/>
      <c r="TW280" s="508"/>
      <c r="TX280" s="508"/>
      <c r="TY280" s="508"/>
      <c r="TZ280" s="508"/>
      <c r="UA280" s="508"/>
      <c r="UB280" s="508"/>
      <c r="UC280" s="508"/>
      <c r="UD280" s="508"/>
      <c r="UE280" s="508"/>
      <c r="UF280" s="508"/>
      <c r="UG280" s="508"/>
      <c r="UH280" s="508"/>
      <c r="UI280" s="508"/>
      <c r="UJ280" s="508"/>
      <c r="UK280" s="508"/>
      <c r="UL280" s="508"/>
      <c r="UM280" s="508"/>
      <c r="UN280" s="508"/>
      <c r="UO280" s="508"/>
      <c r="UP280" s="508"/>
      <c r="UQ280" s="508"/>
      <c r="UR280" s="508"/>
      <c r="US280" s="508"/>
      <c r="UT280" s="508"/>
      <c r="UU280" s="508"/>
      <c r="UV280" s="508"/>
      <c r="UW280" s="508"/>
      <c r="UX280" s="508"/>
      <c r="UY280" s="508"/>
      <c r="UZ280" s="508"/>
      <c r="VA280" s="508"/>
      <c r="VB280" s="508"/>
      <c r="VC280" s="508"/>
      <c r="VD280" s="508"/>
      <c r="VE280" s="508"/>
      <c r="VF280" s="508"/>
      <c r="VG280" s="508"/>
      <c r="VH280" s="508"/>
      <c r="VI280" s="508"/>
      <c r="VJ280" s="508"/>
      <c r="VK280" s="508"/>
      <c r="VL280" s="508"/>
      <c r="VM280" s="508"/>
      <c r="VN280" s="508"/>
      <c r="VO280" s="508"/>
      <c r="VP280" s="508"/>
      <c r="VQ280" s="508"/>
      <c r="VR280" s="508"/>
      <c r="VS280" s="508"/>
      <c r="VT280" s="508"/>
      <c r="VU280" s="508"/>
      <c r="VV280" s="508"/>
      <c r="VW280" s="508"/>
      <c r="VX280" s="508"/>
      <c r="VY280" s="508"/>
      <c r="VZ280" s="508"/>
      <c r="WA280" s="508"/>
      <c r="WB280" s="508"/>
      <c r="WC280" s="508"/>
      <c r="WD280" s="508"/>
      <c r="WE280" s="508"/>
      <c r="WF280" s="508"/>
      <c r="WG280" s="508"/>
      <c r="WH280" s="508"/>
      <c r="WI280" s="508"/>
      <c r="WJ280" s="508"/>
      <c r="WK280" s="508"/>
      <c r="WL280" s="508"/>
      <c r="WM280" s="508"/>
      <c r="WN280" s="508"/>
      <c r="WO280" s="508"/>
      <c r="WP280" s="508"/>
      <c r="WQ280" s="508"/>
      <c r="WR280" s="508"/>
      <c r="WS280" s="508"/>
      <c r="WT280" s="508"/>
      <c r="WU280" s="508"/>
      <c r="WV280" s="508"/>
      <c r="WW280" s="508"/>
      <c r="WX280" s="508"/>
      <c r="WY280" s="508"/>
      <c r="WZ280" s="508"/>
      <c r="XA280" s="508"/>
      <c r="XB280" s="508"/>
      <c r="XC280" s="508"/>
      <c r="XD280" s="508"/>
      <c r="XE280" s="508"/>
      <c r="XF280" s="508"/>
      <c r="XG280" s="508"/>
      <c r="XH280" s="508"/>
      <c r="XI280" s="508"/>
      <c r="XJ280" s="508"/>
      <c r="XK280" s="508"/>
      <c r="XL280" s="508"/>
      <c r="XM280" s="508"/>
      <c r="XN280" s="508"/>
      <c r="XO280" s="508"/>
      <c r="XP280" s="508"/>
      <c r="XQ280" s="508"/>
      <c r="XR280" s="508"/>
      <c r="XS280" s="508"/>
      <c r="XT280" s="508"/>
      <c r="XU280" s="508"/>
      <c r="XV280" s="508"/>
      <c r="XW280" s="508"/>
      <c r="XX280" s="508"/>
      <c r="XY280" s="508"/>
      <c r="XZ280" s="508"/>
      <c r="YA280" s="508"/>
      <c r="YB280" s="508"/>
      <c r="YC280" s="508"/>
      <c r="YD280" s="508"/>
      <c r="YE280" s="508"/>
      <c r="YF280" s="508"/>
      <c r="YG280" s="508"/>
      <c r="YH280" s="508"/>
      <c r="YI280" s="508"/>
      <c r="YJ280" s="508"/>
      <c r="YK280" s="508"/>
      <c r="YL280" s="508"/>
      <c r="YM280" s="508"/>
      <c r="YN280" s="508"/>
      <c r="YO280" s="508"/>
      <c r="YP280" s="508"/>
      <c r="YQ280" s="508"/>
      <c r="YR280" s="508"/>
      <c r="YS280" s="508"/>
      <c r="YT280" s="508"/>
      <c r="YU280" s="508"/>
      <c r="YV280" s="508"/>
      <c r="YW280" s="508"/>
      <c r="YX280" s="508"/>
      <c r="YY280" s="508"/>
      <c r="YZ280" s="508"/>
      <c r="ZA280" s="508"/>
      <c r="ZB280" s="508"/>
      <c r="ZC280" s="508"/>
      <c r="ZD280" s="508"/>
      <c r="ZE280" s="508"/>
      <c r="ZF280" s="508"/>
      <c r="ZG280" s="508"/>
      <c r="ZH280" s="508"/>
      <c r="ZI280" s="508"/>
      <c r="ZJ280" s="508"/>
      <c r="ZK280" s="508"/>
      <c r="ZL280" s="508"/>
      <c r="ZM280" s="508"/>
      <c r="ZN280" s="508"/>
      <c r="ZO280" s="508"/>
      <c r="ZP280" s="508"/>
      <c r="ZQ280" s="508"/>
      <c r="ZR280" s="508"/>
      <c r="ZS280" s="508"/>
      <c r="ZT280" s="508"/>
      <c r="ZU280" s="508"/>
      <c r="ZV280" s="508"/>
      <c r="ZW280" s="508"/>
      <c r="ZX280" s="508"/>
      <c r="ZY280" s="508"/>
      <c r="ZZ280" s="508"/>
      <c r="AAA280" s="508"/>
      <c r="AAB280" s="508"/>
      <c r="AAC280" s="508"/>
      <c r="AAD280" s="508"/>
      <c r="AAE280" s="508"/>
      <c r="AAF280" s="508"/>
      <c r="AAG280" s="508"/>
      <c r="AAH280" s="508"/>
      <c r="AAI280" s="508"/>
      <c r="AAJ280" s="508"/>
      <c r="AAK280" s="508"/>
      <c r="AAL280" s="508"/>
      <c r="AAM280" s="508"/>
      <c r="AAN280" s="508"/>
      <c r="AAO280" s="508"/>
      <c r="AAP280" s="508"/>
      <c r="AAQ280" s="508"/>
      <c r="AAR280" s="508"/>
      <c r="AAS280" s="508"/>
      <c r="AAT280" s="508"/>
      <c r="AAU280" s="508"/>
      <c r="AAV280" s="508"/>
      <c r="AAW280" s="508"/>
      <c r="AAX280" s="508"/>
      <c r="AAY280" s="508"/>
      <c r="AAZ280" s="508"/>
      <c r="ABA280" s="508"/>
      <c r="ABB280" s="508"/>
      <c r="ABC280" s="508"/>
      <c r="ABD280" s="508"/>
      <c r="ABE280" s="508"/>
      <c r="ABF280" s="508"/>
      <c r="ABG280" s="508"/>
      <c r="ABH280" s="508"/>
      <c r="ABI280" s="508"/>
      <c r="ABJ280" s="508"/>
      <c r="ABK280" s="508"/>
      <c r="ABL280" s="508"/>
      <c r="ABM280" s="508"/>
      <c r="ABN280" s="508"/>
      <c r="ABO280" s="508"/>
      <c r="ABP280" s="508"/>
      <c r="ABQ280" s="508"/>
      <c r="ABR280" s="508"/>
      <c r="ABS280" s="508"/>
      <c r="ABT280" s="508"/>
      <c r="ABU280" s="508"/>
      <c r="ABV280" s="508"/>
      <c r="ABW280" s="508"/>
      <c r="ABX280" s="508"/>
      <c r="ABY280" s="508"/>
      <c r="ABZ280" s="508"/>
      <c r="ACA280" s="508"/>
      <c r="ACB280" s="508"/>
      <c r="ACC280" s="508"/>
      <c r="ACD280" s="508"/>
      <c r="ACE280" s="508"/>
      <c r="ACF280" s="508"/>
      <c r="ACG280" s="508"/>
      <c r="ACH280" s="508"/>
      <c r="ACI280" s="508"/>
      <c r="ACJ280" s="508"/>
      <c r="ACK280" s="508"/>
      <c r="ACL280" s="508"/>
      <c r="ACM280" s="508"/>
      <c r="ACN280" s="508"/>
      <c r="ACO280" s="508"/>
      <c r="ACP280" s="508"/>
      <c r="ACQ280" s="508"/>
      <c r="ACR280" s="508"/>
      <c r="ACS280" s="508"/>
      <c r="ACT280" s="508"/>
      <c r="ACU280" s="508"/>
      <c r="ACV280" s="508"/>
      <c r="ACW280" s="508"/>
      <c r="ACX280" s="508"/>
      <c r="ACY280" s="508"/>
      <c r="ACZ280" s="508"/>
      <c r="ADA280" s="508"/>
      <c r="ADB280" s="508"/>
      <c r="ADC280" s="508"/>
      <c r="ADD280" s="508"/>
      <c r="ADE280" s="508"/>
      <c r="ADF280" s="508"/>
      <c r="ADG280" s="508"/>
      <c r="ADH280" s="508"/>
      <c r="ADI280" s="508"/>
      <c r="ADJ280" s="508"/>
      <c r="ADK280" s="508"/>
      <c r="ADL280" s="508"/>
      <c r="ADM280" s="508"/>
      <c r="ADN280" s="508"/>
      <c r="ADO280" s="508"/>
      <c r="ADP280" s="508"/>
      <c r="ADQ280" s="508"/>
      <c r="ADR280" s="508"/>
      <c r="ADS280" s="508"/>
      <c r="ADT280" s="508"/>
      <c r="ADU280" s="508"/>
      <c r="ADV280" s="508"/>
      <c r="ADW280" s="508"/>
      <c r="ADX280" s="508"/>
      <c r="ADY280" s="508"/>
      <c r="ADZ280" s="508"/>
      <c r="AEA280" s="508"/>
      <c r="AEB280" s="508"/>
      <c r="AEC280" s="508"/>
      <c r="AED280" s="508"/>
      <c r="AEE280" s="508"/>
      <c r="AEF280" s="508"/>
      <c r="AEG280" s="508"/>
      <c r="AEH280" s="508"/>
      <c r="AEI280" s="508"/>
      <c r="AEJ280" s="508"/>
      <c r="AEK280" s="508"/>
      <c r="AEL280" s="508"/>
      <c r="AEM280" s="508"/>
      <c r="AEN280" s="508"/>
      <c r="AEO280" s="508"/>
      <c r="AEP280" s="508"/>
      <c r="AEQ280" s="508"/>
      <c r="AER280" s="508"/>
      <c r="AES280" s="508"/>
      <c r="AET280" s="508"/>
      <c r="AEU280" s="508"/>
      <c r="AEV280" s="508"/>
      <c r="AEW280" s="508"/>
      <c r="AEX280" s="508"/>
      <c r="AEY280" s="508"/>
      <c r="AEZ280" s="508"/>
      <c r="AFA280" s="508"/>
      <c r="AFB280" s="508"/>
      <c r="AFC280" s="508"/>
      <c r="AFD280" s="508"/>
      <c r="AFE280" s="508"/>
      <c r="AFF280" s="508"/>
      <c r="AFG280" s="508"/>
      <c r="AFH280" s="508"/>
      <c r="AFI280" s="508"/>
      <c r="AFJ280" s="508"/>
      <c r="AFK280" s="508"/>
      <c r="AFL280" s="508"/>
      <c r="AFM280" s="508"/>
      <c r="AFN280" s="508"/>
      <c r="AFO280" s="508"/>
      <c r="AFP280" s="508"/>
      <c r="AFQ280" s="508"/>
      <c r="AFR280" s="508"/>
      <c r="AFS280" s="508"/>
      <c r="AFT280" s="508"/>
      <c r="AFU280" s="508"/>
      <c r="AFV280" s="508"/>
      <c r="AFW280" s="508"/>
      <c r="AFX280" s="508"/>
      <c r="AFY280" s="508"/>
      <c r="AFZ280" s="508"/>
      <c r="AGA280" s="508"/>
      <c r="AGB280" s="508"/>
      <c r="AGC280" s="508"/>
      <c r="AGD280" s="508"/>
      <c r="AGE280" s="508"/>
      <c r="AGF280" s="508"/>
      <c r="AGG280" s="508"/>
      <c r="AGH280" s="508"/>
      <c r="AGI280" s="508"/>
      <c r="AGJ280" s="508"/>
      <c r="AGK280" s="508"/>
      <c r="AGL280" s="508"/>
      <c r="AGM280" s="508"/>
      <c r="AGN280" s="508"/>
      <c r="AGO280" s="508"/>
      <c r="AGP280" s="508"/>
      <c r="AGQ280" s="508"/>
      <c r="AGR280" s="508"/>
      <c r="AGS280" s="508"/>
      <c r="AGT280" s="508"/>
      <c r="AGU280" s="508"/>
      <c r="AGV280" s="508"/>
      <c r="AGW280" s="508"/>
      <c r="AGX280" s="508"/>
      <c r="AGY280" s="508"/>
      <c r="AGZ280" s="508"/>
      <c r="AHA280" s="508"/>
      <c r="AHB280" s="508"/>
      <c r="AHC280" s="508"/>
      <c r="AHD280" s="508"/>
      <c r="AHE280" s="508"/>
      <c r="AHF280" s="508"/>
      <c r="AHG280" s="508"/>
      <c r="AHH280" s="508"/>
      <c r="AHI280" s="508"/>
      <c r="AHJ280" s="508"/>
      <c r="AHK280" s="508"/>
      <c r="AHL280" s="508"/>
      <c r="AHM280" s="508"/>
      <c r="AHN280" s="508"/>
      <c r="AHO280" s="508"/>
      <c r="AHP280" s="508"/>
      <c r="AHQ280" s="508"/>
      <c r="AHR280" s="508"/>
      <c r="AHS280" s="508"/>
      <c r="AHT280" s="508"/>
      <c r="AHU280" s="508"/>
      <c r="AHV280" s="508"/>
      <c r="AHW280" s="508"/>
      <c r="AHX280" s="508"/>
      <c r="AHY280" s="508"/>
      <c r="AHZ280" s="508"/>
      <c r="AIA280" s="508"/>
      <c r="AIB280" s="508"/>
      <c r="AIC280" s="508"/>
      <c r="AID280" s="508"/>
      <c r="AIE280" s="508"/>
      <c r="AIF280" s="508"/>
      <c r="AIG280" s="508"/>
      <c r="AIH280" s="508"/>
      <c r="AII280" s="508"/>
      <c r="AIJ280" s="508"/>
      <c r="AIK280" s="508"/>
      <c r="AIL280" s="508"/>
      <c r="AIM280" s="508"/>
      <c r="AIN280" s="508"/>
      <c r="AIO280" s="508"/>
      <c r="AIP280" s="508"/>
      <c r="AIQ280" s="508"/>
      <c r="AIR280" s="508"/>
      <c r="AIS280" s="508"/>
      <c r="AIT280" s="508"/>
      <c r="AIU280" s="508"/>
      <c r="AIV280" s="508"/>
      <c r="AIW280" s="508"/>
      <c r="AIX280" s="508"/>
      <c r="AIY280" s="508"/>
      <c r="AIZ280" s="508"/>
      <c r="AJA280" s="508"/>
      <c r="AJB280" s="508"/>
      <c r="AJC280" s="508"/>
      <c r="AJD280" s="508"/>
      <c r="AJE280" s="508"/>
      <c r="AJF280" s="508"/>
      <c r="AJG280" s="508"/>
      <c r="AJH280" s="508"/>
      <c r="AJI280" s="508"/>
      <c r="AJJ280" s="508"/>
      <c r="AJK280" s="508"/>
      <c r="AJL280" s="508"/>
      <c r="AJM280" s="508"/>
      <c r="AJN280" s="508"/>
      <c r="AJO280" s="508"/>
      <c r="AJP280" s="508"/>
      <c r="AJQ280" s="508"/>
      <c r="AJR280" s="508"/>
      <c r="AJS280" s="508"/>
      <c r="AJT280" s="508"/>
      <c r="AJU280" s="508"/>
      <c r="AJV280" s="508"/>
      <c r="AJW280" s="508"/>
      <c r="AJX280" s="508"/>
      <c r="AJY280" s="508"/>
      <c r="AJZ280" s="508"/>
      <c r="AKA280" s="508"/>
      <c r="AKB280" s="508"/>
      <c r="AKC280" s="508"/>
      <c r="AKD280" s="508"/>
      <c r="AKE280" s="508"/>
      <c r="AKF280" s="508"/>
      <c r="AKG280" s="508"/>
      <c r="AKH280" s="508"/>
      <c r="AKI280" s="508"/>
      <c r="AKJ280" s="508"/>
      <c r="AKK280" s="508"/>
      <c r="AKL280" s="508"/>
      <c r="AKM280" s="508"/>
      <c r="AKN280" s="508"/>
      <c r="AKO280" s="508"/>
      <c r="AKP280" s="508"/>
      <c r="AKQ280" s="508"/>
      <c r="AKR280" s="508"/>
      <c r="AKS280" s="508"/>
      <c r="AKT280" s="508"/>
      <c r="AKU280" s="508"/>
      <c r="AKV280" s="508"/>
      <c r="AKW280" s="508"/>
      <c r="AKX280" s="508"/>
      <c r="AKY280" s="508"/>
      <c r="AKZ280" s="508"/>
      <c r="ALA280" s="508"/>
      <c r="ALB280" s="508"/>
      <c r="ALC280" s="508"/>
      <c r="ALD280" s="508"/>
      <c r="ALE280" s="508"/>
      <c r="ALF280" s="508"/>
      <c r="ALG280" s="508"/>
      <c r="ALH280" s="508"/>
      <c r="ALI280" s="508"/>
      <c r="ALJ280" s="508"/>
      <c r="ALK280" s="508"/>
      <c r="ALL280" s="508"/>
      <c r="ALM280" s="508"/>
      <c r="ALN280" s="508"/>
      <c r="ALO280" s="508"/>
      <c r="ALP280" s="508"/>
      <c r="ALQ280" s="508"/>
      <c r="ALR280" s="508"/>
      <c r="ALS280" s="508"/>
      <c r="ALT280" s="508"/>
      <c r="ALU280" s="508"/>
      <c r="ALV280" s="508"/>
      <c r="ALW280" s="508"/>
      <c r="ALX280" s="508"/>
      <c r="ALY280" s="508"/>
      <c r="ALZ280" s="508"/>
      <c r="AMA280" s="508"/>
      <c r="AMB280" s="508"/>
      <c r="AMC280" s="508"/>
      <c r="AMD280" s="508"/>
      <c r="AME280" s="508"/>
      <c r="AMF280" s="508"/>
      <c r="AMG280" s="508"/>
      <c r="AMH280" s="508"/>
      <c r="AMI280" s="508"/>
      <c r="AMJ280" s="508"/>
      <c r="AMK280" s="508"/>
      <c r="AML280" s="508"/>
      <c r="AMM280" s="508"/>
      <c r="AMN280" s="508"/>
      <c r="AMO280" s="508"/>
      <c r="AMP280" s="508"/>
      <c r="AMQ280" s="508"/>
      <c r="AMR280" s="508"/>
      <c r="AMS280" s="508"/>
      <c r="AMT280" s="508"/>
      <c r="AMU280" s="508"/>
      <c r="AMV280" s="508"/>
      <c r="AMW280" s="508"/>
      <c r="AMX280" s="508"/>
      <c r="AMY280" s="508"/>
      <c r="AMZ280" s="508"/>
      <c r="ANA280" s="508"/>
      <c r="ANB280" s="508"/>
      <c r="ANC280" s="508"/>
      <c r="AND280" s="508"/>
      <c r="ANE280" s="508"/>
      <c r="ANF280" s="508"/>
      <c r="ANG280" s="508"/>
      <c r="ANH280" s="508"/>
      <c r="ANI280" s="508"/>
      <c r="ANJ280" s="508"/>
      <c r="ANK280" s="508"/>
      <c r="ANL280" s="508"/>
      <c r="ANM280" s="508"/>
      <c r="ANN280" s="508"/>
      <c r="ANO280" s="508"/>
      <c r="ANP280" s="508"/>
      <c r="ANQ280" s="508"/>
      <c r="ANR280" s="508"/>
      <c r="ANS280" s="508"/>
      <c r="ANT280" s="508"/>
      <c r="ANU280" s="508"/>
      <c r="ANV280" s="508"/>
      <c r="ANW280" s="508"/>
      <c r="ANX280" s="508"/>
      <c r="ANY280" s="508"/>
      <c r="ANZ280" s="508"/>
      <c r="AOA280" s="508"/>
      <c r="AOB280" s="508"/>
      <c r="AOC280" s="508"/>
      <c r="AOD280" s="508"/>
      <c r="AOE280" s="508"/>
      <c r="AOF280" s="508"/>
      <c r="AOG280" s="508"/>
      <c r="AOH280" s="508"/>
      <c r="AOI280" s="508"/>
      <c r="AOJ280" s="508"/>
      <c r="AOK280" s="508"/>
      <c r="AOL280" s="508"/>
      <c r="AOM280" s="508"/>
      <c r="AON280" s="508"/>
      <c r="AOO280" s="508"/>
      <c r="AOP280" s="508"/>
      <c r="AOQ280" s="508"/>
      <c r="AOR280" s="508"/>
      <c r="AOS280" s="508"/>
      <c r="AOT280" s="508"/>
      <c r="AOU280" s="508"/>
      <c r="AOV280" s="508"/>
      <c r="AOW280" s="508"/>
      <c r="AOX280" s="508"/>
      <c r="AOY280" s="508"/>
      <c r="AOZ280" s="508"/>
      <c r="APA280" s="508"/>
      <c r="APB280" s="508"/>
      <c r="APC280" s="508"/>
      <c r="APD280" s="508"/>
      <c r="APE280" s="508"/>
      <c r="APF280" s="508"/>
      <c r="APG280" s="508"/>
      <c r="APH280" s="508"/>
      <c r="API280" s="508"/>
      <c r="APJ280" s="508"/>
      <c r="APK280" s="508"/>
      <c r="APL280" s="508"/>
      <c r="APM280" s="508"/>
      <c r="APN280" s="508"/>
      <c r="APO280" s="508"/>
      <c r="APP280" s="508"/>
      <c r="APQ280" s="508"/>
      <c r="APR280" s="508"/>
      <c r="APS280" s="508"/>
      <c r="APT280" s="508"/>
      <c r="APU280" s="508"/>
      <c r="APV280" s="508"/>
      <c r="APW280" s="508"/>
      <c r="APX280" s="508"/>
      <c r="APY280" s="508"/>
      <c r="APZ280" s="508"/>
      <c r="AQA280" s="508"/>
      <c r="AQB280" s="508"/>
      <c r="AQC280" s="508"/>
      <c r="AQD280" s="508"/>
      <c r="AQE280" s="508"/>
      <c r="AQF280" s="508"/>
      <c r="AQG280" s="508"/>
      <c r="AQH280" s="508"/>
      <c r="AQI280" s="508"/>
      <c r="AQJ280" s="508"/>
      <c r="AQK280" s="508"/>
      <c r="AQL280" s="508"/>
      <c r="AQM280" s="508"/>
      <c r="AQN280" s="508"/>
      <c r="AQO280" s="508"/>
      <c r="AQP280" s="508"/>
      <c r="AQQ280" s="508"/>
      <c r="AQR280" s="508"/>
      <c r="AQS280" s="508"/>
      <c r="AQT280" s="508"/>
      <c r="AQU280" s="508"/>
      <c r="AQV280" s="508"/>
      <c r="AQW280" s="508"/>
      <c r="AQX280" s="508"/>
      <c r="AQY280" s="508"/>
      <c r="AQZ280" s="508"/>
      <c r="ARA280" s="508"/>
      <c r="ARB280" s="508"/>
      <c r="ARC280" s="508"/>
      <c r="ARD280" s="508"/>
      <c r="ARE280" s="508"/>
      <c r="ARF280" s="508"/>
      <c r="ARG280" s="508"/>
      <c r="ARH280" s="508"/>
      <c r="ARI280" s="508"/>
      <c r="ARJ280" s="508"/>
      <c r="ARK280" s="508"/>
      <c r="ARL280" s="508"/>
      <c r="ARM280" s="508"/>
      <c r="ARN280" s="508"/>
      <c r="ARO280" s="508"/>
      <c r="ARP280" s="508"/>
      <c r="ARQ280" s="508"/>
      <c r="ARR280" s="508"/>
      <c r="ARS280" s="508"/>
      <c r="ART280" s="508"/>
      <c r="ARU280" s="508"/>
      <c r="ARV280" s="508"/>
      <c r="ARW280" s="508"/>
      <c r="ARX280" s="508"/>
      <c r="ARY280" s="508"/>
      <c r="ARZ280" s="508"/>
      <c r="ASA280" s="508"/>
      <c r="ASB280" s="508"/>
      <c r="ASC280" s="508"/>
      <c r="ASD280" s="508"/>
      <c r="ASE280" s="508"/>
      <c r="ASF280" s="508"/>
      <c r="ASG280" s="508"/>
      <c r="ASH280" s="508"/>
      <c r="ASI280" s="508"/>
      <c r="ASJ280" s="508"/>
      <c r="ASK280" s="508"/>
      <c r="ASL280" s="508"/>
      <c r="ASM280" s="508"/>
      <c r="ASN280" s="508"/>
      <c r="ASO280" s="508"/>
      <c r="ASP280" s="508"/>
      <c r="ASQ280" s="508"/>
      <c r="ASR280" s="508"/>
      <c r="ASS280" s="508"/>
      <c r="AST280" s="508"/>
      <c r="ASU280" s="508"/>
      <c r="ASV280" s="508"/>
      <c r="ASW280" s="508"/>
      <c r="ASX280" s="508"/>
      <c r="ASY280" s="508"/>
      <c r="ASZ280" s="508"/>
      <c r="ATA280" s="508"/>
      <c r="ATB280" s="508"/>
      <c r="ATC280" s="508"/>
      <c r="ATD280" s="508"/>
      <c r="ATE280" s="508"/>
      <c r="ATF280" s="508"/>
      <c r="ATG280" s="508"/>
      <c r="ATH280" s="508"/>
      <c r="ATI280" s="508"/>
      <c r="ATJ280" s="508"/>
      <c r="ATK280" s="508"/>
      <c r="ATL280" s="508"/>
      <c r="ATM280" s="508"/>
      <c r="ATN280" s="508"/>
      <c r="ATO280" s="508"/>
      <c r="ATP280" s="508"/>
      <c r="ATQ280" s="508"/>
      <c r="ATR280" s="508"/>
      <c r="ATS280" s="508"/>
      <c r="ATT280" s="508"/>
      <c r="ATU280" s="508"/>
      <c r="ATV280" s="508"/>
      <c r="ATW280" s="508"/>
      <c r="ATX280" s="508"/>
      <c r="ATY280" s="508"/>
      <c r="ATZ280" s="508"/>
      <c r="AUA280" s="508"/>
      <c r="AUB280" s="508"/>
      <c r="AUC280" s="508"/>
      <c r="AUD280" s="508"/>
      <c r="AUE280" s="508"/>
      <c r="AUF280" s="508"/>
      <c r="AUG280" s="508"/>
      <c r="AUH280" s="508"/>
      <c r="AUI280" s="508"/>
      <c r="AUJ280" s="508"/>
      <c r="AUK280" s="508"/>
      <c r="AUL280" s="508"/>
      <c r="AUM280" s="508"/>
      <c r="AUN280" s="508"/>
      <c r="AUO280" s="508"/>
      <c r="AUP280" s="508"/>
      <c r="AUQ280" s="508"/>
      <c r="AUR280" s="508"/>
      <c r="AUS280" s="508"/>
      <c r="AUT280" s="508"/>
      <c r="AUU280" s="508"/>
      <c r="AUV280" s="508"/>
      <c r="AUW280" s="508"/>
      <c r="AUX280" s="508"/>
      <c r="AUY280" s="508"/>
      <c r="AUZ280" s="508"/>
      <c r="AVA280" s="508"/>
      <c r="AVB280" s="508"/>
      <c r="AVC280" s="508"/>
      <c r="AVD280" s="508"/>
      <c r="AVE280" s="508"/>
      <c r="AVF280" s="508"/>
      <c r="AVG280" s="508"/>
      <c r="AVH280" s="508"/>
      <c r="AVI280" s="508"/>
      <c r="AVJ280" s="508"/>
      <c r="AVK280" s="508"/>
      <c r="AVL280" s="508"/>
      <c r="AVM280" s="508"/>
      <c r="AVN280" s="508"/>
      <c r="AVO280" s="508"/>
      <c r="AVP280" s="508"/>
      <c r="AVQ280" s="508"/>
      <c r="AVR280" s="508"/>
      <c r="AVS280" s="508"/>
      <c r="AVT280" s="508"/>
      <c r="AVU280" s="508"/>
      <c r="AVV280" s="508"/>
      <c r="AVW280" s="508"/>
      <c r="AVX280" s="508"/>
      <c r="AVY280" s="508"/>
      <c r="AVZ280" s="508"/>
      <c r="AWA280" s="508"/>
      <c r="AWB280" s="508"/>
      <c r="AWC280" s="508"/>
      <c r="AWD280" s="508"/>
      <c r="AWE280" s="508"/>
      <c r="AWF280" s="508"/>
      <c r="AWG280" s="508"/>
      <c r="AWH280" s="508"/>
      <c r="AWI280" s="508"/>
      <c r="AWJ280" s="508"/>
      <c r="AWK280" s="508"/>
      <c r="AWL280" s="508"/>
      <c r="AWM280" s="508"/>
      <c r="AWN280" s="508"/>
      <c r="AWO280" s="508"/>
      <c r="AWP280" s="508"/>
      <c r="AWQ280" s="508"/>
      <c r="AWR280" s="508"/>
      <c r="AWS280" s="508"/>
      <c r="AWT280" s="508"/>
      <c r="AWU280" s="508"/>
      <c r="AWV280" s="508"/>
      <c r="AWW280" s="508"/>
      <c r="AWX280" s="508"/>
      <c r="AWY280" s="508"/>
      <c r="AWZ280" s="508"/>
      <c r="AXA280" s="508"/>
      <c r="AXB280" s="508"/>
      <c r="AXC280" s="508"/>
      <c r="AXD280" s="508"/>
      <c r="AXE280" s="508"/>
      <c r="AXF280" s="508"/>
      <c r="AXG280" s="508"/>
      <c r="AXH280" s="508"/>
      <c r="AXI280" s="508"/>
      <c r="AXJ280" s="508"/>
      <c r="AXK280" s="508"/>
      <c r="AXL280" s="508"/>
      <c r="AXM280" s="508"/>
      <c r="AXN280" s="508"/>
      <c r="AXO280" s="508"/>
      <c r="AXP280" s="508"/>
      <c r="AXQ280" s="508"/>
      <c r="AXR280" s="508"/>
      <c r="AXS280" s="508"/>
      <c r="AXT280" s="508"/>
      <c r="AXU280" s="508"/>
      <c r="AXV280" s="508"/>
      <c r="AXW280" s="508"/>
      <c r="AXX280" s="508"/>
      <c r="AXY280" s="508"/>
      <c r="AXZ280" s="508"/>
      <c r="AYA280" s="508"/>
      <c r="AYB280" s="508"/>
      <c r="AYC280" s="508"/>
      <c r="AYD280" s="508"/>
      <c r="AYE280" s="508"/>
      <c r="AYF280" s="508"/>
      <c r="AYG280" s="508"/>
      <c r="AYH280" s="508"/>
      <c r="AYI280" s="508"/>
      <c r="AYJ280" s="508"/>
      <c r="AYK280" s="508"/>
      <c r="AYL280" s="508"/>
      <c r="AYM280" s="508"/>
      <c r="AYN280" s="508"/>
      <c r="AYO280" s="508"/>
      <c r="AYP280" s="508"/>
      <c r="AYQ280" s="508"/>
      <c r="AYR280" s="508"/>
      <c r="AYS280" s="508"/>
      <c r="AYT280" s="508"/>
      <c r="AYU280" s="508"/>
      <c r="AYV280" s="508"/>
      <c r="AYW280" s="508"/>
      <c r="AYX280" s="508"/>
      <c r="AYY280" s="508"/>
      <c r="AYZ280" s="508"/>
      <c r="AZA280" s="508"/>
      <c r="AZB280" s="508"/>
      <c r="AZC280" s="508"/>
      <c r="AZD280" s="508"/>
      <c r="AZE280" s="508"/>
      <c r="AZF280" s="508"/>
      <c r="AZG280" s="508"/>
      <c r="AZH280" s="508"/>
      <c r="AZI280" s="508"/>
      <c r="AZJ280" s="508"/>
      <c r="AZK280" s="508"/>
      <c r="AZL280" s="508"/>
      <c r="AZM280" s="508"/>
      <c r="AZN280" s="508"/>
      <c r="AZO280" s="508"/>
      <c r="AZP280" s="508"/>
      <c r="AZQ280" s="508"/>
      <c r="AZR280" s="508"/>
      <c r="AZS280" s="508"/>
      <c r="AZT280" s="508"/>
      <c r="AZU280" s="508"/>
      <c r="AZV280" s="508"/>
      <c r="AZW280" s="508"/>
      <c r="AZX280" s="508"/>
      <c r="AZY280" s="508"/>
      <c r="AZZ280" s="508"/>
      <c r="BAA280" s="508"/>
      <c r="BAB280" s="508"/>
      <c r="BAC280" s="508"/>
      <c r="BAD280" s="508"/>
      <c r="BAE280" s="508"/>
      <c r="BAF280" s="508"/>
      <c r="BAG280" s="508"/>
      <c r="BAH280" s="508"/>
      <c r="BAI280" s="508"/>
      <c r="BAJ280" s="508"/>
      <c r="BAK280" s="508"/>
      <c r="BAL280" s="508"/>
      <c r="BAM280" s="508"/>
      <c r="BAN280" s="508"/>
      <c r="BAO280" s="508"/>
      <c r="BAP280" s="508"/>
      <c r="BAQ280" s="508"/>
      <c r="BAR280" s="508"/>
      <c r="BAS280" s="508"/>
      <c r="BAT280" s="508"/>
      <c r="BAU280" s="508"/>
      <c r="BAV280" s="508"/>
      <c r="BAW280" s="508"/>
      <c r="BAX280" s="508"/>
      <c r="BAY280" s="508"/>
      <c r="BAZ280" s="508"/>
      <c r="BBA280" s="508"/>
      <c r="BBB280" s="508"/>
      <c r="BBC280" s="508"/>
      <c r="BBD280" s="508"/>
      <c r="BBE280" s="508"/>
      <c r="BBF280" s="508"/>
      <c r="BBG280" s="508"/>
      <c r="BBH280" s="508"/>
      <c r="BBI280" s="508"/>
      <c r="BBJ280" s="508"/>
      <c r="BBK280" s="508"/>
      <c r="BBL280" s="508"/>
      <c r="BBM280" s="508"/>
      <c r="BBN280" s="508"/>
      <c r="BBO280" s="508"/>
      <c r="BBP280" s="508"/>
      <c r="BBQ280" s="508"/>
      <c r="BBR280" s="508"/>
      <c r="BBS280" s="508"/>
      <c r="BBT280" s="508"/>
      <c r="BBU280" s="508"/>
      <c r="BBV280" s="508"/>
      <c r="BBW280" s="508"/>
      <c r="BBX280" s="508"/>
      <c r="BBY280" s="508"/>
      <c r="BBZ280" s="508"/>
      <c r="BCA280" s="508"/>
      <c r="BCB280" s="508"/>
      <c r="BCC280" s="508"/>
      <c r="BCD280" s="508"/>
      <c r="BCE280" s="508"/>
      <c r="BCF280" s="508"/>
      <c r="BCG280" s="508"/>
      <c r="BCH280" s="508"/>
      <c r="BCI280" s="508"/>
      <c r="BCJ280" s="508"/>
      <c r="BCK280" s="508"/>
      <c r="BCL280" s="508"/>
      <c r="BCM280" s="508"/>
      <c r="BCN280" s="508"/>
      <c r="BCO280" s="508"/>
      <c r="BCP280" s="508"/>
      <c r="BCQ280" s="508"/>
      <c r="BCR280" s="508"/>
      <c r="BCS280" s="508"/>
      <c r="BCT280" s="508"/>
      <c r="BCU280" s="508"/>
      <c r="BCV280" s="508"/>
      <c r="BCW280" s="508"/>
      <c r="BCX280" s="508"/>
      <c r="BCY280" s="508"/>
      <c r="BCZ280" s="508"/>
      <c r="BDA280" s="508"/>
      <c r="BDB280" s="508"/>
      <c r="BDC280" s="508"/>
      <c r="BDD280" s="508"/>
      <c r="BDE280" s="508"/>
      <c r="BDF280" s="508"/>
      <c r="BDG280" s="508"/>
      <c r="BDH280" s="508"/>
      <c r="BDI280" s="508"/>
      <c r="BDJ280" s="508"/>
      <c r="BDK280" s="508"/>
      <c r="BDL280" s="508"/>
      <c r="BDM280" s="508"/>
      <c r="BDN280" s="508"/>
      <c r="BDO280" s="508"/>
      <c r="BDP280" s="508"/>
      <c r="BDQ280" s="508"/>
      <c r="BDR280" s="508"/>
      <c r="BDS280" s="508"/>
      <c r="BDT280" s="508"/>
      <c r="BDU280" s="508"/>
      <c r="BDV280" s="508"/>
      <c r="BDW280" s="508"/>
      <c r="BDX280" s="508"/>
      <c r="BDY280" s="508"/>
      <c r="BDZ280" s="508"/>
      <c r="BEA280" s="508"/>
      <c r="BEB280" s="508"/>
      <c r="BEC280" s="508"/>
      <c r="BED280" s="508"/>
      <c r="BEE280" s="508"/>
      <c r="BEF280" s="508"/>
      <c r="BEG280" s="508"/>
      <c r="BEH280" s="508"/>
      <c r="BEI280" s="508"/>
      <c r="BEJ280" s="508"/>
      <c r="BEK280" s="508"/>
      <c r="BEL280" s="508"/>
      <c r="BEM280" s="508"/>
      <c r="BEN280" s="508"/>
      <c r="BEO280" s="508"/>
      <c r="BEP280" s="508"/>
      <c r="BEQ280" s="508"/>
      <c r="BER280" s="508"/>
      <c r="BES280" s="508"/>
      <c r="BET280" s="508"/>
      <c r="BEU280" s="508"/>
      <c r="BEV280" s="508"/>
      <c r="BEW280" s="508"/>
      <c r="BEX280" s="508"/>
      <c r="BEY280" s="508"/>
      <c r="BEZ280" s="508"/>
      <c r="BFA280" s="508"/>
      <c r="BFB280" s="508"/>
      <c r="BFC280" s="508"/>
      <c r="BFD280" s="508"/>
      <c r="BFE280" s="508"/>
      <c r="BFF280" s="508"/>
      <c r="BFG280" s="508"/>
      <c r="BFH280" s="508"/>
      <c r="BFI280" s="508"/>
      <c r="BFJ280" s="508"/>
      <c r="BFK280" s="508"/>
      <c r="BFL280" s="508"/>
      <c r="BFM280" s="508"/>
      <c r="BFN280" s="508"/>
      <c r="BFO280" s="508"/>
      <c r="BFP280" s="508"/>
      <c r="BFQ280" s="508"/>
      <c r="BFR280" s="508"/>
      <c r="BFS280" s="508"/>
      <c r="BFT280" s="508"/>
      <c r="BFU280" s="508"/>
      <c r="BFV280" s="508"/>
      <c r="BFW280" s="508"/>
      <c r="BFX280" s="508"/>
      <c r="BFY280" s="508"/>
      <c r="BFZ280" s="508"/>
      <c r="BGA280" s="508"/>
      <c r="BGB280" s="508"/>
      <c r="BGC280" s="508"/>
      <c r="BGD280" s="508"/>
      <c r="BGE280" s="508"/>
      <c r="BGF280" s="508"/>
      <c r="BGG280" s="508"/>
      <c r="BGH280" s="508"/>
      <c r="BGI280" s="508"/>
      <c r="BGJ280" s="508"/>
      <c r="BGK280" s="508"/>
      <c r="BGL280" s="508"/>
      <c r="BGM280" s="508"/>
      <c r="BGN280" s="508"/>
      <c r="BGO280" s="508"/>
      <c r="BGP280" s="508"/>
      <c r="BGQ280" s="508"/>
      <c r="BGR280" s="508"/>
      <c r="BGS280" s="508"/>
      <c r="BGT280" s="508"/>
      <c r="BGU280" s="508"/>
      <c r="BGV280" s="508"/>
      <c r="BGW280" s="508"/>
      <c r="BGX280" s="508"/>
      <c r="BGY280" s="508"/>
      <c r="BGZ280" s="508"/>
      <c r="BHA280" s="508"/>
      <c r="BHB280" s="508"/>
      <c r="BHC280" s="508"/>
      <c r="BHD280" s="508"/>
      <c r="BHE280" s="508"/>
      <c r="BHF280" s="508"/>
      <c r="BHG280" s="508"/>
      <c r="BHH280" s="508"/>
      <c r="BHI280" s="508"/>
      <c r="BHJ280" s="508"/>
      <c r="BHK280" s="508"/>
      <c r="BHL280" s="508"/>
      <c r="BHM280" s="508"/>
      <c r="BHN280" s="508"/>
      <c r="BHO280" s="508"/>
      <c r="BHP280" s="508"/>
      <c r="BHQ280" s="508"/>
      <c r="BHR280" s="508"/>
      <c r="BHS280" s="508"/>
      <c r="BHT280" s="508"/>
      <c r="BHU280" s="508"/>
      <c r="BHV280" s="508"/>
      <c r="BHW280" s="508"/>
      <c r="BHX280" s="508"/>
      <c r="BHY280" s="508"/>
      <c r="BHZ280" s="508"/>
      <c r="BIA280" s="508"/>
      <c r="BIB280" s="508"/>
      <c r="BIC280" s="508"/>
      <c r="BID280" s="508"/>
      <c r="BIE280" s="508"/>
      <c r="BIF280" s="508"/>
      <c r="BIG280" s="508"/>
      <c r="BIH280" s="508"/>
      <c r="BII280" s="508"/>
      <c r="BIJ280" s="508"/>
      <c r="BIK280" s="508"/>
      <c r="BIL280" s="508"/>
      <c r="BIM280" s="508"/>
      <c r="BIN280" s="508"/>
      <c r="BIO280" s="508"/>
      <c r="BIP280" s="508"/>
      <c r="BIQ280" s="508"/>
      <c r="BIR280" s="508"/>
      <c r="BIS280" s="508"/>
      <c r="BIT280" s="508"/>
      <c r="BIU280" s="508"/>
      <c r="BIV280" s="508"/>
      <c r="BIW280" s="508"/>
      <c r="BIX280" s="508"/>
      <c r="BIY280" s="508"/>
      <c r="BIZ280" s="508"/>
      <c r="BJA280" s="508"/>
      <c r="BJB280" s="508"/>
      <c r="BJC280" s="508"/>
      <c r="BJD280" s="508"/>
      <c r="BJE280" s="508"/>
      <c r="BJF280" s="508"/>
      <c r="BJG280" s="508"/>
      <c r="BJH280" s="508"/>
      <c r="BJI280" s="508"/>
      <c r="BJJ280" s="508"/>
      <c r="BJK280" s="508"/>
      <c r="BJL280" s="508"/>
      <c r="BJM280" s="508"/>
      <c r="BJN280" s="508"/>
      <c r="BJO280" s="508"/>
      <c r="BJP280" s="508"/>
      <c r="BJQ280" s="508"/>
      <c r="BJR280" s="508"/>
      <c r="BJS280" s="508"/>
      <c r="BJT280" s="508"/>
      <c r="BJU280" s="508"/>
      <c r="BJV280" s="508"/>
      <c r="BJW280" s="508"/>
      <c r="BJX280" s="508"/>
      <c r="BJY280" s="508"/>
      <c r="BJZ280" s="508"/>
      <c r="BKA280" s="508"/>
      <c r="BKB280" s="508"/>
      <c r="BKC280" s="508"/>
      <c r="BKD280" s="508"/>
      <c r="BKE280" s="508"/>
      <c r="BKF280" s="508"/>
      <c r="BKG280" s="508"/>
      <c r="BKH280" s="508"/>
      <c r="BKI280" s="508"/>
      <c r="BKJ280" s="508"/>
      <c r="BKK280" s="508"/>
      <c r="BKL280" s="508"/>
      <c r="BKM280" s="508"/>
      <c r="BKN280" s="508"/>
      <c r="BKO280" s="508"/>
      <c r="BKP280" s="508"/>
      <c r="BKQ280" s="508"/>
      <c r="BKR280" s="508"/>
      <c r="BKS280" s="508"/>
      <c r="BKT280" s="508"/>
      <c r="BKU280" s="508"/>
      <c r="BKV280" s="508"/>
      <c r="BKW280" s="508"/>
      <c r="BKX280" s="508"/>
      <c r="BKY280" s="508"/>
      <c r="BKZ280" s="508"/>
      <c r="BLA280" s="508"/>
      <c r="BLB280" s="508"/>
      <c r="BLC280" s="508"/>
      <c r="BLD280" s="508"/>
      <c r="BLE280" s="508"/>
      <c r="BLF280" s="508"/>
      <c r="BLG280" s="508"/>
      <c r="BLH280" s="508"/>
      <c r="BLI280" s="508"/>
      <c r="BLJ280" s="508"/>
      <c r="BLK280" s="508"/>
      <c r="BLL280" s="508"/>
      <c r="BLM280" s="508"/>
      <c r="BLN280" s="508"/>
      <c r="BLO280" s="508"/>
      <c r="BLP280" s="508"/>
      <c r="BLQ280" s="508"/>
      <c r="BLR280" s="508"/>
      <c r="BLS280" s="508"/>
      <c r="BLT280" s="508"/>
      <c r="BLU280" s="508"/>
      <c r="BLV280" s="508"/>
      <c r="BLW280" s="508"/>
      <c r="BLX280" s="508"/>
      <c r="BLY280" s="508"/>
      <c r="BLZ280" s="508"/>
      <c r="BMA280" s="508"/>
      <c r="BMB280" s="508"/>
      <c r="BMC280" s="508"/>
      <c r="BMD280" s="508"/>
      <c r="BME280" s="508"/>
      <c r="BMF280" s="508"/>
      <c r="BMG280" s="508"/>
      <c r="BMH280" s="508"/>
      <c r="BMI280" s="508"/>
      <c r="BMJ280" s="508"/>
      <c r="BMK280" s="508"/>
      <c r="BML280" s="508"/>
      <c r="BMM280" s="508"/>
      <c r="BMN280" s="508"/>
      <c r="BMO280" s="508"/>
      <c r="BMP280" s="508"/>
      <c r="BMQ280" s="508"/>
      <c r="BMR280" s="508"/>
      <c r="BMS280" s="508"/>
      <c r="BMT280" s="508"/>
      <c r="BMU280" s="508"/>
      <c r="BMV280" s="508"/>
      <c r="BMW280" s="508"/>
      <c r="BMX280" s="508"/>
      <c r="BMY280" s="508"/>
      <c r="BMZ280" s="508"/>
      <c r="BNA280" s="508"/>
      <c r="BNB280" s="508"/>
      <c r="BNC280" s="508"/>
      <c r="BND280" s="508"/>
      <c r="BNE280" s="508"/>
      <c r="BNF280" s="508"/>
      <c r="BNG280" s="508"/>
      <c r="BNH280" s="508"/>
      <c r="BNI280" s="508"/>
      <c r="BNJ280" s="508"/>
      <c r="BNK280" s="508"/>
      <c r="BNL280" s="508"/>
      <c r="BNM280" s="508"/>
      <c r="BNN280" s="508"/>
      <c r="BNO280" s="508"/>
      <c r="BNP280" s="508"/>
      <c r="BNQ280" s="508"/>
      <c r="BNR280" s="508"/>
      <c r="BNS280" s="508"/>
      <c r="BNT280" s="508"/>
      <c r="BNU280" s="508"/>
      <c r="BNV280" s="508"/>
      <c r="BNW280" s="508"/>
      <c r="BNX280" s="508"/>
      <c r="BNY280" s="508"/>
      <c r="BNZ280" s="508"/>
      <c r="BOA280" s="508"/>
      <c r="BOB280" s="508"/>
      <c r="BOC280" s="508"/>
      <c r="BOD280" s="508"/>
      <c r="BOE280" s="508"/>
      <c r="BOF280" s="508"/>
      <c r="BOG280" s="508"/>
      <c r="BOH280" s="508"/>
      <c r="BOI280" s="508"/>
      <c r="BOJ280" s="508"/>
      <c r="BOK280" s="508"/>
      <c r="BOL280" s="508"/>
      <c r="BOM280" s="508"/>
      <c r="BON280" s="508"/>
      <c r="BOO280" s="508"/>
      <c r="BOP280" s="508"/>
      <c r="BOQ280" s="508"/>
      <c r="BOR280" s="508"/>
      <c r="BOS280" s="508"/>
      <c r="BOT280" s="508"/>
      <c r="BOU280" s="508"/>
      <c r="BOV280" s="508"/>
      <c r="BOW280" s="508"/>
      <c r="BOX280" s="508"/>
      <c r="BOY280" s="508"/>
      <c r="BOZ280" s="508"/>
      <c r="BPA280" s="508"/>
      <c r="BPB280" s="508"/>
      <c r="BPC280" s="508"/>
      <c r="BPD280" s="508"/>
      <c r="BPE280" s="508"/>
      <c r="BPF280" s="508"/>
      <c r="BPG280" s="508"/>
      <c r="BPH280" s="508"/>
      <c r="BPI280" s="508"/>
      <c r="BPJ280" s="508"/>
      <c r="BPK280" s="508"/>
      <c r="BPL280" s="508"/>
      <c r="BPM280" s="508"/>
      <c r="BPN280" s="508"/>
      <c r="BPO280" s="508"/>
      <c r="BPP280" s="508"/>
      <c r="BPQ280" s="508"/>
      <c r="BPR280" s="508"/>
      <c r="BPS280" s="508"/>
      <c r="BPT280" s="508"/>
      <c r="BPU280" s="508"/>
      <c r="BPV280" s="508"/>
      <c r="BPW280" s="508"/>
      <c r="BPX280" s="508"/>
      <c r="BPY280" s="508"/>
      <c r="BPZ280" s="508"/>
      <c r="BQA280" s="508"/>
      <c r="BQB280" s="508"/>
      <c r="BQC280" s="508"/>
      <c r="BQD280" s="508"/>
      <c r="BQE280" s="508"/>
      <c r="BQF280" s="508"/>
      <c r="BQG280" s="508"/>
      <c r="BQH280" s="508"/>
      <c r="BQI280" s="508"/>
      <c r="BQJ280" s="508"/>
      <c r="BQK280" s="508"/>
      <c r="BQL280" s="508"/>
      <c r="BQM280" s="508"/>
      <c r="BQN280" s="508"/>
      <c r="BQO280" s="508"/>
      <c r="BQP280" s="508"/>
      <c r="BQQ280" s="508"/>
      <c r="BQR280" s="508"/>
      <c r="BQS280" s="508"/>
      <c r="BQT280" s="508"/>
      <c r="BQU280" s="508"/>
      <c r="BQV280" s="508"/>
      <c r="BQW280" s="508"/>
      <c r="BQX280" s="508"/>
      <c r="BQY280" s="508"/>
      <c r="BQZ280" s="508"/>
      <c r="BRA280" s="508"/>
      <c r="BRB280" s="508"/>
      <c r="BRC280" s="508"/>
      <c r="BRD280" s="508"/>
      <c r="BRE280" s="508"/>
      <c r="BRF280" s="508"/>
      <c r="BRG280" s="508"/>
      <c r="BRH280" s="508"/>
      <c r="BRI280" s="508"/>
      <c r="BRJ280" s="508"/>
      <c r="BRK280" s="508"/>
      <c r="BRL280" s="508"/>
      <c r="BRM280" s="508"/>
      <c r="BRN280" s="508"/>
      <c r="BRO280" s="508"/>
      <c r="BRP280" s="508"/>
      <c r="BRQ280" s="508"/>
      <c r="BRR280" s="508"/>
      <c r="BRS280" s="508"/>
      <c r="BRT280" s="508"/>
      <c r="BRU280" s="508"/>
      <c r="BRV280" s="508"/>
      <c r="BRW280" s="508"/>
      <c r="BRX280" s="508"/>
      <c r="BRY280" s="508"/>
      <c r="BRZ280" s="508"/>
      <c r="BSA280" s="508"/>
      <c r="BSB280" s="508"/>
      <c r="BSC280" s="508"/>
      <c r="BSD280" s="508"/>
      <c r="BSE280" s="508"/>
      <c r="BSF280" s="508"/>
      <c r="BSG280" s="508"/>
      <c r="BSH280" s="508"/>
      <c r="BSI280" s="508"/>
      <c r="BSJ280" s="508"/>
      <c r="BSK280" s="508"/>
      <c r="BSL280" s="508"/>
      <c r="BSM280" s="508"/>
      <c r="BSN280" s="508"/>
      <c r="BSO280" s="508"/>
      <c r="BSP280" s="508"/>
      <c r="BSQ280" s="508"/>
      <c r="BSR280" s="508"/>
      <c r="BSS280" s="508"/>
      <c r="BST280" s="508"/>
      <c r="BSU280" s="508"/>
      <c r="BSV280" s="508"/>
      <c r="BSW280" s="508"/>
      <c r="BSX280" s="508"/>
      <c r="BSY280" s="508"/>
      <c r="BSZ280" s="508"/>
      <c r="BTA280" s="508"/>
      <c r="BTB280" s="508"/>
      <c r="BTC280" s="508"/>
      <c r="BTD280" s="508"/>
      <c r="BTE280" s="508"/>
      <c r="BTF280" s="508"/>
      <c r="BTG280" s="508"/>
      <c r="BTH280" s="508"/>
      <c r="BTI280" s="508"/>
      <c r="BTJ280" s="508"/>
      <c r="BTK280" s="508"/>
      <c r="BTL280" s="508"/>
      <c r="BTM280" s="508"/>
      <c r="BTN280" s="508"/>
      <c r="BTO280" s="508"/>
      <c r="BTP280" s="508"/>
      <c r="BTQ280" s="508"/>
      <c r="BTR280" s="508"/>
      <c r="BTS280" s="508"/>
      <c r="BTT280" s="508"/>
      <c r="BTU280" s="508"/>
      <c r="BTV280" s="508"/>
      <c r="BTW280" s="508"/>
      <c r="BTX280" s="508"/>
      <c r="BTY280" s="508"/>
      <c r="BTZ280" s="508"/>
      <c r="BUA280" s="508"/>
      <c r="BUB280" s="508"/>
      <c r="BUC280" s="508"/>
      <c r="BUD280" s="508"/>
      <c r="BUE280" s="508"/>
      <c r="BUF280" s="508"/>
      <c r="BUG280" s="508"/>
      <c r="BUH280" s="508"/>
      <c r="BUI280" s="508"/>
      <c r="BUJ280" s="508"/>
      <c r="BUK280" s="508"/>
      <c r="BUL280" s="508"/>
      <c r="BUM280" s="508"/>
      <c r="BUN280" s="508"/>
      <c r="BUO280" s="508"/>
      <c r="BUP280" s="508"/>
      <c r="BUQ280" s="508"/>
      <c r="BUR280" s="508"/>
      <c r="BUS280" s="508"/>
      <c r="BUT280" s="508"/>
      <c r="BUU280" s="508"/>
      <c r="BUV280" s="508"/>
      <c r="BUW280" s="508"/>
      <c r="BUX280" s="508"/>
      <c r="BUY280" s="508"/>
      <c r="BUZ280" s="508"/>
      <c r="BVA280" s="508"/>
      <c r="BVB280" s="508"/>
      <c r="BVC280" s="508"/>
      <c r="BVD280" s="508"/>
      <c r="BVE280" s="508"/>
      <c r="BVF280" s="508"/>
      <c r="BVG280" s="508"/>
      <c r="BVH280" s="508"/>
      <c r="BVI280" s="508"/>
      <c r="BVJ280" s="508"/>
      <c r="BVK280" s="508"/>
      <c r="BVL280" s="508"/>
      <c r="BVM280" s="508"/>
      <c r="BVN280" s="508"/>
      <c r="BVO280" s="508"/>
      <c r="BVP280" s="508"/>
      <c r="BVQ280" s="508"/>
      <c r="BVR280" s="508"/>
      <c r="BVS280" s="508"/>
      <c r="BVT280" s="508"/>
      <c r="BVU280" s="508"/>
      <c r="BVV280" s="508"/>
      <c r="BVW280" s="508"/>
      <c r="BVX280" s="508"/>
      <c r="BVY280" s="508"/>
      <c r="BVZ280" s="508"/>
      <c r="BWA280" s="508"/>
      <c r="BWB280" s="508"/>
      <c r="BWC280" s="508"/>
      <c r="BWD280" s="508"/>
      <c r="BWE280" s="508"/>
      <c r="BWF280" s="508"/>
      <c r="BWG280" s="508"/>
      <c r="BWH280" s="508"/>
      <c r="BWI280" s="508"/>
      <c r="BWJ280" s="508"/>
      <c r="BWK280" s="508"/>
      <c r="BWL280" s="508"/>
      <c r="BWM280" s="508"/>
      <c r="BWN280" s="508"/>
      <c r="BWO280" s="508"/>
      <c r="BWP280" s="508"/>
      <c r="BWQ280" s="508"/>
      <c r="BWR280" s="508"/>
      <c r="BWS280" s="508"/>
      <c r="BWT280" s="508"/>
      <c r="BWU280" s="508"/>
      <c r="BWV280" s="508"/>
      <c r="BWW280" s="508"/>
      <c r="BWX280" s="508"/>
      <c r="BWY280" s="508"/>
      <c r="BWZ280" s="508"/>
      <c r="BXA280" s="508"/>
      <c r="BXB280" s="508"/>
      <c r="BXC280" s="508"/>
      <c r="BXD280" s="508"/>
      <c r="BXE280" s="508"/>
      <c r="BXF280" s="508"/>
      <c r="BXG280" s="508"/>
      <c r="BXH280" s="508"/>
      <c r="BXI280" s="508"/>
      <c r="BXJ280" s="508"/>
      <c r="BXK280" s="508"/>
      <c r="BXL280" s="508"/>
      <c r="BXM280" s="508"/>
      <c r="BXN280" s="508"/>
      <c r="BXO280" s="508"/>
      <c r="BXP280" s="508"/>
      <c r="BXQ280" s="508"/>
      <c r="BXR280" s="508"/>
      <c r="BXS280" s="508"/>
      <c r="BXT280" s="508"/>
      <c r="BXU280" s="508"/>
      <c r="BXV280" s="508"/>
      <c r="BXW280" s="508"/>
      <c r="BXX280" s="508"/>
      <c r="BXY280" s="508"/>
      <c r="BXZ280" s="508"/>
      <c r="BYA280" s="508"/>
      <c r="BYB280" s="508"/>
      <c r="BYC280" s="508"/>
      <c r="BYD280" s="508"/>
      <c r="BYE280" s="508"/>
      <c r="BYF280" s="508"/>
      <c r="BYG280" s="508"/>
      <c r="BYH280" s="508"/>
      <c r="BYI280" s="508"/>
      <c r="BYJ280" s="508"/>
      <c r="BYK280" s="508"/>
      <c r="BYL280" s="508"/>
      <c r="BYM280" s="508"/>
      <c r="BYN280" s="508"/>
      <c r="BYO280" s="508"/>
      <c r="BYP280" s="508"/>
      <c r="BYQ280" s="508"/>
      <c r="BYR280" s="508"/>
      <c r="BYS280" s="508"/>
      <c r="BYT280" s="508"/>
      <c r="BYU280" s="508"/>
      <c r="BYV280" s="508"/>
      <c r="BYW280" s="508"/>
      <c r="BYX280" s="508"/>
      <c r="BYY280" s="508"/>
      <c r="BYZ280" s="508"/>
      <c r="BZA280" s="508"/>
      <c r="BZB280" s="508"/>
      <c r="BZC280" s="508"/>
      <c r="BZD280" s="508"/>
      <c r="BZE280" s="508"/>
      <c r="BZF280" s="508"/>
      <c r="BZG280" s="508"/>
      <c r="BZH280" s="508"/>
      <c r="BZI280" s="508"/>
      <c r="BZJ280" s="508"/>
      <c r="BZK280" s="508"/>
      <c r="BZL280" s="508"/>
      <c r="BZM280" s="508"/>
      <c r="BZN280" s="508"/>
      <c r="BZO280" s="508"/>
      <c r="BZP280" s="508"/>
      <c r="BZQ280" s="508"/>
      <c r="BZR280" s="508"/>
      <c r="BZS280" s="508"/>
      <c r="BZT280" s="508"/>
      <c r="BZU280" s="508"/>
      <c r="BZV280" s="508"/>
      <c r="BZW280" s="508"/>
      <c r="BZX280" s="508"/>
      <c r="BZY280" s="508"/>
      <c r="BZZ280" s="508"/>
      <c r="CAA280" s="508"/>
      <c r="CAB280" s="508"/>
      <c r="CAC280" s="508"/>
      <c r="CAD280" s="508"/>
      <c r="CAE280" s="508"/>
      <c r="CAF280" s="508"/>
      <c r="CAG280" s="508"/>
      <c r="CAH280" s="508"/>
      <c r="CAI280" s="508"/>
      <c r="CAJ280" s="508"/>
      <c r="CAK280" s="508"/>
      <c r="CAL280" s="508"/>
      <c r="CAM280" s="508"/>
      <c r="CAN280" s="508"/>
      <c r="CAO280" s="508"/>
      <c r="CAP280" s="508"/>
      <c r="CAQ280" s="508"/>
      <c r="CAR280" s="508"/>
      <c r="CAS280" s="508"/>
      <c r="CAT280" s="508"/>
      <c r="CAU280" s="508"/>
      <c r="CAV280" s="508"/>
      <c r="CAW280" s="508"/>
      <c r="CAX280" s="508"/>
      <c r="CAY280" s="508"/>
      <c r="CAZ280" s="508"/>
      <c r="CBA280" s="508"/>
      <c r="CBB280" s="508"/>
      <c r="CBC280" s="508"/>
      <c r="CBD280" s="508"/>
      <c r="CBE280" s="508"/>
      <c r="CBF280" s="508"/>
      <c r="CBG280" s="508"/>
      <c r="CBH280" s="508"/>
      <c r="CBI280" s="508"/>
      <c r="CBJ280" s="508"/>
      <c r="CBK280" s="508"/>
      <c r="CBL280" s="508"/>
      <c r="CBM280" s="508"/>
      <c r="CBN280" s="508"/>
      <c r="CBO280" s="508"/>
      <c r="CBP280" s="508"/>
      <c r="CBQ280" s="508"/>
      <c r="CBR280" s="508"/>
      <c r="CBS280" s="508"/>
      <c r="CBT280" s="508"/>
      <c r="CBU280" s="508"/>
      <c r="CBV280" s="508"/>
      <c r="CBW280" s="508"/>
      <c r="CBX280" s="508"/>
      <c r="CBY280" s="508"/>
      <c r="CBZ280" s="508"/>
      <c r="CCA280" s="508"/>
      <c r="CCB280" s="508"/>
      <c r="CCC280" s="508"/>
      <c r="CCD280" s="508"/>
      <c r="CCE280" s="508"/>
      <c r="CCF280" s="508"/>
      <c r="CCG280" s="508"/>
      <c r="CCH280" s="508"/>
      <c r="CCI280" s="508"/>
      <c r="CCJ280" s="508"/>
      <c r="CCK280" s="508"/>
      <c r="CCL280" s="508"/>
      <c r="CCM280" s="508"/>
      <c r="CCN280" s="508"/>
      <c r="CCO280" s="508"/>
      <c r="CCP280" s="508"/>
      <c r="CCQ280" s="508"/>
      <c r="CCR280" s="508"/>
      <c r="CCS280" s="508"/>
      <c r="CCT280" s="508"/>
      <c r="CCU280" s="508"/>
      <c r="CCV280" s="508"/>
      <c r="CCW280" s="508"/>
      <c r="CCX280" s="508"/>
      <c r="CCY280" s="508"/>
      <c r="CCZ280" s="508"/>
      <c r="CDA280" s="508"/>
      <c r="CDB280" s="508"/>
      <c r="CDC280" s="508"/>
      <c r="CDD280" s="508"/>
      <c r="CDE280" s="508"/>
      <c r="CDF280" s="508"/>
      <c r="CDG280" s="508"/>
      <c r="CDH280" s="508"/>
      <c r="CDI280" s="508"/>
      <c r="CDJ280" s="508"/>
      <c r="CDK280" s="508"/>
      <c r="CDL280" s="508"/>
      <c r="CDM280" s="508"/>
      <c r="CDN280" s="508"/>
      <c r="CDO280" s="508"/>
      <c r="CDP280" s="508"/>
      <c r="CDQ280" s="508"/>
      <c r="CDR280" s="508"/>
      <c r="CDS280" s="508"/>
      <c r="CDT280" s="508"/>
      <c r="CDU280" s="508"/>
      <c r="CDV280" s="508"/>
      <c r="CDW280" s="508"/>
      <c r="CDX280" s="508"/>
      <c r="CDY280" s="508"/>
      <c r="CDZ280" s="508"/>
      <c r="CEA280" s="508"/>
      <c r="CEB280" s="508"/>
      <c r="CEC280" s="508"/>
      <c r="CED280" s="508"/>
      <c r="CEE280" s="508"/>
      <c r="CEF280" s="508"/>
      <c r="CEG280" s="508"/>
      <c r="CEH280" s="508"/>
      <c r="CEI280" s="508"/>
      <c r="CEJ280" s="508"/>
      <c r="CEK280" s="508"/>
      <c r="CEL280" s="508"/>
      <c r="CEM280" s="508"/>
      <c r="CEN280" s="508"/>
      <c r="CEO280" s="508"/>
      <c r="CEP280" s="508"/>
      <c r="CEQ280" s="508"/>
      <c r="CER280" s="508"/>
      <c r="CES280" s="508"/>
      <c r="CET280" s="508"/>
      <c r="CEU280" s="508"/>
      <c r="CEV280" s="508"/>
      <c r="CEW280" s="508"/>
      <c r="CEX280" s="508"/>
      <c r="CEY280" s="508"/>
      <c r="CEZ280" s="508"/>
      <c r="CFA280" s="508"/>
      <c r="CFB280" s="508"/>
      <c r="CFC280" s="508"/>
      <c r="CFD280" s="508"/>
      <c r="CFE280" s="508"/>
      <c r="CFF280" s="508"/>
      <c r="CFG280" s="508"/>
      <c r="CFH280" s="508"/>
      <c r="CFI280" s="508"/>
      <c r="CFJ280" s="508"/>
      <c r="CFK280" s="508"/>
      <c r="CFL280" s="508"/>
      <c r="CFM280" s="508"/>
      <c r="CFN280" s="508"/>
      <c r="CFO280" s="508"/>
      <c r="CFP280" s="508"/>
      <c r="CFQ280" s="508"/>
      <c r="CFR280" s="508"/>
      <c r="CFS280" s="508"/>
      <c r="CFT280" s="508"/>
      <c r="CFU280" s="508"/>
      <c r="CFV280" s="508"/>
      <c r="CFW280" s="508"/>
      <c r="CFX280" s="508"/>
      <c r="CFY280" s="508"/>
      <c r="CFZ280" s="508"/>
      <c r="CGA280" s="508"/>
      <c r="CGB280" s="508"/>
      <c r="CGC280" s="508"/>
      <c r="CGD280" s="508"/>
      <c r="CGE280" s="508"/>
      <c r="CGF280" s="508"/>
      <c r="CGG280" s="508"/>
      <c r="CGH280" s="508"/>
      <c r="CGI280" s="508"/>
      <c r="CGJ280" s="508"/>
      <c r="CGK280" s="508"/>
      <c r="CGL280" s="508"/>
      <c r="CGM280" s="508"/>
      <c r="CGN280" s="508"/>
      <c r="CGO280" s="508"/>
      <c r="CGP280" s="508"/>
      <c r="CGQ280" s="508"/>
      <c r="CGR280" s="508"/>
      <c r="CGS280" s="508"/>
      <c r="CGT280" s="508"/>
      <c r="CGU280" s="508"/>
      <c r="CGV280" s="508"/>
      <c r="CGW280" s="508"/>
      <c r="CGX280" s="508"/>
      <c r="CGY280" s="508"/>
      <c r="CGZ280" s="508"/>
      <c r="CHA280" s="508"/>
      <c r="CHB280" s="508"/>
      <c r="CHC280" s="508"/>
      <c r="CHD280" s="508"/>
      <c r="CHE280" s="508"/>
      <c r="CHF280" s="508"/>
      <c r="CHG280" s="508"/>
      <c r="CHH280" s="508"/>
      <c r="CHI280" s="508"/>
      <c r="CHJ280" s="508"/>
      <c r="CHK280" s="508"/>
      <c r="CHL280" s="508"/>
      <c r="CHM280" s="508"/>
      <c r="CHN280" s="508"/>
      <c r="CHO280" s="508"/>
      <c r="CHP280" s="508"/>
      <c r="CHQ280" s="508"/>
      <c r="CHR280" s="508"/>
      <c r="CHS280" s="508"/>
      <c r="CHT280" s="508"/>
      <c r="CHU280" s="508"/>
      <c r="CHV280" s="508"/>
      <c r="CHW280" s="508"/>
      <c r="CHX280" s="508"/>
      <c r="CHY280" s="508"/>
      <c r="CHZ280" s="508"/>
      <c r="CIA280" s="508"/>
      <c r="CIB280" s="508"/>
      <c r="CIC280" s="508"/>
      <c r="CID280" s="508"/>
      <c r="CIE280" s="508"/>
      <c r="CIF280" s="508"/>
      <c r="CIG280" s="508"/>
      <c r="CIH280" s="508"/>
      <c r="CII280" s="508"/>
      <c r="CIJ280" s="508"/>
      <c r="CIK280" s="508"/>
      <c r="CIL280" s="508"/>
      <c r="CIM280" s="508"/>
      <c r="CIN280" s="508"/>
      <c r="CIO280" s="508"/>
      <c r="CIP280" s="508"/>
      <c r="CIQ280" s="508"/>
      <c r="CIR280" s="508"/>
      <c r="CIS280" s="508"/>
      <c r="CIT280" s="508"/>
      <c r="CIU280" s="508"/>
      <c r="CIV280" s="508"/>
      <c r="CIW280" s="508"/>
      <c r="CIX280" s="508"/>
      <c r="CIY280" s="508"/>
      <c r="CIZ280" s="508"/>
      <c r="CJA280" s="508"/>
      <c r="CJB280" s="508"/>
      <c r="CJC280" s="508"/>
      <c r="CJD280" s="508"/>
      <c r="CJE280" s="508"/>
      <c r="CJF280" s="508"/>
      <c r="CJG280" s="508"/>
      <c r="CJH280" s="508"/>
      <c r="CJI280" s="508"/>
      <c r="CJJ280" s="508"/>
      <c r="CJK280" s="508"/>
      <c r="CJL280" s="508"/>
      <c r="CJM280" s="508"/>
      <c r="CJN280" s="508"/>
      <c r="CJO280" s="508"/>
      <c r="CJP280" s="508"/>
      <c r="CJQ280" s="508"/>
      <c r="CJR280" s="508"/>
      <c r="CJS280" s="508"/>
      <c r="CJT280" s="508"/>
      <c r="CJU280" s="508"/>
      <c r="CJV280" s="508"/>
      <c r="CJW280" s="508"/>
      <c r="CJX280" s="508"/>
      <c r="CJY280" s="508"/>
      <c r="CJZ280" s="508"/>
      <c r="CKA280" s="508"/>
      <c r="CKB280" s="508"/>
      <c r="CKC280" s="508"/>
      <c r="CKD280" s="508"/>
      <c r="CKE280" s="508"/>
      <c r="CKF280" s="508"/>
      <c r="CKG280" s="508"/>
      <c r="CKH280" s="508"/>
      <c r="CKI280" s="508"/>
      <c r="CKJ280" s="508"/>
      <c r="CKK280" s="508"/>
      <c r="CKL280" s="508"/>
      <c r="CKM280" s="508"/>
      <c r="CKN280" s="508"/>
      <c r="CKO280" s="508"/>
      <c r="CKP280" s="508"/>
      <c r="CKQ280" s="508"/>
      <c r="CKR280" s="508"/>
      <c r="CKS280" s="508"/>
      <c r="CKT280" s="508"/>
      <c r="CKU280" s="508"/>
      <c r="CKV280" s="508"/>
      <c r="CKW280" s="508"/>
      <c r="CKX280" s="508"/>
      <c r="CKY280" s="508"/>
      <c r="CKZ280" s="508"/>
      <c r="CLA280" s="508"/>
      <c r="CLB280" s="508"/>
      <c r="CLC280" s="508"/>
      <c r="CLD280" s="508"/>
      <c r="CLE280" s="508"/>
      <c r="CLF280" s="508"/>
      <c r="CLG280" s="508"/>
      <c r="CLH280" s="508"/>
      <c r="CLI280" s="508"/>
      <c r="CLJ280" s="508"/>
      <c r="CLK280" s="508"/>
      <c r="CLL280" s="508"/>
      <c r="CLM280" s="508"/>
      <c r="CLN280" s="508"/>
      <c r="CLO280" s="508"/>
      <c r="CLP280" s="508"/>
      <c r="CLQ280" s="508"/>
      <c r="CLR280" s="508"/>
      <c r="CLS280" s="508"/>
      <c r="CLT280" s="508"/>
      <c r="CLU280" s="508"/>
      <c r="CLV280" s="508"/>
      <c r="CLW280" s="508"/>
      <c r="CLX280" s="508"/>
      <c r="CLY280" s="508"/>
      <c r="CLZ280" s="508"/>
      <c r="CMA280" s="508"/>
      <c r="CMB280" s="508"/>
      <c r="CMC280" s="508"/>
      <c r="CMD280" s="508"/>
      <c r="CME280" s="508"/>
      <c r="CMF280" s="508"/>
      <c r="CMG280" s="508"/>
      <c r="CMH280" s="508"/>
      <c r="CMI280" s="508"/>
      <c r="CMJ280" s="508"/>
      <c r="CMK280" s="508"/>
      <c r="CML280" s="508"/>
      <c r="CMM280" s="508"/>
      <c r="CMN280" s="508"/>
      <c r="CMO280" s="508"/>
      <c r="CMP280" s="508"/>
      <c r="CMQ280" s="508"/>
      <c r="CMR280" s="508"/>
      <c r="CMS280" s="508"/>
      <c r="CMT280" s="508"/>
      <c r="CMU280" s="508"/>
      <c r="CMV280" s="508"/>
      <c r="CMW280" s="508"/>
      <c r="CMX280" s="508"/>
      <c r="CMY280" s="508"/>
      <c r="CMZ280" s="508"/>
      <c r="CNA280" s="508"/>
      <c r="CNB280" s="508"/>
      <c r="CNC280" s="508"/>
      <c r="CND280" s="508"/>
      <c r="CNE280" s="508"/>
      <c r="CNF280" s="508"/>
      <c r="CNG280" s="508"/>
      <c r="CNH280" s="508"/>
      <c r="CNI280" s="508"/>
      <c r="CNJ280" s="508"/>
      <c r="CNK280" s="508"/>
      <c r="CNL280" s="508"/>
      <c r="CNM280" s="508"/>
      <c r="CNN280" s="508"/>
      <c r="CNO280" s="508"/>
      <c r="CNP280" s="508"/>
      <c r="CNQ280" s="508"/>
      <c r="CNR280" s="508"/>
      <c r="CNS280" s="508"/>
      <c r="CNT280" s="508"/>
      <c r="CNU280" s="508"/>
      <c r="CNV280" s="508"/>
      <c r="CNW280" s="508"/>
      <c r="CNX280" s="508"/>
      <c r="CNY280" s="508"/>
      <c r="CNZ280" s="508"/>
      <c r="COA280" s="508"/>
      <c r="COB280" s="508"/>
      <c r="COC280" s="508"/>
      <c r="COD280" s="508"/>
      <c r="COE280" s="508"/>
      <c r="COF280" s="508"/>
      <c r="COG280" s="508"/>
      <c r="COH280" s="508"/>
      <c r="COI280" s="508"/>
      <c r="COJ280" s="508"/>
      <c r="COK280" s="508"/>
      <c r="COL280" s="508"/>
      <c r="COM280" s="508"/>
      <c r="CON280" s="508"/>
      <c r="COO280" s="508"/>
      <c r="COP280" s="508"/>
      <c r="COQ280" s="508"/>
      <c r="COR280" s="508"/>
      <c r="COS280" s="508"/>
      <c r="COT280" s="508"/>
      <c r="COU280" s="508"/>
      <c r="COV280" s="508"/>
      <c r="COW280" s="508"/>
      <c r="COX280" s="508"/>
      <c r="COY280" s="508"/>
      <c r="COZ280" s="508"/>
      <c r="CPA280" s="508"/>
      <c r="CPB280" s="508"/>
      <c r="CPC280" s="508"/>
      <c r="CPD280" s="508"/>
      <c r="CPE280" s="508"/>
      <c r="CPF280" s="508"/>
      <c r="CPG280" s="508"/>
      <c r="CPH280" s="508"/>
      <c r="CPI280" s="508"/>
      <c r="CPJ280" s="508"/>
      <c r="CPK280" s="508"/>
      <c r="CPL280" s="508"/>
      <c r="CPM280" s="508"/>
      <c r="CPN280" s="508"/>
      <c r="CPO280" s="508"/>
      <c r="CPP280" s="508"/>
      <c r="CPQ280" s="508"/>
      <c r="CPR280" s="508"/>
      <c r="CPS280" s="508"/>
      <c r="CPT280" s="508"/>
      <c r="CPU280" s="508"/>
      <c r="CPV280" s="508"/>
      <c r="CPW280" s="508"/>
      <c r="CPX280" s="508"/>
      <c r="CPY280" s="508"/>
      <c r="CPZ280" s="508"/>
      <c r="CQA280" s="508"/>
      <c r="CQB280" s="508"/>
      <c r="CQC280" s="508"/>
      <c r="CQD280" s="508"/>
      <c r="CQE280" s="508"/>
      <c r="CQF280" s="508"/>
      <c r="CQG280" s="508"/>
      <c r="CQH280" s="508"/>
      <c r="CQI280" s="508"/>
      <c r="CQJ280" s="508"/>
      <c r="CQK280" s="508"/>
      <c r="CQL280" s="508"/>
      <c r="CQM280" s="508"/>
      <c r="CQN280" s="508"/>
      <c r="CQO280" s="508"/>
      <c r="CQP280" s="508"/>
      <c r="CQQ280" s="508"/>
      <c r="CQR280" s="508"/>
      <c r="CQS280" s="508"/>
      <c r="CQT280" s="508"/>
      <c r="CQU280" s="508"/>
      <c r="CQV280" s="508"/>
      <c r="CQW280" s="508"/>
      <c r="CQX280" s="508"/>
      <c r="CQY280" s="508"/>
      <c r="CQZ280" s="508"/>
      <c r="CRA280" s="508"/>
      <c r="CRB280" s="508"/>
      <c r="CRC280" s="508"/>
      <c r="CRD280" s="508"/>
      <c r="CRE280" s="508"/>
      <c r="CRF280" s="508"/>
      <c r="CRG280" s="508"/>
      <c r="CRH280" s="508"/>
      <c r="CRI280" s="508"/>
      <c r="CRJ280" s="508"/>
      <c r="CRK280" s="508"/>
      <c r="CRL280" s="508"/>
      <c r="CRM280" s="508"/>
      <c r="CRN280" s="508"/>
      <c r="CRO280" s="508"/>
      <c r="CRP280" s="508"/>
      <c r="CRQ280" s="508"/>
      <c r="CRR280" s="508"/>
      <c r="CRS280" s="508"/>
      <c r="CRT280" s="508"/>
      <c r="CRU280" s="508"/>
      <c r="CRV280" s="508"/>
      <c r="CRW280" s="508"/>
      <c r="CRX280" s="508"/>
      <c r="CRY280" s="508"/>
      <c r="CRZ280" s="508"/>
      <c r="CSA280" s="508"/>
      <c r="CSB280" s="508"/>
      <c r="CSC280" s="508"/>
      <c r="CSD280" s="508"/>
      <c r="CSE280" s="508"/>
      <c r="CSF280" s="508"/>
      <c r="CSG280" s="508"/>
      <c r="CSH280" s="508"/>
      <c r="CSI280" s="508"/>
      <c r="CSJ280" s="508"/>
      <c r="CSK280" s="508"/>
      <c r="CSL280" s="508"/>
      <c r="CSM280" s="508"/>
      <c r="CSN280" s="508"/>
      <c r="CSO280" s="508"/>
      <c r="CSP280" s="508"/>
      <c r="CSQ280" s="508"/>
      <c r="CSR280" s="508"/>
      <c r="CSS280" s="508"/>
      <c r="CST280" s="508"/>
      <c r="CSU280" s="508"/>
      <c r="CSV280" s="508"/>
      <c r="CSW280" s="508"/>
      <c r="CSX280" s="508"/>
      <c r="CSY280" s="508"/>
      <c r="CSZ280" s="508"/>
      <c r="CTA280" s="508"/>
      <c r="CTB280" s="508"/>
      <c r="CTC280" s="508"/>
      <c r="CTD280" s="508"/>
      <c r="CTE280" s="508"/>
      <c r="CTF280" s="508"/>
      <c r="CTG280" s="508"/>
      <c r="CTH280" s="508"/>
      <c r="CTI280" s="508"/>
      <c r="CTJ280" s="508"/>
      <c r="CTK280" s="508"/>
      <c r="CTL280" s="508"/>
      <c r="CTM280" s="508"/>
      <c r="CTN280" s="508"/>
      <c r="CTO280" s="508"/>
      <c r="CTP280" s="508"/>
      <c r="CTQ280" s="508"/>
      <c r="CTR280" s="508"/>
      <c r="CTS280" s="508"/>
      <c r="CTT280" s="508"/>
      <c r="CTU280" s="508"/>
      <c r="CTV280" s="508"/>
      <c r="CTW280" s="508"/>
      <c r="CTX280" s="508"/>
      <c r="CTY280" s="508"/>
      <c r="CTZ280" s="508"/>
      <c r="CUA280" s="508"/>
      <c r="CUB280" s="508"/>
      <c r="CUC280" s="508"/>
      <c r="CUD280" s="508"/>
      <c r="CUE280" s="508"/>
      <c r="CUF280" s="508"/>
      <c r="CUG280" s="508"/>
      <c r="CUH280" s="508"/>
      <c r="CUI280" s="508"/>
      <c r="CUJ280" s="508"/>
      <c r="CUK280" s="508"/>
      <c r="CUL280" s="508"/>
      <c r="CUM280" s="508"/>
      <c r="CUN280" s="508"/>
      <c r="CUO280" s="508"/>
      <c r="CUP280" s="508"/>
      <c r="CUQ280" s="508"/>
      <c r="CUR280" s="508"/>
      <c r="CUS280" s="508"/>
      <c r="CUT280" s="508"/>
      <c r="CUU280" s="508"/>
      <c r="CUV280" s="508"/>
      <c r="CUW280" s="508"/>
      <c r="CUX280" s="508"/>
      <c r="CUY280" s="508"/>
      <c r="CUZ280" s="508"/>
      <c r="CVA280" s="508"/>
      <c r="CVB280" s="508"/>
      <c r="CVC280" s="508"/>
      <c r="CVD280" s="508"/>
      <c r="CVE280" s="508"/>
      <c r="CVF280" s="508"/>
      <c r="CVG280" s="508"/>
      <c r="CVH280" s="508"/>
      <c r="CVI280" s="508"/>
      <c r="CVJ280" s="508"/>
      <c r="CVK280" s="508"/>
      <c r="CVL280" s="508"/>
      <c r="CVM280" s="508"/>
      <c r="CVN280" s="508"/>
      <c r="CVO280" s="508"/>
      <c r="CVP280" s="508"/>
      <c r="CVQ280" s="508"/>
      <c r="CVR280" s="508"/>
      <c r="CVS280" s="508"/>
      <c r="CVT280" s="508"/>
      <c r="CVU280" s="508"/>
      <c r="CVV280" s="508"/>
      <c r="CVW280" s="508"/>
      <c r="CVX280" s="508"/>
      <c r="CVY280" s="508"/>
      <c r="CVZ280" s="508"/>
      <c r="CWA280" s="508"/>
      <c r="CWB280" s="508"/>
      <c r="CWC280" s="508"/>
      <c r="CWD280" s="508"/>
      <c r="CWE280" s="508"/>
      <c r="CWF280" s="508"/>
      <c r="CWG280" s="508"/>
      <c r="CWH280" s="508"/>
      <c r="CWI280" s="508"/>
      <c r="CWJ280" s="508"/>
      <c r="CWK280" s="508"/>
      <c r="CWL280" s="508"/>
      <c r="CWM280" s="508"/>
      <c r="CWN280" s="508"/>
      <c r="CWO280" s="508"/>
      <c r="CWP280" s="508"/>
      <c r="CWQ280" s="508"/>
      <c r="CWR280" s="508"/>
      <c r="CWS280" s="508"/>
      <c r="CWT280" s="508"/>
      <c r="CWU280" s="508"/>
      <c r="CWV280" s="508"/>
      <c r="CWW280" s="508"/>
      <c r="CWX280" s="508"/>
      <c r="CWY280" s="508"/>
      <c r="CWZ280" s="508"/>
      <c r="CXA280" s="508"/>
      <c r="CXB280" s="508"/>
      <c r="CXC280" s="508"/>
      <c r="CXD280" s="508"/>
      <c r="CXE280" s="508"/>
      <c r="CXF280" s="508"/>
      <c r="CXG280" s="508"/>
      <c r="CXH280" s="508"/>
      <c r="CXI280" s="508"/>
      <c r="CXJ280" s="508"/>
      <c r="CXK280" s="508"/>
      <c r="CXL280" s="508"/>
      <c r="CXM280" s="508"/>
      <c r="CXN280" s="508"/>
      <c r="CXO280" s="508"/>
      <c r="CXP280" s="508"/>
      <c r="CXQ280" s="508"/>
      <c r="CXR280" s="508"/>
      <c r="CXS280" s="508"/>
      <c r="CXT280" s="508"/>
      <c r="CXU280" s="508"/>
      <c r="CXV280" s="508"/>
      <c r="CXW280" s="508"/>
      <c r="CXX280" s="508"/>
      <c r="CXY280" s="508"/>
      <c r="CXZ280" s="508"/>
      <c r="CYA280" s="508"/>
      <c r="CYB280" s="508"/>
      <c r="CYC280" s="508"/>
      <c r="CYD280" s="508"/>
      <c r="CYE280" s="508"/>
      <c r="CYF280" s="508"/>
      <c r="CYG280" s="508"/>
      <c r="CYH280" s="508"/>
      <c r="CYI280" s="508"/>
      <c r="CYJ280" s="508"/>
      <c r="CYK280" s="508"/>
      <c r="CYL280" s="508"/>
      <c r="CYM280" s="508"/>
      <c r="CYN280" s="508"/>
      <c r="CYO280" s="508"/>
      <c r="CYP280" s="508"/>
      <c r="CYQ280" s="508"/>
      <c r="CYR280" s="508"/>
      <c r="CYS280" s="508"/>
      <c r="CYT280" s="508"/>
      <c r="CYU280" s="508"/>
      <c r="CYV280" s="508"/>
      <c r="CYW280" s="508"/>
      <c r="CYX280" s="508"/>
      <c r="CYY280" s="508"/>
      <c r="CYZ280" s="508"/>
      <c r="CZA280" s="508"/>
      <c r="CZB280" s="508"/>
      <c r="CZC280" s="508"/>
      <c r="CZD280" s="508"/>
      <c r="CZE280" s="508"/>
      <c r="CZF280" s="508"/>
      <c r="CZG280" s="508"/>
      <c r="CZH280" s="508"/>
      <c r="CZI280" s="508"/>
      <c r="CZJ280" s="508"/>
      <c r="CZK280" s="508"/>
      <c r="CZL280" s="508"/>
      <c r="CZM280" s="508"/>
      <c r="CZN280" s="508"/>
      <c r="CZO280" s="508"/>
      <c r="CZP280" s="508"/>
      <c r="CZQ280" s="508"/>
      <c r="CZR280" s="508"/>
      <c r="CZS280" s="508"/>
      <c r="CZT280" s="508"/>
      <c r="CZU280" s="508"/>
      <c r="CZV280" s="508"/>
      <c r="CZW280" s="508"/>
      <c r="CZX280" s="508"/>
      <c r="CZY280" s="508"/>
      <c r="CZZ280" s="508"/>
      <c r="DAA280" s="508"/>
      <c r="DAB280" s="508"/>
      <c r="DAC280" s="508"/>
      <c r="DAD280" s="508"/>
      <c r="DAE280" s="508"/>
      <c r="DAF280" s="508"/>
      <c r="DAG280" s="508"/>
      <c r="DAH280" s="508"/>
      <c r="DAI280" s="508"/>
      <c r="DAJ280" s="508"/>
      <c r="DAK280" s="508"/>
      <c r="DAL280" s="508"/>
      <c r="DAM280" s="508"/>
      <c r="DAN280" s="508"/>
      <c r="DAO280" s="508"/>
      <c r="DAP280" s="508"/>
      <c r="DAQ280" s="508"/>
      <c r="DAR280" s="508"/>
      <c r="DAS280" s="508"/>
      <c r="DAT280" s="508"/>
      <c r="DAU280" s="508"/>
      <c r="DAV280" s="508"/>
      <c r="DAW280" s="508"/>
      <c r="DAX280" s="508"/>
      <c r="DAY280" s="508"/>
      <c r="DAZ280" s="508"/>
      <c r="DBA280" s="508"/>
      <c r="DBB280" s="508"/>
      <c r="DBC280" s="508"/>
      <c r="DBD280" s="508"/>
      <c r="DBE280" s="508"/>
      <c r="DBF280" s="508"/>
      <c r="DBG280" s="508"/>
      <c r="DBH280" s="508"/>
      <c r="DBI280" s="508"/>
      <c r="DBJ280" s="508"/>
      <c r="DBK280" s="508"/>
      <c r="DBL280" s="508"/>
      <c r="DBM280" s="508"/>
      <c r="DBN280" s="508"/>
      <c r="DBO280" s="508"/>
      <c r="DBP280" s="508"/>
      <c r="DBQ280" s="508"/>
      <c r="DBR280" s="508"/>
      <c r="DBS280" s="508"/>
      <c r="DBT280" s="508"/>
      <c r="DBU280" s="508"/>
      <c r="DBV280" s="508"/>
      <c r="DBW280" s="508"/>
      <c r="DBX280" s="508"/>
      <c r="DBY280" s="508"/>
      <c r="DBZ280" s="508"/>
      <c r="DCA280" s="508"/>
      <c r="DCB280" s="508"/>
      <c r="DCC280" s="508"/>
      <c r="DCD280" s="508"/>
      <c r="DCE280" s="508"/>
      <c r="DCF280" s="508"/>
      <c r="DCG280" s="508"/>
      <c r="DCH280" s="508"/>
      <c r="DCI280" s="508"/>
      <c r="DCJ280" s="508"/>
      <c r="DCK280" s="508"/>
      <c r="DCL280" s="508"/>
      <c r="DCM280" s="508"/>
      <c r="DCN280" s="508"/>
      <c r="DCO280" s="508"/>
      <c r="DCP280" s="508"/>
      <c r="DCQ280" s="508"/>
      <c r="DCR280" s="508"/>
      <c r="DCS280" s="508"/>
      <c r="DCT280" s="508"/>
      <c r="DCU280" s="508"/>
      <c r="DCV280" s="508"/>
      <c r="DCW280" s="508"/>
      <c r="DCX280" s="508"/>
      <c r="DCY280" s="508"/>
      <c r="DCZ280" s="508"/>
      <c r="DDA280" s="508"/>
      <c r="DDB280" s="508"/>
      <c r="DDC280" s="508"/>
      <c r="DDD280" s="508"/>
      <c r="DDE280" s="508"/>
      <c r="DDF280" s="508"/>
      <c r="DDG280" s="508"/>
      <c r="DDH280" s="508"/>
      <c r="DDI280" s="508"/>
      <c r="DDJ280" s="508"/>
      <c r="DDK280" s="508"/>
      <c r="DDL280" s="508"/>
      <c r="DDM280" s="508"/>
      <c r="DDN280" s="508"/>
      <c r="DDO280" s="508"/>
      <c r="DDP280" s="508"/>
      <c r="DDQ280" s="508"/>
      <c r="DDR280" s="508"/>
      <c r="DDS280" s="508"/>
      <c r="DDT280" s="508"/>
      <c r="DDU280" s="508"/>
      <c r="DDV280" s="508"/>
      <c r="DDW280" s="508"/>
      <c r="DDX280" s="508"/>
      <c r="DDY280" s="508"/>
      <c r="DDZ280" s="508"/>
      <c r="DEA280" s="508"/>
      <c r="DEB280" s="508"/>
      <c r="DEC280" s="508"/>
      <c r="DED280" s="508"/>
      <c r="DEE280" s="508"/>
      <c r="DEF280" s="508"/>
      <c r="DEG280" s="508"/>
      <c r="DEH280" s="508"/>
      <c r="DEI280" s="508"/>
      <c r="DEJ280" s="508"/>
      <c r="DEK280" s="508"/>
      <c r="DEL280" s="508"/>
      <c r="DEM280" s="508"/>
      <c r="DEN280" s="508"/>
      <c r="DEO280" s="508"/>
      <c r="DEP280" s="508"/>
      <c r="DEQ280" s="508"/>
      <c r="DER280" s="508"/>
      <c r="DES280" s="508"/>
      <c r="DET280" s="508"/>
      <c r="DEU280" s="508"/>
      <c r="DEV280" s="508"/>
      <c r="DEW280" s="508"/>
      <c r="DEX280" s="508"/>
      <c r="DEY280" s="508"/>
      <c r="DEZ280" s="508"/>
      <c r="DFA280" s="508"/>
      <c r="DFB280" s="508"/>
      <c r="DFC280" s="508"/>
      <c r="DFD280" s="508"/>
      <c r="DFE280" s="508"/>
      <c r="DFF280" s="508"/>
      <c r="DFG280" s="508"/>
      <c r="DFH280" s="508"/>
      <c r="DFI280" s="508"/>
      <c r="DFJ280" s="508"/>
      <c r="DFK280" s="508"/>
      <c r="DFL280" s="508"/>
      <c r="DFM280" s="508"/>
      <c r="DFN280" s="508"/>
      <c r="DFO280" s="508"/>
      <c r="DFP280" s="508"/>
      <c r="DFQ280" s="508"/>
      <c r="DFR280" s="508"/>
      <c r="DFS280" s="508"/>
      <c r="DFT280" s="508"/>
      <c r="DFU280" s="508"/>
      <c r="DFV280" s="508"/>
      <c r="DFW280" s="508"/>
      <c r="DFX280" s="508"/>
      <c r="DFY280" s="508"/>
      <c r="DFZ280" s="508"/>
      <c r="DGA280" s="508"/>
      <c r="DGB280" s="508"/>
      <c r="DGC280" s="508"/>
      <c r="DGD280" s="508"/>
      <c r="DGE280" s="508"/>
      <c r="DGF280" s="508"/>
      <c r="DGG280" s="508"/>
      <c r="DGH280" s="508"/>
      <c r="DGI280" s="508"/>
      <c r="DGJ280" s="508"/>
      <c r="DGK280" s="508"/>
      <c r="DGL280" s="508"/>
      <c r="DGM280" s="508"/>
      <c r="DGN280" s="508"/>
      <c r="DGO280" s="508"/>
      <c r="DGP280" s="508"/>
      <c r="DGQ280" s="508"/>
      <c r="DGR280" s="508"/>
      <c r="DGS280" s="508"/>
      <c r="DGT280" s="508"/>
      <c r="DGU280" s="508"/>
      <c r="DGV280" s="508"/>
      <c r="DGW280" s="508"/>
      <c r="DGX280" s="508"/>
      <c r="DGY280" s="508"/>
      <c r="DGZ280" s="508"/>
      <c r="DHA280" s="508"/>
      <c r="DHB280" s="508"/>
      <c r="DHC280" s="508"/>
      <c r="DHD280" s="508"/>
      <c r="DHE280" s="508"/>
      <c r="DHF280" s="508"/>
      <c r="DHG280" s="508"/>
      <c r="DHH280" s="508"/>
      <c r="DHI280" s="508"/>
      <c r="DHJ280" s="508"/>
      <c r="DHK280" s="508"/>
      <c r="DHL280" s="508"/>
      <c r="DHM280" s="508"/>
      <c r="DHN280" s="508"/>
      <c r="DHO280" s="508"/>
      <c r="DHP280" s="508"/>
      <c r="DHQ280" s="508"/>
      <c r="DHR280" s="508"/>
      <c r="DHS280" s="508"/>
      <c r="DHT280" s="508"/>
      <c r="DHU280" s="508"/>
      <c r="DHV280" s="508"/>
      <c r="DHW280" s="508"/>
      <c r="DHX280" s="508"/>
      <c r="DHY280" s="508"/>
      <c r="DHZ280" s="508"/>
      <c r="DIA280" s="508"/>
      <c r="DIB280" s="508"/>
      <c r="DIC280" s="508"/>
      <c r="DID280" s="508"/>
      <c r="DIE280" s="508"/>
      <c r="DIF280" s="508"/>
      <c r="DIG280" s="508"/>
      <c r="DIH280" s="508"/>
      <c r="DII280" s="508"/>
      <c r="DIJ280" s="508"/>
      <c r="DIK280" s="508"/>
      <c r="DIL280" s="508"/>
      <c r="DIM280" s="508"/>
      <c r="DIN280" s="508"/>
      <c r="DIO280" s="508"/>
      <c r="DIP280" s="508"/>
      <c r="DIQ280" s="508"/>
      <c r="DIR280" s="508"/>
      <c r="DIS280" s="508"/>
      <c r="DIT280" s="508"/>
      <c r="DIU280" s="508"/>
      <c r="DIV280" s="508"/>
      <c r="DIW280" s="508"/>
      <c r="DIX280" s="508"/>
      <c r="DIY280" s="508"/>
      <c r="DIZ280" s="508"/>
      <c r="DJA280" s="508"/>
      <c r="DJB280" s="508"/>
      <c r="DJC280" s="508"/>
      <c r="DJD280" s="508"/>
      <c r="DJE280" s="508"/>
      <c r="DJF280" s="508"/>
      <c r="DJG280" s="508"/>
      <c r="DJH280" s="508"/>
      <c r="DJI280" s="508"/>
      <c r="DJJ280" s="508"/>
      <c r="DJK280" s="508"/>
      <c r="DJL280" s="508"/>
      <c r="DJM280" s="508"/>
      <c r="DJN280" s="508"/>
      <c r="DJO280" s="508"/>
      <c r="DJP280" s="508"/>
      <c r="DJQ280" s="508"/>
      <c r="DJR280" s="508"/>
      <c r="DJS280" s="508"/>
      <c r="DJT280" s="508"/>
      <c r="DJU280" s="508"/>
      <c r="DJV280" s="508"/>
      <c r="DJW280" s="508"/>
      <c r="DJX280" s="508"/>
      <c r="DJY280" s="508"/>
      <c r="DJZ280" s="508"/>
      <c r="DKA280" s="508"/>
      <c r="DKB280" s="508"/>
      <c r="DKC280" s="508"/>
      <c r="DKD280" s="508"/>
      <c r="DKE280" s="508"/>
      <c r="DKF280" s="508"/>
      <c r="DKG280" s="508"/>
      <c r="DKH280" s="508"/>
      <c r="DKI280" s="508"/>
      <c r="DKJ280" s="508"/>
      <c r="DKK280" s="508"/>
      <c r="DKL280" s="508"/>
      <c r="DKM280" s="508"/>
      <c r="DKN280" s="508"/>
      <c r="DKO280" s="508"/>
      <c r="DKP280" s="508"/>
      <c r="DKQ280" s="508"/>
      <c r="DKR280" s="508"/>
      <c r="DKS280" s="508"/>
      <c r="DKT280" s="508"/>
      <c r="DKU280" s="508"/>
      <c r="DKV280" s="508"/>
      <c r="DKW280" s="508"/>
      <c r="DKX280" s="508"/>
      <c r="DKY280" s="508"/>
      <c r="DKZ280" s="508"/>
      <c r="DLA280" s="508"/>
      <c r="DLB280" s="508"/>
      <c r="DLC280" s="508"/>
      <c r="DLD280" s="508"/>
      <c r="DLE280" s="508"/>
      <c r="DLF280" s="508"/>
      <c r="DLG280" s="508"/>
      <c r="DLH280" s="508"/>
      <c r="DLI280" s="508"/>
      <c r="DLJ280" s="508"/>
      <c r="DLK280" s="508"/>
      <c r="DLL280" s="508"/>
      <c r="DLM280" s="508"/>
      <c r="DLN280" s="508"/>
      <c r="DLO280" s="508"/>
      <c r="DLP280" s="508"/>
      <c r="DLQ280" s="508"/>
      <c r="DLR280" s="508"/>
      <c r="DLS280" s="508"/>
      <c r="DLT280" s="508"/>
      <c r="DLU280" s="508"/>
      <c r="DLV280" s="508"/>
      <c r="DLW280" s="508"/>
      <c r="DLX280" s="508"/>
      <c r="DLY280" s="508"/>
      <c r="DLZ280" s="508"/>
      <c r="DMA280" s="508"/>
      <c r="DMB280" s="508"/>
      <c r="DMC280" s="508"/>
      <c r="DMD280" s="508"/>
      <c r="DME280" s="508"/>
      <c r="DMF280" s="508"/>
      <c r="DMG280" s="508"/>
      <c r="DMH280" s="508"/>
      <c r="DMI280" s="508"/>
      <c r="DMJ280" s="508"/>
      <c r="DMK280" s="508"/>
      <c r="DML280" s="508"/>
      <c r="DMM280" s="508"/>
      <c r="DMN280" s="508"/>
      <c r="DMO280" s="508"/>
      <c r="DMP280" s="508"/>
      <c r="DMQ280" s="508"/>
      <c r="DMR280" s="508"/>
      <c r="DMS280" s="508"/>
      <c r="DMT280" s="508"/>
      <c r="DMU280" s="508"/>
      <c r="DMV280" s="508"/>
      <c r="DMW280" s="508"/>
      <c r="DMX280" s="508"/>
      <c r="DMY280" s="508"/>
      <c r="DMZ280" s="508"/>
      <c r="DNA280" s="508"/>
      <c r="DNB280" s="508"/>
      <c r="DNC280" s="508"/>
      <c r="DND280" s="508"/>
      <c r="DNE280" s="508"/>
      <c r="DNF280" s="508"/>
      <c r="DNG280" s="508"/>
      <c r="DNH280" s="508"/>
      <c r="DNI280" s="508"/>
      <c r="DNJ280" s="508"/>
      <c r="DNK280" s="508"/>
      <c r="DNL280" s="508"/>
      <c r="DNM280" s="508"/>
      <c r="DNN280" s="508"/>
      <c r="DNO280" s="508"/>
      <c r="DNP280" s="508"/>
      <c r="DNQ280" s="508"/>
      <c r="DNR280" s="508"/>
      <c r="DNS280" s="508"/>
      <c r="DNT280" s="508"/>
      <c r="DNU280" s="508"/>
      <c r="DNV280" s="508"/>
      <c r="DNW280" s="508"/>
      <c r="DNX280" s="508"/>
      <c r="DNY280" s="508"/>
      <c r="DNZ280" s="508"/>
      <c r="DOA280" s="508"/>
      <c r="DOB280" s="508"/>
      <c r="DOC280" s="508"/>
      <c r="DOD280" s="508"/>
      <c r="DOE280" s="508"/>
      <c r="DOF280" s="508"/>
      <c r="DOG280" s="508"/>
      <c r="DOH280" s="508"/>
      <c r="DOI280" s="508"/>
      <c r="DOJ280" s="508"/>
      <c r="DOK280" s="508"/>
      <c r="DOL280" s="508"/>
      <c r="DOM280" s="508"/>
      <c r="DON280" s="508"/>
      <c r="DOO280" s="508"/>
      <c r="DOP280" s="508"/>
      <c r="DOQ280" s="508"/>
      <c r="DOR280" s="508"/>
      <c r="DOS280" s="508"/>
      <c r="DOT280" s="508"/>
      <c r="DOU280" s="508"/>
      <c r="DOV280" s="508"/>
      <c r="DOW280" s="508"/>
      <c r="DOX280" s="508"/>
      <c r="DOY280" s="508"/>
      <c r="DOZ280" s="508"/>
      <c r="DPA280" s="508"/>
      <c r="DPB280" s="508"/>
      <c r="DPC280" s="508"/>
      <c r="DPD280" s="508"/>
      <c r="DPE280" s="508"/>
      <c r="DPF280" s="508"/>
      <c r="DPG280" s="508"/>
      <c r="DPH280" s="508"/>
      <c r="DPI280" s="508"/>
      <c r="DPJ280" s="508"/>
      <c r="DPK280" s="508"/>
      <c r="DPL280" s="508"/>
      <c r="DPM280" s="508"/>
      <c r="DPN280" s="508"/>
      <c r="DPO280" s="508"/>
      <c r="DPP280" s="508"/>
      <c r="DPQ280" s="508"/>
      <c r="DPR280" s="508"/>
      <c r="DPS280" s="508"/>
      <c r="DPT280" s="508"/>
      <c r="DPU280" s="508"/>
      <c r="DPV280" s="508"/>
      <c r="DPW280" s="508"/>
      <c r="DPX280" s="508"/>
      <c r="DPY280" s="508"/>
      <c r="DPZ280" s="508"/>
      <c r="DQA280" s="508"/>
      <c r="DQB280" s="508"/>
      <c r="DQC280" s="508"/>
      <c r="DQD280" s="508"/>
      <c r="DQE280" s="508"/>
      <c r="DQF280" s="508"/>
      <c r="DQG280" s="508"/>
      <c r="DQH280" s="508"/>
      <c r="DQI280" s="508"/>
      <c r="DQJ280" s="508"/>
      <c r="DQK280" s="508"/>
      <c r="DQL280" s="508"/>
      <c r="DQM280" s="508"/>
      <c r="DQN280" s="508"/>
      <c r="DQO280" s="508"/>
      <c r="DQP280" s="508"/>
      <c r="DQQ280" s="508"/>
      <c r="DQR280" s="508"/>
      <c r="DQS280" s="508"/>
      <c r="DQT280" s="508"/>
      <c r="DQU280" s="508"/>
      <c r="DQV280" s="508"/>
      <c r="DQW280" s="508"/>
      <c r="DQX280" s="508"/>
      <c r="DQY280" s="508"/>
      <c r="DQZ280" s="508"/>
      <c r="DRA280" s="508"/>
      <c r="DRB280" s="508"/>
      <c r="DRC280" s="508"/>
      <c r="DRD280" s="508"/>
      <c r="DRE280" s="508"/>
      <c r="DRF280" s="508"/>
      <c r="DRG280" s="508"/>
      <c r="DRH280" s="508"/>
      <c r="DRI280" s="508"/>
      <c r="DRJ280" s="508"/>
      <c r="DRK280" s="508"/>
      <c r="DRL280" s="508"/>
      <c r="DRM280" s="508"/>
      <c r="DRN280" s="508"/>
      <c r="DRO280" s="508"/>
      <c r="DRP280" s="508"/>
      <c r="DRQ280" s="508"/>
      <c r="DRR280" s="508"/>
      <c r="DRS280" s="508"/>
      <c r="DRT280" s="508"/>
      <c r="DRU280" s="508"/>
      <c r="DRV280" s="508"/>
      <c r="DRW280" s="508"/>
      <c r="DRX280" s="508"/>
      <c r="DRY280" s="508"/>
      <c r="DRZ280" s="508"/>
      <c r="DSA280" s="508"/>
      <c r="DSB280" s="508"/>
      <c r="DSC280" s="508"/>
      <c r="DSD280" s="508"/>
      <c r="DSE280" s="508"/>
      <c r="DSF280" s="508"/>
      <c r="DSG280" s="508"/>
      <c r="DSH280" s="508"/>
      <c r="DSI280" s="508"/>
      <c r="DSJ280" s="508"/>
      <c r="DSK280" s="508"/>
      <c r="DSL280" s="508"/>
      <c r="DSM280" s="508"/>
      <c r="DSN280" s="508"/>
      <c r="DSO280" s="508"/>
      <c r="DSP280" s="508"/>
      <c r="DSQ280" s="508"/>
      <c r="DSR280" s="508"/>
      <c r="DSS280" s="508"/>
      <c r="DST280" s="508"/>
      <c r="DSU280" s="508"/>
      <c r="DSV280" s="508"/>
      <c r="DSW280" s="508"/>
      <c r="DSX280" s="508"/>
      <c r="DSY280" s="508"/>
      <c r="DSZ280" s="508"/>
      <c r="DTA280" s="508"/>
      <c r="DTB280" s="508"/>
      <c r="DTC280" s="508"/>
      <c r="DTD280" s="508"/>
      <c r="DTE280" s="508"/>
      <c r="DTF280" s="508"/>
      <c r="DTG280" s="508"/>
      <c r="DTH280" s="508"/>
      <c r="DTI280" s="508"/>
      <c r="DTJ280" s="508"/>
      <c r="DTK280" s="508"/>
      <c r="DTL280" s="508"/>
      <c r="DTM280" s="508"/>
      <c r="DTN280" s="508"/>
      <c r="DTO280" s="508"/>
      <c r="DTP280" s="508"/>
      <c r="DTQ280" s="508"/>
      <c r="DTR280" s="508"/>
      <c r="DTS280" s="508"/>
      <c r="DTT280" s="508"/>
      <c r="DTU280" s="508"/>
      <c r="DTV280" s="508"/>
      <c r="DTW280" s="508"/>
      <c r="DTX280" s="508"/>
      <c r="DTY280" s="508"/>
      <c r="DTZ280" s="508"/>
      <c r="DUA280" s="508"/>
      <c r="DUB280" s="508"/>
      <c r="DUC280" s="508"/>
      <c r="DUD280" s="508"/>
      <c r="DUE280" s="508"/>
      <c r="DUF280" s="508"/>
      <c r="DUG280" s="508"/>
      <c r="DUH280" s="508"/>
      <c r="DUI280" s="508"/>
      <c r="DUJ280" s="508"/>
      <c r="DUK280" s="508"/>
      <c r="DUL280" s="508"/>
      <c r="DUM280" s="508"/>
      <c r="DUN280" s="508"/>
      <c r="DUO280" s="508"/>
      <c r="DUP280" s="508"/>
      <c r="DUQ280" s="508"/>
      <c r="DUR280" s="508"/>
      <c r="DUS280" s="508"/>
      <c r="DUT280" s="508"/>
      <c r="DUU280" s="508"/>
      <c r="DUV280" s="508"/>
      <c r="DUW280" s="508"/>
      <c r="DUX280" s="508"/>
      <c r="DUY280" s="508"/>
      <c r="DUZ280" s="508"/>
      <c r="DVA280" s="508"/>
      <c r="DVB280" s="508"/>
      <c r="DVC280" s="508"/>
      <c r="DVD280" s="508"/>
      <c r="DVE280" s="508"/>
      <c r="DVF280" s="508"/>
      <c r="DVG280" s="508"/>
      <c r="DVH280" s="508"/>
      <c r="DVI280" s="508"/>
      <c r="DVJ280" s="508"/>
      <c r="DVK280" s="508"/>
      <c r="DVL280" s="508"/>
      <c r="DVM280" s="508"/>
      <c r="DVN280" s="508"/>
      <c r="DVO280" s="508"/>
      <c r="DVP280" s="508"/>
      <c r="DVQ280" s="508"/>
      <c r="DVR280" s="508"/>
      <c r="DVS280" s="508"/>
      <c r="DVT280" s="508"/>
      <c r="DVU280" s="508"/>
      <c r="DVV280" s="508"/>
      <c r="DVW280" s="508"/>
      <c r="DVX280" s="508"/>
      <c r="DVY280" s="508"/>
      <c r="DVZ280" s="508"/>
      <c r="DWA280" s="508"/>
      <c r="DWB280" s="508"/>
      <c r="DWC280" s="508"/>
      <c r="DWD280" s="508"/>
      <c r="DWE280" s="508"/>
      <c r="DWF280" s="508"/>
      <c r="DWG280" s="508"/>
      <c r="DWH280" s="508"/>
      <c r="DWI280" s="508"/>
      <c r="DWJ280" s="508"/>
      <c r="DWK280" s="508"/>
      <c r="DWL280" s="508"/>
      <c r="DWM280" s="508"/>
      <c r="DWN280" s="508"/>
      <c r="DWO280" s="508"/>
      <c r="DWP280" s="508"/>
      <c r="DWQ280" s="508"/>
      <c r="DWR280" s="508"/>
      <c r="DWS280" s="508"/>
      <c r="DWT280" s="508"/>
      <c r="DWU280" s="508"/>
      <c r="DWV280" s="508"/>
      <c r="DWW280" s="508"/>
      <c r="DWX280" s="508"/>
      <c r="DWY280" s="508"/>
      <c r="DWZ280" s="508"/>
      <c r="DXA280" s="508"/>
      <c r="DXB280" s="508"/>
      <c r="DXC280" s="508"/>
      <c r="DXD280" s="508"/>
      <c r="DXE280" s="508"/>
      <c r="DXF280" s="508"/>
      <c r="DXG280" s="508"/>
      <c r="DXH280" s="508"/>
      <c r="DXI280" s="508"/>
      <c r="DXJ280" s="508"/>
      <c r="DXK280" s="508"/>
      <c r="DXL280" s="508"/>
      <c r="DXM280" s="508"/>
      <c r="DXN280" s="508"/>
      <c r="DXO280" s="508"/>
      <c r="DXP280" s="508"/>
      <c r="DXQ280" s="508"/>
      <c r="DXR280" s="508"/>
      <c r="DXS280" s="508"/>
      <c r="DXT280" s="508"/>
      <c r="DXU280" s="508"/>
      <c r="DXV280" s="508"/>
      <c r="DXW280" s="508"/>
      <c r="DXX280" s="508"/>
      <c r="DXY280" s="508"/>
      <c r="DXZ280" s="508"/>
      <c r="DYA280" s="508"/>
      <c r="DYB280" s="508"/>
      <c r="DYC280" s="508"/>
      <c r="DYD280" s="508"/>
      <c r="DYE280" s="508"/>
      <c r="DYF280" s="508"/>
      <c r="DYG280" s="508"/>
      <c r="DYH280" s="508"/>
      <c r="DYI280" s="508"/>
      <c r="DYJ280" s="508"/>
      <c r="DYK280" s="508"/>
      <c r="DYL280" s="508"/>
      <c r="DYM280" s="508"/>
      <c r="DYN280" s="508"/>
      <c r="DYO280" s="508"/>
      <c r="DYP280" s="508"/>
      <c r="DYQ280" s="508"/>
      <c r="DYR280" s="508"/>
      <c r="DYS280" s="508"/>
      <c r="DYT280" s="508"/>
      <c r="DYU280" s="508"/>
      <c r="DYV280" s="508"/>
      <c r="DYW280" s="508"/>
      <c r="DYX280" s="508"/>
      <c r="DYY280" s="508"/>
      <c r="DYZ280" s="508"/>
      <c r="DZA280" s="508"/>
      <c r="DZB280" s="508"/>
      <c r="DZC280" s="508"/>
      <c r="DZD280" s="508"/>
      <c r="DZE280" s="508"/>
      <c r="DZF280" s="508"/>
      <c r="DZG280" s="508"/>
      <c r="DZH280" s="508"/>
      <c r="DZI280" s="508"/>
      <c r="DZJ280" s="508"/>
      <c r="DZK280" s="508"/>
      <c r="DZL280" s="508"/>
      <c r="DZM280" s="508"/>
      <c r="DZN280" s="508"/>
      <c r="DZO280" s="508"/>
      <c r="DZP280" s="508"/>
      <c r="DZQ280" s="508"/>
      <c r="DZR280" s="508"/>
      <c r="DZS280" s="508"/>
      <c r="DZT280" s="508"/>
      <c r="DZU280" s="508"/>
      <c r="DZV280" s="508"/>
      <c r="DZW280" s="508"/>
      <c r="DZX280" s="508"/>
      <c r="DZY280" s="508"/>
      <c r="DZZ280" s="508"/>
      <c r="EAA280" s="508"/>
      <c r="EAB280" s="508"/>
      <c r="EAC280" s="508"/>
      <c r="EAD280" s="508"/>
      <c r="EAE280" s="508"/>
      <c r="EAF280" s="508"/>
      <c r="EAG280" s="508"/>
      <c r="EAH280" s="508"/>
      <c r="EAI280" s="508"/>
      <c r="EAJ280" s="508"/>
      <c r="EAK280" s="508"/>
      <c r="EAL280" s="508"/>
      <c r="EAM280" s="508"/>
      <c r="EAN280" s="508"/>
      <c r="EAO280" s="508"/>
      <c r="EAP280" s="508"/>
      <c r="EAQ280" s="508"/>
      <c r="EAR280" s="508"/>
      <c r="EAS280" s="508"/>
      <c r="EAT280" s="508"/>
      <c r="EAU280" s="508"/>
      <c r="EAV280" s="508"/>
      <c r="EAW280" s="508"/>
      <c r="EAX280" s="508"/>
      <c r="EAY280" s="508"/>
      <c r="EAZ280" s="508"/>
      <c r="EBA280" s="508"/>
      <c r="EBB280" s="508"/>
      <c r="EBC280" s="508"/>
      <c r="EBD280" s="508"/>
      <c r="EBE280" s="508"/>
      <c r="EBF280" s="508"/>
      <c r="EBG280" s="508"/>
      <c r="EBH280" s="508"/>
      <c r="EBI280" s="508"/>
      <c r="EBJ280" s="508"/>
      <c r="EBK280" s="508"/>
      <c r="EBL280" s="508"/>
      <c r="EBM280" s="508"/>
      <c r="EBN280" s="508"/>
      <c r="EBO280" s="508"/>
      <c r="EBP280" s="508"/>
      <c r="EBQ280" s="508"/>
      <c r="EBR280" s="508"/>
      <c r="EBS280" s="508"/>
      <c r="EBT280" s="508"/>
      <c r="EBU280" s="508"/>
      <c r="EBV280" s="508"/>
      <c r="EBW280" s="508"/>
      <c r="EBX280" s="508"/>
      <c r="EBY280" s="508"/>
      <c r="EBZ280" s="508"/>
      <c r="ECA280" s="508"/>
      <c r="ECB280" s="508"/>
      <c r="ECC280" s="508"/>
      <c r="ECD280" s="508"/>
      <c r="ECE280" s="508"/>
      <c r="ECF280" s="508"/>
      <c r="ECG280" s="508"/>
      <c r="ECH280" s="508"/>
      <c r="ECI280" s="508"/>
      <c r="ECJ280" s="508"/>
      <c r="ECK280" s="508"/>
      <c r="ECL280" s="508"/>
      <c r="ECM280" s="508"/>
      <c r="ECN280" s="508"/>
      <c r="ECO280" s="508"/>
      <c r="ECP280" s="508"/>
      <c r="ECQ280" s="508"/>
      <c r="ECR280" s="508"/>
      <c r="ECS280" s="508"/>
      <c r="ECT280" s="508"/>
      <c r="ECU280" s="508"/>
      <c r="ECV280" s="508"/>
      <c r="ECW280" s="508"/>
      <c r="ECX280" s="508"/>
      <c r="ECY280" s="508"/>
      <c r="ECZ280" s="508"/>
      <c r="EDA280" s="508"/>
      <c r="EDB280" s="508"/>
      <c r="EDC280" s="508"/>
      <c r="EDD280" s="508"/>
      <c r="EDE280" s="508"/>
      <c r="EDF280" s="508"/>
      <c r="EDG280" s="508"/>
      <c r="EDH280" s="508"/>
      <c r="EDI280" s="508"/>
      <c r="EDJ280" s="508"/>
      <c r="EDK280" s="508"/>
      <c r="EDL280" s="508"/>
      <c r="EDM280" s="508"/>
      <c r="EDN280" s="508"/>
      <c r="EDO280" s="508"/>
      <c r="EDP280" s="508"/>
      <c r="EDQ280" s="508"/>
      <c r="EDR280" s="508"/>
      <c r="EDS280" s="508"/>
      <c r="EDT280" s="508"/>
      <c r="EDU280" s="508"/>
      <c r="EDV280" s="508"/>
      <c r="EDW280" s="508"/>
      <c r="EDX280" s="508"/>
      <c r="EDY280" s="508"/>
      <c r="EDZ280" s="508"/>
      <c r="EEA280" s="508"/>
      <c r="EEB280" s="508"/>
      <c r="EEC280" s="508"/>
      <c r="EED280" s="508"/>
      <c r="EEE280" s="508"/>
      <c r="EEF280" s="508"/>
      <c r="EEG280" s="508"/>
      <c r="EEH280" s="508"/>
      <c r="EEI280" s="508"/>
      <c r="EEJ280" s="508"/>
      <c r="EEK280" s="508"/>
      <c r="EEL280" s="508"/>
      <c r="EEM280" s="508"/>
      <c r="EEN280" s="508"/>
      <c r="EEO280" s="508"/>
      <c r="EEP280" s="508"/>
      <c r="EEQ280" s="508"/>
      <c r="FKP280" s="508"/>
      <c r="FKQ280" s="508"/>
      <c r="FKR280" s="508"/>
      <c r="FKS280" s="508"/>
      <c r="FKT280" s="508"/>
      <c r="FKU280" s="508"/>
      <c r="FKV280" s="508"/>
      <c r="FKW280" s="508"/>
      <c r="FKX280" s="508"/>
      <c r="FKY280" s="508"/>
      <c r="FKZ280" s="508"/>
      <c r="FLA280" s="508"/>
      <c r="FLB280" s="508"/>
      <c r="FLC280" s="508"/>
      <c r="FLD280" s="508"/>
      <c r="FLE280" s="508"/>
      <c r="FLF280" s="508"/>
      <c r="FLG280" s="508"/>
      <c r="FLH280" s="508"/>
      <c r="FLI280" s="508"/>
      <c r="FLJ280" s="508"/>
      <c r="FLK280" s="508"/>
      <c r="FLL280" s="508"/>
      <c r="FLM280" s="508"/>
      <c r="FLN280" s="508"/>
      <c r="FLO280" s="508"/>
      <c r="FLP280" s="508"/>
      <c r="FLQ280" s="508"/>
      <c r="FLR280" s="508"/>
      <c r="FLS280" s="508"/>
      <c r="FLT280" s="508"/>
      <c r="FLU280" s="508"/>
      <c r="FLV280" s="508"/>
      <c r="FLW280" s="508"/>
      <c r="FLX280" s="508"/>
      <c r="FLY280" s="508"/>
      <c r="FLZ280" s="508"/>
      <c r="FMA280" s="508"/>
      <c r="FMB280" s="508"/>
      <c r="FMC280" s="508"/>
      <c r="FMD280" s="508"/>
      <c r="FME280" s="508"/>
      <c r="FMF280" s="508"/>
      <c r="FMG280" s="508"/>
      <c r="FMH280" s="508"/>
      <c r="FMI280" s="508"/>
      <c r="FMJ280" s="508"/>
      <c r="FMK280" s="508"/>
      <c r="FML280" s="508"/>
      <c r="FMM280" s="508"/>
      <c r="FMN280" s="508"/>
      <c r="FMO280" s="508"/>
      <c r="FMP280" s="508"/>
      <c r="FMQ280" s="508"/>
      <c r="FMR280" s="508"/>
      <c r="FMS280" s="508"/>
      <c r="FMT280" s="508"/>
      <c r="FMU280" s="508"/>
      <c r="FMV280" s="508"/>
      <c r="FMW280" s="508"/>
      <c r="FMX280" s="508"/>
      <c r="FMY280" s="508"/>
      <c r="FMZ280" s="508"/>
      <c r="FNA280" s="508"/>
      <c r="FNB280" s="508"/>
      <c r="FNC280" s="508"/>
      <c r="FND280" s="508"/>
      <c r="FNE280" s="508"/>
      <c r="FNF280" s="508"/>
      <c r="FNG280" s="508"/>
      <c r="FNH280" s="508"/>
      <c r="FNI280" s="508"/>
      <c r="FNJ280" s="508"/>
      <c r="FNK280" s="508"/>
      <c r="FNL280" s="508"/>
      <c r="FNM280" s="508"/>
      <c r="FNN280" s="508"/>
      <c r="FNO280" s="508"/>
      <c r="FNP280" s="508"/>
      <c r="FNQ280" s="508"/>
      <c r="FNR280" s="508"/>
      <c r="FNS280" s="508"/>
      <c r="FNT280" s="508"/>
      <c r="FNU280" s="508"/>
      <c r="FNV280" s="508"/>
      <c r="FNW280" s="508"/>
      <c r="FNX280" s="508"/>
      <c r="FNY280" s="508"/>
      <c r="FNZ280" s="508"/>
      <c r="FOA280" s="508"/>
      <c r="FOB280" s="508"/>
      <c r="FOC280" s="508"/>
      <c r="FOD280" s="508"/>
      <c r="FOE280" s="508"/>
      <c r="FOF280" s="508"/>
      <c r="FOG280" s="508"/>
      <c r="FOH280" s="508"/>
      <c r="FOI280" s="508"/>
      <c r="FOJ280" s="508"/>
      <c r="FOK280" s="508"/>
      <c r="FOL280" s="508"/>
      <c r="FOM280" s="508"/>
      <c r="FON280" s="508"/>
      <c r="FOO280" s="508"/>
      <c r="FOP280" s="508"/>
      <c r="FOQ280" s="508"/>
      <c r="FOR280" s="508"/>
      <c r="FOS280" s="508"/>
      <c r="FOT280" s="508"/>
      <c r="FOU280" s="508"/>
      <c r="FOV280" s="508"/>
      <c r="FOW280" s="508"/>
      <c r="FOX280" s="508"/>
      <c r="FOY280" s="508"/>
      <c r="FOZ280" s="508"/>
      <c r="FPA280" s="508"/>
      <c r="FPB280" s="508"/>
      <c r="FPC280" s="508"/>
      <c r="FPD280" s="508"/>
      <c r="FPE280" s="508"/>
      <c r="FPF280" s="508"/>
      <c r="FPG280" s="508"/>
      <c r="FPH280" s="508"/>
      <c r="FPI280" s="508"/>
      <c r="FPJ280" s="508"/>
      <c r="FPK280" s="508"/>
      <c r="FPL280" s="508"/>
      <c r="FPM280" s="508"/>
      <c r="FPN280" s="508"/>
      <c r="FPO280" s="508"/>
      <c r="FPP280" s="508"/>
      <c r="FPQ280" s="508"/>
      <c r="FPR280" s="508"/>
      <c r="FPS280" s="508"/>
      <c r="FPT280" s="508"/>
      <c r="FPU280" s="508"/>
      <c r="FPV280" s="508"/>
      <c r="FPW280" s="508"/>
      <c r="FPX280" s="508"/>
      <c r="FPY280" s="508"/>
      <c r="FPZ280" s="508"/>
      <c r="FQA280" s="508"/>
      <c r="FQB280" s="508"/>
      <c r="FQC280" s="508"/>
      <c r="FQD280" s="508"/>
      <c r="FQE280" s="508"/>
      <c r="FQF280" s="508"/>
      <c r="FQG280" s="508"/>
      <c r="FQH280" s="508"/>
      <c r="FQI280" s="508"/>
      <c r="FQJ280" s="508"/>
      <c r="FQK280" s="508"/>
      <c r="FQL280" s="508"/>
      <c r="FQM280" s="508"/>
      <c r="FQN280" s="508"/>
      <c r="FQO280" s="508"/>
      <c r="FQP280" s="508"/>
      <c r="FQQ280" s="508"/>
      <c r="FQR280" s="508"/>
      <c r="FQS280" s="508"/>
      <c r="FQT280" s="508"/>
      <c r="FQU280" s="508"/>
      <c r="FQV280" s="508"/>
      <c r="FQW280" s="508"/>
      <c r="FQX280" s="508"/>
      <c r="FQY280" s="508"/>
      <c r="FQZ280" s="508"/>
      <c r="FRA280" s="508"/>
      <c r="FRB280" s="508"/>
      <c r="FRC280" s="508"/>
      <c r="FRD280" s="508"/>
      <c r="FRE280" s="508"/>
      <c r="FRF280" s="508"/>
      <c r="FRG280" s="508"/>
      <c r="FRH280" s="508"/>
      <c r="FRI280" s="508"/>
      <c r="FRJ280" s="508"/>
      <c r="FRK280" s="508"/>
      <c r="FRL280" s="508"/>
      <c r="FRM280" s="508"/>
      <c r="FRN280" s="508"/>
      <c r="FRO280" s="508"/>
      <c r="FRP280" s="508"/>
      <c r="FRQ280" s="508"/>
      <c r="FRR280" s="508"/>
      <c r="FRS280" s="508"/>
      <c r="FRT280" s="508"/>
      <c r="FRU280" s="508"/>
      <c r="FRV280" s="508"/>
      <c r="FRW280" s="508"/>
      <c r="FRX280" s="508"/>
      <c r="FRY280" s="508"/>
      <c r="FRZ280" s="508"/>
      <c r="FSA280" s="508"/>
      <c r="FSB280" s="508"/>
      <c r="FSC280" s="508"/>
      <c r="FSD280" s="508"/>
      <c r="FSE280" s="508"/>
      <c r="FSF280" s="508"/>
      <c r="FSG280" s="508"/>
      <c r="FSH280" s="508"/>
      <c r="FSI280" s="508"/>
      <c r="FSJ280" s="508"/>
      <c r="FSK280" s="508"/>
      <c r="FSL280" s="508"/>
      <c r="FSM280" s="508"/>
      <c r="FSN280" s="508"/>
      <c r="FSO280" s="508"/>
      <c r="FSP280" s="508"/>
      <c r="FSQ280" s="508"/>
      <c r="FSR280" s="508"/>
      <c r="FSS280" s="508"/>
      <c r="FST280" s="508"/>
      <c r="FSU280" s="508"/>
      <c r="FSV280" s="508"/>
      <c r="FSW280" s="508"/>
      <c r="FSX280" s="508"/>
      <c r="FSY280" s="508"/>
      <c r="FSZ280" s="508"/>
      <c r="FTA280" s="508"/>
      <c r="FTB280" s="508"/>
      <c r="FTC280" s="508"/>
      <c r="FTD280" s="508"/>
      <c r="FTE280" s="508"/>
      <c r="FTF280" s="508"/>
      <c r="FTG280" s="508"/>
      <c r="FTH280" s="508"/>
      <c r="FTI280" s="508"/>
      <c r="FTJ280" s="508"/>
      <c r="FTK280" s="508"/>
      <c r="FTL280" s="508"/>
      <c r="FTM280" s="508"/>
      <c r="FTN280" s="508"/>
      <c r="FTO280" s="508"/>
      <c r="FTP280" s="508"/>
      <c r="FTQ280" s="508"/>
      <c r="FTR280" s="508"/>
      <c r="FTS280" s="508"/>
      <c r="FTT280" s="508"/>
      <c r="FTU280" s="508"/>
      <c r="FTV280" s="508"/>
      <c r="FTW280" s="508"/>
      <c r="FTX280" s="508"/>
      <c r="FTY280" s="508"/>
      <c r="FTZ280" s="508"/>
      <c r="FUA280" s="508"/>
      <c r="FUB280" s="508"/>
      <c r="FUC280" s="508"/>
      <c r="FUD280" s="508"/>
      <c r="FUE280" s="508"/>
      <c r="FUF280" s="508"/>
      <c r="FUG280" s="508"/>
      <c r="FUH280" s="508"/>
      <c r="FUI280" s="508"/>
      <c r="FUJ280" s="508"/>
      <c r="FUK280" s="508"/>
      <c r="FUL280" s="508"/>
      <c r="FUM280" s="508"/>
      <c r="FUN280" s="508"/>
      <c r="FUO280" s="508"/>
      <c r="FUP280" s="508"/>
      <c r="FUQ280" s="508"/>
      <c r="FUR280" s="508"/>
      <c r="FUS280" s="508"/>
      <c r="FUT280" s="508"/>
      <c r="FUU280" s="508"/>
      <c r="FUV280" s="508"/>
      <c r="FUW280" s="508"/>
      <c r="FUX280" s="508"/>
      <c r="FUY280" s="508"/>
      <c r="FUZ280" s="508"/>
      <c r="FVA280" s="508"/>
      <c r="FVB280" s="508"/>
      <c r="FVC280" s="508"/>
      <c r="FVD280" s="508"/>
      <c r="FVE280" s="508"/>
      <c r="FVF280" s="508"/>
      <c r="FVG280" s="508"/>
      <c r="FVH280" s="508"/>
      <c r="FVI280" s="508"/>
      <c r="FVJ280" s="508"/>
      <c r="FVK280" s="508"/>
      <c r="FVL280" s="508"/>
      <c r="FVM280" s="508"/>
      <c r="FVN280" s="508"/>
      <c r="FVO280" s="508"/>
      <c r="FVP280" s="508"/>
      <c r="FVQ280" s="508"/>
      <c r="FVR280" s="508"/>
      <c r="FVS280" s="508"/>
      <c r="FVT280" s="508"/>
      <c r="FVU280" s="508"/>
      <c r="FVV280" s="508"/>
      <c r="FVW280" s="508"/>
      <c r="FVX280" s="508"/>
      <c r="FVY280" s="508"/>
      <c r="FVZ280" s="508"/>
      <c r="FWA280" s="508"/>
      <c r="FWB280" s="508"/>
      <c r="FWC280" s="508"/>
      <c r="FWD280" s="508"/>
      <c r="FWE280" s="508"/>
      <c r="FWF280" s="508"/>
      <c r="FWG280" s="508"/>
      <c r="FWH280" s="508"/>
      <c r="FWI280" s="508"/>
      <c r="FWJ280" s="508"/>
      <c r="FWK280" s="508"/>
      <c r="FWL280" s="508"/>
      <c r="FWM280" s="508"/>
      <c r="FWN280" s="508"/>
      <c r="FWO280" s="508"/>
      <c r="FWP280" s="508"/>
      <c r="FWQ280" s="508"/>
      <c r="FWR280" s="508"/>
      <c r="FWS280" s="508"/>
      <c r="FWT280" s="508"/>
      <c r="FWU280" s="508"/>
      <c r="FWV280" s="508"/>
      <c r="FWW280" s="508"/>
      <c r="FWX280" s="508"/>
      <c r="FWY280" s="508"/>
      <c r="FWZ280" s="508"/>
      <c r="FXA280" s="508"/>
      <c r="FXB280" s="508"/>
      <c r="FXC280" s="508"/>
      <c r="FXD280" s="508"/>
      <c r="FXE280" s="508"/>
      <c r="FXF280" s="508"/>
      <c r="FXG280" s="508"/>
      <c r="FXH280" s="508"/>
      <c r="FXI280" s="508"/>
      <c r="FXJ280" s="508"/>
      <c r="FXK280" s="508"/>
      <c r="FXL280" s="508"/>
      <c r="FXM280" s="508"/>
      <c r="FXN280" s="508"/>
      <c r="FXO280" s="508"/>
      <c r="FXP280" s="508"/>
      <c r="FXQ280" s="508"/>
      <c r="FXR280" s="508"/>
      <c r="FXS280" s="508"/>
      <c r="FXT280" s="508"/>
      <c r="FXU280" s="508"/>
      <c r="FXV280" s="508"/>
      <c r="FXW280" s="508"/>
      <c r="FXX280" s="508"/>
      <c r="FXY280" s="508"/>
      <c r="FXZ280" s="508"/>
      <c r="FYA280" s="508"/>
      <c r="FYB280" s="508"/>
      <c r="FYC280" s="508"/>
      <c r="FYD280" s="508"/>
      <c r="FYE280" s="508"/>
      <c r="FYF280" s="508"/>
      <c r="FYG280" s="508"/>
      <c r="FYH280" s="508"/>
      <c r="FYI280" s="508"/>
      <c r="FYJ280" s="508"/>
      <c r="FYK280" s="508"/>
      <c r="FYL280" s="508"/>
      <c r="FYM280" s="508"/>
      <c r="FYN280" s="508"/>
      <c r="FYO280" s="508"/>
      <c r="FYP280" s="508"/>
      <c r="FYQ280" s="508"/>
      <c r="FYR280" s="508"/>
      <c r="FYS280" s="508"/>
      <c r="FYT280" s="508"/>
      <c r="FYU280" s="508"/>
      <c r="FYV280" s="508"/>
      <c r="FYW280" s="508"/>
      <c r="FYX280" s="508"/>
      <c r="FYY280" s="508"/>
      <c r="FYZ280" s="508"/>
      <c r="FZA280" s="508"/>
      <c r="FZB280" s="508"/>
      <c r="FZC280" s="508"/>
      <c r="FZD280" s="508"/>
      <c r="FZE280" s="508"/>
      <c r="FZF280" s="508"/>
      <c r="FZG280" s="508"/>
      <c r="FZH280" s="508"/>
      <c r="FZI280" s="508"/>
      <c r="FZJ280" s="508"/>
      <c r="FZK280" s="508"/>
      <c r="FZL280" s="508"/>
      <c r="FZM280" s="508"/>
      <c r="FZN280" s="508"/>
      <c r="FZO280" s="508"/>
      <c r="FZP280" s="508"/>
      <c r="FZQ280" s="508"/>
      <c r="FZR280" s="508"/>
      <c r="FZS280" s="508"/>
      <c r="FZT280" s="508"/>
      <c r="FZU280" s="508"/>
      <c r="FZV280" s="508"/>
      <c r="FZW280" s="508"/>
      <c r="FZX280" s="508"/>
      <c r="FZY280" s="508"/>
      <c r="FZZ280" s="508"/>
      <c r="GAA280" s="508"/>
      <c r="GAB280" s="508"/>
      <c r="GAC280" s="508"/>
      <c r="GAD280" s="508"/>
      <c r="GAE280" s="508"/>
      <c r="GAF280" s="508"/>
      <c r="GAG280" s="508"/>
      <c r="GAH280" s="508"/>
      <c r="GAI280" s="508"/>
      <c r="GAJ280" s="508"/>
      <c r="GAK280" s="508"/>
      <c r="GAL280" s="508"/>
      <c r="GAM280" s="508"/>
      <c r="GAN280" s="508"/>
      <c r="GAO280" s="508"/>
      <c r="GAP280" s="508"/>
      <c r="GAQ280" s="508"/>
      <c r="GAR280" s="508"/>
      <c r="GAS280" s="508"/>
      <c r="GAT280" s="508"/>
      <c r="GAU280" s="508"/>
      <c r="GAV280" s="508"/>
      <c r="GAW280" s="508"/>
      <c r="GAX280" s="508"/>
      <c r="GAY280" s="508"/>
      <c r="GAZ280" s="508"/>
      <c r="GBA280" s="508"/>
      <c r="GBB280" s="508"/>
      <c r="GBC280" s="508"/>
      <c r="GBD280" s="508"/>
      <c r="GBE280" s="508"/>
      <c r="GBF280" s="508"/>
      <c r="GBG280" s="508"/>
      <c r="GBH280" s="508"/>
      <c r="GBI280" s="508"/>
      <c r="GBJ280" s="508"/>
      <c r="GBK280" s="508"/>
      <c r="GBL280" s="508"/>
      <c r="GBM280" s="508"/>
      <c r="GBN280" s="508"/>
      <c r="GBO280" s="508"/>
      <c r="GBP280" s="508"/>
      <c r="GBQ280" s="508"/>
      <c r="GBR280" s="508"/>
      <c r="GBS280" s="508"/>
      <c r="GBT280" s="508"/>
      <c r="GBU280" s="508"/>
      <c r="GBV280" s="508"/>
      <c r="GBW280" s="508"/>
      <c r="GBX280" s="508"/>
      <c r="GBY280" s="508"/>
      <c r="GBZ280" s="508"/>
      <c r="GCA280" s="508"/>
      <c r="GCB280" s="508"/>
      <c r="GCC280" s="508"/>
      <c r="GCD280" s="508"/>
      <c r="GCE280" s="508"/>
      <c r="GCF280" s="508"/>
      <c r="GCG280" s="508"/>
      <c r="GCH280" s="508"/>
      <c r="GCI280" s="508"/>
      <c r="GCJ280" s="508"/>
      <c r="GCK280" s="508"/>
      <c r="GCL280" s="508"/>
      <c r="GCM280" s="508"/>
      <c r="GCN280" s="508"/>
      <c r="GCO280" s="508"/>
      <c r="GCP280" s="508"/>
      <c r="GCQ280" s="508"/>
      <c r="GCR280" s="508"/>
      <c r="GCS280" s="508"/>
      <c r="GCT280" s="508"/>
      <c r="GCU280" s="508"/>
      <c r="GCV280" s="508"/>
      <c r="GCW280" s="508"/>
      <c r="GCX280" s="508"/>
      <c r="GCY280" s="508"/>
      <c r="GCZ280" s="508"/>
      <c r="GDA280" s="508"/>
      <c r="GDB280" s="508"/>
      <c r="GDC280" s="508"/>
      <c r="GDD280" s="508"/>
      <c r="GDE280" s="508"/>
      <c r="GDF280" s="508"/>
      <c r="GDG280" s="508"/>
      <c r="GDH280" s="508"/>
      <c r="GDI280" s="508"/>
      <c r="GDJ280" s="508"/>
      <c r="GDK280" s="508"/>
      <c r="GDL280" s="508"/>
      <c r="GDM280" s="508"/>
      <c r="GDN280" s="508"/>
      <c r="GDO280" s="508"/>
      <c r="GDP280" s="508"/>
      <c r="GDQ280" s="508"/>
      <c r="GDR280" s="508"/>
      <c r="GDS280" s="508"/>
      <c r="GDT280" s="508"/>
      <c r="GDU280" s="508"/>
      <c r="GDV280" s="508"/>
      <c r="GDW280" s="508"/>
      <c r="GDX280" s="508"/>
      <c r="GDY280" s="508"/>
      <c r="GDZ280" s="508"/>
      <c r="GEA280" s="508"/>
      <c r="GEB280" s="508"/>
      <c r="GEC280" s="508"/>
      <c r="GED280" s="508"/>
      <c r="GEE280" s="508"/>
      <c r="GEF280" s="508"/>
      <c r="GEG280" s="508"/>
      <c r="GEH280" s="508"/>
      <c r="GEI280" s="508"/>
      <c r="GEJ280" s="508"/>
      <c r="GEK280" s="508"/>
      <c r="GEL280" s="508"/>
      <c r="GEM280" s="508"/>
      <c r="GEN280" s="508"/>
      <c r="GEO280" s="508"/>
      <c r="GEP280" s="508"/>
      <c r="GEQ280" s="508"/>
      <c r="GER280" s="508"/>
      <c r="GES280" s="508"/>
      <c r="GET280" s="508"/>
      <c r="GEU280" s="508"/>
      <c r="GEV280" s="508"/>
      <c r="GEW280" s="508"/>
      <c r="GEX280" s="508"/>
      <c r="GEY280" s="508"/>
      <c r="GEZ280" s="508"/>
      <c r="GFA280" s="508"/>
      <c r="GFB280" s="508"/>
      <c r="GFC280" s="508"/>
      <c r="GFD280" s="508"/>
      <c r="GFE280" s="508"/>
      <c r="GFF280" s="508"/>
      <c r="GFG280" s="508"/>
      <c r="GFH280" s="508"/>
      <c r="GFI280" s="508"/>
      <c r="GFJ280" s="508"/>
      <c r="GFK280" s="508"/>
      <c r="GFL280" s="508"/>
      <c r="GFM280" s="508"/>
      <c r="GFN280" s="508"/>
      <c r="GFO280" s="508"/>
      <c r="GFP280" s="508"/>
      <c r="GFQ280" s="508"/>
      <c r="GFR280" s="508"/>
      <c r="GFS280" s="508"/>
      <c r="GFT280" s="508"/>
      <c r="GFU280" s="508"/>
      <c r="GFV280" s="508"/>
      <c r="GFW280" s="508"/>
      <c r="GFX280" s="508"/>
      <c r="GFY280" s="508"/>
      <c r="GFZ280" s="508"/>
      <c r="GGA280" s="508"/>
      <c r="GGB280" s="508"/>
      <c r="GGC280" s="508"/>
      <c r="GGD280" s="508"/>
      <c r="GGE280" s="508"/>
      <c r="GGF280" s="508"/>
      <c r="GGG280" s="508"/>
      <c r="GGH280" s="508"/>
      <c r="GGI280" s="508"/>
      <c r="GGJ280" s="508"/>
      <c r="GGK280" s="508"/>
      <c r="GGL280" s="508"/>
      <c r="GGM280" s="508"/>
      <c r="GGN280" s="508"/>
      <c r="GGO280" s="508"/>
      <c r="GGP280" s="508"/>
      <c r="GGQ280" s="508"/>
      <c r="GGR280" s="508"/>
      <c r="GGS280" s="508"/>
      <c r="GGT280" s="508"/>
      <c r="GGU280" s="508"/>
      <c r="GGV280" s="508"/>
      <c r="GGW280" s="508"/>
      <c r="GGX280" s="508"/>
      <c r="GGY280" s="508"/>
      <c r="GGZ280" s="508"/>
      <c r="GHA280" s="508"/>
      <c r="GHB280" s="508"/>
      <c r="GHC280" s="508"/>
      <c r="GHD280" s="508"/>
      <c r="GHE280" s="508"/>
      <c r="GHF280" s="508"/>
      <c r="GHG280" s="508"/>
      <c r="GHH280" s="508"/>
      <c r="GHI280" s="508"/>
      <c r="GHJ280" s="508"/>
      <c r="GHK280" s="508"/>
      <c r="GHL280" s="508"/>
      <c r="GHM280" s="508"/>
      <c r="GHN280" s="508"/>
      <c r="GHO280" s="508"/>
      <c r="GHP280" s="508"/>
      <c r="GHQ280" s="508"/>
      <c r="GHR280" s="508"/>
      <c r="GHS280" s="508"/>
      <c r="GHT280" s="508"/>
      <c r="GHU280" s="508"/>
      <c r="GHV280" s="508"/>
      <c r="GHW280" s="508"/>
      <c r="GHX280" s="508"/>
      <c r="GHY280" s="508"/>
      <c r="GHZ280" s="508"/>
      <c r="GIA280" s="508"/>
      <c r="GIB280" s="508"/>
      <c r="GIC280" s="508"/>
      <c r="GID280" s="508"/>
      <c r="GIE280" s="508"/>
      <c r="GIF280" s="508"/>
      <c r="GIG280" s="508"/>
      <c r="GIH280" s="508"/>
      <c r="GII280" s="508"/>
      <c r="GIJ280" s="508"/>
      <c r="GIK280" s="508"/>
      <c r="GIL280" s="508"/>
      <c r="GIM280" s="508"/>
      <c r="GIN280" s="508"/>
      <c r="GIO280" s="508"/>
      <c r="GIP280" s="508"/>
      <c r="GIQ280" s="508"/>
      <c r="GIR280" s="508"/>
      <c r="GIS280" s="508"/>
      <c r="GIT280" s="508"/>
      <c r="GIU280" s="508"/>
      <c r="GIV280" s="508"/>
      <c r="GIW280" s="508"/>
      <c r="GIX280" s="508"/>
      <c r="GIY280" s="508"/>
      <c r="GIZ280" s="508"/>
      <c r="GJA280" s="508"/>
      <c r="GJB280" s="508"/>
      <c r="GJC280" s="508"/>
      <c r="GJD280" s="508"/>
      <c r="GJE280" s="508"/>
      <c r="GJF280" s="508"/>
      <c r="GJG280" s="508"/>
      <c r="GJH280" s="508"/>
      <c r="GJI280" s="508"/>
      <c r="GJJ280" s="508"/>
      <c r="GJK280" s="508"/>
      <c r="GJL280" s="508"/>
      <c r="GJM280" s="508"/>
      <c r="GJN280" s="508"/>
      <c r="GJO280" s="508"/>
      <c r="GJP280" s="508"/>
      <c r="GJQ280" s="508"/>
      <c r="GJR280" s="508"/>
      <c r="GJS280" s="508"/>
      <c r="GJT280" s="508"/>
      <c r="GJU280" s="508"/>
      <c r="GJV280" s="508"/>
      <c r="GJW280" s="508"/>
      <c r="GJX280" s="508"/>
      <c r="GJY280" s="508"/>
      <c r="GJZ280" s="508"/>
      <c r="GKA280" s="508"/>
      <c r="GKB280" s="508"/>
      <c r="GKC280" s="508"/>
      <c r="GKD280" s="508"/>
      <c r="GKE280" s="508"/>
      <c r="GKF280" s="508"/>
      <c r="GKG280" s="508"/>
      <c r="GKH280" s="508"/>
      <c r="GKI280" s="508"/>
      <c r="GKJ280" s="508"/>
      <c r="GKK280" s="508"/>
      <c r="GKL280" s="508"/>
      <c r="GKM280" s="508"/>
      <c r="GKN280" s="508"/>
      <c r="GKO280" s="508"/>
      <c r="GKP280" s="508"/>
      <c r="GKQ280" s="508"/>
      <c r="GKR280" s="508"/>
      <c r="GKS280" s="508"/>
      <c r="GKT280" s="508"/>
      <c r="GKU280" s="508"/>
      <c r="GKV280" s="508"/>
      <c r="GKW280" s="508"/>
      <c r="GKX280" s="508"/>
      <c r="GKY280" s="508"/>
      <c r="GKZ280" s="508"/>
      <c r="GLA280" s="508"/>
      <c r="GLB280" s="508"/>
      <c r="GLC280" s="508"/>
      <c r="GLD280" s="508"/>
      <c r="GLE280" s="508"/>
      <c r="GLF280" s="508"/>
      <c r="GLG280" s="508"/>
      <c r="GLH280" s="508"/>
      <c r="GLI280" s="508"/>
      <c r="GLJ280" s="508"/>
      <c r="GLK280" s="508"/>
      <c r="GLL280" s="508"/>
      <c r="GLM280" s="508"/>
      <c r="GLN280" s="508"/>
      <c r="GLO280" s="508"/>
      <c r="GLP280" s="508"/>
      <c r="GLQ280" s="508"/>
      <c r="GLR280" s="508"/>
      <c r="GLS280" s="508"/>
      <c r="GLT280" s="508"/>
      <c r="GLU280" s="508"/>
      <c r="GLV280" s="508"/>
      <c r="GLW280" s="508"/>
      <c r="GLX280" s="508"/>
      <c r="GLY280" s="508"/>
      <c r="GLZ280" s="508"/>
      <c r="GMA280" s="508"/>
      <c r="GMB280" s="508"/>
      <c r="GMC280" s="508"/>
      <c r="GMD280" s="508"/>
      <c r="GME280" s="508"/>
      <c r="GMF280" s="508"/>
      <c r="GMG280" s="508"/>
      <c r="GMH280" s="508"/>
      <c r="GMI280" s="508"/>
      <c r="GMJ280" s="508"/>
      <c r="GMK280" s="508"/>
      <c r="GML280" s="508"/>
      <c r="GMM280" s="508"/>
      <c r="GMN280" s="508"/>
      <c r="GMO280" s="508"/>
      <c r="GMP280" s="508"/>
      <c r="GMQ280" s="508"/>
      <c r="GMR280" s="508"/>
      <c r="GMS280" s="508"/>
      <c r="GMT280" s="508"/>
      <c r="GMU280" s="508"/>
      <c r="GMV280" s="508"/>
      <c r="GMW280" s="508"/>
      <c r="GMX280" s="508"/>
      <c r="GMY280" s="508"/>
      <c r="GMZ280" s="508"/>
      <c r="GNA280" s="508"/>
      <c r="GNB280" s="508"/>
      <c r="GNC280" s="508"/>
      <c r="GND280" s="508"/>
      <c r="GNE280" s="508"/>
      <c r="GNF280" s="508"/>
      <c r="GNG280" s="508"/>
      <c r="GNH280" s="508"/>
      <c r="GNI280" s="508"/>
      <c r="GNJ280" s="508"/>
      <c r="GNK280" s="508"/>
      <c r="GNL280" s="508"/>
      <c r="GNM280" s="508"/>
      <c r="GNN280" s="508"/>
      <c r="GNO280" s="508"/>
      <c r="GNP280" s="508"/>
      <c r="GNQ280" s="508"/>
      <c r="GNR280" s="508"/>
      <c r="GNS280" s="508"/>
      <c r="GNT280" s="508"/>
      <c r="GNU280" s="508"/>
      <c r="GNV280" s="508"/>
      <c r="GNW280" s="508"/>
      <c r="GNX280" s="508"/>
      <c r="GNY280" s="508"/>
      <c r="GNZ280" s="508"/>
      <c r="GOA280" s="508"/>
      <c r="GOB280" s="508"/>
      <c r="GOC280" s="508"/>
      <c r="GOD280" s="508"/>
      <c r="GOE280" s="508"/>
      <c r="GOF280" s="508"/>
      <c r="GOG280" s="508"/>
      <c r="GOH280" s="508"/>
      <c r="GOI280" s="508"/>
      <c r="GOJ280" s="508"/>
      <c r="GOK280" s="508"/>
      <c r="GOL280" s="508"/>
      <c r="GOM280" s="508"/>
      <c r="GON280" s="508"/>
      <c r="GOO280" s="508"/>
      <c r="GOP280" s="508"/>
      <c r="GOQ280" s="508"/>
      <c r="GOR280" s="508"/>
      <c r="GOS280" s="508"/>
      <c r="GOT280" s="508"/>
      <c r="GOU280" s="508"/>
      <c r="GOV280" s="508"/>
      <c r="GOW280" s="508"/>
      <c r="GOX280" s="508"/>
      <c r="GOY280" s="508"/>
      <c r="GOZ280" s="508"/>
      <c r="GPA280" s="508"/>
      <c r="GPB280" s="508"/>
      <c r="GPC280" s="508"/>
      <c r="GPD280" s="508"/>
      <c r="GPE280" s="508"/>
      <c r="GPF280" s="508"/>
      <c r="GPG280" s="508"/>
      <c r="GPH280" s="508"/>
      <c r="GPI280" s="508"/>
      <c r="GPJ280" s="508"/>
      <c r="GPK280" s="508"/>
      <c r="GPL280" s="508"/>
      <c r="GPM280" s="508"/>
      <c r="GPN280" s="508"/>
      <c r="GPO280" s="508"/>
      <c r="GPP280" s="508"/>
      <c r="GPQ280" s="508"/>
      <c r="GPR280" s="508"/>
      <c r="GPS280" s="508"/>
      <c r="GPT280" s="508"/>
      <c r="GPU280" s="508"/>
      <c r="GPV280" s="508"/>
      <c r="GPW280" s="508"/>
      <c r="GPX280" s="508"/>
      <c r="GPY280" s="508"/>
      <c r="GPZ280" s="508"/>
      <c r="GQA280" s="508"/>
      <c r="GQB280" s="508"/>
      <c r="GQC280" s="508"/>
      <c r="GQD280" s="508"/>
      <c r="GQE280" s="508"/>
      <c r="GQF280" s="508"/>
      <c r="GQG280" s="508"/>
      <c r="GQH280" s="508"/>
      <c r="GQI280" s="508"/>
      <c r="GQJ280" s="508"/>
      <c r="GQK280" s="508"/>
      <c r="GQL280" s="508"/>
      <c r="GQM280" s="508"/>
      <c r="GQN280" s="508"/>
      <c r="GQO280" s="508"/>
      <c r="GQP280" s="508"/>
      <c r="GQQ280" s="508"/>
      <c r="GQR280" s="508"/>
      <c r="GQS280" s="508"/>
      <c r="GQT280" s="508"/>
      <c r="GQU280" s="508"/>
      <c r="GQV280" s="508"/>
      <c r="GQW280" s="508"/>
      <c r="GQX280" s="508"/>
      <c r="GQY280" s="508"/>
      <c r="GQZ280" s="508"/>
      <c r="GRA280" s="508"/>
      <c r="GRB280" s="508"/>
      <c r="GRC280" s="508"/>
      <c r="GRD280" s="508"/>
      <c r="GRE280" s="508"/>
      <c r="GRF280" s="508"/>
      <c r="GRG280" s="508"/>
      <c r="GRH280" s="508"/>
      <c r="GRI280" s="508"/>
      <c r="GRJ280" s="508"/>
      <c r="GRK280" s="508"/>
      <c r="GRL280" s="508"/>
      <c r="GRM280" s="508"/>
      <c r="GRN280" s="508"/>
      <c r="GRO280" s="508"/>
      <c r="GRP280" s="508"/>
      <c r="GRQ280" s="508"/>
      <c r="GRR280" s="508"/>
      <c r="GRS280" s="508"/>
      <c r="GRT280" s="508"/>
      <c r="GRU280" s="508"/>
      <c r="GRV280" s="508"/>
      <c r="GRW280" s="508"/>
      <c r="GRX280" s="508"/>
      <c r="GRY280" s="508"/>
      <c r="GRZ280" s="508"/>
      <c r="GSA280" s="508"/>
      <c r="GSB280" s="508"/>
      <c r="GSC280" s="508"/>
      <c r="GSD280" s="508"/>
      <c r="GSE280" s="508"/>
      <c r="GSF280" s="508"/>
      <c r="GSG280" s="508"/>
      <c r="GSH280" s="508"/>
      <c r="GSI280" s="508"/>
      <c r="GSJ280" s="508"/>
      <c r="GSK280" s="508"/>
      <c r="GSL280" s="508"/>
      <c r="GSM280" s="508"/>
      <c r="GSN280" s="508"/>
      <c r="GSO280" s="508"/>
      <c r="GSP280" s="508"/>
      <c r="GSQ280" s="508"/>
      <c r="GSR280" s="508"/>
      <c r="GSS280" s="508"/>
      <c r="GST280" s="508"/>
      <c r="GSU280" s="508"/>
      <c r="GSV280" s="508"/>
      <c r="GSW280" s="508"/>
      <c r="GSX280" s="508"/>
      <c r="GSY280" s="508"/>
      <c r="GSZ280" s="508"/>
      <c r="GTA280" s="508"/>
      <c r="GTB280" s="508"/>
      <c r="GTC280" s="508"/>
      <c r="GTD280" s="508"/>
      <c r="GTE280" s="508"/>
      <c r="GTF280" s="508"/>
      <c r="GTG280" s="508"/>
      <c r="GTH280" s="508"/>
      <c r="GTI280" s="508"/>
      <c r="GTJ280" s="508"/>
      <c r="GTK280" s="508"/>
      <c r="GTL280" s="508"/>
      <c r="GTM280" s="508"/>
      <c r="GTN280" s="508"/>
      <c r="GTO280" s="508"/>
      <c r="GTP280" s="508"/>
      <c r="GTQ280" s="508"/>
      <c r="GTR280" s="508"/>
      <c r="GTS280" s="508"/>
      <c r="GTT280" s="508"/>
      <c r="GTU280" s="508"/>
      <c r="GTV280" s="508"/>
      <c r="GTW280" s="508"/>
      <c r="GTX280" s="508"/>
      <c r="GTY280" s="508"/>
      <c r="GTZ280" s="508"/>
      <c r="GUA280" s="508"/>
      <c r="GUB280" s="508"/>
      <c r="GUC280" s="508"/>
      <c r="GUD280" s="508"/>
      <c r="GUE280" s="508"/>
      <c r="GUF280" s="508"/>
      <c r="GUG280" s="508"/>
      <c r="GUH280" s="508"/>
      <c r="GUI280" s="508"/>
      <c r="GUJ280" s="508"/>
      <c r="GUK280" s="508"/>
      <c r="GUL280" s="508"/>
      <c r="GUM280" s="508"/>
      <c r="GUN280" s="508"/>
      <c r="GUO280" s="508"/>
      <c r="GUP280" s="508"/>
      <c r="GUQ280" s="508"/>
      <c r="GUR280" s="508"/>
      <c r="GUS280" s="508"/>
      <c r="GUT280" s="508"/>
      <c r="GUU280" s="508"/>
      <c r="GUV280" s="508"/>
      <c r="GUW280" s="508"/>
      <c r="GUX280" s="508"/>
      <c r="GUY280" s="508"/>
      <c r="GUZ280" s="508"/>
      <c r="GVA280" s="508"/>
      <c r="GVB280" s="508"/>
      <c r="GVC280" s="508"/>
      <c r="GVD280" s="508"/>
      <c r="GVE280" s="508"/>
      <c r="GVF280" s="508"/>
      <c r="GVG280" s="508"/>
      <c r="GVH280" s="508"/>
      <c r="GVI280" s="508"/>
      <c r="GVJ280" s="508"/>
      <c r="GVK280" s="508"/>
      <c r="GVL280" s="508"/>
      <c r="GVM280" s="508"/>
      <c r="GVN280" s="508"/>
      <c r="GVO280" s="508"/>
      <c r="GVP280" s="508"/>
      <c r="GVQ280" s="508"/>
      <c r="GVR280" s="508"/>
      <c r="GVS280" s="508"/>
      <c r="GVT280" s="508"/>
      <c r="GVU280" s="508"/>
      <c r="GVV280" s="508"/>
      <c r="GVW280" s="508"/>
      <c r="GVX280" s="508"/>
      <c r="GVY280" s="508"/>
      <c r="GVZ280" s="508"/>
      <c r="GWA280" s="508"/>
      <c r="GWB280" s="508"/>
      <c r="GWC280" s="508"/>
      <c r="GWD280" s="508"/>
      <c r="GWE280" s="508"/>
      <c r="GWF280" s="508"/>
      <c r="GWG280" s="508"/>
      <c r="GWH280" s="508"/>
      <c r="GWI280" s="508"/>
      <c r="GWJ280" s="508"/>
      <c r="GWK280" s="508"/>
      <c r="GWL280" s="508"/>
      <c r="GWM280" s="508"/>
      <c r="GWN280" s="508"/>
      <c r="GWO280" s="508"/>
      <c r="GWP280" s="508"/>
      <c r="GWQ280" s="508"/>
      <c r="GWR280" s="508"/>
      <c r="GWS280" s="508"/>
      <c r="GWT280" s="508"/>
      <c r="GWU280" s="508"/>
      <c r="GWV280" s="508"/>
      <c r="GWW280" s="508"/>
      <c r="GWX280" s="508"/>
      <c r="GWY280" s="508"/>
      <c r="GWZ280" s="508"/>
      <c r="GXA280" s="508"/>
      <c r="GXB280" s="508"/>
      <c r="GXC280" s="508"/>
      <c r="GXD280" s="508"/>
      <c r="GXE280" s="508"/>
      <c r="GXF280" s="508"/>
      <c r="GXG280" s="508"/>
      <c r="GXH280" s="508"/>
      <c r="GXI280" s="508"/>
      <c r="GXJ280" s="508"/>
      <c r="GXK280" s="508"/>
      <c r="GXL280" s="508"/>
      <c r="GXM280" s="508"/>
      <c r="GXN280" s="508"/>
      <c r="GXO280" s="508"/>
      <c r="GXP280" s="508"/>
      <c r="GXQ280" s="508"/>
      <c r="GXR280" s="508"/>
      <c r="GXS280" s="508"/>
      <c r="GXT280" s="508"/>
      <c r="GXU280" s="508"/>
      <c r="GXV280" s="508"/>
      <c r="GXW280" s="508"/>
      <c r="GXX280" s="508"/>
      <c r="GXY280" s="508"/>
      <c r="GXZ280" s="508"/>
      <c r="GYA280" s="508"/>
      <c r="GYB280" s="508"/>
      <c r="GYC280" s="508"/>
      <c r="GYD280" s="508"/>
      <c r="GYE280" s="508"/>
      <c r="GYF280" s="508"/>
      <c r="GYG280" s="508"/>
      <c r="GYH280" s="508"/>
      <c r="GYI280" s="508"/>
      <c r="GYJ280" s="508"/>
      <c r="GYK280" s="508"/>
      <c r="GYL280" s="508"/>
      <c r="GYM280" s="508"/>
      <c r="GYN280" s="508"/>
      <c r="GYO280" s="508"/>
      <c r="GYP280" s="508"/>
      <c r="GYQ280" s="508"/>
      <c r="GYR280" s="508"/>
      <c r="GYS280" s="508"/>
      <c r="GYT280" s="508"/>
      <c r="GYU280" s="508"/>
      <c r="GYV280" s="508"/>
      <c r="GYW280" s="508"/>
      <c r="GYX280" s="508"/>
      <c r="GYY280" s="508"/>
      <c r="GYZ280" s="508"/>
      <c r="GZA280" s="508"/>
      <c r="GZB280" s="508"/>
      <c r="GZC280" s="508"/>
      <c r="GZD280" s="508"/>
      <c r="GZE280" s="508"/>
      <c r="GZF280" s="508"/>
      <c r="GZG280" s="508"/>
      <c r="GZH280" s="508"/>
      <c r="GZI280" s="508"/>
      <c r="GZJ280" s="508"/>
      <c r="GZK280" s="508"/>
      <c r="GZL280" s="508"/>
      <c r="GZM280" s="508"/>
      <c r="GZN280" s="508"/>
      <c r="GZO280" s="508"/>
      <c r="GZP280" s="508"/>
      <c r="GZQ280" s="508"/>
      <c r="GZR280" s="508"/>
      <c r="GZS280" s="508"/>
      <c r="GZT280" s="508"/>
      <c r="GZU280" s="508"/>
      <c r="GZV280" s="508"/>
      <c r="GZW280" s="508"/>
      <c r="GZX280" s="508"/>
      <c r="GZY280" s="508"/>
      <c r="GZZ280" s="508"/>
      <c r="HAA280" s="508"/>
      <c r="HAB280" s="508"/>
      <c r="HAC280" s="508"/>
      <c r="HAD280" s="508"/>
      <c r="HAE280" s="508"/>
      <c r="HAF280" s="508"/>
      <c r="HAG280" s="508"/>
      <c r="HAH280" s="508"/>
      <c r="HAI280" s="508"/>
      <c r="HAJ280" s="508"/>
      <c r="HAK280" s="508"/>
      <c r="HAL280" s="508"/>
      <c r="HAM280" s="508"/>
      <c r="HAN280" s="508"/>
      <c r="HAO280" s="508"/>
      <c r="HAP280" s="508"/>
      <c r="HAQ280" s="508"/>
      <c r="HAR280" s="508"/>
      <c r="HAS280" s="508"/>
      <c r="HAT280" s="508"/>
      <c r="HAU280" s="508"/>
      <c r="HAV280" s="508"/>
      <c r="HAW280" s="508"/>
      <c r="HAX280" s="508"/>
      <c r="HAY280" s="508"/>
      <c r="HAZ280" s="508"/>
      <c r="HBA280" s="508"/>
      <c r="HBB280" s="508"/>
      <c r="HBC280" s="508"/>
      <c r="HBD280" s="508"/>
      <c r="HBE280" s="508"/>
      <c r="HBF280" s="508"/>
      <c r="HBG280" s="508"/>
      <c r="HBH280" s="508"/>
      <c r="HBI280" s="508"/>
      <c r="HBJ280" s="508"/>
      <c r="HBK280" s="508"/>
      <c r="HBL280" s="508"/>
      <c r="HBM280" s="508"/>
      <c r="HBN280" s="508"/>
      <c r="HBO280" s="508"/>
      <c r="HBP280" s="508"/>
      <c r="HBQ280" s="508"/>
      <c r="HBR280" s="508"/>
      <c r="HBS280" s="508"/>
      <c r="HBT280" s="508"/>
      <c r="HBU280" s="508"/>
      <c r="HBV280" s="508"/>
      <c r="HBW280" s="508"/>
      <c r="HBX280" s="508"/>
      <c r="HBY280" s="508"/>
      <c r="HBZ280" s="508"/>
      <c r="HCA280" s="508"/>
      <c r="HCB280" s="508"/>
      <c r="HCC280" s="508"/>
      <c r="HCD280" s="508"/>
      <c r="HCE280" s="508"/>
      <c r="HCF280" s="508"/>
      <c r="HCG280" s="508"/>
      <c r="HCH280" s="508"/>
      <c r="HCI280" s="508"/>
      <c r="HCJ280" s="508"/>
      <c r="HCK280" s="508"/>
      <c r="HCL280" s="508"/>
      <c r="HCM280" s="508"/>
      <c r="HCN280" s="508"/>
      <c r="HCO280" s="508"/>
      <c r="HCP280" s="508"/>
      <c r="HCQ280" s="508"/>
      <c r="HCR280" s="508"/>
      <c r="HCS280" s="508"/>
      <c r="HCT280" s="508"/>
      <c r="HCU280" s="508"/>
      <c r="HCV280" s="508"/>
      <c r="HCW280" s="508"/>
      <c r="HCX280" s="508"/>
      <c r="HCY280" s="508"/>
      <c r="HCZ280" s="508"/>
      <c r="HDA280" s="508"/>
      <c r="HDB280" s="508"/>
      <c r="HDC280" s="508"/>
      <c r="HDD280" s="508"/>
      <c r="HDE280" s="508"/>
      <c r="HDF280" s="508"/>
      <c r="HDG280" s="508"/>
      <c r="HDH280" s="508"/>
      <c r="HDI280" s="508"/>
      <c r="HDJ280" s="508"/>
      <c r="HDK280" s="508"/>
      <c r="HDL280" s="508"/>
      <c r="HDM280" s="508"/>
      <c r="HDN280" s="508"/>
      <c r="HDO280" s="508"/>
      <c r="HDP280" s="508"/>
      <c r="HDQ280" s="508"/>
      <c r="HDR280" s="508"/>
      <c r="HDS280" s="508"/>
      <c r="HDT280" s="508"/>
      <c r="HDU280" s="508"/>
      <c r="HDV280" s="508"/>
      <c r="HDW280" s="508"/>
      <c r="HDX280" s="508"/>
      <c r="HDY280" s="508"/>
      <c r="HDZ280" s="508"/>
      <c r="HEA280" s="508"/>
      <c r="HEB280" s="508"/>
      <c r="HEC280" s="508"/>
      <c r="HED280" s="508"/>
      <c r="HEE280" s="508"/>
      <c r="HEF280" s="508"/>
      <c r="HEG280" s="508"/>
      <c r="HEH280" s="508"/>
      <c r="HEI280" s="508"/>
      <c r="HEJ280" s="508"/>
      <c r="HEK280" s="508"/>
      <c r="HEL280" s="508"/>
      <c r="HEM280" s="508"/>
      <c r="HEN280" s="508"/>
      <c r="HEO280" s="508"/>
      <c r="HEP280" s="508"/>
      <c r="HEQ280" s="508"/>
      <c r="HER280" s="508"/>
      <c r="HES280" s="508"/>
      <c r="HET280" s="508"/>
      <c r="HEU280" s="508"/>
      <c r="HEV280" s="508"/>
      <c r="HEW280" s="508"/>
      <c r="HEX280" s="508"/>
      <c r="HEY280" s="508"/>
      <c r="HEZ280" s="508"/>
      <c r="HFA280" s="508"/>
      <c r="HFB280" s="508"/>
      <c r="HFC280" s="508"/>
      <c r="HFD280" s="508"/>
      <c r="HFE280" s="508"/>
      <c r="HFF280" s="508"/>
      <c r="HFG280" s="508"/>
      <c r="HFH280" s="508"/>
      <c r="HFI280" s="508"/>
      <c r="HFJ280" s="508"/>
      <c r="HFK280" s="508"/>
      <c r="HFL280" s="508"/>
      <c r="HFM280" s="508"/>
      <c r="HFN280" s="508"/>
      <c r="HFO280" s="508"/>
      <c r="HFP280" s="508"/>
      <c r="HFQ280" s="508"/>
      <c r="HFR280" s="508"/>
      <c r="HFS280" s="508"/>
      <c r="HFT280" s="508"/>
      <c r="HFU280" s="508"/>
      <c r="HFV280" s="508"/>
      <c r="HFW280" s="508"/>
      <c r="HFX280" s="508"/>
      <c r="HFY280" s="508"/>
      <c r="HFZ280" s="508"/>
      <c r="HGA280" s="508"/>
      <c r="HGB280" s="508"/>
      <c r="HGC280" s="508"/>
      <c r="HGD280" s="508"/>
      <c r="HGE280" s="508"/>
      <c r="HGF280" s="508"/>
      <c r="HGG280" s="508"/>
      <c r="HGH280" s="508"/>
      <c r="HGI280" s="508"/>
      <c r="HGJ280" s="508"/>
      <c r="HGK280" s="508"/>
      <c r="HGL280" s="508"/>
      <c r="HGM280" s="508"/>
      <c r="HGN280" s="508"/>
      <c r="HGO280" s="508"/>
      <c r="HGP280" s="508"/>
      <c r="HGQ280" s="508"/>
      <c r="HGR280" s="508"/>
      <c r="HGS280" s="508"/>
      <c r="HGT280" s="508"/>
      <c r="HGU280" s="508"/>
      <c r="HGV280" s="508"/>
      <c r="HGW280" s="508"/>
      <c r="HGX280" s="508"/>
      <c r="HGY280" s="508"/>
      <c r="HGZ280" s="508"/>
      <c r="HHA280" s="508"/>
      <c r="HHB280" s="508"/>
      <c r="HHC280" s="508"/>
      <c r="HHD280" s="508"/>
      <c r="HHE280" s="508"/>
      <c r="HHF280" s="508"/>
      <c r="HHG280" s="508"/>
      <c r="HHH280" s="508"/>
      <c r="HHI280" s="508"/>
      <c r="HHJ280" s="508"/>
      <c r="HHK280" s="508"/>
      <c r="HHL280" s="508"/>
      <c r="HHM280" s="508"/>
      <c r="HHN280" s="508"/>
      <c r="HHO280" s="508"/>
      <c r="HHP280" s="508"/>
      <c r="HHQ280" s="508"/>
      <c r="HHR280" s="508"/>
      <c r="HHS280" s="508"/>
      <c r="HHT280" s="508"/>
      <c r="HHU280" s="508"/>
      <c r="HHV280" s="508"/>
      <c r="HHW280" s="508"/>
      <c r="HHX280" s="508"/>
      <c r="HHY280" s="508"/>
      <c r="HHZ280" s="508"/>
      <c r="HIA280" s="508"/>
      <c r="HIB280" s="508"/>
      <c r="HIC280" s="508"/>
      <c r="HID280" s="508"/>
      <c r="HIE280" s="508"/>
      <c r="HIF280" s="508"/>
      <c r="HIG280" s="508"/>
      <c r="HIH280" s="508"/>
      <c r="HII280" s="508"/>
      <c r="HIJ280" s="508"/>
      <c r="HIK280" s="508"/>
      <c r="HIL280" s="508"/>
      <c r="HIM280" s="508"/>
      <c r="HIN280" s="508"/>
      <c r="HIO280" s="508"/>
      <c r="HIP280" s="508"/>
      <c r="HIQ280" s="508"/>
      <c r="HIR280" s="508"/>
      <c r="HIS280" s="508"/>
      <c r="HIT280" s="508"/>
      <c r="HIU280" s="508"/>
      <c r="HIV280" s="508"/>
      <c r="HIW280" s="508"/>
      <c r="HIX280" s="508"/>
      <c r="HIY280" s="508"/>
      <c r="HIZ280" s="508"/>
      <c r="HJA280" s="508"/>
      <c r="HJB280" s="508"/>
      <c r="HJC280" s="508"/>
      <c r="HJD280" s="508"/>
      <c r="HJE280" s="508"/>
      <c r="HJF280" s="508"/>
      <c r="HJG280" s="508"/>
      <c r="HJH280" s="508"/>
      <c r="HJI280" s="508"/>
      <c r="HJJ280" s="508"/>
      <c r="HJK280" s="508"/>
      <c r="HJL280" s="508"/>
      <c r="HJM280" s="508"/>
      <c r="HJN280" s="508"/>
      <c r="HJO280" s="508"/>
      <c r="HJP280" s="508"/>
      <c r="HJQ280" s="508"/>
      <c r="HJR280" s="508"/>
      <c r="HJS280" s="508"/>
      <c r="HJT280" s="508"/>
      <c r="HJU280" s="508"/>
      <c r="HJV280" s="508"/>
      <c r="HJW280" s="508"/>
      <c r="HJX280" s="508"/>
      <c r="HJY280" s="508"/>
      <c r="HJZ280" s="508"/>
      <c r="HKA280" s="508"/>
      <c r="HKB280" s="508"/>
      <c r="HKC280" s="508"/>
      <c r="HKD280" s="508"/>
      <c r="HKE280" s="508"/>
      <c r="HKF280" s="508"/>
      <c r="HKG280" s="508"/>
      <c r="HKH280" s="508"/>
      <c r="HKI280" s="508"/>
      <c r="HKJ280" s="508"/>
      <c r="HKK280" s="508"/>
      <c r="HKL280" s="508"/>
      <c r="HKM280" s="508"/>
      <c r="HKN280" s="508"/>
      <c r="HKO280" s="508"/>
      <c r="HKP280" s="508"/>
      <c r="HKQ280" s="508"/>
      <c r="HKR280" s="508"/>
      <c r="HKS280" s="508"/>
      <c r="HKT280" s="508"/>
      <c r="HKU280" s="508"/>
      <c r="HKV280" s="508"/>
      <c r="HKW280" s="508"/>
      <c r="HKX280" s="508"/>
      <c r="HKY280" s="508"/>
      <c r="HKZ280" s="508"/>
      <c r="HLA280" s="508"/>
      <c r="HLB280" s="508"/>
      <c r="HLC280" s="508"/>
      <c r="HLD280" s="508"/>
      <c r="HLE280" s="508"/>
      <c r="HLF280" s="508"/>
      <c r="HLG280" s="508"/>
      <c r="HLH280" s="508"/>
      <c r="HLI280" s="508"/>
      <c r="HLJ280" s="508"/>
      <c r="HLK280" s="508"/>
      <c r="HLL280" s="508"/>
      <c r="HLM280" s="508"/>
      <c r="HLN280" s="508"/>
      <c r="HLO280" s="508"/>
      <c r="HLP280" s="508"/>
      <c r="HLQ280" s="508"/>
      <c r="HLR280" s="508"/>
      <c r="HLS280" s="508"/>
      <c r="HLT280" s="508"/>
      <c r="HLU280" s="508"/>
      <c r="HLV280" s="508"/>
      <c r="HLW280" s="508"/>
      <c r="HLX280" s="508"/>
      <c r="HLY280" s="508"/>
      <c r="HLZ280" s="508"/>
      <c r="HMA280" s="508"/>
      <c r="HMB280" s="508"/>
      <c r="HMC280" s="508"/>
      <c r="HMD280" s="508"/>
      <c r="HME280" s="508"/>
      <c r="HMF280" s="508"/>
      <c r="HMG280" s="508"/>
      <c r="HMH280" s="508"/>
      <c r="HMI280" s="508"/>
      <c r="HMJ280" s="508"/>
      <c r="HMK280" s="508"/>
      <c r="HML280" s="508"/>
      <c r="HMM280" s="508"/>
      <c r="HMN280" s="508"/>
      <c r="HMO280" s="508"/>
      <c r="HMP280" s="508"/>
      <c r="HMQ280" s="508"/>
      <c r="HMR280" s="508"/>
      <c r="HMS280" s="508"/>
      <c r="HMT280" s="508"/>
      <c r="HMU280" s="508"/>
      <c r="HMV280" s="508"/>
      <c r="HMW280" s="508"/>
      <c r="HMX280" s="508"/>
      <c r="HMY280" s="508"/>
      <c r="HMZ280" s="508"/>
      <c r="HNA280" s="508"/>
      <c r="HNB280" s="508"/>
      <c r="HNC280" s="508"/>
      <c r="HND280" s="508"/>
      <c r="HNE280" s="508"/>
      <c r="HNF280" s="508"/>
      <c r="HNG280" s="508"/>
      <c r="HNH280" s="508"/>
      <c r="HNI280" s="508"/>
      <c r="HNJ280" s="508"/>
      <c r="HNK280" s="508"/>
      <c r="HNL280" s="508"/>
      <c r="HNM280" s="508"/>
      <c r="HNN280" s="508"/>
      <c r="HNO280" s="508"/>
      <c r="HNP280" s="508"/>
      <c r="HNQ280" s="508"/>
      <c r="HNR280" s="508"/>
      <c r="HNS280" s="508"/>
      <c r="HNT280" s="508"/>
      <c r="HNU280" s="508"/>
      <c r="HNV280" s="508"/>
      <c r="HNW280" s="508"/>
      <c r="HNX280" s="508"/>
      <c r="HNY280" s="508"/>
      <c r="HNZ280" s="508"/>
      <c r="HOA280" s="508"/>
      <c r="HOB280" s="508"/>
      <c r="HOC280" s="508"/>
      <c r="HOD280" s="508"/>
      <c r="HOE280" s="508"/>
      <c r="HOF280" s="508"/>
      <c r="HOG280" s="508"/>
      <c r="HOH280" s="508"/>
      <c r="HOI280" s="508"/>
      <c r="HOJ280" s="508"/>
      <c r="HOK280" s="508"/>
      <c r="HOL280" s="508"/>
      <c r="HOM280" s="508"/>
      <c r="HON280" s="508"/>
      <c r="HOO280" s="508"/>
      <c r="HOP280" s="508"/>
      <c r="HOQ280" s="508"/>
      <c r="HOR280" s="508"/>
      <c r="HOS280" s="508"/>
      <c r="HOT280" s="508"/>
      <c r="HOU280" s="508"/>
      <c r="HOV280" s="508"/>
      <c r="HOW280" s="508"/>
      <c r="HOX280" s="508"/>
      <c r="HOY280" s="508"/>
      <c r="HOZ280" s="508"/>
      <c r="HPA280" s="508"/>
      <c r="HPB280" s="508"/>
      <c r="HPC280" s="508"/>
      <c r="HPD280" s="508"/>
      <c r="HPE280" s="508"/>
      <c r="HPF280" s="508"/>
      <c r="HPG280" s="508"/>
      <c r="HPH280" s="508"/>
      <c r="HPI280" s="508"/>
      <c r="HPJ280" s="508"/>
      <c r="HPK280" s="508"/>
      <c r="HPL280" s="508"/>
      <c r="HPM280" s="508"/>
      <c r="HPN280" s="508"/>
      <c r="HPO280" s="508"/>
      <c r="HPP280" s="508"/>
      <c r="HPQ280" s="508"/>
      <c r="HPR280" s="508"/>
      <c r="HPS280" s="508"/>
      <c r="HPT280" s="508"/>
      <c r="HPU280" s="508"/>
      <c r="HPV280" s="508"/>
      <c r="HPW280" s="508"/>
      <c r="HPX280" s="508"/>
      <c r="HPY280" s="508"/>
      <c r="HPZ280" s="508"/>
      <c r="HQA280" s="508"/>
      <c r="HQB280" s="508"/>
      <c r="HQC280" s="508"/>
      <c r="HQD280" s="508"/>
      <c r="HQE280" s="508"/>
      <c r="HQF280" s="508"/>
      <c r="HQG280" s="508"/>
      <c r="HQH280" s="508"/>
      <c r="HQI280" s="508"/>
      <c r="HQJ280" s="508"/>
      <c r="HQK280" s="508"/>
      <c r="HQL280" s="508"/>
      <c r="HQM280" s="508"/>
      <c r="HQN280" s="508"/>
      <c r="HQO280" s="508"/>
      <c r="HQP280" s="508"/>
      <c r="HQQ280" s="508"/>
      <c r="HQR280" s="508"/>
      <c r="HQS280" s="508"/>
      <c r="HQT280" s="508"/>
      <c r="HQU280" s="508"/>
      <c r="HQV280" s="508"/>
      <c r="HQW280" s="508"/>
      <c r="HQX280" s="508"/>
      <c r="HQY280" s="508"/>
      <c r="HQZ280" s="508"/>
      <c r="HRA280" s="508"/>
      <c r="HRB280" s="508"/>
      <c r="HRC280" s="508"/>
      <c r="HRD280" s="508"/>
      <c r="HRE280" s="508"/>
      <c r="HRF280" s="508"/>
      <c r="HRG280" s="508"/>
      <c r="HRH280" s="508"/>
      <c r="HRI280" s="508"/>
      <c r="HRJ280" s="508"/>
      <c r="HRK280" s="508"/>
      <c r="HRL280" s="508"/>
      <c r="HRM280" s="508"/>
      <c r="HRN280" s="508"/>
      <c r="HRO280" s="508"/>
      <c r="HRP280" s="508"/>
      <c r="HRQ280" s="508"/>
      <c r="HRR280" s="508"/>
      <c r="HRS280" s="508"/>
      <c r="HRT280" s="508"/>
      <c r="HRU280" s="508"/>
      <c r="HRV280" s="508"/>
      <c r="HRW280" s="508"/>
      <c r="HRX280" s="508"/>
      <c r="HRY280" s="508"/>
      <c r="HRZ280" s="508"/>
      <c r="HSA280" s="508"/>
      <c r="HSB280" s="508"/>
      <c r="HSC280" s="508"/>
      <c r="HSD280" s="508"/>
      <c r="HSE280" s="508"/>
      <c r="HSF280" s="508"/>
      <c r="HSG280" s="508"/>
      <c r="HSH280" s="508"/>
      <c r="HSI280" s="508"/>
      <c r="HSJ280" s="508"/>
      <c r="HSK280" s="508"/>
      <c r="HSL280" s="508"/>
      <c r="HSM280" s="508"/>
      <c r="HSN280" s="508"/>
      <c r="HSO280" s="508"/>
      <c r="HSP280" s="508"/>
      <c r="HSQ280" s="508"/>
      <c r="HSR280" s="508"/>
      <c r="HSS280" s="508"/>
      <c r="HST280" s="508"/>
      <c r="HSU280" s="508"/>
      <c r="HSV280" s="508"/>
      <c r="HSW280" s="508"/>
      <c r="HSX280" s="508"/>
      <c r="HSY280" s="508"/>
      <c r="HSZ280" s="508"/>
      <c r="HTA280" s="508"/>
      <c r="HTB280" s="508"/>
      <c r="HTC280" s="508"/>
      <c r="HTD280" s="508"/>
      <c r="HTE280" s="508"/>
      <c r="HTF280" s="508"/>
      <c r="HTG280" s="508"/>
      <c r="HTH280" s="508"/>
      <c r="HTI280" s="508"/>
      <c r="HTJ280" s="508"/>
      <c r="HTK280" s="508"/>
      <c r="HTL280" s="508"/>
      <c r="HTM280" s="508"/>
      <c r="HTN280" s="508"/>
      <c r="HTO280" s="508"/>
      <c r="HTP280" s="508"/>
      <c r="HTQ280" s="508"/>
      <c r="HTR280" s="508"/>
      <c r="HTS280" s="508"/>
      <c r="HTT280" s="508"/>
      <c r="HTU280" s="508"/>
      <c r="HTV280" s="508"/>
      <c r="HTW280" s="508"/>
      <c r="HTX280" s="508"/>
      <c r="HTY280" s="508"/>
      <c r="HTZ280" s="508"/>
      <c r="HUA280" s="508"/>
      <c r="HUB280" s="508"/>
      <c r="HUC280" s="508"/>
      <c r="HUD280" s="508"/>
      <c r="HUE280" s="508"/>
      <c r="HUF280" s="508"/>
      <c r="HUG280" s="508"/>
      <c r="HUH280" s="508"/>
      <c r="HUI280" s="508"/>
      <c r="HUJ280" s="508"/>
      <c r="HUK280" s="508"/>
      <c r="HUL280" s="508"/>
      <c r="HUM280" s="508"/>
      <c r="HUN280" s="508"/>
      <c r="HUO280" s="508"/>
      <c r="HUP280" s="508"/>
      <c r="HUQ280" s="508"/>
      <c r="HUR280" s="508"/>
      <c r="HUS280" s="508"/>
      <c r="HUT280" s="508"/>
      <c r="HUU280" s="508"/>
      <c r="HUV280" s="508"/>
      <c r="HUW280" s="508"/>
      <c r="HUX280" s="508"/>
      <c r="HUY280" s="508"/>
      <c r="HUZ280" s="508"/>
      <c r="HVA280" s="508"/>
      <c r="HVB280" s="508"/>
      <c r="HVC280" s="508"/>
      <c r="HVD280" s="508"/>
      <c r="HVE280" s="508"/>
      <c r="HVF280" s="508"/>
      <c r="HVG280" s="508"/>
      <c r="HVH280" s="508"/>
      <c r="HVI280" s="508"/>
      <c r="HVJ280" s="508"/>
      <c r="HVK280" s="508"/>
      <c r="HVL280" s="508"/>
      <c r="HVM280" s="508"/>
      <c r="HVN280" s="508"/>
      <c r="HVO280" s="508"/>
      <c r="HVP280" s="508"/>
      <c r="HVQ280" s="508"/>
      <c r="HVR280" s="508"/>
      <c r="HVS280" s="508"/>
      <c r="HVT280" s="508"/>
      <c r="HVU280" s="508"/>
      <c r="HVV280" s="508"/>
      <c r="HVW280" s="508"/>
      <c r="HVX280" s="508"/>
      <c r="HVY280" s="508"/>
      <c r="HVZ280" s="508"/>
      <c r="HWA280" s="508"/>
      <c r="HWB280" s="508"/>
      <c r="HWC280" s="508"/>
      <c r="HWD280" s="508"/>
      <c r="HWE280" s="508"/>
      <c r="HWF280" s="508"/>
      <c r="HWG280" s="508"/>
      <c r="HWH280" s="508"/>
      <c r="HWI280" s="508"/>
      <c r="HWJ280" s="508"/>
      <c r="HWK280" s="508"/>
      <c r="HWL280" s="508"/>
      <c r="HWM280" s="508"/>
      <c r="HWN280" s="508"/>
      <c r="HWO280" s="508"/>
      <c r="HWP280" s="508"/>
      <c r="HWQ280" s="508"/>
      <c r="HWR280" s="508"/>
      <c r="HWS280" s="508"/>
      <c r="HWT280" s="508"/>
      <c r="HWU280" s="508"/>
      <c r="HWV280" s="508"/>
      <c r="HWW280" s="508"/>
      <c r="HWX280" s="508"/>
      <c r="HWY280" s="508"/>
      <c r="HWZ280" s="508"/>
      <c r="HXA280" s="508"/>
      <c r="HXB280" s="508"/>
      <c r="HXC280" s="508"/>
      <c r="HXD280" s="508"/>
      <c r="HXE280" s="508"/>
      <c r="HXF280" s="508"/>
      <c r="HXG280" s="508"/>
      <c r="HXH280" s="508"/>
      <c r="HXI280" s="508"/>
      <c r="HXJ280" s="508"/>
      <c r="HXK280" s="508"/>
      <c r="HXL280" s="508"/>
      <c r="HXM280" s="508"/>
      <c r="HXN280" s="508"/>
      <c r="HXO280" s="508"/>
      <c r="HXP280" s="508"/>
      <c r="HXQ280" s="508"/>
      <c r="HXR280" s="508"/>
      <c r="HXS280" s="508"/>
      <c r="HXT280" s="508"/>
      <c r="HXU280" s="508"/>
      <c r="HXV280" s="508"/>
      <c r="HXW280" s="508"/>
      <c r="HXX280" s="508"/>
      <c r="HXY280" s="508"/>
      <c r="HXZ280" s="508"/>
      <c r="HYA280" s="508"/>
      <c r="HYB280" s="508"/>
      <c r="HYC280" s="508"/>
      <c r="HYD280" s="508"/>
      <c r="HYE280" s="508"/>
      <c r="HYF280" s="508"/>
      <c r="HYG280" s="508"/>
      <c r="HYH280" s="508"/>
      <c r="HYI280" s="508"/>
      <c r="HYJ280" s="508"/>
      <c r="HYK280" s="508"/>
      <c r="HYL280" s="508"/>
      <c r="HYM280" s="508"/>
      <c r="HYN280" s="508"/>
      <c r="HYO280" s="508"/>
      <c r="HYP280" s="508"/>
      <c r="HYQ280" s="508"/>
      <c r="HYR280" s="508"/>
      <c r="HYS280" s="508"/>
      <c r="HYT280" s="508"/>
      <c r="HYU280" s="508"/>
      <c r="HYV280" s="508"/>
      <c r="HYW280" s="508"/>
      <c r="HYX280" s="508"/>
      <c r="HYY280" s="508"/>
      <c r="HYZ280" s="508"/>
      <c r="HZA280" s="508"/>
      <c r="HZB280" s="508"/>
      <c r="HZC280" s="508"/>
      <c r="HZD280" s="508"/>
      <c r="HZE280" s="508"/>
      <c r="HZF280" s="508"/>
      <c r="HZG280" s="508"/>
      <c r="HZH280" s="508"/>
      <c r="HZI280" s="508"/>
      <c r="HZJ280" s="508"/>
      <c r="HZK280" s="508"/>
      <c r="HZL280" s="508"/>
      <c r="HZM280" s="508"/>
      <c r="HZN280" s="508"/>
      <c r="HZO280" s="508"/>
      <c r="HZP280" s="508"/>
      <c r="HZQ280" s="508"/>
      <c r="HZR280" s="508"/>
      <c r="HZS280" s="508"/>
      <c r="HZT280" s="508"/>
      <c r="HZU280" s="508"/>
      <c r="HZV280" s="508"/>
      <c r="HZW280" s="508"/>
      <c r="HZX280" s="508"/>
      <c r="HZY280" s="508"/>
      <c r="HZZ280" s="508"/>
      <c r="IAA280" s="508"/>
      <c r="IAB280" s="508"/>
      <c r="IAC280" s="508"/>
      <c r="IAD280" s="508"/>
      <c r="IAE280" s="508"/>
      <c r="IAF280" s="508"/>
      <c r="IAG280" s="508"/>
      <c r="IAH280" s="508"/>
      <c r="IAI280" s="508"/>
      <c r="IAJ280" s="508"/>
      <c r="IAK280" s="508"/>
      <c r="IAL280" s="508"/>
      <c r="IAM280" s="508"/>
      <c r="IAN280" s="508"/>
      <c r="IAO280" s="508"/>
      <c r="IAP280" s="508"/>
      <c r="IAQ280" s="508"/>
      <c r="IAR280" s="508"/>
      <c r="IAS280" s="508"/>
      <c r="IAT280" s="508"/>
      <c r="IAU280" s="508"/>
      <c r="IAV280" s="508"/>
      <c r="IAW280" s="508"/>
      <c r="IAX280" s="508"/>
      <c r="IAY280" s="508"/>
      <c r="IAZ280" s="508"/>
      <c r="IBA280" s="508"/>
      <c r="IBB280" s="508"/>
      <c r="IBC280" s="508"/>
      <c r="IBD280" s="508"/>
      <c r="IBE280" s="508"/>
      <c r="IBF280" s="508"/>
      <c r="IBG280" s="508"/>
      <c r="IBH280" s="508"/>
      <c r="IBI280" s="508"/>
      <c r="IBJ280" s="508"/>
      <c r="IBK280" s="508"/>
      <c r="IBL280" s="508"/>
      <c r="IBM280" s="508"/>
      <c r="IBN280" s="508"/>
      <c r="IBO280" s="508"/>
      <c r="IBP280" s="508"/>
      <c r="IBQ280" s="508"/>
      <c r="IBR280" s="508"/>
      <c r="IBS280" s="508"/>
      <c r="IBT280" s="508"/>
      <c r="IBU280" s="508"/>
      <c r="IBV280" s="508"/>
      <c r="IBW280" s="508"/>
      <c r="IBX280" s="508"/>
      <c r="IBY280" s="508"/>
      <c r="IBZ280" s="508"/>
      <c r="ICA280" s="508"/>
      <c r="ICB280" s="508"/>
      <c r="ICC280" s="508"/>
      <c r="ICD280" s="508"/>
      <c r="ICE280" s="508"/>
      <c r="ICF280" s="508"/>
      <c r="ICG280" s="508"/>
      <c r="ICH280" s="508"/>
      <c r="ICI280" s="508"/>
      <c r="ICJ280" s="508"/>
      <c r="ICK280" s="508"/>
      <c r="ICL280" s="508"/>
      <c r="ICM280" s="508"/>
      <c r="ICN280" s="508"/>
      <c r="ICO280" s="508"/>
      <c r="ICP280" s="508"/>
      <c r="ICQ280" s="508"/>
      <c r="ICR280" s="508"/>
      <c r="ICS280" s="508"/>
      <c r="ICT280" s="508"/>
      <c r="ICU280" s="508"/>
      <c r="ICV280" s="508"/>
      <c r="ICW280" s="508"/>
      <c r="ICX280" s="508"/>
      <c r="ICY280" s="508"/>
      <c r="ICZ280" s="508"/>
      <c r="IDA280" s="508"/>
      <c r="IDB280" s="508"/>
      <c r="IDC280" s="508"/>
      <c r="IDD280" s="508"/>
      <c r="IDE280" s="508"/>
      <c r="IDF280" s="508"/>
      <c r="IDG280" s="508"/>
      <c r="IDH280" s="508"/>
      <c r="IDI280" s="508"/>
      <c r="IDJ280" s="508"/>
      <c r="IDK280" s="508"/>
      <c r="IDL280" s="508"/>
      <c r="IDM280" s="508"/>
      <c r="IDN280" s="508"/>
      <c r="IDO280" s="508"/>
      <c r="IDP280" s="508"/>
      <c r="IDQ280" s="508"/>
      <c r="IDR280" s="508"/>
      <c r="IDS280" s="508"/>
      <c r="IDT280" s="508"/>
      <c r="IDU280" s="508"/>
      <c r="IDV280" s="508"/>
      <c r="IDW280" s="508"/>
      <c r="IDX280" s="508"/>
      <c r="IDY280" s="508"/>
      <c r="IDZ280" s="508"/>
      <c r="IEA280" s="508"/>
      <c r="IEB280" s="508"/>
      <c r="IEC280" s="508"/>
      <c r="IED280" s="508"/>
      <c r="IEE280" s="508"/>
      <c r="IEF280" s="508"/>
      <c r="IEG280" s="508"/>
      <c r="IEH280" s="508"/>
      <c r="IEI280" s="508"/>
      <c r="IEJ280" s="508"/>
      <c r="IEK280" s="508"/>
      <c r="IEL280" s="508"/>
      <c r="IEM280" s="508"/>
      <c r="IEN280" s="508"/>
      <c r="IEO280" s="508"/>
      <c r="IEP280" s="508"/>
      <c r="IEQ280" s="508"/>
      <c r="IER280" s="508"/>
      <c r="IES280" s="508"/>
      <c r="IET280" s="508"/>
      <c r="IEU280" s="508"/>
      <c r="IEV280" s="508"/>
      <c r="IEW280" s="508"/>
      <c r="IEX280" s="508"/>
      <c r="IEY280" s="508"/>
      <c r="IEZ280" s="508"/>
      <c r="IFA280" s="508"/>
      <c r="IFB280" s="508"/>
      <c r="IFC280" s="508"/>
      <c r="IFD280" s="508"/>
      <c r="IFE280" s="508"/>
      <c r="IFF280" s="508"/>
      <c r="IFG280" s="508"/>
      <c r="IFH280" s="508"/>
      <c r="IFI280" s="508"/>
      <c r="IFJ280" s="508"/>
      <c r="IFK280" s="508"/>
      <c r="IFL280" s="508"/>
      <c r="IFM280" s="508"/>
      <c r="IFN280" s="508"/>
      <c r="IFO280" s="508"/>
      <c r="IFP280" s="508"/>
      <c r="IFQ280" s="508"/>
      <c r="IFR280" s="508"/>
      <c r="IFS280" s="508"/>
      <c r="IFT280" s="508"/>
      <c r="IFU280" s="508"/>
      <c r="IFV280" s="508"/>
      <c r="IFW280" s="508"/>
      <c r="IFX280" s="508"/>
      <c r="IFY280" s="508"/>
      <c r="IFZ280" s="508"/>
      <c r="IGA280" s="508"/>
      <c r="IGB280" s="508"/>
      <c r="IGC280" s="508"/>
      <c r="IGD280" s="508"/>
      <c r="IGE280" s="508"/>
      <c r="IGF280" s="508"/>
      <c r="IGG280" s="508"/>
      <c r="IGH280" s="508"/>
      <c r="IGI280" s="508"/>
      <c r="IGJ280" s="508"/>
      <c r="IGK280" s="508"/>
      <c r="IGL280" s="508"/>
      <c r="IGM280" s="508"/>
      <c r="IGN280" s="508"/>
      <c r="IGO280" s="508"/>
      <c r="IGP280" s="508"/>
      <c r="IGQ280" s="508"/>
      <c r="IGR280" s="508"/>
      <c r="IGS280" s="508"/>
      <c r="IGT280" s="508"/>
      <c r="IGU280" s="508"/>
      <c r="IGV280" s="508"/>
      <c r="IGW280" s="508"/>
      <c r="IGX280" s="508"/>
      <c r="IGY280" s="508"/>
      <c r="IGZ280" s="508"/>
      <c r="IHA280" s="508"/>
      <c r="IHB280" s="508"/>
      <c r="IHC280" s="508"/>
      <c r="IHD280" s="508"/>
      <c r="IHE280" s="508"/>
      <c r="IHF280" s="508"/>
      <c r="IHG280" s="508"/>
      <c r="IHH280" s="508"/>
      <c r="IHI280" s="508"/>
      <c r="IHJ280" s="508"/>
      <c r="IHK280" s="508"/>
      <c r="IHL280" s="508"/>
      <c r="IHM280" s="508"/>
      <c r="IHN280" s="508"/>
      <c r="IHO280" s="508"/>
      <c r="IHP280" s="508"/>
      <c r="IHQ280" s="508"/>
      <c r="IHR280" s="508"/>
      <c r="IHS280" s="508"/>
      <c r="IHT280" s="508"/>
      <c r="IHU280" s="508"/>
      <c r="IHV280" s="508"/>
      <c r="IHW280" s="508"/>
      <c r="IHX280" s="508"/>
      <c r="IHY280" s="508"/>
      <c r="IHZ280" s="508"/>
      <c r="IIA280" s="508"/>
      <c r="IIB280" s="508"/>
      <c r="IIC280" s="508"/>
      <c r="IID280" s="508"/>
      <c r="IIE280" s="508"/>
      <c r="IIF280" s="508"/>
      <c r="IIG280" s="508"/>
      <c r="IIH280" s="508"/>
      <c r="III280" s="508"/>
      <c r="IIJ280" s="508"/>
      <c r="IIK280" s="508"/>
      <c r="IIL280" s="508"/>
      <c r="IIM280" s="508"/>
      <c r="IIN280" s="508"/>
      <c r="IIO280" s="508"/>
      <c r="IIP280" s="508"/>
      <c r="IIQ280" s="508"/>
      <c r="IIR280" s="508"/>
      <c r="IIS280" s="508"/>
      <c r="IIT280" s="508"/>
      <c r="IIU280" s="508"/>
      <c r="IIV280" s="508"/>
      <c r="IIW280" s="508"/>
      <c r="IIX280" s="508"/>
      <c r="IIY280" s="508"/>
      <c r="IIZ280" s="508"/>
      <c r="IJA280" s="508"/>
      <c r="IJB280" s="508"/>
      <c r="IJC280" s="508"/>
      <c r="IJD280" s="508"/>
      <c r="IJE280" s="508"/>
      <c r="IJF280" s="508"/>
      <c r="IJG280" s="508"/>
      <c r="IJH280" s="508"/>
      <c r="IJI280" s="508"/>
      <c r="IJJ280" s="508"/>
      <c r="IJK280" s="508"/>
      <c r="IJL280" s="508"/>
      <c r="IJM280" s="508"/>
      <c r="IJN280" s="508"/>
      <c r="IJO280" s="508"/>
      <c r="IJP280" s="508"/>
      <c r="IJQ280" s="508"/>
      <c r="IJR280" s="508"/>
      <c r="IJS280" s="508"/>
      <c r="IJT280" s="508"/>
      <c r="IJU280" s="508"/>
      <c r="IJV280" s="508"/>
      <c r="IJW280" s="508"/>
      <c r="IJX280" s="508"/>
      <c r="IJY280" s="508"/>
      <c r="IJZ280" s="508"/>
      <c r="IKA280" s="508"/>
      <c r="IKB280" s="508"/>
      <c r="IKC280" s="508"/>
      <c r="IKD280" s="508"/>
      <c r="IKE280" s="508"/>
      <c r="IKF280" s="508"/>
      <c r="IKG280" s="508"/>
      <c r="IKH280" s="508"/>
      <c r="IKI280" s="508"/>
      <c r="IKJ280" s="508"/>
      <c r="IKK280" s="508"/>
      <c r="IKL280" s="508"/>
      <c r="IKM280" s="508"/>
      <c r="IKN280" s="508"/>
      <c r="IKO280" s="508"/>
      <c r="IKP280" s="508"/>
      <c r="IKQ280" s="508"/>
      <c r="IKR280" s="508"/>
      <c r="IKS280" s="508"/>
      <c r="IKT280" s="508"/>
      <c r="IKU280" s="508"/>
      <c r="IKV280" s="508"/>
      <c r="IKW280" s="508"/>
      <c r="IKX280" s="508"/>
      <c r="IKY280" s="508"/>
      <c r="IKZ280" s="508"/>
      <c r="ILA280" s="508"/>
      <c r="ILB280" s="508"/>
      <c r="ILC280" s="508"/>
      <c r="ILD280" s="508"/>
      <c r="ILE280" s="508"/>
      <c r="ILF280" s="508"/>
      <c r="ILG280" s="508"/>
      <c r="ILH280" s="508"/>
      <c r="ILI280" s="508"/>
      <c r="ILJ280" s="508"/>
      <c r="ILK280" s="508"/>
      <c r="ILL280" s="508"/>
      <c r="ILM280" s="508"/>
      <c r="ILN280" s="508"/>
      <c r="ILO280" s="508"/>
      <c r="ILP280" s="508"/>
      <c r="ILQ280" s="508"/>
      <c r="ILR280" s="508"/>
      <c r="ILS280" s="508"/>
      <c r="ILT280" s="508"/>
      <c r="ILU280" s="508"/>
      <c r="ILV280" s="508"/>
      <c r="ILW280" s="508"/>
      <c r="ILX280" s="508"/>
      <c r="ILY280" s="508"/>
      <c r="ILZ280" s="508"/>
      <c r="IMA280" s="508"/>
      <c r="IMB280" s="508"/>
      <c r="IMC280" s="508"/>
      <c r="IMD280" s="508"/>
      <c r="IME280" s="508"/>
      <c r="IMF280" s="508"/>
      <c r="IMG280" s="508"/>
      <c r="IMH280" s="508"/>
      <c r="IMI280" s="508"/>
      <c r="IMJ280" s="508"/>
      <c r="IMK280" s="508"/>
      <c r="IML280" s="508"/>
      <c r="IMM280" s="508"/>
      <c r="IMN280" s="508"/>
      <c r="IMO280" s="508"/>
      <c r="IMP280" s="508"/>
      <c r="IMQ280" s="508"/>
      <c r="IMR280" s="508"/>
      <c r="IMS280" s="508"/>
      <c r="IMT280" s="508"/>
      <c r="IMU280" s="508"/>
      <c r="IMV280" s="508"/>
      <c r="IMW280" s="508"/>
      <c r="IMX280" s="508"/>
      <c r="IMY280" s="508"/>
      <c r="IMZ280" s="508"/>
      <c r="INA280" s="508"/>
      <c r="INB280" s="508"/>
      <c r="INC280" s="508"/>
      <c r="IND280" s="508"/>
      <c r="INE280" s="508"/>
      <c r="INF280" s="508"/>
      <c r="ING280" s="508"/>
      <c r="INH280" s="508"/>
      <c r="INI280" s="508"/>
      <c r="INJ280" s="508"/>
      <c r="INK280" s="508"/>
      <c r="INL280" s="508"/>
      <c r="INM280" s="508"/>
      <c r="INN280" s="508"/>
      <c r="INO280" s="508"/>
      <c r="INP280" s="508"/>
      <c r="INQ280" s="508"/>
      <c r="INR280" s="508"/>
      <c r="INS280" s="508"/>
      <c r="INT280" s="508"/>
      <c r="INU280" s="508"/>
      <c r="INV280" s="508"/>
      <c r="INW280" s="508"/>
      <c r="INX280" s="508"/>
      <c r="INY280" s="508"/>
      <c r="INZ280" s="508"/>
      <c r="IOA280" s="508"/>
      <c r="IOB280" s="508"/>
      <c r="IOC280" s="508"/>
      <c r="IOD280" s="508"/>
      <c r="IOE280" s="508"/>
      <c r="IOF280" s="508"/>
      <c r="IOG280" s="508"/>
      <c r="IOH280" s="508"/>
      <c r="IOI280" s="508"/>
      <c r="IOJ280" s="508"/>
      <c r="IOK280" s="508"/>
      <c r="IOL280" s="508"/>
      <c r="IOM280" s="508"/>
      <c r="ION280" s="508"/>
      <c r="IOO280" s="508"/>
      <c r="IOP280" s="508"/>
      <c r="IOQ280" s="508"/>
      <c r="IOR280" s="508"/>
      <c r="IOS280" s="508"/>
      <c r="IOT280" s="508"/>
      <c r="IOU280" s="508"/>
      <c r="IOV280" s="508"/>
      <c r="IOW280" s="508"/>
      <c r="IOX280" s="508"/>
      <c r="IOY280" s="508"/>
      <c r="IOZ280" s="508"/>
      <c r="IPA280" s="508"/>
      <c r="IPB280" s="508"/>
      <c r="IPC280" s="508"/>
      <c r="IPD280" s="508"/>
      <c r="IPE280" s="508"/>
      <c r="IPF280" s="508"/>
      <c r="IPG280" s="508"/>
      <c r="IPH280" s="508"/>
      <c r="IPI280" s="508"/>
      <c r="IPJ280" s="508"/>
      <c r="IPK280" s="508"/>
      <c r="IPL280" s="508"/>
      <c r="IPM280" s="508"/>
      <c r="IPN280" s="508"/>
      <c r="IPO280" s="508"/>
      <c r="IPP280" s="508"/>
      <c r="IPQ280" s="508"/>
      <c r="IPR280" s="508"/>
      <c r="IPS280" s="508"/>
      <c r="IPT280" s="508"/>
      <c r="IPU280" s="508"/>
      <c r="IPV280" s="508"/>
      <c r="IPW280" s="508"/>
      <c r="IPX280" s="508"/>
      <c r="IPY280" s="508"/>
      <c r="IPZ280" s="508"/>
      <c r="IQA280" s="508"/>
      <c r="IQB280" s="508"/>
      <c r="IQC280" s="508"/>
      <c r="IQD280" s="508"/>
      <c r="IQE280" s="508"/>
      <c r="IQF280" s="508"/>
      <c r="IQG280" s="508"/>
      <c r="IQH280" s="508"/>
      <c r="IQI280" s="508"/>
      <c r="IQJ280" s="508"/>
      <c r="IQK280" s="508"/>
      <c r="IQL280" s="508"/>
      <c r="IQM280" s="508"/>
      <c r="IQN280" s="508"/>
      <c r="IQO280" s="508"/>
      <c r="IQP280" s="508"/>
      <c r="IQQ280" s="508"/>
      <c r="IQR280" s="508"/>
      <c r="IQS280" s="508"/>
      <c r="IQT280" s="508"/>
      <c r="IQU280" s="508"/>
      <c r="IQV280" s="508"/>
      <c r="IQW280" s="508"/>
      <c r="IQX280" s="508"/>
      <c r="IQY280" s="508"/>
      <c r="IQZ280" s="508"/>
      <c r="IRA280" s="508"/>
      <c r="IRB280" s="508"/>
      <c r="IRC280" s="508"/>
      <c r="IRD280" s="508"/>
      <c r="IRE280" s="508"/>
      <c r="IRF280" s="508"/>
      <c r="IRG280" s="508"/>
      <c r="IRH280" s="508"/>
      <c r="IRI280" s="508"/>
      <c r="IRJ280" s="508"/>
      <c r="IRK280" s="508"/>
      <c r="IRL280" s="508"/>
      <c r="IRM280" s="508"/>
      <c r="IRN280" s="508"/>
      <c r="IRO280" s="508"/>
      <c r="IRP280" s="508"/>
      <c r="IRQ280" s="508"/>
      <c r="IRR280" s="508"/>
      <c r="IRS280" s="508"/>
      <c r="IRT280" s="508"/>
      <c r="IRU280" s="508"/>
      <c r="IRV280" s="508"/>
      <c r="IRW280" s="508"/>
      <c r="IRX280" s="508"/>
      <c r="IRY280" s="508"/>
      <c r="IRZ280" s="508"/>
      <c r="ISA280" s="508"/>
      <c r="ISB280" s="508"/>
      <c r="ISC280" s="508"/>
      <c r="ISD280" s="508"/>
      <c r="ISE280" s="508"/>
      <c r="ISF280" s="508"/>
      <c r="ISG280" s="508"/>
      <c r="ISH280" s="508"/>
      <c r="ISI280" s="508"/>
      <c r="ISJ280" s="508"/>
      <c r="ISK280" s="508"/>
      <c r="ISL280" s="508"/>
      <c r="ISM280" s="508"/>
      <c r="ISN280" s="508"/>
      <c r="ISO280" s="508"/>
      <c r="ISP280" s="508"/>
      <c r="ISQ280" s="508"/>
      <c r="ISR280" s="508"/>
      <c r="ISS280" s="508"/>
      <c r="IST280" s="508"/>
      <c r="ISU280" s="508"/>
      <c r="ISV280" s="508"/>
      <c r="ISW280" s="508"/>
      <c r="ISX280" s="508"/>
      <c r="ISY280" s="508"/>
      <c r="ISZ280" s="508"/>
      <c r="ITA280" s="508"/>
      <c r="ITB280" s="508"/>
      <c r="ITC280" s="508"/>
      <c r="ITD280" s="508"/>
      <c r="ITE280" s="508"/>
      <c r="ITF280" s="508"/>
      <c r="ITG280" s="508"/>
      <c r="ITH280" s="508"/>
      <c r="ITI280" s="508"/>
      <c r="ITJ280" s="508"/>
      <c r="ITK280" s="508"/>
      <c r="ITL280" s="508"/>
      <c r="ITM280" s="508"/>
      <c r="ITN280" s="508"/>
      <c r="ITO280" s="508"/>
      <c r="ITP280" s="508"/>
      <c r="ITQ280" s="508"/>
      <c r="ITR280" s="508"/>
      <c r="ITS280" s="508"/>
      <c r="ITT280" s="508"/>
      <c r="ITU280" s="508"/>
      <c r="ITV280" s="508"/>
      <c r="ITW280" s="508"/>
      <c r="ITX280" s="508"/>
      <c r="ITY280" s="508"/>
      <c r="ITZ280" s="508"/>
      <c r="IUA280" s="508"/>
      <c r="IUB280" s="508"/>
      <c r="IUC280" s="508"/>
      <c r="IUD280" s="508"/>
      <c r="IUE280" s="508"/>
      <c r="IUF280" s="508"/>
      <c r="IUG280" s="508"/>
      <c r="IUH280" s="508"/>
      <c r="IUI280" s="508"/>
      <c r="IUJ280" s="508"/>
      <c r="IUK280" s="508"/>
      <c r="IUL280" s="508"/>
      <c r="IUM280" s="508"/>
      <c r="IUN280" s="508"/>
      <c r="IUO280" s="508"/>
      <c r="IUP280" s="508"/>
      <c r="IUQ280" s="508"/>
      <c r="IUR280" s="508"/>
      <c r="IUS280" s="508"/>
      <c r="IUT280" s="508"/>
      <c r="IUU280" s="508"/>
      <c r="IUV280" s="508"/>
      <c r="IUW280" s="508"/>
      <c r="IUX280" s="508"/>
      <c r="IUY280" s="508"/>
      <c r="IUZ280" s="508"/>
      <c r="IVA280" s="508"/>
      <c r="IVB280" s="508"/>
      <c r="IVC280" s="508"/>
      <c r="IVD280" s="508"/>
      <c r="IVE280" s="508"/>
      <c r="IVF280" s="508"/>
      <c r="IVG280" s="508"/>
      <c r="IVH280" s="508"/>
      <c r="IVI280" s="508"/>
      <c r="IVJ280" s="508"/>
      <c r="IVK280" s="508"/>
      <c r="IVL280" s="508"/>
      <c r="IVM280" s="508"/>
      <c r="IVN280" s="508"/>
      <c r="IVO280" s="508"/>
      <c r="IVP280" s="508"/>
      <c r="IVQ280" s="508"/>
      <c r="IVR280" s="508"/>
      <c r="IVS280" s="508"/>
      <c r="IVT280" s="508"/>
      <c r="IVU280" s="508"/>
      <c r="IVV280" s="508"/>
      <c r="IVW280" s="508"/>
      <c r="IVX280" s="508"/>
      <c r="IVY280" s="508"/>
      <c r="IVZ280" s="508"/>
      <c r="IWA280" s="508"/>
      <c r="IWB280" s="508"/>
      <c r="IWC280" s="508"/>
      <c r="IWD280" s="508"/>
      <c r="IWE280" s="508"/>
      <c r="IWF280" s="508"/>
      <c r="IWG280" s="508"/>
      <c r="IWH280" s="508"/>
      <c r="IWI280" s="508"/>
      <c r="IWJ280" s="508"/>
      <c r="IWK280" s="508"/>
      <c r="IWL280" s="508"/>
      <c r="IWM280" s="508"/>
      <c r="IWN280" s="508"/>
      <c r="IWO280" s="508"/>
      <c r="IWP280" s="508"/>
      <c r="IWQ280" s="508"/>
      <c r="IWR280" s="508"/>
      <c r="IWS280" s="508"/>
      <c r="IWT280" s="508"/>
      <c r="IWU280" s="508"/>
      <c r="IWV280" s="508"/>
      <c r="IWW280" s="508"/>
      <c r="IWX280" s="508"/>
      <c r="IWY280" s="508"/>
      <c r="IWZ280" s="508"/>
      <c r="IXA280" s="508"/>
      <c r="IXB280" s="508"/>
      <c r="IXC280" s="508"/>
      <c r="IXD280" s="508"/>
      <c r="IXE280" s="508"/>
      <c r="IXF280" s="508"/>
      <c r="IXG280" s="508"/>
      <c r="IXH280" s="508"/>
      <c r="IXI280" s="508"/>
      <c r="IXJ280" s="508"/>
      <c r="IXK280" s="508"/>
      <c r="IXL280" s="508"/>
      <c r="IXM280" s="508"/>
      <c r="IXN280" s="508"/>
      <c r="IXO280" s="508"/>
      <c r="IXP280" s="508"/>
      <c r="IXQ280" s="508"/>
      <c r="IXR280" s="508"/>
      <c r="IXS280" s="508"/>
      <c r="IXT280" s="508"/>
      <c r="IXU280" s="508"/>
      <c r="IXV280" s="508"/>
      <c r="IXW280" s="508"/>
      <c r="IXX280" s="508"/>
      <c r="IXY280" s="508"/>
      <c r="IXZ280" s="508"/>
      <c r="IYA280" s="508"/>
      <c r="IYB280" s="508"/>
      <c r="IYC280" s="508"/>
      <c r="IYD280" s="508"/>
      <c r="IYE280" s="508"/>
      <c r="IYF280" s="508"/>
      <c r="IYG280" s="508"/>
      <c r="IYH280" s="508"/>
      <c r="IYI280" s="508"/>
      <c r="IYJ280" s="508"/>
      <c r="IYK280" s="508"/>
      <c r="IYL280" s="508"/>
      <c r="IYM280" s="508"/>
      <c r="IYN280" s="508"/>
      <c r="IYO280" s="508"/>
      <c r="IYP280" s="508"/>
      <c r="IYQ280" s="508"/>
      <c r="IYR280" s="508"/>
      <c r="IYS280" s="508"/>
      <c r="IYT280" s="508"/>
      <c r="IYU280" s="508"/>
      <c r="IYV280" s="508"/>
      <c r="IYW280" s="508"/>
      <c r="IYX280" s="508"/>
      <c r="IYY280" s="508"/>
      <c r="IYZ280" s="508"/>
      <c r="IZA280" s="508"/>
      <c r="IZB280" s="508"/>
      <c r="IZC280" s="508"/>
      <c r="IZD280" s="508"/>
      <c r="IZE280" s="508"/>
      <c r="IZF280" s="508"/>
      <c r="IZG280" s="508"/>
      <c r="IZH280" s="508"/>
      <c r="IZI280" s="508"/>
      <c r="IZJ280" s="508"/>
      <c r="IZK280" s="508"/>
      <c r="IZL280" s="508"/>
      <c r="IZM280" s="508"/>
      <c r="IZN280" s="508"/>
      <c r="IZO280" s="508"/>
      <c r="IZP280" s="508"/>
      <c r="IZQ280" s="508"/>
      <c r="IZR280" s="508"/>
      <c r="IZS280" s="508"/>
      <c r="IZT280" s="508"/>
      <c r="IZU280" s="508"/>
      <c r="IZV280" s="508"/>
      <c r="IZW280" s="508"/>
      <c r="IZX280" s="508"/>
      <c r="IZY280" s="508"/>
      <c r="IZZ280" s="508"/>
      <c r="JAA280" s="508"/>
      <c r="JAB280" s="508"/>
      <c r="JAC280" s="508"/>
      <c r="JAD280" s="508"/>
      <c r="JAE280" s="508"/>
      <c r="JAF280" s="508"/>
      <c r="JAG280" s="508"/>
      <c r="JAH280" s="508"/>
      <c r="JAI280" s="508"/>
      <c r="JAJ280" s="508"/>
      <c r="JAK280" s="508"/>
      <c r="JAL280" s="508"/>
      <c r="JAM280" s="508"/>
      <c r="JAN280" s="508"/>
      <c r="JAO280" s="508"/>
      <c r="JAP280" s="508"/>
      <c r="JAQ280" s="508"/>
      <c r="JAR280" s="508"/>
      <c r="JAS280" s="508"/>
      <c r="JAT280" s="508"/>
      <c r="JAU280" s="508"/>
      <c r="JAV280" s="508"/>
      <c r="JAW280" s="508"/>
      <c r="JAX280" s="508"/>
      <c r="JAY280" s="508"/>
      <c r="JAZ280" s="508"/>
      <c r="JBA280" s="508"/>
      <c r="JBB280" s="508"/>
      <c r="JBC280" s="508"/>
      <c r="JBD280" s="508"/>
      <c r="JBE280" s="508"/>
      <c r="JBF280" s="508"/>
      <c r="JBG280" s="508"/>
      <c r="JBH280" s="508"/>
      <c r="JBI280" s="508"/>
      <c r="JBJ280" s="508"/>
      <c r="JBK280" s="508"/>
      <c r="JBL280" s="508"/>
      <c r="JBM280" s="508"/>
      <c r="JBN280" s="508"/>
      <c r="JBO280" s="508"/>
      <c r="JBP280" s="508"/>
      <c r="JBQ280" s="508"/>
      <c r="JBR280" s="508"/>
      <c r="JBS280" s="508"/>
      <c r="JBT280" s="508"/>
      <c r="JBU280" s="508"/>
      <c r="JBV280" s="508"/>
      <c r="JBW280" s="508"/>
      <c r="JBX280" s="508"/>
      <c r="JBY280" s="508"/>
      <c r="JBZ280" s="508"/>
      <c r="JCA280" s="508"/>
      <c r="JCB280" s="508"/>
      <c r="JCC280" s="508"/>
      <c r="JCD280" s="508"/>
      <c r="JCE280" s="508"/>
      <c r="JCF280" s="508"/>
      <c r="JCG280" s="508"/>
      <c r="JCH280" s="508"/>
      <c r="JCI280" s="508"/>
      <c r="JCJ280" s="508"/>
      <c r="JCK280" s="508"/>
      <c r="JCL280" s="508"/>
      <c r="JCM280" s="508"/>
      <c r="JCN280" s="508"/>
      <c r="JCO280" s="508"/>
      <c r="JCP280" s="508"/>
      <c r="JCQ280" s="508"/>
      <c r="JCR280" s="508"/>
      <c r="JCS280" s="508"/>
      <c r="JCT280" s="508"/>
      <c r="JCU280" s="508"/>
      <c r="JCV280" s="508"/>
      <c r="JCW280" s="508"/>
      <c r="JCX280" s="508"/>
      <c r="JCY280" s="508"/>
      <c r="JCZ280" s="508"/>
      <c r="JDA280" s="508"/>
      <c r="JDB280" s="508"/>
      <c r="JDC280" s="508"/>
      <c r="JDD280" s="508"/>
      <c r="JDE280" s="508"/>
      <c r="JDF280" s="508"/>
      <c r="JDG280" s="508"/>
      <c r="JDH280" s="508"/>
      <c r="JDI280" s="508"/>
      <c r="JDJ280" s="508"/>
      <c r="JDK280" s="508"/>
      <c r="JDL280" s="508"/>
      <c r="JDM280" s="508"/>
      <c r="JDN280" s="508"/>
      <c r="JDO280" s="508"/>
      <c r="JDP280" s="508"/>
      <c r="JDQ280" s="508"/>
      <c r="JDR280" s="508"/>
      <c r="JDS280" s="508"/>
      <c r="JDT280" s="508"/>
      <c r="JDU280" s="508"/>
      <c r="JDV280" s="508"/>
      <c r="JDW280" s="508"/>
      <c r="JDX280" s="508"/>
      <c r="JDY280" s="508"/>
      <c r="JDZ280" s="508"/>
      <c r="JEA280" s="508"/>
      <c r="JEB280" s="508"/>
      <c r="JEC280" s="508"/>
      <c r="JED280" s="508"/>
      <c r="JEE280" s="508"/>
      <c r="JEF280" s="508"/>
      <c r="JEG280" s="508"/>
      <c r="JEH280" s="508"/>
      <c r="JEI280" s="508"/>
      <c r="JEJ280" s="508"/>
      <c r="JEK280" s="508"/>
      <c r="JEL280" s="508"/>
      <c r="JEM280" s="508"/>
      <c r="JEN280" s="508"/>
      <c r="JEO280" s="508"/>
      <c r="JEP280" s="508"/>
      <c r="JEQ280" s="508"/>
      <c r="JER280" s="508"/>
      <c r="JES280" s="508"/>
      <c r="JET280" s="508"/>
      <c r="JEU280" s="508"/>
      <c r="JEV280" s="508"/>
      <c r="JEW280" s="508"/>
      <c r="JEX280" s="508"/>
      <c r="JEY280" s="508"/>
      <c r="JEZ280" s="508"/>
      <c r="JFA280" s="508"/>
      <c r="JFB280" s="508"/>
      <c r="JFC280" s="508"/>
      <c r="JFD280" s="508"/>
      <c r="JFE280" s="508"/>
      <c r="JFF280" s="508"/>
      <c r="JFG280" s="508"/>
      <c r="JFH280" s="508"/>
      <c r="JFI280" s="508"/>
      <c r="JFJ280" s="508"/>
      <c r="JFK280" s="508"/>
      <c r="JFL280" s="508"/>
      <c r="JFM280" s="508"/>
      <c r="JFN280" s="508"/>
      <c r="JFO280" s="508"/>
      <c r="JFP280" s="508"/>
      <c r="JFQ280" s="508"/>
      <c r="JFR280" s="508"/>
      <c r="JFS280" s="508"/>
      <c r="JFT280" s="508"/>
      <c r="JFU280" s="508"/>
      <c r="JFV280" s="508"/>
      <c r="JFW280" s="508"/>
      <c r="JFX280" s="508"/>
      <c r="JFY280" s="508"/>
      <c r="JFZ280" s="508"/>
      <c r="JGA280" s="508"/>
      <c r="JGB280" s="508"/>
      <c r="JGC280" s="508"/>
      <c r="JGD280" s="508"/>
      <c r="JGE280" s="508"/>
      <c r="JGF280" s="508"/>
      <c r="JGG280" s="508"/>
      <c r="JGH280" s="508"/>
      <c r="JGI280" s="508"/>
      <c r="JGJ280" s="508"/>
      <c r="JGK280" s="508"/>
      <c r="JGL280" s="508"/>
      <c r="JGM280" s="508"/>
      <c r="JGN280" s="508"/>
      <c r="JGO280" s="508"/>
      <c r="JGP280" s="508"/>
      <c r="JGQ280" s="508"/>
      <c r="JGR280" s="508"/>
      <c r="JGS280" s="508"/>
      <c r="JGT280" s="508"/>
      <c r="JGU280" s="508"/>
      <c r="JGV280" s="508"/>
      <c r="JGW280" s="508"/>
      <c r="JGX280" s="508"/>
      <c r="JGY280" s="508"/>
      <c r="JGZ280" s="508"/>
      <c r="JHA280" s="508"/>
      <c r="JHB280" s="508"/>
      <c r="JHC280" s="508"/>
      <c r="JHD280" s="508"/>
      <c r="JHE280" s="508"/>
      <c r="JHF280" s="508"/>
      <c r="JHG280" s="508"/>
      <c r="JHH280" s="508"/>
      <c r="JHI280" s="508"/>
      <c r="JHJ280" s="508"/>
      <c r="JHK280" s="508"/>
      <c r="JHL280" s="508"/>
      <c r="JHM280" s="508"/>
      <c r="JHN280" s="508"/>
      <c r="JHO280" s="508"/>
      <c r="JHP280" s="508"/>
      <c r="JHQ280" s="508"/>
      <c r="JHR280" s="508"/>
      <c r="JHS280" s="508"/>
      <c r="JHT280" s="508"/>
      <c r="JHU280" s="508"/>
      <c r="JHV280" s="508"/>
      <c r="JHW280" s="508"/>
      <c r="JHX280" s="508"/>
      <c r="JHY280" s="508"/>
      <c r="JHZ280" s="508"/>
      <c r="JIA280" s="508"/>
      <c r="JIB280" s="508"/>
      <c r="JIC280" s="508"/>
      <c r="JID280" s="508"/>
      <c r="JIE280" s="508"/>
      <c r="JIF280" s="508"/>
      <c r="JIG280" s="508"/>
      <c r="JIH280" s="508"/>
      <c r="JII280" s="508"/>
      <c r="JIJ280" s="508"/>
      <c r="JIK280" s="508"/>
      <c r="JIL280" s="508"/>
      <c r="JIM280" s="508"/>
      <c r="JIN280" s="508"/>
      <c r="JIO280" s="508"/>
      <c r="JIP280" s="508"/>
      <c r="JIQ280" s="508"/>
      <c r="JIR280" s="508"/>
      <c r="JIS280" s="508"/>
      <c r="JIT280" s="508"/>
      <c r="JIU280" s="508"/>
      <c r="JIV280" s="508"/>
      <c r="JIW280" s="508"/>
      <c r="JIX280" s="508"/>
      <c r="JIY280" s="508"/>
      <c r="JIZ280" s="508"/>
      <c r="JJA280" s="508"/>
      <c r="JJB280" s="508"/>
      <c r="JJC280" s="508"/>
      <c r="JJD280" s="508"/>
      <c r="JJE280" s="508"/>
      <c r="JJF280" s="508"/>
      <c r="JJG280" s="508"/>
      <c r="JJH280" s="508"/>
      <c r="JJI280" s="508"/>
      <c r="JJJ280" s="508"/>
      <c r="JJK280" s="508"/>
      <c r="JJL280" s="508"/>
      <c r="JJM280" s="508"/>
      <c r="JJN280" s="508"/>
      <c r="JJO280" s="508"/>
      <c r="JJP280" s="508"/>
      <c r="JJQ280" s="508"/>
      <c r="JJR280" s="508"/>
      <c r="JJS280" s="508"/>
      <c r="JJT280" s="508"/>
      <c r="JJU280" s="508"/>
      <c r="JJV280" s="508"/>
      <c r="JJW280" s="508"/>
      <c r="JJX280" s="508"/>
      <c r="JJY280" s="508"/>
      <c r="JJZ280" s="508"/>
      <c r="JKA280" s="508"/>
      <c r="JKB280" s="508"/>
      <c r="JKC280" s="508"/>
      <c r="JKD280" s="508"/>
      <c r="JKE280" s="508"/>
      <c r="JKF280" s="508"/>
      <c r="JKG280" s="508"/>
      <c r="JKH280" s="508"/>
      <c r="JKI280" s="508"/>
      <c r="JKJ280" s="508"/>
      <c r="JKK280" s="508"/>
      <c r="JKL280" s="508"/>
      <c r="JKM280" s="508"/>
      <c r="JKN280" s="508"/>
      <c r="JKO280" s="508"/>
      <c r="JKP280" s="508"/>
      <c r="JKQ280" s="508"/>
      <c r="JKR280" s="508"/>
      <c r="JKS280" s="508"/>
      <c r="JKT280" s="508"/>
      <c r="JKU280" s="508"/>
      <c r="JKV280" s="508"/>
      <c r="JKW280" s="508"/>
      <c r="JKX280" s="508"/>
      <c r="JKY280" s="508"/>
      <c r="JKZ280" s="508"/>
      <c r="JLA280" s="508"/>
      <c r="JLB280" s="508"/>
      <c r="JLC280" s="508"/>
      <c r="JLD280" s="508"/>
      <c r="JLE280" s="508"/>
      <c r="JLF280" s="508"/>
      <c r="JLG280" s="508"/>
      <c r="JLH280" s="508"/>
      <c r="JLI280" s="508"/>
      <c r="JLJ280" s="508"/>
      <c r="JLK280" s="508"/>
      <c r="JLL280" s="508"/>
      <c r="JLM280" s="508"/>
      <c r="JLN280" s="508"/>
      <c r="JLO280" s="508"/>
      <c r="JLP280" s="508"/>
      <c r="JLQ280" s="508"/>
      <c r="JLR280" s="508"/>
      <c r="JLS280" s="508"/>
      <c r="JLT280" s="508"/>
      <c r="JLU280" s="508"/>
      <c r="JLV280" s="508"/>
      <c r="JLW280" s="508"/>
      <c r="JLX280" s="508"/>
      <c r="JLY280" s="508"/>
      <c r="JLZ280" s="508"/>
      <c r="JMA280" s="508"/>
      <c r="JMB280" s="508"/>
      <c r="JMC280" s="508"/>
      <c r="JMD280" s="508"/>
      <c r="JME280" s="508"/>
      <c r="JMF280" s="508"/>
      <c r="JMG280" s="508"/>
      <c r="JMH280" s="508"/>
      <c r="JMI280" s="508"/>
      <c r="JMJ280" s="508"/>
      <c r="JMK280" s="508"/>
      <c r="JML280" s="508"/>
      <c r="JMM280" s="508"/>
      <c r="JMN280" s="508"/>
      <c r="JMO280" s="508"/>
      <c r="JMP280" s="508"/>
      <c r="JMQ280" s="508"/>
      <c r="JMR280" s="508"/>
      <c r="JMS280" s="508"/>
      <c r="JMT280" s="508"/>
      <c r="JMU280" s="508"/>
      <c r="JMV280" s="508"/>
      <c r="JMW280" s="508"/>
      <c r="JMX280" s="508"/>
      <c r="JMY280" s="508"/>
      <c r="JMZ280" s="508"/>
      <c r="JNA280" s="508"/>
      <c r="JNB280" s="508"/>
      <c r="JNC280" s="508"/>
      <c r="JND280" s="508"/>
      <c r="JNE280" s="508"/>
      <c r="JNF280" s="508"/>
      <c r="JNG280" s="508"/>
      <c r="JNH280" s="508"/>
      <c r="JNI280" s="508"/>
      <c r="JNJ280" s="508"/>
      <c r="JNK280" s="508"/>
      <c r="JNL280" s="508"/>
      <c r="JNM280" s="508"/>
      <c r="JNN280" s="508"/>
      <c r="JNO280" s="508"/>
      <c r="JNP280" s="508"/>
      <c r="JNQ280" s="508"/>
      <c r="JNR280" s="508"/>
      <c r="JNS280" s="508"/>
      <c r="JNT280" s="508"/>
      <c r="JNU280" s="508"/>
      <c r="JNV280" s="508"/>
      <c r="JNW280" s="508"/>
      <c r="JNX280" s="508"/>
      <c r="JNY280" s="508"/>
      <c r="JNZ280" s="508"/>
      <c r="JOA280" s="508"/>
      <c r="JOB280" s="508"/>
      <c r="JOC280" s="508"/>
      <c r="JOD280" s="508"/>
      <c r="JOE280" s="508"/>
      <c r="JOF280" s="508"/>
      <c r="JOG280" s="508"/>
      <c r="JOH280" s="508"/>
      <c r="JOI280" s="508"/>
      <c r="JOJ280" s="508"/>
      <c r="JOK280" s="508"/>
      <c r="JOL280" s="508"/>
      <c r="JOM280" s="508"/>
      <c r="JON280" s="508"/>
      <c r="JOO280" s="508"/>
      <c r="JOP280" s="508"/>
      <c r="JOQ280" s="508"/>
      <c r="JOR280" s="508"/>
      <c r="JOS280" s="508"/>
      <c r="JOT280" s="508"/>
      <c r="JOU280" s="508"/>
      <c r="JOV280" s="508"/>
      <c r="JOW280" s="508"/>
      <c r="JOX280" s="508"/>
      <c r="JOY280" s="508"/>
      <c r="JOZ280" s="508"/>
      <c r="JPA280" s="508"/>
      <c r="JPB280" s="508"/>
      <c r="JPC280" s="508"/>
      <c r="JPD280" s="508"/>
      <c r="JPE280" s="508"/>
      <c r="JPF280" s="508"/>
      <c r="JPG280" s="508"/>
      <c r="JPH280" s="508"/>
      <c r="JPI280" s="508"/>
      <c r="JPJ280" s="508"/>
      <c r="JPK280" s="508"/>
      <c r="JPL280" s="508"/>
      <c r="JPM280" s="508"/>
      <c r="JPN280" s="508"/>
      <c r="JPO280" s="508"/>
      <c r="JPP280" s="508"/>
      <c r="JPQ280" s="508"/>
      <c r="JPR280" s="508"/>
      <c r="JPS280" s="508"/>
      <c r="JPT280" s="508"/>
      <c r="JPU280" s="508"/>
      <c r="JPV280" s="508"/>
      <c r="JPW280" s="508"/>
      <c r="JPX280" s="508"/>
      <c r="JPY280" s="508"/>
      <c r="JPZ280" s="508"/>
      <c r="JQA280" s="508"/>
      <c r="JQB280" s="508"/>
      <c r="JQC280" s="508"/>
      <c r="JQD280" s="508"/>
      <c r="JQE280" s="508"/>
      <c r="JQF280" s="508"/>
      <c r="JQG280" s="508"/>
      <c r="JQH280" s="508"/>
      <c r="JQI280" s="508"/>
      <c r="JQJ280" s="508"/>
      <c r="JQK280" s="508"/>
      <c r="JQL280" s="508"/>
      <c r="JQM280" s="508"/>
      <c r="JQN280" s="508"/>
      <c r="JQO280" s="508"/>
      <c r="JQP280" s="508"/>
      <c r="JQQ280" s="508"/>
      <c r="JQR280" s="508"/>
      <c r="JQS280" s="508"/>
      <c r="JQT280" s="508"/>
      <c r="JQU280" s="508"/>
      <c r="JQV280" s="508"/>
      <c r="JQW280" s="508"/>
      <c r="JQX280" s="508"/>
      <c r="JQY280" s="508"/>
      <c r="JQZ280" s="508"/>
      <c r="JRA280" s="508"/>
      <c r="JRB280" s="508"/>
      <c r="JRC280" s="508"/>
      <c r="JRD280" s="508"/>
      <c r="JRE280" s="508"/>
      <c r="JRF280" s="508"/>
      <c r="JRG280" s="508"/>
      <c r="JRH280" s="508"/>
      <c r="JRI280" s="508"/>
      <c r="JRJ280" s="508"/>
      <c r="JRK280" s="508"/>
      <c r="JRL280" s="508"/>
      <c r="JRM280" s="508"/>
      <c r="JRN280" s="508"/>
      <c r="JRO280" s="508"/>
      <c r="JRP280" s="508"/>
      <c r="JRQ280" s="508"/>
      <c r="JRR280" s="508"/>
      <c r="JRS280" s="508"/>
      <c r="JRT280" s="508"/>
      <c r="JRU280" s="508"/>
      <c r="JRV280" s="508"/>
      <c r="JRW280" s="508"/>
      <c r="JRX280" s="508"/>
      <c r="JRY280" s="508"/>
      <c r="JRZ280" s="508"/>
      <c r="JSA280" s="508"/>
      <c r="JSB280" s="508"/>
      <c r="JSC280" s="508"/>
      <c r="JSD280" s="508"/>
      <c r="JSE280" s="508"/>
      <c r="JSF280" s="508"/>
      <c r="JSG280" s="508"/>
      <c r="JSH280" s="508"/>
      <c r="JSI280" s="508"/>
      <c r="JSJ280" s="508"/>
      <c r="JSK280" s="508"/>
      <c r="JSL280" s="508"/>
      <c r="JSM280" s="508"/>
      <c r="JSN280" s="508"/>
      <c r="JSO280" s="508"/>
      <c r="JSP280" s="508"/>
      <c r="JSQ280" s="508"/>
      <c r="JSR280" s="508"/>
      <c r="JSS280" s="508"/>
      <c r="JST280" s="508"/>
      <c r="JSU280" s="508"/>
      <c r="JSV280" s="508"/>
      <c r="JSW280" s="508"/>
      <c r="JSX280" s="508"/>
      <c r="JSY280" s="508"/>
      <c r="JSZ280" s="508"/>
      <c r="JTA280" s="508"/>
      <c r="JTB280" s="508"/>
      <c r="JTC280" s="508"/>
      <c r="JTD280" s="508"/>
      <c r="JTE280" s="508"/>
      <c r="JTF280" s="508"/>
      <c r="JTG280" s="508"/>
      <c r="JTH280" s="508"/>
      <c r="JTI280" s="508"/>
      <c r="JTJ280" s="508"/>
      <c r="JTK280" s="508"/>
      <c r="JTL280" s="508"/>
      <c r="JTM280" s="508"/>
      <c r="JTN280" s="508"/>
      <c r="JTO280" s="508"/>
      <c r="JTP280" s="508"/>
      <c r="JTQ280" s="508"/>
      <c r="JTR280" s="508"/>
      <c r="JTS280" s="508"/>
      <c r="JTT280" s="508"/>
      <c r="JTU280" s="508"/>
      <c r="JTV280" s="508"/>
      <c r="JTW280" s="508"/>
      <c r="JTX280" s="508"/>
      <c r="JTY280" s="508"/>
      <c r="JTZ280" s="508"/>
      <c r="JUA280" s="508"/>
      <c r="JUB280" s="508"/>
      <c r="JUC280" s="508"/>
      <c r="JUD280" s="508"/>
      <c r="JUE280" s="508"/>
      <c r="JUF280" s="508"/>
      <c r="JUG280" s="508"/>
      <c r="JUH280" s="508"/>
      <c r="JUI280" s="508"/>
      <c r="JUJ280" s="508"/>
      <c r="JUK280" s="508"/>
      <c r="JUL280" s="508"/>
      <c r="JUM280" s="508"/>
      <c r="JUN280" s="508"/>
      <c r="JUO280" s="508"/>
      <c r="JUP280" s="508"/>
      <c r="JUQ280" s="508"/>
      <c r="JUR280" s="508"/>
      <c r="JUS280" s="508"/>
      <c r="JUT280" s="508"/>
      <c r="JUU280" s="508"/>
      <c r="JUV280" s="508"/>
      <c r="JUW280" s="508"/>
      <c r="JUX280" s="508"/>
      <c r="JUY280" s="508"/>
      <c r="JUZ280" s="508"/>
      <c r="JVA280" s="508"/>
      <c r="JVB280" s="508"/>
      <c r="JVC280" s="508"/>
      <c r="JVD280" s="508"/>
      <c r="JVE280" s="508"/>
      <c r="JVF280" s="508"/>
      <c r="JVG280" s="508"/>
      <c r="JVH280" s="508"/>
      <c r="JVI280" s="508"/>
      <c r="JVJ280" s="508"/>
      <c r="JVK280" s="508"/>
      <c r="JVL280" s="508"/>
      <c r="JVM280" s="508"/>
      <c r="JVN280" s="508"/>
      <c r="JVO280" s="508"/>
      <c r="JVP280" s="508"/>
      <c r="JVQ280" s="508"/>
      <c r="JVR280" s="508"/>
      <c r="JVS280" s="508"/>
      <c r="JVT280" s="508"/>
      <c r="JVU280" s="508"/>
      <c r="JVV280" s="508"/>
      <c r="JVW280" s="508"/>
      <c r="JVX280" s="508"/>
      <c r="JVY280" s="508"/>
      <c r="JVZ280" s="508"/>
      <c r="JWA280" s="508"/>
      <c r="JWB280" s="508"/>
      <c r="JWC280" s="508"/>
      <c r="JWD280" s="508"/>
      <c r="JWE280" s="508"/>
      <c r="JWF280" s="508"/>
      <c r="JWG280" s="508"/>
      <c r="JWH280" s="508"/>
      <c r="JWI280" s="508"/>
      <c r="JWJ280" s="508"/>
      <c r="JWK280" s="508"/>
      <c r="JWL280" s="508"/>
      <c r="JWM280" s="508"/>
      <c r="JWN280" s="508"/>
      <c r="JWO280" s="508"/>
      <c r="JWP280" s="508"/>
      <c r="JWQ280" s="508"/>
      <c r="JWR280" s="508"/>
      <c r="JWS280" s="508"/>
      <c r="JWT280" s="508"/>
      <c r="JWU280" s="508"/>
      <c r="JWV280" s="508"/>
      <c r="JWW280" s="508"/>
      <c r="JWX280" s="508"/>
      <c r="JWY280" s="508"/>
      <c r="JWZ280" s="508"/>
      <c r="JXA280" s="508"/>
      <c r="JXB280" s="508"/>
      <c r="JXC280" s="508"/>
      <c r="JXD280" s="508"/>
      <c r="JXE280" s="508"/>
      <c r="JXF280" s="508"/>
      <c r="JXG280" s="508"/>
      <c r="JXH280" s="508"/>
      <c r="JXI280" s="508"/>
      <c r="JXJ280" s="508"/>
      <c r="JXK280" s="508"/>
      <c r="JXL280" s="508"/>
      <c r="JXM280" s="508"/>
      <c r="JXN280" s="508"/>
      <c r="JXO280" s="508"/>
      <c r="JXP280" s="508"/>
      <c r="JXQ280" s="508"/>
      <c r="JXR280" s="508"/>
      <c r="JXS280" s="508"/>
      <c r="JXT280" s="508"/>
      <c r="JXU280" s="508"/>
      <c r="JXV280" s="508"/>
      <c r="JXW280" s="508"/>
      <c r="JXX280" s="508"/>
      <c r="JXY280" s="508"/>
      <c r="JXZ280" s="508"/>
      <c r="JYA280" s="508"/>
      <c r="JYB280" s="508"/>
      <c r="JYC280" s="508"/>
      <c r="JYD280" s="508"/>
      <c r="JYE280" s="508"/>
      <c r="JYF280" s="508"/>
      <c r="JYG280" s="508"/>
      <c r="JYH280" s="508"/>
      <c r="JYI280" s="508"/>
      <c r="JYJ280" s="508"/>
      <c r="JYK280" s="508"/>
      <c r="JYL280" s="508"/>
      <c r="JYM280" s="508"/>
      <c r="JYN280" s="508"/>
      <c r="JYO280" s="508"/>
      <c r="JYP280" s="508"/>
      <c r="JYQ280" s="508"/>
      <c r="JYR280" s="508"/>
      <c r="JYS280" s="508"/>
      <c r="JYT280" s="508"/>
      <c r="JYU280" s="508"/>
      <c r="JYV280" s="508"/>
      <c r="JYW280" s="508"/>
      <c r="JYX280" s="508"/>
      <c r="JYY280" s="508"/>
      <c r="JYZ280" s="508"/>
      <c r="JZA280" s="508"/>
      <c r="JZB280" s="508"/>
      <c r="JZC280" s="508"/>
      <c r="JZD280" s="508"/>
      <c r="JZE280" s="508"/>
      <c r="JZF280" s="508"/>
      <c r="JZG280" s="508"/>
      <c r="JZH280" s="508"/>
      <c r="JZI280" s="508"/>
      <c r="JZJ280" s="508"/>
      <c r="JZK280" s="508"/>
      <c r="JZL280" s="508"/>
      <c r="JZM280" s="508"/>
      <c r="JZN280" s="508"/>
      <c r="JZO280" s="508"/>
      <c r="JZP280" s="508"/>
      <c r="JZQ280" s="508"/>
      <c r="JZR280" s="508"/>
      <c r="JZS280" s="508"/>
      <c r="JZT280" s="508"/>
      <c r="JZU280" s="508"/>
      <c r="JZV280" s="508"/>
      <c r="JZW280" s="508"/>
      <c r="JZX280" s="508"/>
      <c r="JZY280" s="508"/>
      <c r="JZZ280" s="508"/>
      <c r="KAA280" s="508"/>
      <c r="KAB280" s="508"/>
      <c r="KAC280" s="508"/>
      <c r="KAD280" s="508"/>
      <c r="KAE280" s="508"/>
      <c r="KAF280" s="508"/>
      <c r="KAG280" s="508"/>
      <c r="KAH280" s="508"/>
      <c r="KAI280" s="508"/>
      <c r="KAJ280" s="508"/>
      <c r="KAK280" s="508"/>
      <c r="KAL280" s="508"/>
      <c r="KAM280" s="508"/>
      <c r="KAN280" s="508"/>
      <c r="KAO280" s="508"/>
      <c r="KAP280" s="508"/>
      <c r="KAQ280" s="508"/>
      <c r="KAR280" s="508"/>
      <c r="KAS280" s="508"/>
      <c r="KAT280" s="508"/>
      <c r="KAU280" s="508"/>
      <c r="KAV280" s="508"/>
      <c r="KAW280" s="508"/>
      <c r="KAX280" s="508"/>
      <c r="KAY280" s="508"/>
      <c r="KAZ280" s="508"/>
      <c r="KBA280" s="508"/>
      <c r="KBB280" s="508"/>
      <c r="KBC280" s="508"/>
      <c r="KBD280" s="508"/>
      <c r="KBE280" s="508"/>
      <c r="KBF280" s="508"/>
      <c r="KBG280" s="508"/>
      <c r="KBH280" s="508"/>
      <c r="KBI280" s="508"/>
      <c r="KBJ280" s="508"/>
      <c r="KBK280" s="508"/>
      <c r="KBL280" s="508"/>
      <c r="KBM280" s="508"/>
      <c r="KBN280" s="508"/>
      <c r="KBO280" s="508"/>
      <c r="KBP280" s="508"/>
      <c r="KBQ280" s="508"/>
      <c r="KBR280" s="508"/>
      <c r="KBS280" s="508"/>
      <c r="KBT280" s="508"/>
      <c r="KBU280" s="508"/>
      <c r="KBV280" s="508"/>
      <c r="KBW280" s="508"/>
      <c r="KBX280" s="508"/>
      <c r="KBY280" s="508"/>
      <c r="KBZ280" s="508"/>
      <c r="KCA280" s="508"/>
      <c r="KCB280" s="508"/>
      <c r="KCC280" s="508"/>
      <c r="KCD280" s="508"/>
      <c r="KCE280" s="508"/>
      <c r="KCF280" s="508"/>
      <c r="KCG280" s="508"/>
      <c r="KCH280" s="508"/>
      <c r="KCI280" s="508"/>
      <c r="KCJ280" s="508"/>
      <c r="KCK280" s="508"/>
      <c r="KCL280" s="508"/>
      <c r="KCM280" s="508"/>
      <c r="KCN280" s="508"/>
      <c r="KCO280" s="508"/>
      <c r="KCP280" s="508"/>
      <c r="KCQ280" s="508"/>
      <c r="KCR280" s="508"/>
      <c r="KCS280" s="508"/>
      <c r="KCT280" s="508"/>
      <c r="KCU280" s="508"/>
      <c r="KCV280" s="508"/>
      <c r="KCW280" s="508"/>
      <c r="KCX280" s="508"/>
      <c r="KCY280" s="508"/>
      <c r="KCZ280" s="508"/>
      <c r="KDA280" s="508"/>
      <c r="KDB280" s="508"/>
      <c r="KDC280" s="508"/>
      <c r="KDD280" s="508"/>
      <c r="KDE280" s="508"/>
      <c r="KDF280" s="508"/>
      <c r="KDG280" s="508"/>
      <c r="KDH280" s="508"/>
      <c r="KDI280" s="508"/>
      <c r="KDJ280" s="508"/>
      <c r="KDK280" s="508"/>
      <c r="KDL280" s="508"/>
      <c r="KDM280" s="508"/>
      <c r="KDN280" s="508"/>
      <c r="KDO280" s="508"/>
      <c r="KDP280" s="508"/>
      <c r="KDQ280" s="508"/>
      <c r="KDR280" s="508"/>
      <c r="KDS280" s="508"/>
      <c r="KDT280" s="508"/>
      <c r="KDU280" s="508"/>
      <c r="KDV280" s="508"/>
      <c r="KDW280" s="508"/>
      <c r="KDX280" s="508"/>
      <c r="KDY280" s="508"/>
      <c r="KDZ280" s="508"/>
      <c r="KEA280" s="508"/>
      <c r="KEB280" s="508"/>
      <c r="KEC280" s="508"/>
      <c r="KED280" s="508"/>
      <c r="KEE280" s="508"/>
      <c r="KEF280" s="508"/>
      <c r="KEG280" s="508"/>
      <c r="KEH280" s="508"/>
      <c r="KEI280" s="508"/>
      <c r="KEJ280" s="508"/>
      <c r="KEK280" s="508"/>
      <c r="KEL280" s="508"/>
      <c r="KEM280" s="508"/>
      <c r="KEN280" s="508"/>
      <c r="KEO280" s="508"/>
      <c r="KEP280" s="508"/>
      <c r="KEQ280" s="508"/>
      <c r="KER280" s="508"/>
      <c r="KES280" s="508"/>
      <c r="KET280" s="508"/>
      <c r="KEU280" s="508"/>
      <c r="KEV280" s="508"/>
      <c r="KEW280" s="508"/>
      <c r="KEX280" s="508"/>
      <c r="KEY280" s="508"/>
      <c r="KEZ280" s="508"/>
      <c r="KFA280" s="508"/>
      <c r="KFB280" s="508"/>
      <c r="KFC280" s="508"/>
      <c r="KFD280" s="508"/>
      <c r="KFE280" s="508"/>
      <c r="KFF280" s="508"/>
      <c r="KFG280" s="508"/>
      <c r="KFH280" s="508"/>
      <c r="KFI280" s="508"/>
      <c r="KFJ280" s="508"/>
      <c r="KFK280" s="508"/>
      <c r="KFL280" s="508"/>
      <c r="KFM280" s="508"/>
      <c r="KFN280" s="508"/>
      <c r="KFO280" s="508"/>
      <c r="KFP280" s="508"/>
      <c r="KFQ280" s="508"/>
      <c r="KFR280" s="508"/>
      <c r="KFS280" s="508"/>
      <c r="KFT280" s="508"/>
      <c r="KFU280" s="508"/>
      <c r="KFV280" s="508"/>
      <c r="KFW280" s="508"/>
      <c r="KFX280" s="508"/>
      <c r="KFY280" s="508"/>
      <c r="KFZ280" s="508"/>
      <c r="KGA280" s="508"/>
      <c r="KGB280" s="508"/>
      <c r="KGC280" s="508"/>
      <c r="KGD280" s="508"/>
      <c r="KGE280" s="508"/>
      <c r="KGF280" s="508"/>
      <c r="KGG280" s="508"/>
      <c r="KGH280" s="508"/>
      <c r="KGI280" s="508"/>
      <c r="KGJ280" s="508"/>
      <c r="KGK280" s="508"/>
      <c r="KGL280" s="508"/>
      <c r="KGM280" s="508"/>
      <c r="KGN280" s="508"/>
      <c r="KGO280" s="508"/>
      <c r="KGP280" s="508"/>
      <c r="KGQ280" s="508"/>
      <c r="KGR280" s="508"/>
      <c r="KGS280" s="508"/>
      <c r="KGT280" s="508"/>
      <c r="KGU280" s="508"/>
      <c r="KGV280" s="508"/>
      <c r="KGW280" s="508"/>
      <c r="KGX280" s="508"/>
      <c r="KGY280" s="508"/>
      <c r="KGZ280" s="508"/>
      <c r="KHA280" s="508"/>
      <c r="KHB280" s="508"/>
      <c r="KHC280" s="508"/>
      <c r="KHD280" s="508"/>
      <c r="KHE280" s="508"/>
      <c r="KHF280" s="508"/>
      <c r="KHG280" s="508"/>
      <c r="KHH280" s="508"/>
      <c r="KHI280" s="508"/>
      <c r="KHJ280" s="508"/>
      <c r="KHK280" s="508"/>
      <c r="KHL280" s="508"/>
      <c r="KHM280" s="508"/>
      <c r="KHN280" s="508"/>
      <c r="KHO280" s="508"/>
      <c r="KHP280" s="508"/>
      <c r="KHQ280" s="508"/>
      <c r="KHR280" s="508"/>
      <c r="KHS280" s="508"/>
      <c r="KHT280" s="508"/>
      <c r="KHU280" s="508"/>
      <c r="KHV280" s="508"/>
      <c r="KHW280" s="508"/>
      <c r="KHX280" s="508"/>
      <c r="KHY280" s="508"/>
      <c r="KHZ280" s="508"/>
      <c r="KIA280" s="508"/>
      <c r="KIB280" s="508"/>
      <c r="KIC280" s="508"/>
      <c r="KID280" s="508"/>
      <c r="KIE280" s="508"/>
      <c r="KIF280" s="508"/>
      <c r="KIG280" s="508"/>
      <c r="KIH280" s="508"/>
      <c r="KII280" s="508"/>
      <c r="KIJ280" s="508"/>
      <c r="KIK280" s="508"/>
      <c r="KIL280" s="508"/>
      <c r="KIM280" s="508"/>
      <c r="KIN280" s="508"/>
      <c r="KIO280" s="508"/>
      <c r="KIP280" s="508"/>
      <c r="KIQ280" s="508"/>
      <c r="KIR280" s="508"/>
      <c r="KIS280" s="508"/>
      <c r="KIT280" s="508"/>
      <c r="KIU280" s="508"/>
      <c r="KIV280" s="508"/>
      <c r="KIW280" s="508"/>
      <c r="KIX280" s="508"/>
      <c r="KIY280" s="508"/>
      <c r="KIZ280" s="508"/>
      <c r="KJA280" s="508"/>
      <c r="KJB280" s="508"/>
      <c r="KJC280" s="508"/>
      <c r="KJD280" s="508"/>
      <c r="KJE280" s="508"/>
      <c r="KJF280" s="508"/>
      <c r="KJG280" s="508"/>
      <c r="KJH280" s="508"/>
      <c r="KJI280" s="508"/>
      <c r="KJJ280" s="508"/>
      <c r="KJK280" s="508"/>
      <c r="KJL280" s="508"/>
      <c r="KJM280" s="508"/>
      <c r="KJN280" s="508"/>
      <c r="KJO280" s="508"/>
      <c r="KJP280" s="508"/>
      <c r="KJQ280" s="508"/>
      <c r="KJR280" s="508"/>
      <c r="KJS280" s="508"/>
      <c r="KJT280" s="508"/>
      <c r="KJU280" s="508"/>
      <c r="KJV280" s="508"/>
      <c r="KJW280" s="508"/>
      <c r="KJX280" s="508"/>
      <c r="KJY280" s="508"/>
      <c r="KJZ280" s="508"/>
      <c r="KKA280" s="508"/>
      <c r="KKB280" s="508"/>
      <c r="KKC280" s="508"/>
      <c r="KKD280" s="508"/>
      <c r="KKE280" s="508"/>
      <c r="KKF280" s="508"/>
      <c r="KKG280" s="508"/>
      <c r="KKH280" s="508"/>
      <c r="KKI280" s="508"/>
      <c r="KKJ280" s="508"/>
      <c r="KKK280" s="508"/>
      <c r="KKL280" s="508"/>
      <c r="KKM280" s="508"/>
      <c r="KKN280" s="508"/>
      <c r="KKO280" s="508"/>
      <c r="KKP280" s="508"/>
      <c r="KKQ280" s="508"/>
      <c r="KKR280" s="508"/>
      <c r="KKS280" s="508"/>
      <c r="KKT280" s="508"/>
      <c r="KKU280" s="508"/>
      <c r="KKV280" s="508"/>
      <c r="KKW280" s="508"/>
      <c r="KKX280" s="508"/>
      <c r="KKY280" s="508"/>
      <c r="KKZ280" s="508"/>
      <c r="KLA280" s="508"/>
      <c r="KLB280" s="508"/>
      <c r="KLC280" s="508"/>
      <c r="KLD280" s="508"/>
      <c r="KLE280" s="508"/>
      <c r="KLF280" s="508"/>
      <c r="KLG280" s="508"/>
      <c r="KLH280" s="508"/>
      <c r="KLI280" s="508"/>
      <c r="KLJ280" s="508"/>
      <c r="KLK280" s="508"/>
      <c r="KLL280" s="508"/>
      <c r="KLM280" s="508"/>
      <c r="KLN280" s="508"/>
      <c r="KLO280" s="508"/>
      <c r="KLP280" s="508"/>
      <c r="KLQ280" s="508"/>
      <c r="KLR280" s="508"/>
      <c r="KLS280" s="508"/>
      <c r="KLT280" s="508"/>
      <c r="KLU280" s="508"/>
      <c r="KLV280" s="508"/>
      <c r="KLW280" s="508"/>
      <c r="KLX280" s="508"/>
      <c r="KLY280" s="508"/>
      <c r="KLZ280" s="508"/>
      <c r="KMA280" s="508"/>
      <c r="KMB280" s="508"/>
      <c r="KMC280" s="508"/>
      <c r="KMD280" s="508"/>
      <c r="KME280" s="508"/>
      <c r="KMF280" s="508"/>
      <c r="KMG280" s="508"/>
      <c r="KMH280" s="508"/>
      <c r="KMI280" s="508"/>
      <c r="KMJ280" s="508"/>
      <c r="KMK280" s="508"/>
      <c r="KML280" s="508"/>
      <c r="KMM280" s="508"/>
      <c r="KMN280" s="508"/>
      <c r="KMO280" s="508"/>
      <c r="KMP280" s="508"/>
      <c r="KMQ280" s="508"/>
      <c r="KMR280" s="508"/>
      <c r="KMS280" s="508"/>
      <c r="KMT280" s="508"/>
      <c r="KMU280" s="508"/>
      <c r="KMV280" s="508"/>
      <c r="KMW280" s="508"/>
      <c r="KMX280" s="508"/>
      <c r="KMY280" s="508"/>
      <c r="KMZ280" s="508"/>
      <c r="KNA280" s="508"/>
      <c r="KNB280" s="508"/>
      <c r="KNC280" s="508"/>
      <c r="KND280" s="508"/>
      <c r="KNE280" s="508"/>
      <c r="KNF280" s="508"/>
      <c r="KNG280" s="508"/>
      <c r="KNH280" s="508"/>
      <c r="KNI280" s="508"/>
      <c r="KNJ280" s="508"/>
      <c r="KNK280" s="508"/>
      <c r="KNL280" s="508"/>
      <c r="KNM280" s="508"/>
      <c r="KNN280" s="508"/>
      <c r="KNO280" s="508"/>
      <c r="KNP280" s="508"/>
      <c r="KNQ280" s="508"/>
      <c r="KNR280" s="508"/>
      <c r="KNS280" s="508"/>
      <c r="KNT280" s="508"/>
      <c r="KNU280" s="508"/>
      <c r="KNV280" s="508"/>
      <c r="KNW280" s="508"/>
      <c r="KNX280" s="508"/>
      <c r="KNY280" s="508"/>
      <c r="KNZ280" s="508"/>
      <c r="LTY280" s="508"/>
      <c r="LTZ280" s="508"/>
      <c r="LUA280" s="508"/>
      <c r="LUB280" s="508"/>
      <c r="LUC280" s="508"/>
      <c r="LUD280" s="508"/>
      <c r="LUE280" s="508"/>
      <c r="LUF280" s="508"/>
      <c r="LUG280" s="508"/>
      <c r="LUH280" s="508"/>
      <c r="LUI280" s="508"/>
      <c r="LUJ280" s="508"/>
      <c r="LUK280" s="508"/>
      <c r="LUL280" s="508"/>
      <c r="LUM280" s="508"/>
      <c r="LUN280" s="508"/>
      <c r="LUO280" s="508"/>
      <c r="LUP280" s="508"/>
      <c r="LUQ280" s="508"/>
      <c r="LUR280" s="508"/>
      <c r="LUS280" s="508"/>
      <c r="LUT280" s="508"/>
      <c r="LUU280" s="508"/>
      <c r="LUV280" s="508"/>
      <c r="LUW280" s="508"/>
      <c r="LUX280" s="508"/>
      <c r="LUY280" s="508"/>
      <c r="LUZ280" s="508"/>
      <c r="LVA280" s="508"/>
      <c r="LVB280" s="508"/>
      <c r="LVC280" s="508"/>
      <c r="LVD280" s="508"/>
      <c r="LVE280" s="508"/>
      <c r="LVF280" s="508"/>
      <c r="LVG280" s="508"/>
      <c r="LVH280" s="508"/>
      <c r="LVI280" s="508"/>
      <c r="LVJ280" s="508"/>
      <c r="LVK280" s="508"/>
      <c r="LVL280" s="508"/>
      <c r="LVM280" s="508"/>
      <c r="LVN280" s="508"/>
      <c r="LVO280" s="508"/>
      <c r="LVP280" s="508"/>
      <c r="LVQ280" s="508"/>
      <c r="LVR280" s="508"/>
      <c r="LVS280" s="508"/>
      <c r="LVT280" s="508"/>
      <c r="LVU280" s="508"/>
      <c r="LVV280" s="508"/>
      <c r="LVW280" s="508"/>
      <c r="LVX280" s="508"/>
      <c r="LVY280" s="508"/>
      <c r="LVZ280" s="508"/>
      <c r="LWA280" s="508"/>
      <c r="LWB280" s="508"/>
      <c r="LWC280" s="508"/>
      <c r="LWD280" s="508"/>
      <c r="LWE280" s="508"/>
      <c r="LWF280" s="508"/>
      <c r="LWG280" s="508"/>
      <c r="LWH280" s="508"/>
      <c r="LWI280" s="508"/>
      <c r="LWJ280" s="508"/>
      <c r="LWK280" s="508"/>
      <c r="LWL280" s="508"/>
      <c r="LWM280" s="508"/>
      <c r="LWN280" s="508"/>
      <c r="LWO280" s="508"/>
      <c r="LWP280" s="508"/>
      <c r="LWQ280" s="508"/>
      <c r="LWR280" s="508"/>
      <c r="LWS280" s="508"/>
      <c r="LWT280" s="508"/>
      <c r="LWU280" s="508"/>
      <c r="LWV280" s="508"/>
      <c r="LWW280" s="508"/>
      <c r="LWX280" s="508"/>
      <c r="LWY280" s="508"/>
      <c r="LWZ280" s="508"/>
      <c r="LXA280" s="508"/>
      <c r="LXB280" s="508"/>
      <c r="LXC280" s="508"/>
      <c r="LXD280" s="508"/>
      <c r="LXE280" s="508"/>
      <c r="LXF280" s="508"/>
      <c r="LXG280" s="508"/>
      <c r="LXH280" s="508"/>
      <c r="LXI280" s="508"/>
      <c r="LXJ280" s="508"/>
      <c r="LXK280" s="508"/>
      <c r="LXL280" s="508"/>
      <c r="LXM280" s="508"/>
      <c r="LXN280" s="508"/>
      <c r="LXO280" s="508"/>
      <c r="LXP280" s="508"/>
      <c r="LXQ280" s="508"/>
      <c r="LXR280" s="508"/>
      <c r="LXS280" s="508"/>
      <c r="LXT280" s="508"/>
      <c r="LXU280" s="508"/>
      <c r="LXV280" s="508"/>
      <c r="LXW280" s="508"/>
      <c r="LXX280" s="508"/>
      <c r="LXY280" s="508"/>
      <c r="LXZ280" s="508"/>
      <c r="LYA280" s="508"/>
      <c r="LYB280" s="508"/>
      <c r="LYC280" s="508"/>
      <c r="LYD280" s="508"/>
      <c r="LYE280" s="508"/>
      <c r="LYF280" s="508"/>
      <c r="LYG280" s="508"/>
      <c r="LYH280" s="508"/>
      <c r="LYI280" s="508"/>
      <c r="LYJ280" s="508"/>
      <c r="LYK280" s="508"/>
      <c r="LYL280" s="508"/>
      <c r="LYM280" s="508"/>
      <c r="LYN280" s="508"/>
      <c r="LYO280" s="508"/>
      <c r="LYP280" s="508"/>
      <c r="LYQ280" s="508"/>
      <c r="LYR280" s="508"/>
      <c r="LYS280" s="508"/>
      <c r="LYT280" s="508"/>
      <c r="LYU280" s="508"/>
      <c r="LYV280" s="508"/>
      <c r="LYW280" s="508"/>
      <c r="LYX280" s="508"/>
      <c r="LYY280" s="508"/>
      <c r="LYZ280" s="508"/>
      <c r="LZA280" s="508"/>
      <c r="LZB280" s="508"/>
      <c r="LZC280" s="508"/>
      <c r="LZD280" s="508"/>
      <c r="LZE280" s="508"/>
      <c r="LZF280" s="508"/>
      <c r="LZG280" s="508"/>
      <c r="LZH280" s="508"/>
      <c r="LZI280" s="508"/>
      <c r="LZJ280" s="508"/>
      <c r="LZK280" s="508"/>
      <c r="LZL280" s="508"/>
      <c r="LZM280" s="508"/>
      <c r="LZN280" s="508"/>
      <c r="LZO280" s="508"/>
      <c r="LZP280" s="508"/>
      <c r="LZQ280" s="508"/>
      <c r="LZR280" s="508"/>
      <c r="LZS280" s="508"/>
      <c r="LZT280" s="508"/>
      <c r="LZU280" s="508"/>
      <c r="LZV280" s="508"/>
      <c r="LZW280" s="508"/>
      <c r="LZX280" s="508"/>
      <c r="LZY280" s="508"/>
      <c r="LZZ280" s="508"/>
      <c r="MAA280" s="508"/>
      <c r="MAB280" s="508"/>
      <c r="MAC280" s="508"/>
      <c r="MAD280" s="508"/>
      <c r="MAE280" s="508"/>
      <c r="MAF280" s="508"/>
      <c r="MAG280" s="508"/>
      <c r="MAH280" s="508"/>
      <c r="MAI280" s="508"/>
      <c r="MAJ280" s="508"/>
      <c r="MAK280" s="508"/>
      <c r="MAL280" s="508"/>
      <c r="MAM280" s="508"/>
      <c r="MAN280" s="508"/>
      <c r="MAO280" s="508"/>
      <c r="MAP280" s="508"/>
      <c r="MAQ280" s="508"/>
      <c r="MAR280" s="508"/>
      <c r="MAS280" s="508"/>
      <c r="MAT280" s="508"/>
      <c r="MAU280" s="508"/>
      <c r="MAV280" s="508"/>
      <c r="MAW280" s="508"/>
      <c r="MAX280" s="508"/>
      <c r="MAY280" s="508"/>
      <c r="MAZ280" s="508"/>
      <c r="MBA280" s="508"/>
      <c r="MBB280" s="508"/>
      <c r="MBC280" s="508"/>
      <c r="MBD280" s="508"/>
      <c r="MBE280" s="508"/>
      <c r="MBF280" s="508"/>
      <c r="MBG280" s="508"/>
      <c r="MBH280" s="508"/>
      <c r="MBI280" s="508"/>
      <c r="MBJ280" s="508"/>
      <c r="MBK280" s="508"/>
      <c r="MBL280" s="508"/>
      <c r="MBM280" s="508"/>
      <c r="MBN280" s="508"/>
      <c r="MBO280" s="508"/>
      <c r="MBP280" s="508"/>
      <c r="MBQ280" s="508"/>
      <c r="MBR280" s="508"/>
      <c r="MBS280" s="508"/>
      <c r="MBT280" s="508"/>
      <c r="MBU280" s="508"/>
      <c r="MBV280" s="508"/>
      <c r="MBW280" s="508"/>
      <c r="MBX280" s="508"/>
      <c r="MBY280" s="508"/>
      <c r="MBZ280" s="508"/>
      <c r="MCA280" s="508"/>
      <c r="MCB280" s="508"/>
      <c r="MCC280" s="508"/>
      <c r="MCD280" s="508"/>
      <c r="MCE280" s="508"/>
      <c r="MCF280" s="508"/>
      <c r="MCG280" s="508"/>
      <c r="MCH280" s="508"/>
      <c r="MCI280" s="508"/>
      <c r="MCJ280" s="508"/>
      <c r="MCK280" s="508"/>
      <c r="MCL280" s="508"/>
      <c r="MCM280" s="508"/>
      <c r="MCN280" s="508"/>
      <c r="MCO280" s="508"/>
      <c r="MCP280" s="508"/>
      <c r="MCQ280" s="508"/>
      <c r="MCR280" s="508"/>
      <c r="MCS280" s="508"/>
      <c r="MCT280" s="508"/>
      <c r="MCU280" s="508"/>
      <c r="MCV280" s="508"/>
      <c r="MCW280" s="508"/>
      <c r="MCX280" s="508"/>
      <c r="MCY280" s="508"/>
      <c r="MCZ280" s="508"/>
      <c r="MDA280" s="508"/>
      <c r="MDB280" s="508"/>
      <c r="MDC280" s="508"/>
      <c r="MDD280" s="508"/>
      <c r="MDE280" s="508"/>
      <c r="MDF280" s="508"/>
      <c r="MDG280" s="508"/>
      <c r="MDH280" s="508"/>
      <c r="MDI280" s="508"/>
      <c r="MDJ280" s="508"/>
      <c r="MDK280" s="508"/>
      <c r="MDL280" s="508"/>
      <c r="MDM280" s="508"/>
      <c r="MDN280" s="508"/>
      <c r="MDO280" s="508"/>
      <c r="MDP280" s="508"/>
      <c r="MDQ280" s="508"/>
      <c r="MDR280" s="508"/>
      <c r="MDS280" s="508"/>
      <c r="MDT280" s="508"/>
      <c r="MDU280" s="508"/>
      <c r="MDV280" s="508"/>
      <c r="MDW280" s="508"/>
      <c r="MDX280" s="508"/>
      <c r="MDY280" s="508"/>
      <c r="MDZ280" s="508"/>
      <c r="MEA280" s="508"/>
      <c r="MEB280" s="508"/>
      <c r="MEC280" s="508"/>
      <c r="MED280" s="508"/>
      <c r="MEE280" s="508"/>
      <c r="MEF280" s="508"/>
      <c r="MEG280" s="508"/>
      <c r="MEH280" s="508"/>
      <c r="MEI280" s="508"/>
      <c r="MEJ280" s="508"/>
      <c r="MEK280" s="508"/>
      <c r="MEL280" s="508"/>
      <c r="MEM280" s="508"/>
      <c r="MEN280" s="508"/>
      <c r="MEO280" s="508"/>
      <c r="MEP280" s="508"/>
      <c r="MEQ280" s="508"/>
      <c r="MER280" s="508"/>
      <c r="MES280" s="508"/>
      <c r="MET280" s="508"/>
      <c r="MEU280" s="508"/>
      <c r="MEV280" s="508"/>
      <c r="MEW280" s="508"/>
      <c r="MEX280" s="508"/>
      <c r="MEY280" s="508"/>
      <c r="MEZ280" s="508"/>
      <c r="MFA280" s="508"/>
      <c r="MFB280" s="508"/>
      <c r="MFC280" s="508"/>
      <c r="MFD280" s="508"/>
      <c r="MFE280" s="508"/>
      <c r="MFF280" s="508"/>
      <c r="MFG280" s="508"/>
      <c r="MFH280" s="508"/>
      <c r="MFI280" s="508"/>
      <c r="MFJ280" s="508"/>
      <c r="MFK280" s="508"/>
      <c r="MFL280" s="508"/>
      <c r="MFM280" s="508"/>
      <c r="MFN280" s="508"/>
      <c r="MFO280" s="508"/>
      <c r="MFP280" s="508"/>
      <c r="MFQ280" s="508"/>
      <c r="MFR280" s="508"/>
      <c r="MFS280" s="508"/>
      <c r="MFT280" s="508"/>
      <c r="MFU280" s="508"/>
      <c r="MFV280" s="508"/>
      <c r="MFW280" s="508"/>
      <c r="MFX280" s="508"/>
      <c r="MFY280" s="508"/>
      <c r="MFZ280" s="508"/>
      <c r="MGA280" s="508"/>
      <c r="MGB280" s="508"/>
      <c r="MGC280" s="508"/>
      <c r="MGD280" s="508"/>
      <c r="MGE280" s="508"/>
      <c r="MGF280" s="508"/>
      <c r="MGG280" s="508"/>
      <c r="MGH280" s="508"/>
      <c r="MGI280" s="508"/>
      <c r="MGJ280" s="508"/>
      <c r="MGK280" s="508"/>
      <c r="MGL280" s="508"/>
      <c r="MGM280" s="508"/>
      <c r="MGN280" s="508"/>
      <c r="MGO280" s="508"/>
      <c r="MGP280" s="508"/>
      <c r="MGQ280" s="508"/>
      <c r="MGR280" s="508"/>
      <c r="MGS280" s="508"/>
      <c r="MGT280" s="508"/>
      <c r="MGU280" s="508"/>
      <c r="MGV280" s="508"/>
      <c r="MGW280" s="508"/>
      <c r="MGX280" s="508"/>
      <c r="MGY280" s="508"/>
      <c r="MGZ280" s="508"/>
      <c r="MHA280" s="508"/>
      <c r="MHB280" s="508"/>
      <c r="MHC280" s="508"/>
      <c r="MHD280" s="508"/>
      <c r="MHE280" s="508"/>
      <c r="MHF280" s="508"/>
      <c r="MHG280" s="508"/>
      <c r="MHH280" s="508"/>
      <c r="MHI280" s="508"/>
      <c r="MHJ280" s="508"/>
      <c r="MHK280" s="508"/>
      <c r="MHL280" s="508"/>
      <c r="MHM280" s="508"/>
      <c r="MHN280" s="508"/>
      <c r="MHO280" s="508"/>
      <c r="MHP280" s="508"/>
      <c r="MHQ280" s="508"/>
      <c r="MHR280" s="508"/>
      <c r="MHS280" s="508"/>
      <c r="MHT280" s="508"/>
      <c r="MHU280" s="508"/>
      <c r="MHV280" s="508"/>
      <c r="MHW280" s="508"/>
      <c r="MHX280" s="508"/>
      <c r="MHY280" s="508"/>
      <c r="MHZ280" s="508"/>
      <c r="MIA280" s="508"/>
      <c r="MIB280" s="508"/>
      <c r="MIC280" s="508"/>
      <c r="MID280" s="508"/>
      <c r="MIE280" s="508"/>
      <c r="MIF280" s="508"/>
      <c r="MIG280" s="508"/>
      <c r="MIH280" s="508"/>
      <c r="MII280" s="508"/>
      <c r="MIJ280" s="508"/>
      <c r="MIK280" s="508"/>
      <c r="MIL280" s="508"/>
      <c r="MIM280" s="508"/>
      <c r="MIN280" s="508"/>
      <c r="MIO280" s="508"/>
      <c r="MIP280" s="508"/>
      <c r="MIQ280" s="508"/>
      <c r="MIR280" s="508"/>
      <c r="MIS280" s="508"/>
      <c r="MIT280" s="508"/>
      <c r="MIU280" s="508"/>
      <c r="MIV280" s="508"/>
      <c r="MIW280" s="508"/>
      <c r="MIX280" s="508"/>
      <c r="MIY280" s="508"/>
      <c r="MIZ280" s="508"/>
      <c r="MJA280" s="508"/>
      <c r="MJB280" s="508"/>
      <c r="MJC280" s="508"/>
      <c r="MJD280" s="508"/>
      <c r="MJE280" s="508"/>
      <c r="MJF280" s="508"/>
      <c r="MJG280" s="508"/>
      <c r="MJH280" s="508"/>
      <c r="MJI280" s="508"/>
      <c r="MJJ280" s="508"/>
      <c r="MJK280" s="508"/>
      <c r="MJL280" s="508"/>
      <c r="MJM280" s="508"/>
      <c r="MJN280" s="508"/>
      <c r="MJO280" s="508"/>
      <c r="MJP280" s="508"/>
      <c r="MJQ280" s="508"/>
      <c r="MJR280" s="508"/>
      <c r="MJS280" s="508"/>
      <c r="MJT280" s="508"/>
      <c r="MJU280" s="508"/>
      <c r="MJV280" s="508"/>
      <c r="MJW280" s="508"/>
      <c r="MJX280" s="508"/>
      <c r="MJY280" s="508"/>
      <c r="MJZ280" s="508"/>
      <c r="MKA280" s="508"/>
      <c r="MKB280" s="508"/>
      <c r="MKC280" s="508"/>
      <c r="MKD280" s="508"/>
      <c r="MKE280" s="508"/>
      <c r="MKF280" s="508"/>
      <c r="MKG280" s="508"/>
      <c r="MKH280" s="508"/>
      <c r="MKI280" s="508"/>
      <c r="MKJ280" s="508"/>
      <c r="MKK280" s="508"/>
      <c r="MKL280" s="508"/>
      <c r="MKM280" s="508"/>
      <c r="MKN280" s="508"/>
      <c r="MKO280" s="508"/>
      <c r="MKP280" s="508"/>
      <c r="MKQ280" s="508"/>
      <c r="MKR280" s="508"/>
      <c r="MKS280" s="508"/>
      <c r="MKT280" s="508"/>
      <c r="MKU280" s="508"/>
      <c r="MKV280" s="508"/>
      <c r="MKW280" s="508"/>
      <c r="MKX280" s="508"/>
      <c r="MKY280" s="508"/>
      <c r="MKZ280" s="508"/>
      <c r="MLA280" s="508"/>
      <c r="MLB280" s="508"/>
      <c r="MLC280" s="508"/>
      <c r="MLD280" s="508"/>
      <c r="MLE280" s="508"/>
      <c r="MLF280" s="508"/>
      <c r="MLG280" s="508"/>
      <c r="MLH280" s="508"/>
      <c r="MLI280" s="508"/>
      <c r="MLJ280" s="508"/>
      <c r="MLK280" s="508"/>
      <c r="MLL280" s="508"/>
      <c r="MLM280" s="508"/>
      <c r="MLN280" s="508"/>
      <c r="MLO280" s="508"/>
      <c r="MLP280" s="508"/>
      <c r="MLQ280" s="508"/>
      <c r="MLR280" s="508"/>
      <c r="MLS280" s="508"/>
      <c r="MLT280" s="508"/>
      <c r="MLU280" s="508"/>
      <c r="MLV280" s="508"/>
      <c r="MLW280" s="508"/>
      <c r="MLX280" s="508"/>
      <c r="MLY280" s="508"/>
      <c r="MLZ280" s="508"/>
      <c r="MMA280" s="508"/>
      <c r="MMB280" s="508"/>
      <c r="MMC280" s="508"/>
      <c r="MMD280" s="508"/>
      <c r="MME280" s="508"/>
      <c r="MMF280" s="508"/>
      <c r="MMG280" s="508"/>
      <c r="MMH280" s="508"/>
      <c r="MMI280" s="508"/>
      <c r="MMJ280" s="508"/>
      <c r="MMK280" s="508"/>
      <c r="MML280" s="508"/>
      <c r="MMM280" s="508"/>
      <c r="MMN280" s="508"/>
      <c r="MMO280" s="508"/>
      <c r="MMP280" s="508"/>
      <c r="MMQ280" s="508"/>
      <c r="MMR280" s="508"/>
      <c r="MMS280" s="508"/>
      <c r="MMT280" s="508"/>
      <c r="MMU280" s="508"/>
      <c r="MMV280" s="508"/>
      <c r="MMW280" s="508"/>
      <c r="MMX280" s="508"/>
      <c r="MMY280" s="508"/>
      <c r="MMZ280" s="508"/>
      <c r="MNA280" s="508"/>
      <c r="MNB280" s="508"/>
      <c r="MNC280" s="508"/>
      <c r="MND280" s="508"/>
      <c r="MNE280" s="508"/>
      <c r="MNF280" s="508"/>
      <c r="MNG280" s="508"/>
      <c r="MNH280" s="508"/>
      <c r="MNI280" s="508"/>
      <c r="MNJ280" s="508"/>
      <c r="MNK280" s="508"/>
      <c r="MNL280" s="508"/>
      <c r="MNM280" s="508"/>
      <c r="MNN280" s="508"/>
      <c r="MNO280" s="508"/>
      <c r="MNP280" s="508"/>
      <c r="MNQ280" s="508"/>
      <c r="MNR280" s="508"/>
      <c r="MNS280" s="508"/>
      <c r="MNT280" s="508"/>
      <c r="MNU280" s="508"/>
      <c r="MNV280" s="508"/>
      <c r="MNW280" s="508"/>
      <c r="MNX280" s="508"/>
      <c r="MNY280" s="508"/>
      <c r="MNZ280" s="508"/>
      <c r="MOA280" s="508"/>
      <c r="MOB280" s="508"/>
      <c r="MOC280" s="508"/>
      <c r="MOD280" s="508"/>
      <c r="MOE280" s="508"/>
      <c r="MOF280" s="508"/>
      <c r="MOG280" s="508"/>
      <c r="MOH280" s="508"/>
      <c r="MOI280" s="508"/>
      <c r="MOJ280" s="508"/>
      <c r="MOK280" s="508"/>
      <c r="MOL280" s="508"/>
      <c r="MOM280" s="508"/>
      <c r="MON280" s="508"/>
      <c r="MOO280" s="508"/>
      <c r="MOP280" s="508"/>
      <c r="MOQ280" s="508"/>
      <c r="MOR280" s="508"/>
      <c r="MOS280" s="508"/>
      <c r="MOT280" s="508"/>
      <c r="MOU280" s="508"/>
      <c r="MOV280" s="508"/>
      <c r="MOW280" s="508"/>
      <c r="MOX280" s="508"/>
      <c r="MOY280" s="508"/>
      <c r="MOZ280" s="508"/>
      <c r="MPA280" s="508"/>
      <c r="MPB280" s="508"/>
      <c r="MPC280" s="508"/>
      <c r="MPD280" s="508"/>
      <c r="MPE280" s="508"/>
      <c r="MPF280" s="508"/>
      <c r="MPG280" s="508"/>
      <c r="MPH280" s="508"/>
      <c r="MPI280" s="508"/>
      <c r="MPJ280" s="508"/>
      <c r="MPK280" s="508"/>
      <c r="MPL280" s="508"/>
      <c r="MPM280" s="508"/>
      <c r="MPN280" s="508"/>
      <c r="MPO280" s="508"/>
      <c r="MPP280" s="508"/>
      <c r="MPQ280" s="508"/>
      <c r="MPR280" s="508"/>
      <c r="MPS280" s="508"/>
      <c r="MPT280" s="508"/>
      <c r="MPU280" s="508"/>
      <c r="MPV280" s="508"/>
      <c r="MPW280" s="508"/>
      <c r="MPX280" s="508"/>
      <c r="MPY280" s="508"/>
      <c r="MPZ280" s="508"/>
      <c r="MQA280" s="508"/>
      <c r="MQB280" s="508"/>
      <c r="MQC280" s="508"/>
      <c r="MQD280" s="508"/>
      <c r="MQE280" s="508"/>
      <c r="MQF280" s="508"/>
      <c r="MQG280" s="508"/>
      <c r="MQH280" s="508"/>
      <c r="MQI280" s="508"/>
      <c r="MQJ280" s="508"/>
      <c r="MQK280" s="508"/>
      <c r="MQL280" s="508"/>
      <c r="MQM280" s="508"/>
      <c r="MQN280" s="508"/>
      <c r="MQO280" s="508"/>
      <c r="MQP280" s="508"/>
      <c r="MQQ280" s="508"/>
      <c r="MQR280" s="508"/>
      <c r="MQS280" s="508"/>
      <c r="MQT280" s="508"/>
      <c r="MQU280" s="508"/>
      <c r="MQV280" s="508"/>
      <c r="MQW280" s="508"/>
      <c r="MQX280" s="508"/>
      <c r="MQY280" s="508"/>
      <c r="MQZ280" s="508"/>
      <c r="MRA280" s="508"/>
      <c r="MRB280" s="508"/>
      <c r="MRC280" s="508"/>
      <c r="MRD280" s="508"/>
      <c r="MRE280" s="508"/>
      <c r="MRF280" s="508"/>
      <c r="MRG280" s="508"/>
      <c r="MRH280" s="508"/>
      <c r="MRI280" s="508"/>
      <c r="MRJ280" s="508"/>
      <c r="MRK280" s="508"/>
      <c r="MRL280" s="508"/>
      <c r="MRM280" s="508"/>
      <c r="MRN280" s="508"/>
      <c r="MRO280" s="508"/>
      <c r="MRP280" s="508"/>
      <c r="MRQ280" s="508"/>
      <c r="MRR280" s="508"/>
      <c r="MRS280" s="508"/>
      <c r="MRT280" s="508"/>
      <c r="MRU280" s="508"/>
      <c r="MRV280" s="508"/>
      <c r="MRW280" s="508"/>
      <c r="MRX280" s="508"/>
      <c r="MRY280" s="508"/>
      <c r="MRZ280" s="508"/>
      <c r="MSA280" s="508"/>
      <c r="MSB280" s="508"/>
      <c r="MSC280" s="508"/>
      <c r="MSD280" s="508"/>
      <c r="MSE280" s="508"/>
      <c r="MSF280" s="508"/>
      <c r="MSG280" s="508"/>
      <c r="MSH280" s="508"/>
      <c r="MSI280" s="508"/>
      <c r="MSJ280" s="508"/>
      <c r="MSK280" s="508"/>
      <c r="MSL280" s="508"/>
      <c r="MSM280" s="508"/>
      <c r="MSN280" s="508"/>
      <c r="MSO280" s="508"/>
      <c r="MSP280" s="508"/>
      <c r="MSQ280" s="508"/>
      <c r="MSR280" s="508"/>
      <c r="MSS280" s="508"/>
      <c r="MST280" s="508"/>
      <c r="MSU280" s="508"/>
      <c r="MSV280" s="508"/>
      <c r="MSW280" s="508"/>
      <c r="MSX280" s="508"/>
      <c r="MSY280" s="508"/>
      <c r="MSZ280" s="508"/>
      <c r="MTA280" s="508"/>
      <c r="MTB280" s="508"/>
      <c r="MTC280" s="508"/>
      <c r="MTD280" s="508"/>
      <c r="MTE280" s="508"/>
      <c r="MTF280" s="508"/>
      <c r="MTG280" s="508"/>
      <c r="MTH280" s="508"/>
      <c r="MTI280" s="508"/>
      <c r="MTJ280" s="508"/>
      <c r="MTK280" s="508"/>
      <c r="MTL280" s="508"/>
      <c r="MTM280" s="508"/>
      <c r="MTN280" s="508"/>
      <c r="MTO280" s="508"/>
      <c r="MTP280" s="508"/>
      <c r="MTQ280" s="508"/>
      <c r="MTR280" s="508"/>
      <c r="MTS280" s="508"/>
      <c r="MTT280" s="508"/>
      <c r="MTU280" s="508"/>
      <c r="MTV280" s="508"/>
      <c r="MTW280" s="508"/>
      <c r="MTX280" s="508"/>
      <c r="MTY280" s="508"/>
      <c r="MTZ280" s="508"/>
      <c r="MUA280" s="508"/>
      <c r="MUB280" s="508"/>
      <c r="MUC280" s="508"/>
      <c r="MUD280" s="508"/>
      <c r="MUE280" s="508"/>
      <c r="MUF280" s="508"/>
      <c r="MUG280" s="508"/>
      <c r="MUH280" s="508"/>
      <c r="MUI280" s="508"/>
      <c r="MUJ280" s="508"/>
      <c r="MUK280" s="508"/>
      <c r="MUL280" s="508"/>
      <c r="MUM280" s="508"/>
      <c r="MUN280" s="508"/>
      <c r="MUO280" s="508"/>
      <c r="MUP280" s="508"/>
      <c r="MUQ280" s="508"/>
      <c r="MUR280" s="508"/>
      <c r="MUS280" s="508"/>
      <c r="MUT280" s="508"/>
      <c r="MUU280" s="508"/>
      <c r="MUV280" s="508"/>
      <c r="MUW280" s="508"/>
      <c r="MUX280" s="508"/>
      <c r="MUY280" s="508"/>
      <c r="MUZ280" s="508"/>
      <c r="MVA280" s="508"/>
      <c r="MVB280" s="508"/>
      <c r="MVC280" s="508"/>
      <c r="MVD280" s="508"/>
      <c r="MVE280" s="508"/>
      <c r="MVF280" s="508"/>
      <c r="MVG280" s="508"/>
      <c r="MVH280" s="508"/>
      <c r="MVI280" s="508"/>
      <c r="MVJ280" s="508"/>
      <c r="MVK280" s="508"/>
      <c r="MVL280" s="508"/>
      <c r="MVM280" s="508"/>
      <c r="MVN280" s="508"/>
      <c r="MVO280" s="508"/>
      <c r="MVP280" s="508"/>
      <c r="MVQ280" s="508"/>
      <c r="MVR280" s="508"/>
      <c r="MVS280" s="508"/>
      <c r="MVT280" s="508"/>
      <c r="MVU280" s="508"/>
      <c r="MVV280" s="508"/>
      <c r="MVW280" s="508"/>
      <c r="MVX280" s="508"/>
      <c r="MVY280" s="508"/>
      <c r="MVZ280" s="508"/>
      <c r="MWA280" s="508"/>
      <c r="MWB280" s="508"/>
      <c r="MWC280" s="508"/>
      <c r="MWD280" s="508"/>
      <c r="MWE280" s="508"/>
      <c r="MWF280" s="508"/>
      <c r="MWG280" s="508"/>
      <c r="MWH280" s="508"/>
      <c r="MWI280" s="508"/>
      <c r="MWJ280" s="508"/>
      <c r="MWK280" s="508"/>
      <c r="MWL280" s="508"/>
      <c r="MWM280" s="508"/>
      <c r="MWN280" s="508"/>
      <c r="MWO280" s="508"/>
      <c r="MWP280" s="508"/>
      <c r="MWQ280" s="508"/>
      <c r="MWR280" s="508"/>
      <c r="MWS280" s="508"/>
      <c r="MWT280" s="508"/>
      <c r="MWU280" s="508"/>
      <c r="MWV280" s="508"/>
      <c r="MWW280" s="508"/>
      <c r="MWX280" s="508"/>
      <c r="MWY280" s="508"/>
      <c r="MWZ280" s="508"/>
      <c r="MXA280" s="508"/>
      <c r="MXB280" s="508"/>
      <c r="MXC280" s="508"/>
      <c r="MXD280" s="508"/>
      <c r="MXE280" s="508"/>
      <c r="MXF280" s="508"/>
      <c r="MXG280" s="508"/>
      <c r="MXH280" s="508"/>
      <c r="MXI280" s="508"/>
      <c r="MXJ280" s="508"/>
      <c r="MXK280" s="508"/>
      <c r="MXL280" s="508"/>
      <c r="MXM280" s="508"/>
      <c r="MXN280" s="508"/>
      <c r="MXO280" s="508"/>
      <c r="MXP280" s="508"/>
      <c r="MXQ280" s="508"/>
      <c r="MXR280" s="508"/>
      <c r="MXS280" s="508"/>
      <c r="MXT280" s="508"/>
      <c r="MXU280" s="508"/>
      <c r="MXV280" s="508"/>
      <c r="MXW280" s="508"/>
      <c r="MXX280" s="508"/>
      <c r="MXY280" s="508"/>
      <c r="MXZ280" s="508"/>
      <c r="MYA280" s="508"/>
      <c r="MYB280" s="508"/>
      <c r="MYC280" s="508"/>
      <c r="MYD280" s="508"/>
      <c r="MYE280" s="508"/>
      <c r="MYF280" s="508"/>
      <c r="MYG280" s="508"/>
      <c r="MYH280" s="508"/>
      <c r="MYI280" s="508"/>
      <c r="MYJ280" s="508"/>
      <c r="MYK280" s="508"/>
      <c r="MYL280" s="508"/>
      <c r="MYM280" s="508"/>
      <c r="MYN280" s="508"/>
      <c r="MYO280" s="508"/>
      <c r="MYP280" s="508"/>
      <c r="MYQ280" s="508"/>
      <c r="MYR280" s="508"/>
      <c r="MYS280" s="508"/>
      <c r="MYT280" s="508"/>
      <c r="MYU280" s="508"/>
      <c r="MYV280" s="508"/>
      <c r="MYW280" s="508"/>
      <c r="MYX280" s="508"/>
      <c r="MYY280" s="508"/>
      <c r="MYZ280" s="508"/>
      <c r="MZA280" s="508"/>
      <c r="MZB280" s="508"/>
      <c r="MZC280" s="508"/>
      <c r="MZD280" s="508"/>
      <c r="MZE280" s="508"/>
      <c r="MZF280" s="508"/>
      <c r="MZG280" s="508"/>
      <c r="MZH280" s="508"/>
      <c r="MZI280" s="508"/>
      <c r="MZJ280" s="508"/>
      <c r="MZK280" s="508"/>
      <c r="MZL280" s="508"/>
      <c r="MZM280" s="508"/>
      <c r="MZN280" s="508"/>
      <c r="MZO280" s="508"/>
      <c r="MZP280" s="508"/>
      <c r="MZQ280" s="508"/>
      <c r="MZR280" s="508"/>
      <c r="MZS280" s="508"/>
      <c r="MZT280" s="508"/>
      <c r="MZU280" s="508"/>
      <c r="MZV280" s="508"/>
      <c r="MZW280" s="508"/>
      <c r="MZX280" s="508"/>
      <c r="MZY280" s="508"/>
      <c r="MZZ280" s="508"/>
      <c r="NAA280" s="508"/>
      <c r="NAB280" s="508"/>
      <c r="NAC280" s="508"/>
      <c r="NAD280" s="508"/>
      <c r="NAE280" s="508"/>
      <c r="NAF280" s="508"/>
      <c r="NAG280" s="508"/>
      <c r="NAH280" s="508"/>
      <c r="NAI280" s="508"/>
      <c r="NAJ280" s="508"/>
      <c r="NAK280" s="508"/>
      <c r="NAL280" s="508"/>
      <c r="NAM280" s="508"/>
      <c r="NAN280" s="508"/>
      <c r="NAO280" s="508"/>
      <c r="NAP280" s="508"/>
      <c r="NAQ280" s="508"/>
      <c r="NAR280" s="508"/>
      <c r="NAS280" s="508"/>
      <c r="NAT280" s="508"/>
      <c r="NAU280" s="508"/>
      <c r="NAV280" s="508"/>
      <c r="NAW280" s="508"/>
      <c r="NAX280" s="508"/>
      <c r="NAY280" s="508"/>
      <c r="NAZ280" s="508"/>
      <c r="NBA280" s="508"/>
      <c r="NBB280" s="508"/>
      <c r="NBC280" s="508"/>
      <c r="NBD280" s="508"/>
      <c r="NBE280" s="508"/>
      <c r="NBF280" s="508"/>
      <c r="NBG280" s="508"/>
      <c r="NBH280" s="508"/>
      <c r="NBI280" s="508"/>
      <c r="NBJ280" s="508"/>
      <c r="NBK280" s="508"/>
      <c r="NBL280" s="508"/>
      <c r="NBM280" s="508"/>
      <c r="NBN280" s="508"/>
      <c r="NBO280" s="508"/>
      <c r="NBP280" s="508"/>
      <c r="NBQ280" s="508"/>
      <c r="NBR280" s="508"/>
      <c r="NBS280" s="508"/>
      <c r="NBT280" s="508"/>
      <c r="NBU280" s="508"/>
      <c r="NBV280" s="508"/>
      <c r="NBW280" s="508"/>
      <c r="NBX280" s="508"/>
      <c r="NBY280" s="508"/>
      <c r="NBZ280" s="508"/>
      <c r="NCA280" s="508"/>
      <c r="NCB280" s="508"/>
      <c r="NCC280" s="508"/>
      <c r="NCD280" s="508"/>
      <c r="NCE280" s="508"/>
      <c r="NCF280" s="508"/>
      <c r="NCG280" s="508"/>
      <c r="NCH280" s="508"/>
      <c r="NCI280" s="508"/>
      <c r="NCJ280" s="508"/>
      <c r="NCK280" s="508"/>
      <c r="NCL280" s="508"/>
      <c r="NCM280" s="508"/>
      <c r="NCN280" s="508"/>
      <c r="NCO280" s="508"/>
      <c r="NCP280" s="508"/>
      <c r="NCQ280" s="508"/>
      <c r="NCR280" s="508"/>
      <c r="NCS280" s="508"/>
      <c r="NCT280" s="508"/>
      <c r="NCU280" s="508"/>
      <c r="NCV280" s="508"/>
      <c r="NCW280" s="508"/>
      <c r="NCX280" s="508"/>
      <c r="NCY280" s="508"/>
      <c r="NCZ280" s="508"/>
      <c r="NDA280" s="508"/>
      <c r="NDB280" s="508"/>
      <c r="NDC280" s="508"/>
      <c r="NDD280" s="508"/>
      <c r="NDE280" s="508"/>
      <c r="NDF280" s="508"/>
      <c r="NDG280" s="508"/>
      <c r="NDH280" s="508"/>
      <c r="NDI280" s="508"/>
      <c r="NDJ280" s="508"/>
      <c r="NDK280" s="508"/>
      <c r="NDL280" s="508"/>
      <c r="NDM280" s="508"/>
      <c r="NDN280" s="508"/>
      <c r="NDO280" s="508"/>
      <c r="NDP280" s="508"/>
      <c r="NDQ280" s="508"/>
      <c r="NDR280" s="508"/>
      <c r="NDS280" s="508"/>
      <c r="NDT280" s="508"/>
      <c r="NDU280" s="508"/>
      <c r="NDV280" s="508"/>
      <c r="NDW280" s="508"/>
      <c r="NDX280" s="508"/>
      <c r="NDY280" s="508"/>
      <c r="NDZ280" s="508"/>
      <c r="NEA280" s="508"/>
      <c r="NEB280" s="508"/>
      <c r="NEC280" s="508"/>
      <c r="NED280" s="508"/>
      <c r="NEE280" s="508"/>
      <c r="NEF280" s="508"/>
      <c r="NEG280" s="508"/>
      <c r="NEH280" s="508"/>
      <c r="NEI280" s="508"/>
      <c r="NEJ280" s="508"/>
      <c r="NEK280" s="508"/>
      <c r="NEL280" s="508"/>
      <c r="NEM280" s="508"/>
      <c r="NEN280" s="508"/>
      <c r="NEO280" s="508"/>
      <c r="NEP280" s="508"/>
      <c r="NEQ280" s="508"/>
      <c r="NER280" s="508"/>
      <c r="NES280" s="508"/>
      <c r="NET280" s="508"/>
      <c r="NEU280" s="508"/>
      <c r="NEV280" s="508"/>
      <c r="NEW280" s="508"/>
      <c r="NEX280" s="508"/>
      <c r="NEY280" s="508"/>
      <c r="NEZ280" s="508"/>
      <c r="NFA280" s="508"/>
      <c r="NFB280" s="508"/>
      <c r="NFC280" s="508"/>
      <c r="NFD280" s="508"/>
      <c r="NFE280" s="508"/>
      <c r="NFF280" s="508"/>
      <c r="NFG280" s="508"/>
      <c r="NFH280" s="508"/>
      <c r="NFI280" s="508"/>
      <c r="NFJ280" s="508"/>
      <c r="NFK280" s="508"/>
      <c r="NFL280" s="508"/>
      <c r="NFM280" s="508"/>
      <c r="NFN280" s="508"/>
      <c r="NFO280" s="508"/>
      <c r="NFP280" s="508"/>
      <c r="NFQ280" s="508"/>
      <c r="NFR280" s="508"/>
      <c r="NFS280" s="508"/>
      <c r="NFT280" s="508"/>
      <c r="NFU280" s="508"/>
      <c r="NFV280" s="508"/>
      <c r="NFW280" s="508"/>
      <c r="NFX280" s="508"/>
      <c r="NFY280" s="508"/>
      <c r="NFZ280" s="508"/>
      <c r="NGA280" s="508"/>
      <c r="NGB280" s="508"/>
      <c r="NGC280" s="508"/>
      <c r="NGD280" s="508"/>
      <c r="NGE280" s="508"/>
      <c r="NGF280" s="508"/>
      <c r="NGG280" s="508"/>
      <c r="NGH280" s="508"/>
      <c r="NGI280" s="508"/>
      <c r="NGJ280" s="508"/>
      <c r="NGK280" s="508"/>
      <c r="NGL280" s="508"/>
      <c r="NGM280" s="508"/>
      <c r="NGN280" s="508"/>
      <c r="NGO280" s="508"/>
      <c r="NGP280" s="508"/>
      <c r="NGQ280" s="508"/>
      <c r="NGR280" s="508"/>
      <c r="NGS280" s="508"/>
      <c r="NGT280" s="508"/>
      <c r="NGU280" s="508"/>
      <c r="NGV280" s="508"/>
      <c r="NGW280" s="508"/>
      <c r="NGX280" s="508"/>
      <c r="NGY280" s="508"/>
      <c r="NGZ280" s="508"/>
      <c r="NHA280" s="508"/>
      <c r="NHB280" s="508"/>
      <c r="NHC280" s="508"/>
      <c r="NHD280" s="508"/>
      <c r="NHE280" s="508"/>
      <c r="NHF280" s="508"/>
      <c r="NHG280" s="508"/>
      <c r="NHH280" s="508"/>
      <c r="NHI280" s="508"/>
      <c r="NHJ280" s="508"/>
      <c r="NHK280" s="508"/>
      <c r="NHL280" s="508"/>
      <c r="NHM280" s="508"/>
      <c r="NHN280" s="508"/>
      <c r="NHO280" s="508"/>
      <c r="NHP280" s="508"/>
      <c r="NHQ280" s="508"/>
      <c r="NHR280" s="508"/>
      <c r="NHS280" s="508"/>
      <c r="NHT280" s="508"/>
      <c r="NHU280" s="508"/>
      <c r="NHV280" s="508"/>
      <c r="NHW280" s="508"/>
      <c r="NHX280" s="508"/>
      <c r="NHY280" s="508"/>
      <c r="NHZ280" s="508"/>
      <c r="NIA280" s="508"/>
      <c r="NIB280" s="508"/>
      <c r="NIC280" s="508"/>
      <c r="NID280" s="508"/>
      <c r="NIE280" s="508"/>
      <c r="NIF280" s="508"/>
      <c r="NIG280" s="508"/>
      <c r="NIH280" s="508"/>
      <c r="NII280" s="508"/>
      <c r="NIJ280" s="508"/>
      <c r="NIK280" s="508"/>
      <c r="NIL280" s="508"/>
      <c r="NIM280" s="508"/>
      <c r="NIN280" s="508"/>
      <c r="NIO280" s="508"/>
      <c r="NIP280" s="508"/>
      <c r="NIQ280" s="508"/>
      <c r="NIR280" s="508"/>
      <c r="NIS280" s="508"/>
      <c r="NIT280" s="508"/>
      <c r="NIU280" s="508"/>
      <c r="NIV280" s="508"/>
      <c r="NIW280" s="508"/>
      <c r="NIX280" s="508"/>
      <c r="NIY280" s="508"/>
      <c r="NIZ280" s="508"/>
      <c r="NJA280" s="508"/>
      <c r="NJB280" s="508"/>
      <c r="NJC280" s="508"/>
      <c r="NJD280" s="508"/>
      <c r="NJE280" s="508"/>
      <c r="NJF280" s="508"/>
      <c r="NJG280" s="508"/>
      <c r="NJH280" s="508"/>
      <c r="NJI280" s="508"/>
      <c r="NJJ280" s="508"/>
      <c r="NJK280" s="508"/>
      <c r="NJL280" s="508"/>
      <c r="NJM280" s="508"/>
      <c r="NJN280" s="508"/>
      <c r="NJO280" s="508"/>
      <c r="NJP280" s="508"/>
      <c r="NJQ280" s="508"/>
      <c r="NJR280" s="508"/>
      <c r="NJS280" s="508"/>
      <c r="NJT280" s="508"/>
      <c r="NJU280" s="508"/>
      <c r="NJV280" s="508"/>
      <c r="NJW280" s="508"/>
      <c r="NJX280" s="508"/>
      <c r="NJY280" s="508"/>
      <c r="NJZ280" s="508"/>
      <c r="NKA280" s="508"/>
      <c r="NKB280" s="508"/>
      <c r="NKC280" s="508"/>
      <c r="NKD280" s="508"/>
      <c r="NKE280" s="508"/>
      <c r="NKF280" s="508"/>
      <c r="NKG280" s="508"/>
      <c r="NKH280" s="508"/>
      <c r="NKI280" s="508"/>
      <c r="NKJ280" s="508"/>
      <c r="NKK280" s="508"/>
      <c r="NKL280" s="508"/>
      <c r="NKM280" s="508"/>
      <c r="NKN280" s="508"/>
      <c r="NKO280" s="508"/>
      <c r="NKP280" s="508"/>
      <c r="NKQ280" s="508"/>
      <c r="NKR280" s="508"/>
      <c r="NKS280" s="508"/>
      <c r="NKT280" s="508"/>
      <c r="NKU280" s="508"/>
      <c r="NKV280" s="508"/>
      <c r="NKW280" s="508"/>
      <c r="NKX280" s="508"/>
      <c r="NKY280" s="508"/>
      <c r="NKZ280" s="508"/>
      <c r="NLA280" s="508"/>
      <c r="NLB280" s="508"/>
      <c r="NLC280" s="508"/>
      <c r="NLD280" s="508"/>
      <c r="NLE280" s="508"/>
      <c r="NLF280" s="508"/>
      <c r="NLG280" s="508"/>
      <c r="NLH280" s="508"/>
      <c r="NLI280" s="508"/>
      <c r="NLJ280" s="508"/>
      <c r="NLK280" s="508"/>
      <c r="NLL280" s="508"/>
      <c r="NLM280" s="508"/>
      <c r="NLN280" s="508"/>
      <c r="NLO280" s="508"/>
      <c r="NLP280" s="508"/>
      <c r="NLQ280" s="508"/>
      <c r="NLR280" s="508"/>
      <c r="NLS280" s="508"/>
      <c r="NLT280" s="508"/>
      <c r="NLU280" s="508"/>
      <c r="NLV280" s="508"/>
      <c r="NLW280" s="508"/>
      <c r="NLX280" s="508"/>
      <c r="NLY280" s="508"/>
      <c r="NLZ280" s="508"/>
      <c r="NMA280" s="508"/>
      <c r="NMB280" s="508"/>
      <c r="NMC280" s="508"/>
      <c r="NMD280" s="508"/>
      <c r="NME280" s="508"/>
      <c r="NMF280" s="508"/>
      <c r="NMG280" s="508"/>
      <c r="NMH280" s="508"/>
      <c r="NMI280" s="508"/>
      <c r="NMJ280" s="508"/>
      <c r="NMK280" s="508"/>
      <c r="NML280" s="508"/>
      <c r="NMM280" s="508"/>
      <c r="NMN280" s="508"/>
      <c r="NMO280" s="508"/>
      <c r="NMP280" s="508"/>
      <c r="NMQ280" s="508"/>
      <c r="NMR280" s="508"/>
      <c r="NMS280" s="508"/>
      <c r="NMT280" s="508"/>
      <c r="NMU280" s="508"/>
      <c r="NMV280" s="508"/>
      <c r="NMW280" s="508"/>
      <c r="NMX280" s="508"/>
      <c r="NMY280" s="508"/>
      <c r="NMZ280" s="508"/>
      <c r="NNA280" s="508"/>
      <c r="NNB280" s="508"/>
      <c r="NNC280" s="508"/>
      <c r="NND280" s="508"/>
      <c r="NNE280" s="508"/>
      <c r="NNF280" s="508"/>
      <c r="NNG280" s="508"/>
      <c r="NNH280" s="508"/>
      <c r="NNI280" s="508"/>
      <c r="NNJ280" s="508"/>
      <c r="NNK280" s="508"/>
      <c r="NNL280" s="508"/>
      <c r="NNM280" s="508"/>
      <c r="NNN280" s="508"/>
      <c r="NNO280" s="508"/>
      <c r="NNP280" s="508"/>
      <c r="NNQ280" s="508"/>
      <c r="NNR280" s="508"/>
      <c r="NNS280" s="508"/>
      <c r="NNT280" s="508"/>
      <c r="NNU280" s="508"/>
      <c r="NNV280" s="508"/>
      <c r="NNW280" s="508"/>
      <c r="NNX280" s="508"/>
      <c r="NNY280" s="508"/>
      <c r="NNZ280" s="508"/>
      <c r="NOA280" s="508"/>
      <c r="NOB280" s="508"/>
      <c r="NOC280" s="508"/>
      <c r="NOD280" s="508"/>
      <c r="NOE280" s="508"/>
      <c r="NOF280" s="508"/>
      <c r="NOG280" s="508"/>
      <c r="NOH280" s="508"/>
      <c r="NOI280" s="508"/>
      <c r="NOJ280" s="508"/>
      <c r="NOK280" s="508"/>
      <c r="NOL280" s="508"/>
      <c r="NOM280" s="508"/>
      <c r="NON280" s="508"/>
      <c r="NOO280" s="508"/>
      <c r="NOP280" s="508"/>
      <c r="NOQ280" s="508"/>
      <c r="NOR280" s="508"/>
      <c r="NOS280" s="508"/>
      <c r="NOT280" s="508"/>
      <c r="NOU280" s="508"/>
      <c r="NOV280" s="508"/>
      <c r="NOW280" s="508"/>
      <c r="NOX280" s="508"/>
      <c r="NOY280" s="508"/>
      <c r="NOZ280" s="508"/>
      <c r="NPA280" s="508"/>
      <c r="NPB280" s="508"/>
      <c r="NPC280" s="508"/>
      <c r="NPD280" s="508"/>
      <c r="NPE280" s="508"/>
      <c r="NPF280" s="508"/>
      <c r="NPG280" s="508"/>
      <c r="NPH280" s="508"/>
      <c r="NPI280" s="508"/>
      <c r="NPJ280" s="508"/>
      <c r="NPK280" s="508"/>
      <c r="NPL280" s="508"/>
      <c r="NPM280" s="508"/>
      <c r="NPN280" s="508"/>
      <c r="NPO280" s="508"/>
      <c r="NPP280" s="508"/>
      <c r="NPQ280" s="508"/>
      <c r="NPR280" s="508"/>
      <c r="NPS280" s="508"/>
      <c r="NPT280" s="508"/>
      <c r="NPU280" s="508"/>
      <c r="NPV280" s="508"/>
      <c r="NPW280" s="508"/>
      <c r="NPX280" s="508"/>
      <c r="NPY280" s="508"/>
      <c r="NPZ280" s="508"/>
      <c r="NQA280" s="508"/>
      <c r="NQB280" s="508"/>
      <c r="NQC280" s="508"/>
      <c r="NQD280" s="508"/>
      <c r="NQE280" s="508"/>
      <c r="NQF280" s="508"/>
      <c r="NQG280" s="508"/>
      <c r="NQH280" s="508"/>
      <c r="NQI280" s="508"/>
      <c r="NQJ280" s="508"/>
      <c r="NQK280" s="508"/>
      <c r="NQL280" s="508"/>
      <c r="NQM280" s="508"/>
      <c r="NQN280" s="508"/>
      <c r="NQO280" s="508"/>
      <c r="NQP280" s="508"/>
      <c r="NQQ280" s="508"/>
      <c r="NQR280" s="508"/>
      <c r="NQS280" s="508"/>
      <c r="NQT280" s="508"/>
      <c r="NQU280" s="508"/>
      <c r="NQV280" s="508"/>
      <c r="NQW280" s="508"/>
      <c r="NQX280" s="508"/>
      <c r="NQY280" s="508"/>
      <c r="NQZ280" s="508"/>
      <c r="NRA280" s="508"/>
      <c r="NRB280" s="508"/>
      <c r="NRC280" s="508"/>
      <c r="NRD280" s="508"/>
      <c r="NRE280" s="508"/>
      <c r="NRF280" s="508"/>
      <c r="NRG280" s="508"/>
      <c r="NRH280" s="508"/>
      <c r="NRI280" s="508"/>
      <c r="NRJ280" s="508"/>
      <c r="NRK280" s="508"/>
      <c r="NRL280" s="508"/>
      <c r="NRM280" s="508"/>
      <c r="NRN280" s="508"/>
      <c r="NRO280" s="508"/>
      <c r="NRP280" s="508"/>
      <c r="NRQ280" s="508"/>
      <c r="NRR280" s="508"/>
      <c r="NRS280" s="508"/>
      <c r="NRT280" s="508"/>
      <c r="NRU280" s="508"/>
      <c r="NRV280" s="508"/>
      <c r="NRW280" s="508"/>
      <c r="NRX280" s="508"/>
      <c r="NRY280" s="508"/>
      <c r="NRZ280" s="508"/>
      <c r="NSA280" s="508"/>
      <c r="NSB280" s="508"/>
      <c r="NSC280" s="508"/>
      <c r="NSD280" s="508"/>
      <c r="NSE280" s="508"/>
      <c r="NSF280" s="508"/>
      <c r="NSG280" s="508"/>
      <c r="NSH280" s="508"/>
      <c r="NSI280" s="508"/>
      <c r="NSJ280" s="508"/>
      <c r="NSK280" s="508"/>
      <c r="NSL280" s="508"/>
      <c r="NSM280" s="508"/>
      <c r="NSN280" s="508"/>
      <c r="NSO280" s="508"/>
      <c r="NSP280" s="508"/>
      <c r="NSQ280" s="508"/>
      <c r="NSR280" s="508"/>
      <c r="NSS280" s="508"/>
      <c r="NST280" s="508"/>
      <c r="NSU280" s="508"/>
      <c r="NSV280" s="508"/>
      <c r="NSW280" s="508"/>
      <c r="NSX280" s="508"/>
      <c r="NSY280" s="508"/>
      <c r="NSZ280" s="508"/>
      <c r="NTA280" s="508"/>
      <c r="NTB280" s="508"/>
      <c r="NTC280" s="508"/>
      <c r="NTD280" s="508"/>
      <c r="NTE280" s="508"/>
      <c r="NTF280" s="508"/>
      <c r="NTG280" s="508"/>
      <c r="NTH280" s="508"/>
      <c r="NTI280" s="508"/>
      <c r="NTJ280" s="508"/>
      <c r="NTK280" s="508"/>
      <c r="NTL280" s="508"/>
      <c r="NTM280" s="508"/>
      <c r="NTN280" s="508"/>
      <c r="NTO280" s="508"/>
      <c r="NTP280" s="508"/>
      <c r="NTQ280" s="508"/>
      <c r="NTR280" s="508"/>
      <c r="NTS280" s="508"/>
      <c r="NTT280" s="508"/>
      <c r="NTU280" s="508"/>
      <c r="NTV280" s="508"/>
      <c r="NTW280" s="508"/>
      <c r="NTX280" s="508"/>
      <c r="NTY280" s="508"/>
      <c r="NTZ280" s="508"/>
      <c r="NUA280" s="508"/>
      <c r="NUB280" s="508"/>
      <c r="NUC280" s="508"/>
      <c r="NUD280" s="508"/>
      <c r="NUE280" s="508"/>
      <c r="NUF280" s="508"/>
      <c r="NUG280" s="508"/>
      <c r="NUH280" s="508"/>
      <c r="NUI280" s="508"/>
      <c r="NUJ280" s="508"/>
      <c r="NUK280" s="508"/>
      <c r="NUL280" s="508"/>
      <c r="NUM280" s="508"/>
      <c r="NUN280" s="508"/>
      <c r="NUO280" s="508"/>
      <c r="NUP280" s="508"/>
      <c r="NUQ280" s="508"/>
      <c r="NUR280" s="508"/>
      <c r="NUS280" s="508"/>
      <c r="NUT280" s="508"/>
      <c r="NUU280" s="508"/>
      <c r="NUV280" s="508"/>
      <c r="NUW280" s="508"/>
      <c r="NUX280" s="508"/>
      <c r="NUY280" s="508"/>
      <c r="NUZ280" s="508"/>
      <c r="NVA280" s="508"/>
      <c r="NVB280" s="508"/>
      <c r="NVC280" s="508"/>
      <c r="NVD280" s="508"/>
      <c r="NVE280" s="508"/>
      <c r="NVF280" s="508"/>
      <c r="NVG280" s="508"/>
      <c r="NVH280" s="508"/>
      <c r="NVI280" s="508"/>
      <c r="NVJ280" s="508"/>
      <c r="NVK280" s="508"/>
      <c r="NVL280" s="508"/>
      <c r="NVM280" s="508"/>
      <c r="NVN280" s="508"/>
      <c r="NVO280" s="508"/>
      <c r="NVP280" s="508"/>
      <c r="NVQ280" s="508"/>
      <c r="NVR280" s="508"/>
      <c r="NVS280" s="508"/>
      <c r="NVT280" s="508"/>
      <c r="NVU280" s="508"/>
      <c r="NVV280" s="508"/>
      <c r="NVW280" s="508"/>
      <c r="NVX280" s="508"/>
      <c r="NVY280" s="508"/>
      <c r="NVZ280" s="508"/>
      <c r="NWA280" s="508"/>
      <c r="NWB280" s="508"/>
      <c r="NWC280" s="508"/>
      <c r="NWD280" s="508"/>
      <c r="NWE280" s="508"/>
      <c r="NWF280" s="508"/>
      <c r="NWG280" s="508"/>
      <c r="NWH280" s="508"/>
      <c r="NWI280" s="508"/>
      <c r="NWJ280" s="508"/>
      <c r="NWK280" s="508"/>
      <c r="NWL280" s="508"/>
      <c r="NWM280" s="508"/>
      <c r="NWN280" s="508"/>
      <c r="NWO280" s="508"/>
      <c r="NWP280" s="508"/>
      <c r="NWQ280" s="508"/>
      <c r="NWR280" s="508"/>
      <c r="NWS280" s="508"/>
      <c r="NWT280" s="508"/>
      <c r="NWU280" s="508"/>
      <c r="NWV280" s="508"/>
      <c r="NWW280" s="508"/>
      <c r="NWX280" s="508"/>
      <c r="NWY280" s="508"/>
      <c r="NWZ280" s="508"/>
      <c r="NXA280" s="508"/>
      <c r="NXB280" s="508"/>
      <c r="NXC280" s="508"/>
      <c r="NXD280" s="508"/>
      <c r="NXE280" s="508"/>
      <c r="NXF280" s="508"/>
      <c r="NXG280" s="508"/>
      <c r="NXH280" s="508"/>
      <c r="NXI280" s="508"/>
      <c r="NXJ280" s="508"/>
      <c r="NXK280" s="508"/>
      <c r="NXL280" s="508"/>
      <c r="NXM280" s="508"/>
      <c r="NXN280" s="508"/>
      <c r="NXO280" s="508"/>
      <c r="NXP280" s="508"/>
      <c r="NXQ280" s="508"/>
      <c r="NXR280" s="508"/>
      <c r="NXS280" s="508"/>
      <c r="NXT280" s="508"/>
      <c r="NXU280" s="508"/>
      <c r="NXV280" s="508"/>
      <c r="NXW280" s="508"/>
      <c r="NXX280" s="508"/>
      <c r="NXY280" s="508"/>
      <c r="NXZ280" s="508"/>
      <c r="NYA280" s="508"/>
      <c r="NYB280" s="508"/>
      <c r="NYC280" s="508"/>
      <c r="NYD280" s="508"/>
      <c r="NYE280" s="508"/>
      <c r="NYF280" s="508"/>
      <c r="NYG280" s="508"/>
      <c r="NYH280" s="508"/>
      <c r="NYI280" s="508"/>
      <c r="NYJ280" s="508"/>
      <c r="NYK280" s="508"/>
      <c r="NYL280" s="508"/>
      <c r="NYM280" s="508"/>
      <c r="NYN280" s="508"/>
      <c r="NYO280" s="508"/>
      <c r="NYP280" s="508"/>
      <c r="NYQ280" s="508"/>
      <c r="NYR280" s="508"/>
      <c r="NYS280" s="508"/>
      <c r="NYT280" s="508"/>
      <c r="NYU280" s="508"/>
      <c r="NYV280" s="508"/>
      <c r="NYW280" s="508"/>
      <c r="NYX280" s="508"/>
      <c r="NYY280" s="508"/>
      <c r="NYZ280" s="508"/>
      <c r="NZA280" s="508"/>
      <c r="NZB280" s="508"/>
      <c r="NZC280" s="508"/>
      <c r="NZD280" s="508"/>
      <c r="NZE280" s="508"/>
      <c r="NZF280" s="508"/>
      <c r="NZG280" s="508"/>
      <c r="NZH280" s="508"/>
      <c r="NZI280" s="508"/>
      <c r="NZJ280" s="508"/>
      <c r="NZK280" s="508"/>
      <c r="NZL280" s="508"/>
      <c r="NZM280" s="508"/>
      <c r="NZN280" s="508"/>
      <c r="NZO280" s="508"/>
      <c r="NZP280" s="508"/>
      <c r="NZQ280" s="508"/>
      <c r="NZR280" s="508"/>
      <c r="NZS280" s="508"/>
      <c r="NZT280" s="508"/>
      <c r="NZU280" s="508"/>
      <c r="NZV280" s="508"/>
      <c r="NZW280" s="508"/>
      <c r="NZX280" s="508"/>
      <c r="NZY280" s="508"/>
      <c r="NZZ280" s="508"/>
      <c r="OAA280" s="508"/>
      <c r="OAB280" s="508"/>
      <c r="OAC280" s="508"/>
      <c r="OAD280" s="508"/>
      <c r="OAE280" s="508"/>
      <c r="OAF280" s="508"/>
      <c r="OAG280" s="508"/>
      <c r="OAH280" s="508"/>
      <c r="OAI280" s="508"/>
      <c r="OAJ280" s="508"/>
      <c r="OAK280" s="508"/>
      <c r="OAL280" s="508"/>
      <c r="OAM280" s="508"/>
      <c r="OAN280" s="508"/>
      <c r="OAO280" s="508"/>
      <c r="OAP280" s="508"/>
      <c r="OAQ280" s="508"/>
      <c r="OAR280" s="508"/>
      <c r="OAS280" s="508"/>
      <c r="OAT280" s="508"/>
      <c r="OAU280" s="508"/>
      <c r="OAV280" s="508"/>
      <c r="OAW280" s="508"/>
      <c r="OAX280" s="508"/>
      <c r="OAY280" s="508"/>
      <c r="OAZ280" s="508"/>
      <c r="OBA280" s="508"/>
      <c r="OBB280" s="508"/>
      <c r="OBC280" s="508"/>
      <c r="OBD280" s="508"/>
      <c r="OBE280" s="508"/>
      <c r="OBF280" s="508"/>
      <c r="OBG280" s="508"/>
      <c r="OBH280" s="508"/>
      <c r="OBI280" s="508"/>
      <c r="OBJ280" s="508"/>
      <c r="OBK280" s="508"/>
      <c r="OBL280" s="508"/>
      <c r="OBM280" s="508"/>
      <c r="OBN280" s="508"/>
      <c r="OBO280" s="508"/>
      <c r="OBP280" s="508"/>
      <c r="OBQ280" s="508"/>
      <c r="OBR280" s="508"/>
      <c r="OBS280" s="508"/>
      <c r="OBT280" s="508"/>
      <c r="OBU280" s="508"/>
      <c r="OBV280" s="508"/>
      <c r="OBW280" s="508"/>
      <c r="OBX280" s="508"/>
      <c r="OBY280" s="508"/>
      <c r="OBZ280" s="508"/>
      <c r="OCA280" s="508"/>
      <c r="OCB280" s="508"/>
      <c r="OCC280" s="508"/>
      <c r="OCD280" s="508"/>
      <c r="OCE280" s="508"/>
      <c r="OCF280" s="508"/>
      <c r="OCG280" s="508"/>
      <c r="OCH280" s="508"/>
      <c r="OCI280" s="508"/>
      <c r="OCJ280" s="508"/>
      <c r="OCK280" s="508"/>
      <c r="OCL280" s="508"/>
      <c r="OCM280" s="508"/>
      <c r="OCN280" s="508"/>
      <c r="OCO280" s="508"/>
      <c r="OCP280" s="508"/>
      <c r="OCQ280" s="508"/>
      <c r="OCR280" s="508"/>
      <c r="OCS280" s="508"/>
      <c r="OCT280" s="508"/>
      <c r="OCU280" s="508"/>
      <c r="OCV280" s="508"/>
      <c r="OCW280" s="508"/>
      <c r="OCX280" s="508"/>
      <c r="OCY280" s="508"/>
      <c r="OCZ280" s="508"/>
      <c r="ODA280" s="508"/>
      <c r="ODB280" s="508"/>
      <c r="ODC280" s="508"/>
      <c r="ODD280" s="508"/>
      <c r="ODE280" s="508"/>
      <c r="ODF280" s="508"/>
      <c r="ODG280" s="508"/>
      <c r="ODH280" s="508"/>
      <c r="ODI280" s="508"/>
      <c r="ODJ280" s="508"/>
      <c r="ODK280" s="508"/>
      <c r="ODL280" s="508"/>
      <c r="ODM280" s="508"/>
      <c r="ODN280" s="508"/>
      <c r="ODO280" s="508"/>
      <c r="ODP280" s="508"/>
      <c r="ODQ280" s="508"/>
      <c r="ODR280" s="508"/>
      <c r="ODS280" s="508"/>
      <c r="ODT280" s="508"/>
      <c r="ODU280" s="508"/>
      <c r="ODV280" s="508"/>
      <c r="ODW280" s="508"/>
      <c r="ODX280" s="508"/>
      <c r="ODY280" s="508"/>
      <c r="ODZ280" s="508"/>
      <c r="OEA280" s="508"/>
      <c r="OEB280" s="508"/>
      <c r="OEC280" s="508"/>
      <c r="OED280" s="508"/>
      <c r="OEE280" s="508"/>
      <c r="OEF280" s="508"/>
      <c r="OEG280" s="508"/>
      <c r="OEH280" s="508"/>
      <c r="OEI280" s="508"/>
      <c r="OEJ280" s="508"/>
      <c r="OEK280" s="508"/>
      <c r="OEL280" s="508"/>
      <c r="OEM280" s="508"/>
      <c r="OEN280" s="508"/>
      <c r="OEO280" s="508"/>
      <c r="OEP280" s="508"/>
      <c r="OEQ280" s="508"/>
      <c r="OER280" s="508"/>
      <c r="OES280" s="508"/>
      <c r="OET280" s="508"/>
      <c r="OEU280" s="508"/>
      <c r="OEV280" s="508"/>
      <c r="OEW280" s="508"/>
      <c r="OEX280" s="508"/>
      <c r="OEY280" s="508"/>
      <c r="OEZ280" s="508"/>
      <c r="OFA280" s="508"/>
      <c r="OFB280" s="508"/>
      <c r="OFC280" s="508"/>
      <c r="OFD280" s="508"/>
      <c r="OFE280" s="508"/>
      <c r="OFF280" s="508"/>
      <c r="OFG280" s="508"/>
      <c r="OFH280" s="508"/>
      <c r="OFI280" s="508"/>
      <c r="OFJ280" s="508"/>
      <c r="OFK280" s="508"/>
      <c r="OFL280" s="508"/>
      <c r="OFM280" s="508"/>
      <c r="OFN280" s="508"/>
      <c r="OFO280" s="508"/>
      <c r="OFP280" s="508"/>
      <c r="OFQ280" s="508"/>
      <c r="OFR280" s="508"/>
      <c r="OFS280" s="508"/>
      <c r="OFT280" s="508"/>
      <c r="OFU280" s="508"/>
      <c r="OFV280" s="508"/>
      <c r="OFW280" s="508"/>
      <c r="OFX280" s="508"/>
      <c r="OFY280" s="508"/>
      <c r="OFZ280" s="508"/>
      <c r="OGA280" s="508"/>
      <c r="OGB280" s="508"/>
      <c r="OGC280" s="508"/>
      <c r="OGD280" s="508"/>
      <c r="OGE280" s="508"/>
      <c r="OGF280" s="508"/>
      <c r="OGG280" s="508"/>
      <c r="OGH280" s="508"/>
      <c r="OGI280" s="508"/>
      <c r="OGJ280" s="508"/>
      <c r="OGK280" s="508"/>
      <c r="OGL280" s="508"/>
      <c r="OGM280" s="508"/>
      <c r="OGN280" s="508"/>
      <c r="OGO280" s="508"/>
      <c r="OGP280" s="508"/>
      <c r="OGQ280" s="508"/>
      <c r="OGR280" s="508"/>
      <c r="OGS280" s="508"/>
      <c r="OGT280" s="508"/>
      <c r="OGU280" s="508"/>
      <c r="OGV280" s="508"/>
      <c r="OGW280" s="508"/>
      <c r="OGX280" s="508"/>
      <c r="OGY280" s="508"/>
      <c r="OGZ280" s="508"/>
      <c r="OHA280" s="508"/>
      <c r="OHB280" s="508"/>
      <c r="OHC280" s="508"/>
      <c r="OHD280" s="508"/>
      <c r="OHE280" s="508"/>
      <c r="OHF280" s="508"/>
      <c r="OHG280" s="508"/>
      <c r="OHH280" s="508"/>
      <c r="OHI280" s="508"/>
      <c r="OHJ280" s="508"/>
      <c r="OHK280" s="508"/>
      <c r="OHL280" s="508"/>
      <c r="OHM280" s="508"/>
      <c r="OHN280" s="508"/>
      <c r="OHO280" s="508"/>
      <c r="OHP280" s="508"/>
      <c r="OHQ280" s="508"/>
      <c r="OHR280" s="508"/>
      <c r="OHS280" s="508"/>
      <c r="OHT280" s="508"/>
      <c r="OHU280" s="508"/>
      <c r="OHV280" s="508"/>
      <c r="OHW280" s="508"/>
      <c r="OHX280" s="508"/>
      <c r="OHY280" s="508"/>
      <c r="OHZ280" s="508"/>
      <c r="OIA280" s="508"/>
      <c r="OIB280" s="508"/>
      <c r="OIC280" s="508"/>
      <c r="OID280" s="508"/>
      <c r="OIE280" s="508"/>
      <c r="OIF280" s="508"/>
      <c r="OIG280" s="508"/>
      <c r="OIH280" s="508"/>
      <c r="OII280" s="508"/>
      <c r="OIJ280" s="508"/>
      <c r="OIK280" s="508"/>
      <c r="OIL280" s="508"/>
      <c r="OIM280" s="508"/>
      <c r="OIN280" s="508"/>
      <c r="OIO280" s="508"/>
      <c r="OIP280" s="508"/>
      <c r="OIQ280" s="508"/>
      <c r="OIR280" s="508"/>
      <c r="OIS280" s="508"/>
      <c r="OIT280" s="508"/>
      <c r="OIU280" s="508"/>
      <c r="OIV280" s="508"/>
      <c r="OIW280" s="508"/>
      <c r="OIX280" s="508"/>
      <c r="OIY280" s="508"/>
      <c r="OIZ280" s="508"/>
      <c r="OJA280" s="508"/>
      <c r="OJB280" s="508"/>
      <c r="OJC280" s="508"/>
      <c r="OJD280" s="508"/>
      <c r="OJE280" s="508"/>
      <c r="OJF280" s="508"/>
      <c r="OJG280" s="508"/>
      <c r="OJH280" s="508"/>
      <c r="OJI280" s="508"/>
      <c r="OJJ280" s="508"/>
      <c r="OJK280" s="508"/>
      <c r="OJL280" s="508"/>
      <c r="OJM280" s="508"/>
      <c r="OJN280" s="508"/>
      <c r="OJO280" s="508"/>
      <c r="OJP280" s="508"/>
      <c r="OJQ280" s="508"/>
      <c r="OJR280" s="508"/>
      <c r="OJS280" s="508"/>
      <c r="OJT280" s="508"/>
      <c r="OJU280" s="508"/>
      <c r="OJV280" s="508"/>
      <c r="OJW280" s="508"/>
      <c r="OJX280" s="508"/>
      <c r="OJY280" s="508"/>
      <c r="OJZ280" s="508"/>
      <c r="OKA280" s="508"/>
      <c r="OKB280" s="508"/>
      <c r="OKC280" s="508"/>
      <c r="OKD280" s="508"/>
      <c r="OKE280" s="508"/>
      <c r="OKF280" s="508"/>
      <c r="OKG280" s="508"/>
      <c r="OKH280" s="508"/>
      <c r="OKI280" s="508"/>
      <c r="OKJ280" s="508"/>
      <c r="OKK280" s="508"/>
      <c r="OKL280" s="508"/>
      <c r="OKM280" s="508"/>
      <c r="OKN280" s="508"/>
      <c r="OKO280" s="508"/>
      <c r="OKP280" s="508"/>
      <c r="OKQ280" s="508"/>
      <c r="OKR280" s="508"/>
      <c r="OKS280" s="508"/>
      <c r="OKT280" s="508"/>
      <c r="OKU280" s="508"/>
      <c r="OKV280" s="508"/>
      <c r="OKW280" s="508"/>
      <c r="OKX280" s="508"/>
      <c r="OKY280" s="508"/>
      <c r="OKZ280" s="508"/>
      <c r="OLA280" s="508"/>
      <c r="OLB280" s="508"/>
      <c r="OLC280" s="508"/>
      <c r="OLD280" s="508"/>
      <c r="OLE280" s="508"/>
      <c r="OLF280" s="508"/>
      <c r="OLG280" s="508"/>
      <c r="OLH280" s="508"/>
      <c r="OLI280" s="508"/>
      <c r="OLJ280" s="508"/>
      <c r="OLK280" s="508"/>
      <c r="OLL280" s="508"/>
      <c r="OLM280" s="508"/>
      <c r="OLN280" s="508"/>
      <c r="OLO280" s="508"/>
      <c r="OLP280" s="508"/>
      <c r="OLQ280" s="508"/>
      <c r="OLR280" s="508"/>
      <c r="OLS280" s="508"/>
      <c r="OLT280" s="508"/>
      <c r="OLU280" s="508"/>
      <c r="OLV280" s="508"/>
      <c r="OLW280" s="508"/>
      <c r="OLX280" s="508"/>
      <c r="OLY280" s="508"/>
      <c r="OLZ280" s="508"/>
      <c r="OMA280" s="508"/>
      <c r="OMB280" s="508"/>
      <c r="OMC280" s="508"/>
      <c r="OMD280" s="508"/>
      <c r="OME280" s="508"/>
      <c r="OMF280" s="508"/>
      <c r="OMG280" s="508"/>
      <c r="OMH280" s="508"/>
      <c r="OMI280" s="508"/>
      <c r="OMJ280" s="508"/>
      <c r="OMK280" s="508"/>
      <c r="OML280" s="508"/>
      <c r="OMM280" s="508"/>
      <c r="OMN280" s="508"/>
      <c r="OMO280" s="508"/>
      <c r="OMP280" s="508"/>
      <c r="OMQ280" s="508"/>
      <c r="OMR280" s="508"/>
      <c r="OMS280" s="508"/>
      <c r="OMT280" s="508"/>
      <c r="OMU280" s="508"/>
      <c r="OMV280" s="508"/>
      <c r="OMW280" s="508"/>
      <c r="OMX280" s="508"/>
      <c r="OMY280" s="508"/>
      <c r="OMZ280" s="508"/>
      <c r="ONA280" s="508"/>
      <c r="ONB280" s="508"/>
      <c r="ONC280" s="508"/>
      <c r="OND280" s="508"/>
      <c r="ONE280" s="508"/>
      <c r="ONF280" s="508"/>
      <c r="ONG280" s="508"/>
      <c r="ONH280" s="508"/>
      <c r="ONI280" s="508"/>
      <c r="ONJ280" s="508"/>
      <c r="ONK280" s="508"/>
      <c r="ONL280" s="508"/>
      <c r="ONM280" s="508"/>
      <c r="ONN280" s="508"/>
      <c r="ONO280" s="508"/>
      <c r="ONP280" s="508"/>
      <c r="ONQ280" s="508"/>
      <c r="ONR280" s="508"/>
      <c r="ONS280" s="508"/>
      <c r="ONT280" s="508"/>
      <c r="ONU280" s="508"/>
      <c r="ONV280" s="508"/>
      <c r="ONW280" s="508"/>
      <c r="ONX280" s="508"/>
      <c r="ONY280" s="508"/>
      <c r="ONZ280" s="508"/>
      <c r="OOA280" s="508"/>
      <c r="OOB280" s="508"/>
      <c r="OOC280" s="508"/>
      <c r="OOD280" s="508"/>
      <c r="OOE280" s="508"/>
      <c r="OOF280" s="508"/>
      <c r="OOG280" s="508"/>
      <c r="OOH280" s="508"/>
      <c r="OOI280" s="508"/>
      <c r="OOJ280" s="508"/>
      <c r="OOK280" s="508"/>
      <c r="OOL280" s="508"/>
      <c r="OOM280" s="508"/>
      <c r="OON280" s="508"/>
      <c r="OOO280" s="508"/>
      <c r="OOP280" s="508"/>
      <c r="OOQ280" s="508"/>
      <c r="OOR280" s="508"/>
      <c r="OOS280" s="508"/>
      <c r="OOT280" s="508"/>
      <c r="OOU280" s="508"/>
      <c r="OOV280" s="508"/>
      <c r="OOW280" s="508"/>
      <c r="OOX280" s="508"/>
      <c r="OOY280" s="508"/>
      <c r="OOZ280" s="508"/>
      <c r="OPA280" s="508"/>
      <c r="OPB280" s="508"/>
      <c r="OPC280" s="508"/>
      <c r="OPD280" s="508"/>
      <c r="OPE280" s="508"/>
      <c r="OPF280" s="508"/>
      <c r="OPG280" s="508"/>
      <c r="OPH280" s="508"/>
      <c r="OPI280" s="508"/>
      <c r="OPJ280" s="508"/>
      <c r="OPK280" s="508"/>
      <c r="OPL280" s="508"/>
      <c r="OPM280" s="508"/>
      <c r="OPN280" s="508"/>
      <c r="OPO280" s="508"/>
      <c r="OPP280" s="508"/>
      <c r="OPQ280" s="508"/>
      <c r="OPR280" s="508"/>
      <c r="OPS280" s="508"/>
      <c r="OPT280" s="508"/>
      <c r="OPU280" s="508"/>
      <c r="OPV280" s="508"/>
      <c r="OPW280" s="508"/>
      <c r="OPX280" s="508"/>
      <c r="OPY280" s="508"/>
      <c r="OPZ280" s="508"/>
      <c r="OQA280" s="508"/>
      <c r="OQB280" s="508"/>
      <c r="OQC280" s="508"/>
      <c r="OQD280" s="508"/>
      <c r="OQE280" s="508"/>
      <c r="OQF280" s="508"/>
      <c r="OQG280" s="508"/>
      <c r="OQH280" s="508"/>
      <c r="OQI280" s="508"/>
      <c r="OQJ280" s="508"/>
      <c r="OQK280" s="508"/>
      <c r="OQL280" s="508"/>
      <c r="OQM280" s="508"/>
      <c r="OQN280" s="508"/>
      <c r="OQO280" s="508"/>
      <c r="OQP280" s="508"/>
      <c r="OQQ280" s="508"/>
      <c r="OQR280" s="508"/>
      <c r="OQS280" s="508"/>
      <c r="OQT280" s="508"/>
      <c r="OQU280" s="508"/>
      <c r="OQV280" s="508"/>
      <c r="OQW280" s="508"/>
      <c r="OQX280" s="508"/>
      <c r="OQY280" s="508"/>
      <c r="OQZ280" s="508"/>
      <c r="ORA280" s="508"/>
      <c r="ORB280" s="508"/>
      <c r="ORC280" s="508"/>
      <c r="ORD280" s="508"/>
      <c r="ORE280" s="508"/>
      <c r="ORF280" s="508"/>
      <c r="ORG280" s="508"/>
      <c r="ORH280" s="508"/>
      <c r="ORI280" s="508"/>
      <c r="ORJ280" s="508"/>
      <c r="ORK280" s="508"/>
      <c r="ORL280" s="508"/>
      <c r="ORM280" s="508"/>
      <c r="ORN280" s="508"/>
      <c r="ORO280" s="508"/>
      <c r="ORP280" s="508"/>
      <c r="ORQ280" s="508"/>
      <c r="ORR280" s="508"/>
      <c r="ORS280" s="508"/>
      <c r="ORT280" s="508"/>
      <c r="ORU280" s="508"/>
      <c r="ORV280" s="508"/>
      <c r="ORW280" s="508"/>
      <c r="ORX280" s="508"/>
      <c r="ORY280" s="508"/>
      <c r="ORZ280" s="508"/>
      <c r="OSA280" s="508"/>
      <c r="OSB280" s="508"/>
      <c r="OSC280" s="508"/>
      <c r="OSD280" s="508"/>
      <c r="OSE280" s="508"/>
      <c r="OSF280" s="508"/>
      <c r="OSG280" s="508"/>
      <c r="OSH280" s="508"/>
      <c r="OSI280" s="508"/>
      <c r="OSJ280" s="508"/>
      <c r="OSK280" s="508"/>
      <c r="OSL280" s="508"/>
      <c r="OSM280" s="508"/>
      <c r="OSN280" s="508"/>
      <c r="OSO280" s="508"/>
      <c r="OSP280" s="508"/>
      <c r="OSQ280" s="508"/>
      <c r="OSR280" s="508"/>
      <c r="OSS280" s="508"/>
      <c r="OST280" s="508"/>
      <c r="OSU280" s="508"/>
      <c r="OSV280" s="508"/>
      <c r="OSW280" s="508"/>
      <c r="OSX280" s="508"/>
      <c r="OSY280" s="508"/>
      <c r="OSZ280" s="508"/>
      <c r="OTA280" s="508"/>
      <c r="OTB280" s="508"/>
      <c r="OTC280" s="508"/>
      <c r="OTD280" s="508"/>
      <c r="OTE280" s="508"/>
      <c r="OTF280" s="508"/>
      <c r="OTG280" s="508"/>
      <c r="OTH280" s="508"/>
      <c r="OTI280" s="508"/>
      <c r="OTJ280" s="508"/>
      <c r="OTK280" s="508"/>
      <c r="OTL280" s="508"/>
      <c r="OTM280" s="508"/>
      <c r="OTN280" s="508"/>
      <c r="OTO280" s="508"/>
      <c r="OTP280" s="508"/>
      <c r="OTQ280" s="508"/>
      <c r="OTR280" s="508"/>
      <c r="OTS280" s="508"/>
      <c r="OTT280" s="508"/>
      <c r="OTU280" s="508"/>
      <c r="OTV280" s="508"/>
      <c r="OTW280" s="508"/>
      <c r="OTX280" s="508"/>
      <c r="OTY280" s="508"/>
      <c r="OTZ280" s="508"/>
      <c r="OUA280" s="508"/>
      <c r="OUB280" s="508"/>
      <c r="OUC280" s="508"/>
      <c r="OUD280" s="508"/>
      <c r="OUE280" s="508"/>
      <c r="OUF280" s="508"/>
      <c r="OUG280" s="508"/>
      <c r="OUH280" s="508"/>
      <c r="OUI280" s="508"/>
      <c r="OUJ280" s="508"/>
      <c r="OUK280" s="508"/>
      <c r="OUL280" s="508"/>
      <c r="OUM280" s="508"/>
      <c r="OUN280" s="508"/>
      <c r="OUO280" s="508"/>
      <c r="OUP280" s="508"/>
      <c r="OUQ280" s="508"/>
      <c r="OUR280" s="508"/>
      <c r="OUS280" s="508"/>
      <c r="OUT280" s="508"/>
      <c r="OUU280" s="508"/>
      <c r="OUV280" s="508"/>
      <c r="OUW280" s="508"/>
      <c r="OUX280" s="508"/>
      <c r="OUY280" s="508"/>
      <c r="OUZ280" s="508"/>
      <c r="OVA280" s="508"/>
      <c r="OVB280" s="508"/>
      <c r="OVC280" s="508"/>
      <c r="OVD280" s="508"/>
      <c r="OVE280" s="508"/>
      <c r="OVF280" s="508"/>
      <c r="OVG280" s="508"/>
      <c r="OVH280" s="508"/>
      <c r="OVI280" s="508"/>
      <c r="OVJ280" s="508"/>
      <c r="OVK280" s="508"/>
      <c r="OVL280" s="508"/>
      <c r="OVM280" s="508"/>
      <c r="OVN280" s="508"/>
      <c r="OVO280" s="508"/>
      <c r="OVP280" s="508"/>
      <c r="OVQ280" s="508"/>
      <c r="OVR280" s="508"/>
      <c r="OVS280" s="508"/>
      <c r="OVT280" s="508"/>
      <c r="OVU280" s="508"/>
      <c r="OVV280" s="508"/>
      <c r="OVW280" s="508"/>
      <c r="OVX280" s="508"/>
      <c r="OVY280" s="508"/>
      <c r="OVZ280" s="508"/>
      <c r="OWA280" s="508"/>
      <c r="OWB280" s="508"/>
      <c r="OWC280" s="508"/>
      <c r="OWD280" s="508"/>
      <c r="OWE280" s="508"/>
      <c r="OWF280" s="508"/>
      <c r="OWG280" s="508"/>
      <c r="OWH280" s="508"/>
      <c r="OWI280" s="508"/>
      <c r="OWJ280" s="508"/>
      <c r="OWK280" s="508"/>
      <c r="OWL280" s="508"/>
      <c r="OWM280" s="508"/>
      <c r="OWN280" s="508"/>
      <c r="OWO280" s="508"/>
      <c r="OWP280" s="508"/>
      <c r="OWQ280" s="508"/>
      <c r="OWR280" s="508"/>
      <c r="OWS280" s="508"/>
      <c r="OWT280" s="508"/>
      <c r="OWU280" s="508"/>
      <c r="OWV280" s="508"/>
      <c r="OWW280" s="508"/>
      <c r="OWX280" s="508"/>
      <c r="OWY280" s="508"/>
      <c r="OWZ280" s="508"/>
      <c r="OXA280" s="508"/>
      <c r="OXB280" s="508"/>
      <c r="OXC280" s="508"/>
      <c r="OXD280" s="508"/>
      <c r="OXE280" s="508"/>
      <c r="OXF280" s="508"/>
      <c r="OXG280" s="508"/>
      <c r="OXH280" s="508"/>
      <c r="OXI280" s="508"/>
      <c r="OXJ280" s="508"/>
      <c r="OXK280" s="508"/>
      <c r="OXL280" s="508"/>
      <c r="OXM280" s="508"/>
      <c r="OXN280" s="508"/>
      <c r="OXO280" s="508"/>
      <c r="OXP280" s="508"/>
      <c r="OXQ280" s="508"/>
      <c r="OXR280" s="508"/>
      <c r="OXS280" s="508"/>
      <c r="OXT280" s="508"/>
      <c r="OXU280" s="508"/>
      <c r="OXV280" s="508"/>
      <c r="OXW280" s="508"/>
      <c r="OXX280" s="508"/>
      <c r="OXY280" s="508"/>
      <c r="OXZ280" s="508"/>
      <c r="OYA280" s="508"/>
      <c r="OYB280" s="508"/>
      <c r="OYC280" s="508"/>
      <c r="OYD280" s="508"/>
      <c r="OYE280" s="508"/>
      <c r="OYF280" s="508"/>
      <c r="OYG280" s="508"/>
      <c r="OYH280" s="508"/>
      <c r="OYI280" s="508"/>
      <c r="OYJ280" s="508"/>
      <c r="OYK280" s="508"/>
      <c r="OYL280" s="508"/>
      <c r="OYM280" s="508"/>
      <c r="OYN280" s="508"/>
      <c r="OYO280" s="508"/>
      <c r="OYP280" s="508"/>
      <c r="OYQ280" s="508"/>
      <c r="OYR280" s="508"/>
      <c r="OYS280" s="508"/>
      <c r="OYT280" s="508"/>
      <c r="OYU280" s="508"/>
      <c r="OYV280" s="508"/>
      <c r="OYW280" s="508"/>
      <c r="OYX280" s="508"/>
      <c r="OYY280" s="508"/>
      <c r="OYZ280" s="508"/>
      <c r="OZA280" s="508"/>
      <c r="OZB280" s="508"/>
      <c r="OZC280" s="508"/>
      <c r="OZD280" s="508"/>
      <c r="OZE280" s="508"/>
      <c r="OZF280" s="508"/>
      <c r="OZG280" s="508"/>
      <c r="OZH280" s="508"/>
      <c r="OZI280" s="508"/>
      <c r="OZJ280" s="508"/>
      <c r="OZK280" s="508"/>
      <c r="OZL280" s="508"/>
      <c r="OZM280" s="508"/>
      <c r="OZN280" s="508"/>
      <c r="OZO280" s="508"/>
      <c r="OZP280" s="508"/>
      <c r="OZQ280" s="508"/>
      <c r="OZR280" s="508"/>
      <c r="OZS280" s="508"/>
      <c r="OZT280" s="508"/>
      <c r="OZU280" s="508"/>
      <c r="OZV280" s="508"/>
      <c r="OZW280" s="508"/>
      <c r="OZX280" s="508"/>
      <c r="OZY280" s="508"/>
      <c r="OZZ280" s="508"/>
      <c r="PAA280" s="508"/>
      <c r="PAB280" s="508"/>
      <c r="PAC280" s="508"/>
      <c r="PAD280" s="508"/>
      <c r="PAE280" s="508"/>
      <c r="PAF280" s="508"/>
      <c r="PAG280" s="508"/>
      <c r="PAH280" s="508"/>
      <c r="PAI280" s="508"/>
      <c r="PAJ280" s="508"/>
      <c r="PAK280" s="508"/>
      <c r="PAL280" s="508"/>
      <c r="PAM280" s="508"/>
      <c r="PAN280" s="508"/>
      <c r="PAO280" s="508"/>
      <c r="PAP280" s="508"/>
      <c r="PAQ280" s="508"/>
      <c r="PAR280" s="508"/>
      <c r="PAS280" s="508"/>
      <c r="PAT280" s="508"/>
      <c r="PAU280" s="508"/>
      <c r="PAV280" s="508"/>
      <c r="PAW280" s="508"/>
      <c r="PAX280" s="508"/>
      <c r="PAY280" s="508"/>
      <c r="PAZ280" s="508"/>
      <c r="PBA280" s="508"/>
      <c r="PBB280" s="508"/>
      <c r="PBC280" s="508"/>
      <c r="PBD280" s="508"/>
      <c r="PBE280" s="508"/>
      <c r="PBF280" s="508"/>
      <c r="PBG280" s="508"/>
      <c r="PBH280" s="508"/>
      <c r="PBI280" s="508"/>
      <c r="PBJ280" s="508"/>
      <c r="PBK280" s="508"/>
      <c r="PBL280" s="508"/>
      <c r="PBM280" s="508"/>
      <c r="PBN280" s="508"/>
      <c r="PBO280" s="508"/>
      <c r="PBP280" s="508"/>
      <c r="PBQ280" s="508"/>
      <c r="PBR280" s="508"/>
      <c r="PBS280" s="508"/>
      <c r="PBT280" s="508"/>
      <c r="PBU280" s="508"/>
      <c r="PBV280" s="508"/>
      <c r="PBW280" s="508"/>
      <c r="PBX280" s="508"/>
      <c r="PBY280" s="508"/>
      <c r="PBZ280" s="508"/>
      <c r="PCA280" s="508"/>
      <c r="PCB280" s="508"/>
      <c r="PCC280" s="508"/>
      <c r="PCD280" s="508"/>
      <c r="PCE280" s="508"/>
      <c r="PCF280" s="508"/>
      <c r="PCG280" s="508"/>
      <c r="PCH280" s="508"/>
      <c r="PCI280" s="508"/>
      <c r="PCJ280" s="508"/>
      <c r="PCK280" s="508"/>
      <c r="PCL280" s="508"/>
      <c r="PCM280" s="508"/>
      <c r="PCN280" s="508"/>
      <c r="PCO280" s="508"/>
      <c r="PCP280" s="508"/>
      <c r="PCQ280" s="508"/>
      <c r="PCR280" s="508"/>
      <c r="PCS280" s="508"/>
      <c r="PCT280" s="508"/>
      <c r="PCU280" s="508"/>
      <c r="PCV280" s="508"/>
      <c r="PCW280" s="508"/>
      <c r="PCX280" s="508"/>
      <c r="PCY280" s="508"/>
      <c r="PCZ280" s="508"/>
      <c r="PDA280" s="508"/>
      <c r="PDB280" s="508"/>
      <c r="PDC280" s="508"/>
      <c r="PDD280" s="508"/>
      <c r="PDE280" s="508"/>
      <c r="PDF280" s="508"/>
      <c r="PDG280" s="508"/>
      <c r="PDH280" s="508"/>
      <c r="PDI280" s="508"/>
      <c r="PDJ280" s="508"/>
      <c r="PDK280" s="508"/>
      <c r="PDL280" s="508"/>
      <c r="PDM280" s="508"/>
      <c r="PDN280" s="508"/>
      <c r="PDO280" s="508"/>
      <c r="PDP280" s="508"/>
      <c r="PDQ280" s="508"/>
      <c r="PDR280" s="508"/>
      <c r="PDS280" s="508"/>
      <c r="PDT280" s="508"/>
      <c r="PDU280" s="508"/>
      <c r="PDV280" s="508"/>
      <c r="PDW280" s="508"/>
      <c r="PDX280" s="508"/>
      <c r="PDY280" s="508"/>
      <c r="PDZ280" s="508"/>
      <c r="PEA280" s="508"/>
      <c r="PEB280" s="508"/>
      <c r="PEC280" s="508"/>
      <c r="PED280" s="508"/>
      <c r="PEE280" s="508"/>
      <c r="PEF280" s="508"/>
      <c r="PEG280" s="508"/>
      <c r="PEH280" s="508"/>
      <c r="PEI280" s="508"/>
      <c r="PEJ280" s="508"/>
      <c r="PEK280" s="508"/>
      <c r="PEL280" s="508"/>
      <c r="PEM280" s="508"/>
      <c r="PEN280" s="508"/>
      <c r="PEO280" s="508"/>
      <c r="PEP280" s="508"/>
      <c r="PEQ280" s="508"/>
      <c r="PER280" s="508"/>
      <c r="PES280" s="508"/>
      <c r="PET280" s="508"/>
      <c r="PEU280" s="508"/>
      <c r="PEV280" s="508"/>
      <c r="PEW280" s="508"/>
      <c r="PEX280" s="508"/>
      <c r="PEY280" s="508"/>
      <c r="PEZ280" s="508"/>
      <c r="PFA280" s="508"/>
      <c r="PFB280" s="508"/>
      <c r="PFC280" s="508"/>
      <c r="PFD280" s="508"/>
      <c r="PFE280" s="508"/>
      <c r="PFF280" s="508"/>
      <c r="PFG280" s="508"/>
      <c r="PFH280" s="508"/>
      <c r="PFI280" s="508"/>
      <c r="PFJ280" s="508"/>
      <c r="PFK280" s="508"/>
      <c r="PFL280" s="508"/>
      <c r="PFM280" s="508"/>
      <c r="PFN280" s="508"/>
      <c r="PFO280" s="508"/>
      <c r="PFP280" s="508"/>
      <c r="PFQ280" s="508"/>
      <c r="PFR280" s="508"/>
      <c r="PFS280" s="508"/>
      <c r="PFT280" s="508"/>
      <c r="PFU280" s="508"/>
      <c r="PFV280" s="508"/>
      <c r="PFW280" s="508"/>
      <c r="PFX280" s="508"/>
      <c r="PFY280" s="508"/>
      <c r="PFZ280" s="508"/>
      <c r="PGA280" s="508"/>
      <c r="PGB280" s="508"/>
      <c r="PGC280" s="508"/>
      <c r="PGD280" s="508"/>
      <c r="PGE280" s="508"/>
      <c r="PGF280" s="508"/>
      <c r="PGG280" s="508"/>
      <c r="PGH280" s="508"/>
      <c r="PGI280" s="508"/>
      <c r="PGJ280" s="508"/>
      <c r="PGK280" s="508"/>
      <c r="PGL280" s="508"/>
      <c r="PGM280" s="508"/>
      <c r="PGN280" s="508"/>
      <c r="PGO280" s="508"/>
      <c r="PGP280" s="508"/>
      <c r="PGQ280" s="508"/>
      <c r="PGR280" s="508"/>
      <c r="PGS280" s="508"/>
      <c r="PGT280" s="508"/>
      <c r="PGU280" s="508"/>
      <c r="PGV280" s="508"/>
      <c r="PGW280" s="508"/>
      <c r="PGX280" s="508"/>
      <c r="PGY280" s="508"/>
      <c r="PGZ280" s="508"/>
      <c r="PHA280" s="508"/>
      <c r="PHB280" s="508"/>
      <c r="PHC280" s="508"/>
      <c r="PHD280" s="508"/>
      <c r="PHE280" s="508"/>
      <c r="PHF280" s="508"/>
      <c r="PHG280" s="508"/>
      <c r="PHH280" s="508"/>
      <c r="PHI280" s="508"/>
      <c r="PHJ280" s="508"/>
      <c r="PHK280" s="508"/>
      <c r="PHL280" s="508"/>
      <c r="PHM280" s="508"/>
      <c r="PHN280" s="508"/>
      <c r="PHO280" s="508"/>
      <c r="PHP280" s="508"/>
      <c r="PHQ280" s="508"/>
      <c r="PHR280" s="508"/>
      <c r="PHS280" s="508"/>
      <c r="PHT280" s="508"/>
      <c r="PHU280" s="508"/>
      <c r="PHV280" s="508"/>
      <c r="PHW280" s="508"/>
      <c r="PHX280" s="508"/>
      <c r="PHY280" s="508"/>
      <c r="PHZ280" s="508"/>
      <c r="PIA280" s="508"/>
      <c r="PIB280" s="508"/>
      <c r="PIC280" s="508"/>
      <c r="PID280" s="508"/>
      <c r="PIE280" s="508"/>
      <c r="PIF280" s="508"/>
      <c r="PIG280" s="508"/>
      <c r="PIH280" s="508"/>
      <c r="PII280" s="508"/>
      <c r="PIJ280" s="508"/>
      <c r="PIK280" s="508"/>
      <c r="PIL280" s="508"/>
      <c r="PIM280" s="508"/>
      <c r="PIN280" s="508"/>
      <c r="PIO280" s="508"/>
      <c r="PIP280" s="508"/>
      <c r="PIQ280" s="508"/>
      <c r="PIR280" s="508"/>
      <c r="PIS280" s="508"/>
      <c r="PIT280" s="508"/>
      <c r="PIU280" s="508"/>
      <c r="PIV280" s="508"/>
      <c r="PIW280" s="508"/>
      <c r="PIX280" s="508"/>
      <c r="PIY280" s="508"/>
      <c r="PIZ280" s="508"/>
      <c r="PJA280" s="508"/>
      <c r="PJB280" s="508"/>
      <c r="PJC280" s="508"/>
      <c r="PJD280" s="508"/>
      <c r="PJE280" s="508"/>
      <c r="PJF280" s="508"/>
      <c r="PJG280" s="508"/>
      <c r="PJH280" s="508"/>
      <c r="PJI280" s="508"/>
      <c r="PJJ280" s="508"/>
      <c r="PJK280" s="508"/>
      <c r="PJL280" s="508"/>
      <c r="PJM280" s="508"/>
      <c r="PJN280" s="508"/>
      <c r="PJO280" s="508"/>
      <c r="PJP280" s="508"/>
      <c r="PJQ280" s="508"/>
      <c r="PJR280" s="508"/>
      <c r="PJS280" s="508"/>
      <c r="PJT280" s="508"/>
      <c r="PJU280" s="508"/>
      <c r="PJV280" s="508"/>
      <c r="PJW280" s="508"/>
      <c r="PJX280" s="508"/>
      <c r="PJY280" s="508"/>
      <c r="PJZ280" s="508"/>
      <c r="PKA280" s="508"/>
      <c r="PKB280" s="508"/>
      <c r="PKC280" s="508"/>
      <c r="PKD280" s="508"/>
      <c r="PKE280" s="508"/>
      <c r="PKF280" s="508"/>
      <c r="PKG280" s="508"/>
      <c r="PKH280" s="508"/>
      <c r="PKI280" s="508"/>
      <c r="PKJ280" s="508"/>
      <c r="PKK280" s="508"/>
      <c r="PKL280" s="508"/>
      <c r="PKM280" s="508"/>
      <c r="PKN280" s="508"/>
      <c r="PKO280" s="508"/>
      <c r="PKP280" s="508"/>
      <c r="PKQ280" s="508"/>
      <c r="PKR280" s="508"/>
      <c r="PKS280" s="508"/>
      <c r="PKT280" s="508"/>
      <c r="PKU280" s="508"/>
      <c r="PKV280" s="508"/>
      <c r="PKW280" s="508"/>
      <c r="PKX280" s="508"/>
      <c r="PKY280" s="508"/>
      <c r="PKZ280" s="508"/>
      <c r="PLA280" s="508"/>
      <c r="PLB280" s="508"/>
      <c r="PLC280" s="508"/>
      <c r="PLD280" s="508"/>
      <c r="PLE280" s="508"/>
      <c r="PLF280" s="508"/>
      <c r="PLG280" s="508"/>
      <c r="PLH280" s="508"/>
      <c r="PLI280" s="508"/>
      <c r="PLJ280" s="508"/>
      <c r="PLK280" s="508"/>
      <c r="PLL280" s="508"/>
      <c r="PLM280" s="508"/>
      <c r="PLN280" s="508"/>
      <c r="PLO280" s="508"/>
      <c r="PLP280" s="508"/>
      <c r="PLQ280" s="508"/>
      <c r="PLR280" s="508"/>
      <c r="PLS280" s="508"/>
      <c r="PLT280" s="508"/>
      <c r="PLU280" s="508"/>
      <c r="PLV280" s="508"/>
      <c r="PLW280" s="508"/>
      <c r="PLX280" s="508"/>
      <c r="PLY280" s="508"/>
      <c r="PLZ280" s="508"/>
      <c r="PMA280" s="508"/>
      <c r="PMB280" s="508"/>
      <c r="PMC280" s="508"/>
      <c r="PMD280" s="508"/>
      <c r="PME280" s="508"/>
      <c r="PMF280" s="508"/>
      <c r="PMG280" s="508"/>
      <c r="PMH280" s="508"/>
      <c r="PMI280" s="508"/>
      <c r="PMJ280" s="508"/>
      <c r="PMK280" s="508"/>
      <c r="PML280" s="508"/>
      <c r="PMM280" s="508"/>
      <c r="PMN280" s="508"/>
      <c r="PMO280" s="508"/>
      <c r="PMP280" s="508"/>
      <c r="PMQ280" s="508"/>
      <c r="PMR280" s="508"/>
      <c r="PMS280" s="508"/>
      <c r="PMT280" s="508"/>
      <c r="PMU280" s="508"/>
      <c r="PMV280" s="508"/>
      <c r="PMW280" s="508"/>
      <c r="PMX280" s="508"/>
      <c r="PMY280" s="508"/>
      <c r="PMZ280" s="508"/>
      <c r="PNA280" s="508"/>
      <c r="PNB280" s="508"/>
      <c r="PNC280" s="508"/>
      <c r="PND280" s="508"/>
      <c r="PNE280" s="508"/>
      <c r="PNF280" s="508"/>
      <c r="PNG280" s="508"/>
      <c r="PNH280" s="508"/>
      <c r="PNI280" s="508"/>
      <c r="PNJ280" s="508"/>
      <c r="PNK280" s="508"/>
      <c r="PNL280" s="508"/>
      <c r="PNM280" s="508"/>
      <c r="PNN280" s="508"/>
      <c r="PNO280" s="508"/>
      <c r="PNP280" s="508"/>
      <c r="PNQ280" s="508"/>
      <c r="PNR280" s="508"/>
      <c r="PNS280" s="508"/>
      <c r="PNT280" s="508"/>
      <c r="PNU280" s="508"/>
      <c r="PNV280" s="508"/>
      <c r="PNW280" s="508"/>
      <c r="PNX280" s="508"/>
      <c r="PNY280" s="508"/>
      <c r="PNZ280" s="508"/>
      <c r="POA280" s="508"/>
      <c r="POB280" s="508"/>
      <c r="POC280" s="508"/>
      <c r="POD280" s="508"/>
      <c r="POE280" s="508"/>
      <c r="POF280" s="508"/>
      <c r="POG280" s="508"/>
      <c r="POH280" s="508"/>
      <c r="POI280" s="508"/>
      <c r="POJ280" s="508"/>
      <c r="POK280" s="508"/>
      <c r="POL280" s="508"/>
      <c r="POM280" s="508"/>
      <c r="PON280" s="508"/>
      <c r="POO280" s="508"/>
      <c r="POP280" s="508"/>
      <c r="POQ280" s="508"/>
      <c r="POR280" s="508"/>
      <c r="POS280" s="508"/>
      <c r="POT280" s="508"/>
      <c r="POU280" s="508"/>
      <c r="POV280" s="508"/>
      <c r="POW280" s="508"/>
      <c r="POX280" s="508"/>
      <c r="POY280" s="508"/>
      <c r="POZ280" s="508"/>
      <c r="PPA280" s="508"/>
      <c r="PPB280" s="508"/>
      <c r="PPC280" s="508"/>
      <c r="PPD280" s="508"/>
      <c r="PPE280" s="508"/>
      <c r="PPF280" s="508"/>
      <c r="PPG280" s="508"/>
      <c r="PPH280" s="508"/>
      <c r="PPI280" s="508"/>
      <c r="PPJ280" s="508"/>
      <c r="PPK280" s="508"/>
      <c r="PPL280" s="508"/>
      <c r="PPM280" s="508"/>
      <c r="PPN280" s="508"/>
      <c r="PPO280" s="508"/>
      <c r="PPP280" s="508"/>
      <c r="PPQ280" s="508"/>
      <c r="PPR280" s="508"/>
      <c r="PPS280" s="508"/>
      <c r="PPT280" s="508"/>
      <c r="PPU280" s="508"/>
      <c r="PPV280" s="508"/>
      <c r="PPW280" s="508"/>
      <c r="PPX280" s="508"/>
      <c r="PPY280" s="508"/>
      <c r="PPZ280" s="508"/>
      <c r="PQA280" s="508"/>
      <c r="PQB280" s="508"/>
      <c r="PQC280" s="508"/>
      <c r="PQD280" s="508"/>
      <c r="PQE280" s="508"/>
      <c r="PQF280" s="508"/>
      <c r="PQG280" s="508"/>
      <c r="PQH280" s="508"/>
      <c r="PQI280" s="508"/>
      <c r="PQJ280" s="508"/>
      <c r="PQK280" s="508"/>
      <c r="PQL280" s="508"/>
      <c r="PQM280" s="508"/>
      <c r="PQN280" s="508"/>
      <c r="PQO280" s="508"/>
      <c r="PQP280" s="508"/>
      <c r="PQQ280" s="508"/>
      <c r="PQR280" s="508"/>
      <c r="PQS280" s="508"/>
      <c r="PQT280" s="508"/>
      <c r="PQU280" s="508"/>
      <c r="PQV280" s="508"/>
      <c r="PQW280" s="508"/>
      <c r="PQX280" s="508"/>
      <c r="PQY280" s="508"/>
      <c r="PQZ280" s="508"/>
      <c r="PRA280" s="508"/>
      <c r="PRB280" s="508"/>
      <c r="PRC280" s="508"/>
      <c r="PRD280" s="508"/>
      <c r="PRE280" s="508"/>
      <c r="PRF280" s="508"/>
      <c r="PRG280" s="508"/>
      <c r="PRH280" s="508"/>
      <c r="PRI280" s="508"/>
      <c r="PRJ280" s="508"/>
      <c r="PRK280" s="508"/>
      <c r="PRL280" s="508"/>
      <c r="PRM280" s="508"/>
      <c r="PRN280" s="508"/>
      <c r="PRO280" s="508"/>
      <c r="PRP280" s="508"/>
      <c r="PRQ280" s="508"/>
      <c r="PRR280" s="508"/>
      <c r="PRS280" s="508"/>
      <c r="PRT280" s="508"/>
      <c r="PRU280" s="508"/>
      <c r="PRV280" s="508"/>
      <c r="PRW280" s="508"/>
      <c r="PRX280" s="508"/>
      <c r="PRY280" s="508"/>
      <c r="PRZ280" s="508"/>
      <c r="PSA280" s="508"/>
      <c r="PSB280" s="508"/>
      <c r="PSC280" s="508"/>
      <c r="PSD280" s="508"/>
      <c r="PSE280" s="508"/>
      <c r="PSF280" s="508"/>
      <c r="PSG280" s="508"/>
      <c r="PSH280" s="508"/>
      <c r="PSI280" s="508"/>
      <c r="PSJ280" s="508"/>
      <c r="PSK280" s="508"/>
      <c r="PSL280" s="508"/>
      <c r="PSM280" s="508"/>
      <c r="PSN280" s="508"/>
      <c r="PSO280" s="508"/>
      <c r="PSP280" s="508"/>
      <c r="PSQ280" s="508"/>
      <c r="PSR280" s="508"/>
      <c r="PSS280" s="508"/>
      <c r="PST280" s="508"/>
      <c r="PSU280" s="508"/>
      <c r="PSV280" s="508"/>
      <c r="PSW280" s="508"/>
      <c r="PSX280" s="508"/>
      <c r="PSY280" s="508"/>
      <c r="PSZ280" s="508"/>
      <c r="PTA280" s="508"/>
      <c r="PTB280" s="508"/>
      <c r="PTC280" s="508"/>
      <c r="PTD280" s="508"/>
      <c r="PTE280" s="508"/>
      <c r="PTF280" s="508"/>
      <c r="PTG280" s="508"/>
      <c r="PTH280" s="508"/>
      <c r="PTI280" s="508"/>
      <c r="PTJ280" s="508"/>
      <c r="PTK280" s="508"/>
      <c r="PTL280" s="508"/>
      <c r="PTM280" s="508"/>
      <c r="PTN280" s="508"/>
      <c r="PTO280" s="508"/>
      <c r="PTP280" s="508"/>
      <c r="PTQ280" s="508"/>
      <c r="PTR280" s="508"/>
      <c r="PTS280" s="508"/>
      <c r="PTT280" s="508"/>
      <c r="PTU280" s="508"/>
      <c r="PTV280" s="508"/>
      <c r="PTW280" s="508"/>
      <c r="PTX280" s="508"/>
      <c r="PTY280" s="508"/>
      <c r="PTZ280" s="508"/>
      <c r="PUA280" s="508"/>
      <c r="PUB280" s="508"/>
      <c r="PUC280" s="508"/>
      <c r="PUD280" s="508"/>
      <c r="PUE280" s="508"/>
      <c r="PUF280" s="508"/>
      <c r="PUG280" s="508"/>
      <c r="PUH280" s="508"/>
      <c r="PUI280" s="508"/>
      <c r="PUJ280" s="508"/>
      <c r="PUK280" s="508"/>
      <c r="PUL280" s="508"/>
      <c r="PUM280" s="508"/>
      <c r="PUN280" s="508"/>
      <c r="PUO280" s="508"/>
      <c r="PUP280" s="508"/>
      <c r="PUQ280" s="508"/>
      <c r="PUR280" s="508"/>
      <c r="PUS280" s="508"/>
      <c r="PUT280" s="508"/>
      <c r="PUU280" s="508"/>
      <c r="PUV280" s="508"/>
      <c r="PUW280" s="508"/>
      <c r="PUX280" s="508"/>
      <c r="PUY280" s="508"/>
      <c r="PUZ280" s="508"/>
      <c r="PVA280" s="508"/>
      <c r="PVB280" s="508"/>
      <c r="PVC280" s="508"/>
      <c r="PVD280" s="508"/>
      <c r="PVE280" s="508"/>
      <c r="PVF280" s="508"/>
      <c r="PVG280" s="508"/>
      <c r="PVH280" s="508"/>
      <c r="PVI280" s="508"/>
      <c r="PVJ280" s="508"/>
      <c r="PVK280" s="508"/>
      <c r="PVL280" s="508"/>
      <c r="PVM280" s="508"/>
      <c r="PVN280" s="508"/>
      <c r="PVO280" s="508"/>
      <c r="PVP280" s="508"/>
      <c r="PVQ280" s="508"/>
      <c r="PVR280" s="508"/>
      <c r="PVS280" s="508"/>
      <c r="PVT280" s="508"/>
      <c r="PVU280" s="508"/>
      <c r="PVV280" s="508"/>
      <c r="PVW280" s="508"/>
      <c r="PVX280" s="508"/>
      <c r="PVY280" s="508"/>
      <c r="PVZ280" s="508"/>
      <c r="PWA280" s="508"/>
      <c r="PWB280" s="508"/>
      <c r="PWC280" s="508"/>
      <c r="PWD280" s="508"/>
      <c r="PWE280" s="508"/>
      <c r="PWF280" s="508"/>
      <c r="PWG280" s="508"/>
      <c r="PWH280" s="508"/>
      <c r="PWI280" s="508"/>
      <c r="PWJ280" s="508"/>
      <c r="PWK280" s="508"/>
      <c r="PWL280" s="508"/>
      <c r="PWM280" s="508"/>
      <c r="PWN280" s="508"/>
      <c r="PWO280" s="508"/>
      <c r="PWP280" s="508"/>
      <c r="PWQ280" s="508"/>
      <c r="PWR280" s="508"/>
      <c r="PWS280" s="508"/>
      <c r="PWT280" s="508"/>
      <c r="PWU280" s="508"/>
      <c r="PWV280" s="508"/>
      <c r="PWW280" s="508"/>
      <c r="PWX280" s="508"/>
      <c r="PWY280" s="508"/>
      <c r="PWZ280" s="508"/>
      <c r="PXA280" s="508"/>
      <c r="PXB280" s="508"/>
      <c r="PXC280" s="508"/>
      <c r="PXD280" s="508"/>
      <c r="PXE280" s="508"/>
      <c r="PXF280" s="508"/>
      <c r="PXG280" s="508"/>
      <c r="PXH280" s="508"/>
      <c r="PXI280" s="508"/>
      <c r="PXJ280" s="508"/>
      <c r="PXK280" s="508"/>
      <c r="PXL280" s="508"/>
      <c r="PXM280" s="508"/>
      <c r="PXN280" s="508"/>
      <c r="PXO280" s="508"/>
      <c r="PXP280" s="508"/>
      <c r="PXQ280" s="508"/>
      <c r="PXR280" s="508"/>
      <c r="PXS280" s="508"/>
      <c r="PXT280" s="508"/>
      <c r="PXU280" s="508"/>
      <c r="PXV280" s="508"/>
      <c r="PXW280" s="508"/>
      <c r="PXX280" s="508"/>
      <c r="PXY280" s="508"/>
      <c r="PXZ280" s="508"/>
      <c r="PYA280" s="508"/>
      <c r="PYB280" s="508"/>
      <c r="PYC280" s="508"/>
      <c r="PYD280" s="508"/>
      <c r="PYE280" s="508"/>
      <c r="PYF280" s="508"/>
      <c r="PYG280" s="508"/>
      <c r="PYH280" s="508"/>
      <c r="PYI280" s="508"/>
      <c r="PYJ280" s="508"/>
      <c r="PYK280" s="508"/>
      <c r="PYL280" s="508"/>
      <c r="PYM280" s="508"/>
      <c r="PYN280" s="508"/>
      <c r="PYO280" s="508"/>
      <c r="PYP280" s="508"/>
      <c r="PYQ280" s="508"/>
      <c r="PYR280" s="508"/>
      <c r="PYS280" s="508"/>
      <c r="PYT280" s="508"/>
      <c r="PYU280" s="508"/>
      <c r="PYV280" s="508"/>
      <c r="PYW280" s="508"/>
      <c r="PYX280" s="508"/>
      <c r="PYY280" s="508"/>
      <c r="PYZ280" s="508"/>
      <c r="PZA280" s="508"/>
      <c r="PZB280" s="508"/>
      <c r="PZC280" s="508"/>
      <c r="PZD280" s="508"/>
      <c r="PZE280" s="508"/>
      <c r="PZF280" s="508"/>
      <c r="PZG280" s="508"/>
      <c r="PZH280" s="508"/>
      <c r="PZI280" s="508"/>
      <c r="PZJ280" s="508"/>
      <c r="PZK280" s="508"/>
      <c r="PZL280" s="508"/>
      <c r="PZM280" s="508"/>
      <c r="PZN280" s="508"/>
      <c r="PZO280" s="508"/>
      <c r="PZP280" s="508"/>
      <c r="PZQ280" s="508"/>
      <c r="PZR280" s="508"/>
      <c r="PZS280" s="508"/>
      <c r="PZT280" s="508"/>
      <c r="PZU280" s="508"/>
      <c r="PZV280" s="508"/>
      <c r="PZW280" s="508"/>
      <c r="PZX280" s="508"/>
      <c r="PZY280" s="508"/>
      <c r="PZZ280" s="508"/>
      <c r="QAA280" s="508"/>
      <c r="QAB280" s="508"/>
      <c r="QAC280" s="508"/>
      <c r="QAD280" s="508"/>
      <c r="QAE280" s="508"/>
      <c r="QAF280" s="508"/>
      <c r="QAG280" s="508"/>
      <c r="QAH280" s="508"/>
      <c r="QAI280" s="508"/>
      <c r="QAJ280" s="508"/>
      <c r="QAK280" s="508"/>
      <c r="QAL280" s="508"/>
      <c r="QAM280" s="508"/>
      <c r="QAN280" s="508"/>
      <c r="QAO280" s="508"/>
      <c r="QAP280" s="508"/>
      <c r="QAQ280" s="508"/>
      <c r="QAR280" s="508"/>
      <c r="QAS280" s="508"/>
      <c r="QAT280" s="508"/>
      <c r="QAU280" s="508"/>
      <c r="QAV280" s="508"/>
      <c r="QAW280" s="508"/>
      <c r="QAX280" s="508"/>
      <c r="QAY280" s="508"/>
      <c r="QAZ280" s="508"/>
      <c r="QBA280" s="508"/>
      <c r="QBB280" s="508"/>
      <c r="QBC280" s="508"/>
      <c r="QBD280" s="508"/>
      <c r="QBE280" s="508"/>
      <c r="QBF280" s="508"/>
      <c r="QBG280" s="508"/>
      <c r="QBH280" s="508"/>
      <c r="QBI280" s="508"/>
      <c r="QBJ280" s="508"/>
      <c r="QBK280" s="508"/>
      <c r="QBL280" s="508"/>
      <c r="QBM280" s="508"/>
      <c r="QBN280" s="508"/>
      <c r="QBO280" s="508"/>
      <c r="QBP280" s="508"/>
      <c r="QBQ280" s="508"/>
      <c r="QBR280" s="508"/>
      <c r="QBS280" s="508"/>
      <c r="QBT280" s="508"/>
      <c r="QBU280" s="508"/>
      <c r="QBV280" s="508"/>
      <c r="QBW280" s="508"/>
      <c r="QBX280" s="508"/>
      <c r="QBY280" s="508"/>
      <c r="QBZ280" s="508"/>
      <c r="QCA280" s="508"/>
      <c r="QCB280" s="508"/>
      <c r="QCC280" s="508"/>
      <c r="QCD280" s="508"/>
      <c r="QCE280" s="508"/>
      <c r="QCF280" s="508"/>
      <c r="QCG280" s="508"/>
      <c r="QCH280" s="508"/>
      <c r="QCI280" s="508"/>
      <c r="QCJ280" s="508"/>
      <c r="QCK280" s="508"/>
      <c r="QCL280" s="508"/>
      <c r="QCM280" s="508"/>
      <c r="QCN280" s="508"/>
      <c r="QCO280" s="508"/>
      <c r="QCP280" s="508"/>
      <c r="QCQ280" s="508"/>
      <c r="QCR280" s="508"/>
      <c r="QCS280" s="508"/>
      <c r="QCT280" s="508"/>
      <c r="QCU280" s="508"/>
      <c r="QCV280" s="508"/>
      <c r="QCW280" s="508"/>
      <c r="QCX280" s="508"/>
      <c r="QCY280" s="508"/>
      <c r="QCZ280" s="508"/>
      <c r="QDA280" s="508"/>
      <c r="QDB280" s="508"/>
      <c r="QDC280" s="508"/>
      <c r="QDD280" s="508"/>
      <c r="QDE280" s="508"/>
      <c r="QDF280" s="508"/>
      <c r="QDG280" s="508"/>
      <c r="QDH280" s="508"/>
      <c r="QDI280" s="508"/>
      <c r="QDJ280" s="508"/>
      <c r="QDK280" s="508"/>
      <c r="QDL280" s="508"/>
      <c r="QDM280" s="508"/>
      <c r="QDN280" s="508"/>
      <c r="QDO280" s="508"/>
      <c r="QDP280" s="508"/>
      <c r="QDQ280" s="508"/>
      <c r="QDR280" s="508"/>
      <c r="QDS280" s="508"/>
      <c r="QDT280" s="508"/>
      <c r="QDU280" s="508"/>
      <c r="QDV280" s="508"/>
      <c r="QDW280" s="508"/>
      <c r="QDX280" s="508"/>
      <c r="QDY280" s="508"/>
      <c r="QDZ280" s="508"/>
      <c r="QEA280" s="508"/>
      <c r="QEB280" s="508"/>
      <c r="QEC280" s="508"/>
      <c r="QED280" s="508"/>
      <c r="QEE280" s="508"/>
      <c r="QEF280" s="508"/>
      <c r="QEG280" s="508"/>
      <c r="QEH280" s="508"/>
      <c r="QEI280" s="508"/>
      <c r="QEJ280" s="508"/>
      <c r="QEK280" s="508"/>
      <c r="QEL280" s="508"/>
      <c r="QEM280" s="508"/>
      <c r="QEN280" s="508"/>
      <c r="QEO280" s="508"/>
      <c r="QEP280" s="508"/>
      <c r="QEQ280" s="508"/>
      <c r="QER280" s="508"/>
      <c r="QES280" s="508"/>
      <c r="QET280" s="508"/>
      <c r="QEU280" s="508"/>
      <c r="QEV280" s="508"/>
      <c r="QEW280" s="508"/>
      <c r="QEX280" s="508"/>
      <c r="QEY280" s="508"/>
      <c r="QEZ280" s="508"/>
      <c r="QFA280" s="508"/>
      <c r="QFB280" s="508"/>
      <c r="QFC280" s="508"/>
      <c r="QFD280" s="508"/>
      <c r="QFE280" s="508"/>
      <c r="QFF280" s="508"/>
      <c r="QFG280" s="508"/>
      <c r="QFH280" s="508"/>
      <c r="QFI280" s="508"/>
      <c r="QFJ280" s="508"/>
      <c r="QFK280" s="508"/>
      <c r="QFL280" s="508"/>
      <c r="QFM280" s="508"/>
      <c r="QFN280" s="508"/>
      <c r="QFO280" s="508"/>
      <c r="QFP280" s="508"/>
      <c r="QFQ280" s="508"/>
      <c r="QFR280" s="508"/>
      <c r="QFS280" s="508"/>
      <c r="QFT280" s="508"/>
      <c r="QFU280" s="508"/>
      <c r="QFV280" s="508"/>
      <c r="QFW280" s="508"/>
      <c r="QFX280" s="508"/>
      <c r="QFY280" s="508"/>
      <c r="QFZ280" s="508"/>
      <c r="QGA280" s="508"/>
      <c r="QGB280" s="508"/>
      <c r="QGC280" s="508"/>
      <c r="QGD280" s="508"/>
      <c r="QGE280" s="508"/>
      <c r="QGF280" s="508"/>
      <c r="QGG280" s="508"/>
      <c r="QGH280" s="508"/>
      <c r="QGI280" s="508"/>
      <c r="QGJ280" s="508"/>
      <c r="QGK280" s="508"/>
      <c r="QGL280" s="508"/>
      <c r="QGM280" s="508"/>
      <c r="QGN280" s="508"/>
      <c r="QGO280" s="508"/>
      <c r="QGP280" s="508"/>
      <c r="QGQ280" s="508"/>
      <c r="QGR280" s="508"/>
      <c r="QGS280" s="508"/>
      <c r="QGT280" s="508"/>
      <c r="QGU280" s="508"/>
      <c r="QGV280" s="508"/>
      <c r="QGW280" s="508"/>
      <c r="QGX280" s="508"/>
      <c r="QGY280" s="508"/>
      <c r="QGZ280" s="508"/>
      <c r="QHA280" s="508"/>
      <c r="QHB280" s="508"/>
      <c r="QHC280" s="508"/>
      <c r="QHD280" s="508"/>
      <c r="QHE280" s="508"/>
      <c r="QHF280" s="508"/>
      <c r="QHG280" s="508"/>
      <c r="QHH280" s="508"/>
      <c r="QHI280" s="508"/>
      <c r="QHJ280" s="508"/>
      <c r="QHK280" s="508"/>
      <c r="QHL280" s="508"/>
      <c r="QHM280" s="508"/>
      <c r="QHN280" s="508"/>
      <c r="QHO280" s="508"/>
      <c r="QHP280" s="508"/>
      <c r="QHQ280" s="508"/>
      <c r="QHR280" s="508"/>
      <c r="QHS280" s="508"/>
      <c r="QHT280" s="508"/>
      <c r="QHU280" s="508"/>
      <c r="QHV280" s="508"/>
      <c r="QHW280" s="508"/>
      <c r="QHX280" s="508"/>
      <c r="QHY280" s="508"/>
      <c r="QHZ280" s="508"/>
      <c r="QIA280" s="508"/>
      <c r="QIB280" s="508"/>
      <c r="QIC280" s="508"/>
      <c r="QID280" s="508"/>
      <c r="QIE280" s="508"/>
      <c r="QIF280" s="508"/>
      <c r="QIG280" s="508"/>
      <c r="QIH280" s="508"/>
      <c r="QII280" s="508"/>
      <c r="QIJ280" s="508"/>
      <c r="QIK280" s="508"/>
      <c r="QIL280" s="508"/>
      <c r="QIM280" s="508"/>
      <c r="QIN280" s="508"/>
      <c r="QIO280" s="508"/>
      <c r="QIP280" s="508"/>
      <c r="QIQ280" s="508"/>
      <c r="QIR280" s="508"/>
      <c r="QIS280" s="508"/>
      <c r="QIT280" s="508"/>
      <c r="QIU280" s="508"/>
      <c r="QIV280" s="508"/>
      <c r="QIW280" s="508"/>
      <c r="QIX280" s="508"/>
      <c r="QIY280" s="508"/>
      <c r="QIZ280" s="508"/>
      <c r="QJA280" s="508"/>
      <c r="QJB280" s="508"/>
      <c r="QJC280" s="508"/>
      <c r="QJD280" s="508"/>
      <c r="QJE280" s="508"/>
      <c r="QJF280" s="508"/>
      <c r="QJG280" s="508"/>
      <c r="QJH280" s="508"/>
      <c r="QJI280" s="508"/>
      <c r="QJJ280" s="508"/>
      <c r="QJK280" s="508"/>
      <c r="QJL280" s="508"/>
      <c r="QJM280" s="508"/>
      <c r="QJN280" s="508"/>
      <c r="QJO280" s="508"/>
      <c r="QJP280" s="508"/>
      <c r="QJQ280" s="508"/>
      <c r="QJR280" s="508"/>
      <c r="QJS280" s="508"/>
      <c r="QJT280" s="508"/>
      <c r="QJU280" s="508"/>
      <c r="QJV280" s="508"/>
      <c r="QJW280" s="508"/>
      <c r="QJX280" s="508"/>
      <c r="QJY280" s="508"/>
      <c r="QJZ280" s="508"/>
      <c r="QKA280" s="508"/>
      <c r="QKB280" s="508"/>
      <c r="QKC280" s="508"/>
      <c r="QKD280" s="508"/>
      <c r="QKE280" s="508"/>
      <c r="QKF280" s="508"/>
      <c r="QKG280" s="508"/>
      <c r="QKH280" s="508"/>
      <c r="QKI280" s="508"/>
      <c r="QKJ280" s="508"/>
      <c r="QKK280" s="508"/>
      <c r="QKL280" s="508"/>
      <c r="QKM280" s="508"/>
      <c r="QKN280" s="508"/>
      <c r="QKO280" s="508"/>
      <c r="QKP280" s="508"/>
      <c r="QKQ280" s="508"/>
      <c r="QKR280" s="508"/>
      <c r="QKS280" s="508"/>
      <c r="QKT280" s="508"/>
      <c r="QKU280" s="508"/>
      <c r="QKV280" s="508"/>
      <c r="QKW280" s="508"/>
      <c r="QKX280" s="508"/>
      <c r="QKY280" s="508"/>
      <c r="QKZ280" s="508"/>
      <c r="QLA280" s="508"/>
      <c r="QLB280" s="508"/>
      <c r="QLC280" s="508"/>
      <c r="QLD280" s="508"/>
      <c r="QLE280" s="508"/>
      <c r="QLF280" s="508"/>
      <c r="QLG280" s="508"/>
      <c r="QLH280" s="508"/>
      <c r="QLI280" s="508"/>
      <c r="QLJ280" s="508"/>
      <c r="QLK280" s="508"/>
      <c r="QLL280" s="508"/>
      <c r="QLM280" s="508"/>
      <c r="QLN280" s="508"/>
      <c r="QLO280" s="508"/>
      <c r="QLP280" s="508"/>
      <c r="QLQ280" s="508"/>
      <c r="QLR280" s="508"/>
      <c r="QLS280" s="508"/>
      <c r="QLT280" s="508"/>
      <c r="QLU280" s="508"/>
      <c r="QLV280" s="508"/>
      <c r="QLW280" s="508"/>
      <c r="QLX280" s="508"/>
      <c r="QLY280" s="508"/>
      <c r="QLZ280" s="508"/>
      <c r="QMA280" s="508"/>
      <c r="QMB280" s="508"/>
      <c r="QMC280" s="508"/>
      <c r="QMD280" s="508"/>
      <c r="QME280" s="508"/>
      <c r="QMF280" s="508"/>
      <c r="QMG280" s="508"/>
      <c r="QMH280" s="508"/>
      <c r="QMI280" s="508"/>
      <c r="QMJ280" s="508"/>
      <c r="QMK280" s="508"/>
      <c r="QML280" s="508"/>
      <c r="QMM280" s="508"/>
      <c r="QMN280" s="508"/>
      <c r="QMO280" s="508"/>
      <c r="QMP280" s="508"/>
      <c r="QMQ280" s="508"/>
      <c r="QMR280" s="508"/>
      <c r="QMS280" s="508"/>
      <c r="QMT280" s="508"/>
      <c r="QMU280" s="508"/>
      <c r="QMV280" s="508"/>
      <c r="QMW280" s="508"/>
      <c r="QMX280" s="508"/>
      <c r="QMY280" s="508"/>
      <c r="QMZ280" s="508"/>
      <c r="QNA280" s="508"/>
      <c r="QNB280" s="508"/>
      <c r="QNC280" s="508"/>
      <c r="QND280" s="508"/>
      <c r="QNE280" s="508"/>
      <c r="QNF280" s="508"/>
      <c r="QNG280" s="508"/>
      <c r="QNH280" s="508"/>
      <c r="QNI280" s="508"/>
      <c r="QNJ280" s="508"/>
      <c r="QNK280" s="508"/>
      <c r="QNL280" s="508"/>
      <c r="QNM280" s="508"/>
      <c r="QNN280" s="508"/>
      <c r="QNO280" s="508"/>
      <c r="QNP280" s="508"/>
      <c r="QNQ280" s="508"/>
      <c r="QNR280" s="508"/>
      <c r="QNS280" s="508"/>
      <c r="QNT280" s="508"/>
      <c r="QNU280" s="508"/>
      <c r="QNV280" s="508"/>
      <c r="QNW280" s="508"/>
      <c r="QNX280" s="508"/>
      <c r="QNY280" s="508"/>
      <c r="QNZ280" s="508"/>
      <c r="QOA280" s="508"/>
      <c r="QOB280" s="508"/>
      <c r="QOC280" s="508"/>
      <c r="QOD280" s="508"/>
      <c r="QOE280" s="508"/>
      <c r="QOF280" s="508"/>
      <c r="QOG280" s="508"/>
      <c r="QOH280" s="508"/>
      <c r="QOI280" s="508"/>
      <c r="QOJ280" s="508"/>
      <c r="QOK280" s="508"/>
      <c r="QOL280" s="508"/>
      <c r="QOM280" s="508"/>
      <c r="QON280" s="508"/>
      <c r="QOO280" s="508"/>
      <c r="QOP280" s="508"/>
      <c r="QOQ280" s="508"/>
      <c r="QOR280" s="508"/>
      <c r="QOS280" s="508"/>
      <c r="QOT280" s="508"/>
      <c r="QOU280" s="508"/>
      <c r="QOV280" s="508"/>
      <c r="QOW280" s="508"/>
      <c r="QOX280" s="508"/>
      <c r="QOY280" s="508"/>
      <c r="QOZ280" s="508"/>
      <c r="QPA280" s="508"/>
      <c r="QPB280" s="508"/>
      <c r="QPC280" s="508"/>
      <c r="QPD280" s="508"/>
      <c r="QPE280" s="508"/>
      <c r="QPF280" s="508"/>
      <c r="QPG280" s="508"/>
      <c r="QPH280" s="508"/>
      <c r="QPI280" s="508"/>
      <c r="QPJ280" s="508"/>
      <c r="QPK280" s="508"/>
      <c r="QPL280" s="508"/>
      <c r="QPM280" s="508"/>
      <c r="QPN280" s="508"/>
      <c r="QPO280" s="508"/>
      <c r="QPP280" s="508"/>
      <c r="QPQ280" s="508"/>
      <c r="QPR280" s="508"/>
      <c r="QPS280" s="508"/>
      <c r="QPT280" s="508"/>
      <c r="QPU280" s="508"/>
      <c r="QPV280" s="508"/>
      <c r="QPW280" s="508"/>
      <c r="QPX280" s="508"/>
      <c r="QPY280" s="508"/>
      <c r="QPZ280" s="508"/>
      <c r="QQA280" s="508"/>
      <c r="QQB280" s="508"/>
      <c r="QQC280" s="508"/>
      <c r="QQD280" s="508"/>
      <c r="QQE280" s="508"/>
      <c r="QQF280" s="508"/>
      <c r="QQG280" s="508"/>
      <c r="QQH280" s="508"/>
      <c r="QQI280" s="508"/>
      <c r="QQJ280" s="508"/>
      <c r="QQK280" s="508"/>
      <c r="QQL280" s="508"/>
      <c r="QQM280" s="508"/>
      <c r="QQN280" s="508"/>
      <c r="QQO280" s="508"/>
      <c r="QQP280" s="508"/>
      <c r="QQQ280" s="508"/>
      <c r="QQR280" s="508"/>
      <c r="QQS280" s="508"/>
      <c r="QQT280" s="508"/>
      <c r="QQU280" s="508"/>
      <c r="QQV280" s="508"/>
      <c r="QQW280" s="508"/>
      <c r="QQX280" s="508"/>
      <c r="QQY280" s="508"/>
      <c r="QQZ280" s="508"/>
      <c r="QRA280" s="508"/>
      <c r="QRB280" s="508"/>
      <c r="QRC280" s="508"/>
      <c r="QRD280" s="508"/>
      <c r="QRE280" s="508"/>
      <c r="QRF280" s="508"/>
      <c r="QRG280" s="508"/>
      <c r="QRH280" s="508"/>
      <c r="QRI280" s="508"/>
      <c r="QRJ280" s="508"/>
      <c r="QRK280" s="508"/>
      <c r="QRL280" s="508"/>
      <c r="QRM280" s="508"/>
      <c r="QRN280" s="508"/>
      <c r="QRO280" s="508"/>
      <c r="QRP280" s="508"/>
      <c r="QRQ280" s="508"/>
      <c r="QRR280" s="508"/>
      <c r="QRS280" s="508"/>
      <c r="QRT280" s="508"/>
      <c r="QRU280" s="508"/>
      <c r="QRV280" s="508"/>
      <c r="QRW280" s="508"/>
      <c r="QRX280" s="508"/>
      <c r="QRY280" s="508"/>
      <c r="QRZ280" s="508"/>
      <c r="QSA280" s="508"/>
      <c r="QSB280" s="508"/>
      <c r="QSC280" s="508"/>
      <c r="QSD280" s="508"/>
      <c r="QSE280" s="508"/>
      <c r="QSF280" s="508"/>
      <c r="QSG280" s="508"/>
      <c r="QSH280" s="508"/>
      <c r="QSI280" s="508"/>
      <c r="QSJ280" s="508"/>
      <c r="QSK280" s="508"/>
      <c r="QSL280" s="508"/>
      <c r="QSM280" s="508"/>
      <c r="QSN280" s="508"/>
      <c r="QSO280" s="508"/>
      <c r="QSP280" s="508"/>
      <c r="QSQ280" s="508"/>
      <c r="QSR280" s="508"/>
      <c r="QSS280" s="508"/>
      <c r="QST280" s="508"/>
      <c r="QSU280" s="508"/>
      <c r="QSV280" s="508"/>
      <c r="QSW280" s="508"/>
      <c r="QSX280" s="508"/>
      <c r="QSY280" s="508"/>
      <c r="QSZ280" s="508"/>
      <c r="QTA280" s="508"/>
      <c r="QTB280" s="508"/>
      <c r="QTC280" s="508"/>
      <c r="QTD280" s="508"/>
      <c r="QTE280" s="508"/>
      <c r="QTF280" s="508"/>
      <c r="QTG280" s="508"/>
      <c r="QTH280" s="508"/>
      <c r="QTI280" s="508"/>
      <c r="QTJ280" s="508"/>
      <c r="QTK280" s="508"/>
      <c r="QTL280" s="508"/>
      <c r="QTM280" s="508"/>
      <c r="QTN280" s="508"/>
      <c r="QTO280" s="508"/>
      <c r="QTP280" s="508"/>
      <c r="QTQ280" s="508"/>
      <c r="QTR280" s="508"/>
      <c r="QTS280" s="508"/>
      <c r="QTT280" s="508"/>
      <c r="QTU280" s="508"/>
      <c r="QTV280" s="508"/>
      <c r="QTW280" s="508"/>
      <c r="QTX280" s="508"/>
      <c r="QTY280" s="508"/>
      <c r="QTZ280" s="508"/>
      <c r="QUA280" s="508"/>
      <c r="QUB280" s="508"/>
      <c r="QUC280" s="508"/>
      <c r="QUD280" s="508"/>
      <c r="QUE280" s="508"/>
      <c r="QUF280" s="508"/>
      <c r="QUG280" s="508"/>
      <c r="QUH280" s="508"/>
      <c r="QUI280" s="508"/>
      <c r="QUJ280" s="508"/>
      <c r="QUK280" s="508"/>
      <c r="QUL280" s="508"/>
      <c r="QUM280" s="508"/>
      <c r="QUN280" s="508"/>
      <c r="QUO280" s="508"/>
      <c r="QUP280" s="508"/>
      <c r="QUQ280" s="508"/>
      <c r="QUR280" s="508"/>
      <c r="QUS280" s="508"/>
      <c r="QUT280" s="508"/>
      <c r="QUU280" s="508"/>
      <c r="QUV280" s="508"/>
      <c r="QUW280" s="508"/>
      <c r="QUX280" s="508"/>
      <c r="QUY280" s="508"/>
      <c r="QUZ280" s="508"/>
      <c r="QVA280" s="508"/>
      <c r="QVB280" s="508"/>
      <c r="QVC280" s="508"/>
      <c r="QVD280" s="508"/>
      <c r="QVE280" s="508"/>
      <c r="QVF280" s="508"/>
      <c r="QVG280" s="508"/>
      <c r="QVH280" s="508"/>
      <c r="QVI280" s="508"/>
      <c r="QVJ280" s="508"/>
      <c r="QVK280" s="508"/>
      <c r="QVL280" s="508"/>
      <c r="QVM280" s="508"/>
      <c r="QVN280" s="508"/>
      <c r="QVO280" s="508"/>
      <c r="QVP280" s="508"/>
      <c r="QVQ280" s="508"/>
      <c r="QVR280" s="508"/>
      <c r="QVS280" s="508"/>
      <c r="QVT280" s="508"/>
      <c r="QVU280" s="508"/>
      <c r="QVV280" s="508"/>
      <c r="QVW280" s="508"/>
      <c r="QVX280" s="508"/>
      <c r="QVY280" s="508"/>
      <c r="QVZ280" s="508"/>
      <c r="QWA280" s="508"/>
      <c r="QWB280" s="508"/>
      <c r="QWC280" s="508"/>
      <c r="QWD280" s="508"/>
      <c r="QWE280" s="508"/>
      <c r="QWF280" s="508"/>
      <c r="QWG280" s="508"/>
      <c r="QWH280" s="508"/>
      <c r="QWI280" s="508"/>
      <c r="QWJ280" s="508"/>
      <c r="QWK280" s="508"/>
      <c r="QWL280" s="508"/>
      <c r="QWM280" s="508"/>
      <c r="QWN280" s="508"/>
      <c r="QWO280" s="508"/>
      <c r="QWP280" s="508"/>
      <c r="QWQ280" s="508"/>
      <c r="QWR280" s="508"/>
      <c r="QWS280" s="508"/>
      <c r="QWT280" s="508"/>
      <c r="QWU280" s="508"/>
      <c r="QWV280" s="508"/>
      <c r="QWW280" s="508"/>
      <c r="QWX280" s="508"/>
      <c r="QWY280" s="508"/>
      <c r="QWZ280" s="508"/>
      <c r="QXA280" s="508"/>
      <c r="QXB280" s="508"/>
      <c r="QXC280" s="508"/>
      <c r="QXD280" s="508"/>
      <c r="QXE280" s="508"/>
      <c r="QXF280" s="508"/>
      <c r="QXG280" s="508"/>
      <c r="QXH280" s="508"/>
      <c r="QXI280" s="508"/>
    </row>
    <row r="281" spans="1:16384" outlineLevel="1">
      <c r="B281" s="287" t="s">
        <v>288</v>
      </c>
      <c r="C281" s="284" t="s">
        <v>162</v>
      </c>
      <c r="D281" s="288">
        <f>'[3]5.  2015-2020 LRAM'!D281</f>
        <v>0</v>
      </c>
      <c r="E281" s="288"/>
      <c r="F281" s="288"/>
      <c r="G281" s="288"/>
      <c r="H281" s="288"/>
      <c r="I281" s="288"/>
      <c r="J281" s="288"/>
      <c r="K281" s="288"/>
      <c r="L281" s="288"/>
      <c r="M281" s="288"/>
      <c r="N281" s="288">
        <f>N280</f>
        <v>12</v>
      </c>
      <c r="O281" s="288">
        <f>'[3]5.  2015-2020 LRAM'!O281</f>
        <v>0</v>
      </c>
      <c r="P281" s="288"/>
      <c r="Q281" s="288"/>
      <c r="R281" s="288"/>
      <c r="S281" s="288"/>
      <c r="T281" s="288"/>
      <c r="U281" s="288"/>
      <c r="V281" s="288"/>
      <c r="W281" s="288"/>
      <c r="X281" s="288"/>
      <c r="Y281" s="404">
        <f>Y280</f>
        <v>0</v>
      </c>
      <c r="Z281" s="404">
        <f t="shared" ref="Z281:AL281" si="746">Z280</f>
        <v>0</v>
      </c>
      <c r="AA281" s="404">
        <f t="shared" si="746"/>
        <v>0</v>
      </c>
      <c r="AB281" s="404">
        <f t="shared" si="746"/>
        <v>0</v>
      </c>
      <c r="AC281" s="404">
        <f t="shared" si="746"/>
        <v>0</v>
      </c>
      <c r="AD281" s="404">
        <f t="shared" si="746"/>
        <v>0</v>
      </c>
      <c r="AE281" s="404">
        <f t="shared" si="746"/>
        <v>0</v>
      </c>
      <c r="AF281" s="404">
        <f t="shared" si="746"/>
        <v>0</v>
      </c>
      <c r="AG281" s="404">
        <f t="shared" si="746"/>
        <v>0</v>
      </c>
      <c r="AH281" s="404">
        <f t="shared" si="746"/>
        <v>0</v>
      </c>
      <c r="AI281" s="404">
        <f t="shared" si="746"/>
        <v>0</v>
      </c>
      <c r="AJ281" s="404">
        <f t="shared" si="746"/>
        <v>0</v>
      </c>
      <c r="AK281" s="404">
        <f t="shared" si="746"/>
        <v>0</v>
      </c>
      <c r="AL281" s="404">
        <f t="shared" si="746"/>
        <v>0</v>
      </c>
      <c r="AM281" s="299"/>
    </row>
    <row r="282" spans="1:16384" outlineLevel="1">
      <c r="B282" s="315"/>
      <c r="C282" s="284"/>
      <c r="D282" s="284"/>
      <c r="E282" s="284"/>
      <c r="F282" s="284"/>
      <c r="G282" s="284"/>
      <c r="H282" s="284"/>
      <c r="I282" s="284"/>
      <c r="J282" s="284"/>
      <c r="K282" s="284"/>
      <c r="L282" s="284"/>
      <c r="M282" s="284"/>
      <c r="N282" s="284"/>
      <c r="O282" s="284"/>
      <c r="P282" s="284"/>
      <c r="Q282" s="284"/>
      <c r="R282" s="284"/>
      <c r="S282" s="284"/>
      <c r="T282" s="284"/>
      <c r="U282" s="284"/>
      <c r="V282" s="284"/>
      <c r="W282" s="284"/>
      <c r="X282" s="284"/>
      <c r="Y282" s="416"/>
      <c r="Z282" s="417"/>
      <c r="AA282" s="417"/>
      <c r="AB282" s="417"/>
      <c r="AC282" s="417"/>
      <c r="AD282" s="417"/>
      <c r="AE282" s="417"/>
      <c r="AF282" s="417"/>
      <c r="AG282" s="417"/>
      <c r="AH282" s="417"/>
      <c r="AI282" s="417"/>
      <c r="AJ282" s="417"/>
      <c r="AK282" s="417"/>
      <c r="AL282" s="417"/>
      <c r="AM282" s="290"/>
    </row>
    <row r="283" spans="1:16384" outlineLevel="1">
      <c r="A283" s="515">
        <v>19</v>
      </c>
      <c r="B283" s="513" t="s">
        <v>110</v>
      </c>
      <c r="C283" s="284" t="s">
        <v>24</v>
      </c>
      <c r="D283" s="288">
        <f>'[3]5.  2015-2020 LRAM'!D283</f>
        <v>0</v>
      </c>
      <c r="E283" s="288">
        <f>SUMIF('7.  Persistence Report'!$D$146:$D$150,$B283,'7.  Persistence Report'!AW$146:AW$150)</f>
        <v>0</v>
      </c>
      <c r="F283" s="288">
        <f>SUMIF('7.  Persistence Report'!$D$146:$D$150,$B283,'7.  Persistence Report'!AX$146:AX$150)</f>
        <v>0</v>
      </c>
      <c r="G283" s="288">
        <f>SUMIF('7.  Persistence Report'!$D$146:$D$150,$B283,'7.  Persistence Report'!AY$146:AY$150)</f>
        <v>0</v>
      </c>
      <c r="H283" s="288">
        <f>SUMIF('7.  Persistence Report'!$D$146:$D$150,$B283,'7.  Persistence Report'!AZ$146:AZ$150)</f>
        <v>0</v>
      </c>
      <c r="I283" s="288">
        <f>SUMIF('7.  Persistence Report'!$D$146:$D$150,$B283,'7.  Persistence Report'!BA$146:BA$150)</f>
        <v>0</v>
      </c>
      <c r="J283" s="288">
        <f>SUMIF('7.  Persistence Report'!$D$146:$D$150,$B283,'7.  Persistence Report'!BB$146:BB$150)</f>
        <v>0</v>
      </c>
      <c r="K283" s="288">
        <f>SUMIF('7.  Persistence Report'!$D$146:$D$150,$B283,'7.  Persistence Report'!BC$146:BC$150)</f>
        <v>0</v>
      </c>
      <c r="L283" s="288">
        <f>SUMIF('7.  Persistence Report'!$D$146:$D$150,$B283,'7.  Persistence Report'!BD$146:BD$150)</f>
        <v>0</v>
      </c>
      <c r="M283" s="288">
        <f>SUMIF('7.  Persistence Report'!$D$146:$D$150,$B283,'7.  Persistence Report'!BE$146:BE$150)</f>
        <v>0</v>
      </c>
      <c r="N283" s="288">
        <v>12</v>
      </c>
      <c r="O283" s="288">
        <f>'[3]5.  2015-2020 LRAM'!O283</f>
        <v>0</v>
      </c>
      <c r="P283" s="288">
        <f>SUMIF('7.  Persistence Report'!$D$146:$D$150,$B283,'7.  Persistence Report'!R$146:R$150)</f>
        <v>0</v>
      </c>
      <c r="Q283" s="288">
        <f>SUMIF('7.  Persistence Report'!$D$146:$D$150,$B283,'7.  Persistence Report'!S$146:S$150)</f>
        <v>0</v>
      </c>
      <c r="R283" s="288">
        <f>SUMIF('7.  Persistence Report'!$D$146:$D$150,$B283,'7.  Persistence Report'!T$146:T$150)</f>
        <v>0</v>
      </c>
      <c r="S283" s="288">
        <f>SUMIF('7.  Persistence Report'!$D$146:$D$150,$B283,'7.  Persistence Report'!U$146:U$150)</f>
        <v>0</v>
      </c>
      <c r="T283" s="288">
        <f>SUMIF('7.  Persistence Report'!$D$146:$D$150,$B283,'7.  Persistence Report'!V$146:V$150)</f>
        <v>0</v>
      </c>
      <c r="U283" s="288">
        <f>SUMIF('7.  Persistence Report'!$D$146:$D$150,$B283,'7.  Persistence Report'!W$146:W$150)</f>
        <v>0</v>
      </c>
      <c r="V283" s="288">
        <f>SUMIF('7.  Persistence Report'!$D$146:$D$150,$B283,'7.  Persistence Report'!X$146:X$150)</f>
        <v>0</v>
      </c>
      <c r="W283" s="288">
        <f>SUMIF('7.  Persistence Report'!$D$146:$D$150,$B283,'7.  Persistence Report'!Y$146:Y$150)</f>
        <v>0</v>
      </c>
      <c r="X283" s="288">
        <f>SUMIF('7.  Persistence Report'!$D$146:$D$150,$B283,'7.  Persistence Report'!Z$146:Z$150)</f>
        <v>0</v>
      </c>
      <c r="Y283" s="419"/>
      <c r="Z283" s="403"/>
      <c r="AA283" s="403"/>
      <c r="AB283" s="403"/>
      <c r="AC283" s="403"/>
      <c r="AD283" s="403"/>
      <c r="AE283" s="403"/>
      <c r="AF283" s="408"/>
      <c r="AG283" s="408"/>
      <c r="AH283" s="408"/>
      <c r="AI283" s="408"/>
      <c r="AJ283" s="408"/>
      <c r="AK283" s="408"/>
      <c r="AL283" s="408"/>
      <c r="AM283" s="289">
        <f>SUM(Y283:AL283)</f>
        <v>0</v>
      </c>
    </row>
    <row r="284" spans="1:16384" outlineLevel="1">
      <c r="B284" s="287" t="s">
        <v>288</v>
      </c>
      <c r="C284" s="284" t="s">
        <v>162</v>
      </c>
      <c r="D284" s="288">
        <f>'[3]5.  2015-2020 LRAM'!D284</f>
        <v>0</v>
      </c>
      <c r="E284" s="288"/>
      <c r="F284" s="288"/>
      <c r="G284" s="288"/>
      <c r="H284" s="288"/>
      <c r="I284" s="288"/>
      <c r="J284" s="288"/>
      <c r="K284" s="288"/>
      <c r="L284" s="288"/>
      <c r="M284" s="288"/>
      <c r="N284" s="288">
        <f>N283</f>
        <v>12</v>
      </c>
      <c r="O284" s="288">
        <f>'[3]5.  2015-2020 LRAM'!O284</f>
        <v>0</v>
      </c>
      <c r="P284" s="288"/>
      <c r="Q284" s="288"/>
      <c r="R284" s="288"/>
      <c r="S284" s="288"/>
      <c r="T284" s="288"/>
      <c r="U284" s="288"/>
      <c r="V284" s="288"/>
      <c r="W284" s="288"/>
      <c r="X284" s="288"/>
      <c r="Y284" s="404">
        <f>Y283</f>
        <v>0</v>
      </c>
      <c r="Z284" s="404">
        <f t="shared" ref="Z284:AL284" si="747">Z283</f>
        <v>0</v>
      </c>
      <c r="AA284" s="404">
        <f t="shared" si="747"/>
        <v>0</v>
      </c>
      <c r="AB284" s="404">
        <f t="shared" si="747"/>
        <v>0</v>
      </c>
      <c r="AC284" s="404">
        <f t="shared" si="747"/>
        <v>0</v>
      </c>
      <c r="AD284" s="404">
        <f t="shared" si="747"/>
        <v>0</v>
      </c>
      <c r="AE284" s="404">
        <f t="shared" si="747"/>
        <v>0</v>
      </c>
      <c r="AF284" s="404">
        <f t="shared" si="747"/>
        <v>0</v>
      </c>
      <c r="AG284" s="404">
        <f t="shared" si="747"/>
        <v>0</v>
      </c>
      <c r="AH284" s="404">
        <f t="shared" si="747"/>
        <v>0</v>
      </c>
      <c r="AI284" s="404">
        <f t="shared" si="747"/>
        <v>0</v>
      </c>
      <c r="AJ284" s="404">
        <f t="shared" si="747"/>
        <v>0</v>
      </c>
      <c r="AK284" s="404">
        <f t="shared" si="747"/>
        <v>0</v>
      </c>
      <c r="AL284" s="404">
        <f t="shared" si="747"/>
        <v>0</v>
      </c>
      <c r="AM284" s="290"/>
    </row>
    <row r="285" spans="1:16384" outlineLevel="1">
      <c r="B285" s="315"/>
      <c r="C285" s="284"/>
      <c r="D285" s="284"/>
      <c r="E285" s="284"/>
      <c r="F285" s="284"/>
      <c r="G285" s="284"/>
      <c r="H285" s="284"/>
      <c r="I285" s="284"/>
      <c r="J285" s="284"/>
      <c r="K285" s="284"/>
      <c r="L285" s="284"/>
      <c r="M285" s="284"/>
      <c r="N285" s="284"/>
      <c r="O285" s="284"/>
      <c r="P285" s="284"/>
      <c r="Q285" s="284"/>
      <c r="R285" s="284"/>
      <c r="S285" s="284"/>
      <c r="T285" s="284"/>
      <c r="U285" s="284"/>
      <c r="V285" s="284"/>
      <c r="W285" s="284"/>
      <c r="X285" s="284"/>
      <c r="Y285" s="405"/>
      <c r="Z285" s="405"/>
      <c r="AA285" s="405"/>
      <c r="AB285" s="405"/>
      <c r="AC285" s="405"/>
      <c r="AD285" s="405"/>
      <c r="AE285" s="405"/>
      <c r="AF285" s="405"/>
      <c r="AG285" s="405"/>
      <c r="AH285" s="405"/>
      <c r="AI285" s="405"/>
      <c r="AJ285" s="405"/>
      <c r="AK285" s="405"/>
      <c r="AL285" s="405"/>
      <c r="AM285" s="299"/>
    </row>
    <row r="286" spans="1:16384" outlineLevel="1">
      <c r="A286" s="515">
        <v>20</v>
      </c>
      <c r="B286" s="513" t="s">
        <v>109</v>
      </c>
      <c r="C286" s="284" t="s">
        <v>24</v>
      </c>
      <c r="D286" s="288">
        <f>'[3]5.  2015-2020 LRAM'!D286</f>
        <v>0</v>
      </c>
      <c r="E286" s="288">
        <f>SUMIF('7.  Persistence Report'!$D$146:$D$150,$B286,'7.  Persistence Report'!AW$146:AW$150)</f>
        <v>0</v>
      </c>
      <c r="F286" s="288">
        <f>SUMIF('7.  Persistence Report'!$D$146:$D$150,$B286,'7.  Persistence Report'!AX$146:AX$150)</f>
        <v>0</v>
      </c>
      <c r="G286" s="288">
        <f>SUMIF('7.  Persistence Report'!$D$146:$D$150,$B286,'7.  Persistence Report'!AY$146:AY$150)</f>
        <v>0</v>
      </c>
      <c r="H286" s="288">
        <f>SUMIF('7.  Persistence Report'!$D$146:$D$150,$B286,'7.  Persistence Report'!AZ$146:AZ$150)</f>
        <v>0</v>
      </c>
      <c r="I286" s="288">
        <f>SUMIF('7.  Persistence Report'!$D$146:$D$150,$B286,'7.  Persistence Report'!BA$146:BA$150)</f>
        <v>0</v>
      </c>
      <c r="J286" s="288">
        <f>SUMIF('7.  Persistence Report'!$D$146:$D$150,$B286,'7.  Persistence Report'!BB$146:BB$150)</f>
        <v>0</v>
      </c>
      <c r="K286" s="288">
        <f>SUMIF('7.  Persistence Report'!$D$146:$D$150,$B286,'7.  Persistence Report'!BC$146:BC$150)</f>
        <v>0</v>
      </c>
      <c r="L286" s="288">
        <f>SUMIF('7.  Persistence Report'!$D$146:$D$150,$B286,'7.  Persistence Report'!BD$146:BD$150)</f>
        <v>0</v>
      </c>
      <c r="M286" s="288">
        <f>SUMIF('7.  Persistence Report'!$D$146:$D$150,$B286,'7.  Persistence Report'!BE$146:BE$150)</f>
        <v>0</v>
      </c>
      <c r="N286" s="288">
        <v>12</v>
      </c>
      <c r="O286" s="288">
        <f>'[3]5.  2015-2020 LRAM'!O286</f>
        <v>0</v>
      </c>
      <c r="P286" s="288">
        <f>SUMIF('7.  Persistence Report'!$D$146:$D$150,$B286,'7.  Persistence Report'!R$146:R$150)</f>
        <v>0</v>
      </c>
      <c r="Q286" s="288">
        <f>SUMIF('7.  Persistence Report'!$D$146:$D$150,$B286,'7.  Persistence Report'!S$146:S$150)</f>
        <v>0</v>
      </c>
      <c r="R286" s="288">
        <f>SUMIF('7.  Persistence Report'!$D$146:$D$150,$B286,'7.  Persistence Report'!T$146:T$150)</f>
        <v>0</v>
      </c>
      <c r="S286" s="288">
        <f>SUMIF('7.  Persistence Report'!$D$146:$D$150,$B286,'7.  Persistence Report'!U$146:U$150)</f>
        <v>0</v>
      </c>
      <c r="T286" s="288">
        <f>SUMIF('7.  Persistence Report'!$D$146:$D$150,$B286,'7.  Persistence Report'!V$146:V$150)</f>
        <v>0</v>
      </c>
      <c r="U286" s="288">
        <f>SUMIF('7.  Persistence Report'!$D$146:$D$150,$B286,'7.  Persistence Report'!W$146:W$150)</f>
        <v>0</v>
      </c>
      <c r="V286" s="288">
        <f>SUMIF('7.  Persistence Report'!$D$146:$D$150,$B286,'7.  Persistence Report'!X$146:X$150)</f>
        <v>0</v>
      </c>
      <c r="W286" s="288">
        <f>SUMIF('7.  Persistence Report'!$D$146:$D$150,$B286,'7.  Persistence Report'!Y$146:Y$150)</f>
        <v>0</v>
      </c>
      <c r="X286" s="288">
        <f>SUMIF('7.  Persistence Report'!$D$146:$D$150,$B286,'7.  Persistence Report'!Z$146:Z$150)</f>
        <v>0</v>
      </c>
      <c r="Y286" s="419"/>
      <c r="Z286" s="403"/>
      <c r="AA286" s="403"/>
      <c r="AB286" s="403"/>
      <c r="AC286" s="403"/>
      <c r="AD286" s="403"/>
      <c r="AE286" s="403"/>
      <c r="AF286" s="408"/>
      <c r="AG286" s="408"/>
      <c r="AH286" s="408"/>
      <c r="AI286" s="408"/>
      <c r="AJ286" s="408"/>
      <c r="AK286" s="408"/>
      <c r="AL286" s="408"/>
      <c r="AM286" s="289">
        <f>SUM(Y286:AL286)</f>
        <v>0</v>
      </c>
    </row>
    <row r="287" spans="1:16384" outlineLevel="1">
      <c r="B287" s="287" t="s">
        <v>288</v>
      </c>
      <c r="C287" s="284" t="s">
        <v>162</v>
      </c>
      <c r="D287" s="288">
        <f>'[3]5.  2015-2020 LRAM'!D287</f>
        <v>0</v>
      </c>
      <c r="E287" s="288"/>
      <c r="F287" s="288"/>
      <c r="G287" s="288"/>
      <c r="H287" s="288"/>
      <c r="I287" s="288"/>
      <c r="J287" s="288"/>
      <c r="K287" s="288"/>
      <c r="L287" s="288"/>
      <c r="M287" s="288"/>
      <c r="N287" s="288">
        <f>N286</f>
        <v>12</v>
      </c>
      <c r="O287" s="288">
        <f>'[3]5.  2015-2020 LRAM'!O287</f>
        <v>0</v>
      </c>
      <c r="P287" s="288"/>
      <c r="Q287" s="288"/>
      <c r="R287" s="288"/>
      <c r="S287" s="288"/>
      <c r="T287" s="288"/>
      <c r="U287" s="288"/>
      <c r="V287" s="288"/>
      <c r="W287" s="288"/>
      <c r="X287" s="288"/>
      <c r="Y287" s="404">
        <f t="shared" ref="Y287:AL287" si="748">Y286</f>
        <v>0</v>
      </c>
      <c r="Z287" s="404">
        <f t="shared" si="748"/>
        <v>0</v>
      </c>
      <c r="AA287" s="404">
        <f t="shared" si="748"/>
        <v>0</v>
      </c>
      <c r="AB287" s="404">
        <f t="shared" si="748"/>
        <v>0</v>
      </c>
      <c r="AC287" s="404">
        <f t="shared" si="748"/>
        <v>0</v>
      </c>
      <c r="AD287" s="404">
        <f t="shared" si="748"/>
        <v>0</v>
      </c>
      <c r="AE287" s="404">
        <f t="shared" si="748"/>
        <v>0</v>
      </c>
      <c r="AF287" s="404">
        <f t="shared" si="748"/>
        <v>0</v>
      </c>
      <c r="AG287" s="404">
        <f t="shared" si="748"/>
        <v>0</v>
      </c>
      <c r="AH287" s="404">
        <f t="shared" si="748"/>
        <v>0</v>
      </c>
      <c r="AI287" s="404">
        <f t="shared" si="748"/>
        <v>0</v>
      </c>
      <c r="AJ287" s="404">
        <f t="shared" si="748"/>
        <v>0</v>
      </c>
      <c r="AK287" s="404">
        <f t="shared" si="748"/>
        <v>0</v>
      </c>
      <c r="AL287" s="404">
        <f t="shared" si="748"/>
        <v>0</v>
      </c>
      <c r="AM287" s="299"/>
    </row>
    <row r="288" spans="1:16384" ht="15.75" outlineLevel="1">
      <c r="B288" s="316"/>
      <c r="C288" s="293"/>
      <c r="D288" s="284"/>
      <c r="E288" s="284"/>
      <c r="F288" s="284"/>
      <c r="G288" s="284"/>
      <c r="H288" s="284"/>
      <c r="I288" s="284"/>
      <c r="J288" s="284"/>
      <c r="K288" s="284"/>
      <c r="L288" s="284"/>
      <c r="M288" s="284"/>
      <c r="N288" s="293"/>
      <c r="O288" s="284"/>
      <c r="P288" s="284"/>
      <c r="Q288" s="284"/>
      <c r="R288" s="284"/>
      <c r="S288" s="284"/>
      <c r="T288" s="284"/>
      <c r="U288" s="284"/>
      <c r="V288" s="284"/>
      <c r="W288" s="284"/>
      <c r="X288" s="284"/>
      <c r="Y288" s="405"/>
      <c r="Z288" s="405"/>
      <c r="AA288" s="405"/>
      <c r="AB288" s="405"/>
      <c r="AC288" s="405"/>
      <c r="AD288" s="405"/>
      <c r="AE288" s="405"/>
      <c r="AF288" s="405"/>
      <c r="AG288" s="405"/>
      <c r="AH288" s="405"/>
      <c r="AI288" s="405"/>
      <c r="AJ288" s="405"/>
      <c r="AK288" s="405"/>
      <c r="AL288" s="405"/>
      <c r="AM288" s="299"/>
    </row>
    <row r="289" spans="1:39" ht="15.75" outlineLevel="1">
      <c r="B289" s="511" t="s">
        <v>502</v>
      </c>
      <c r="C289" s="284"/>
      <c r="D289" s="284"/>
      <c r="E289" s="284"/>
      <c r="F289" s="284"/>
      <c r="G289" s="284"/>
      <c r="H289" s="284"/>
      <c r="I289" s="284"/>
      <c r="J289" s="284"/>
      <c r="K289" s="284"/>
      <c r="L289" s="284"/>
      <c r="M289" s="284"/>
      <c r="N289" s="284"/>
      <c r="O289" s="284"/>
      <c r="P289" s="284"/>
      <c r="Q289" s="284"/>
      <c r="R289" s="284"/>
      <c r="S289" s="284"/>
      <c r="T289" s="284"/>
      <c r="U289" s="284"/>
      <c r="V289" s="284"/>
      <c r="W289" s="284"/>
      <c r="X289" s="284"/>
      <c r="Y289" s="415"/>
      <c r="Z289" s="418"/>
      <c r="AA289" s="418"/>
      <c r="AB289" s="418"/>
      <c r="AC289" s="418"/>
      <c r="AD289" s="418"/>
      <c r="AE289" s="418"/>
      <c r="AF289" s="418"/>
      <c r="AG289" s="418"/>
      <c r="AH289" s="418"/>
      <c r="AI289" s="418"/>
      <c r="AJ289" s="418"/>
      <c r="AK289" s="418"/>
      <c r="AL289" s="418"/>
      <c r="AM289" s="299"/>
    </row>
    <row r="290" spans="1:39" ht="15.75" outlineLevel="1">
      <c r="B290" s="281" t="s">
        <v>498</v>
      </c>
      <c r="C290" s="284"/>
      <c r="D290" s="284"/>
      <c r="E290" s="284"/>
      <c r="F290" s="284"/>
      <c r="G290" s="284"/>
      <c r="H290" s="284"/>
      <c r="I290" s="284"/>
      <c r="J290" s="284"/>
      <c r="K290" s="284"/>
      <c r="L290" s="284"/>
      <c r="M290" s="284"/>
      <c r="N290" s="284"/>
      <c r="O290" s="284"/>
      <c r="P290" s="284"/>
      <c r="Q290" s="284"/>
      <c r="R290" s="284"/>
      <c r="S290" s="284"/>
      <c r="T290" s="284"/>
      <c r="U290" s="284"/>
      <c r="V290" s="284"/>
      <c r="W290" s="284"/>
      <c r="X290" s="284"/>
      <c r="Y290" s="415"/>
      <c r="Z290" s="418"/>
      <c r="AA290" s="418"/>
      <c r="AB290" s="418"/>
      <c r="AC290" s="418"/>
      <c r="AD290" s="418"/>
      <c r="AE290" s="418"/>
      <c r="AF290" s="418"/>
      <c r="AG290" s="418"/>
      <c r="AH290" s="418"/>
      <c r="AI290" s="418"/>
      <c r="AJ290" s="418"/>
      <c r="AK290" s="418"/>
      <c r="AL290" s="418"/>
      <c r="AM290" s="299"/>
    </row>
    <row r="291" spans="1:39" outlineLevel="1">
      <c r="A291" s="515">
        <v>21</v>
      </c>
      <c r="B291" s="513" t="s">
        <v>112</v>
      </c>
      <c r="C291" s="284" t="s">
        <v>24</v>
      </c>
      <c r="D291" s="288">
        <f>'[4]LDC Progress'!$CT$7</f>
        <v>3738398</v>
      </c>
      <c r="E291" s="288">
        <f>SUMIF('7.  Persistence Report'!$D$146:$D$150,$B291,'7.  Persistence Report'!AW$146:AW$150)</f>
        <v>3738398</v>
      </c>
      <c r="F291" s="288">
        <f>SUMIF('7.  Persistence Report'!$D$146:$D$150,$B291,'7.  Persistence Report'!AX$146:AX$150)</f>
        <v>3738398</v>
      </c>
      <c r="G291" s="288">
        <f>SUMIF('7.  Persistence Report'!$D$146:$D$150,$B291,'7.  Persistence Report'!AY$146:AY$150)</f>
        <v>3738398</v>
      </c>
      <c r="H291" s="288">
        <f>SUMIF('7.  Persistence Report'!$D$146:$D$150,$B291,'7.  Persistence Report'!AZ$146:AZ$150)</f>
        <v>3738398</v>
      </c>
      <c r="I291" s="288">
        <f>SUMIF('7.  Persistence Report'!$D$146:$D$150,$B291,'7.  Persistence Report'!BA$146:BA$150)</f>
        <v>3738398</v>
      </c>
      <c r="J291" s="288">
        <f>SUMIF('7.  Persistence Report'!$D$146:$D$150,$B291,'7.  Persistence Report'!BB$146:BB$150)</f>
        <v>3738398</v>
      </c>
      <c r="K291" s="288">
        <f>SUMIF('7.  Persistence Report'!$D$146:$D$150,$B291,'7.  Persistence Report'!BC$146:BC$150)</f>
        <v>3737857</v>
      </c>
      <c r="L291" s="288">
        <f>SUMIF('7.  Persistence Report'!$D$146:$D$150,$B291,'7.  Persistence Report'!BD$146:BD$150)</f>
        <v>3737857</v>
      </c>
      <c r="M291" s="288">
        <f>SUMIF('7.  Persistence Report'!$D$146:$D$150,$B291,'7.  Persistence Report'!BE$146:BE$150)</f>
        <v>3721827</v>
      </c>
      <c r="N291" s="284"/>
      <c r="O291" s="288">
        <f>'[4]LDC Progress'!$DS$7</f>
        <v>243</v>
      </c>
      <c r="P291" s="288">
        <f>SUMIF('7.  Persistence Report'!$D$146:$D$150,$B291,'7.  Persistence Report'!R$146:R$150)</f>
        <v>243</v>
      </c>
      <c r="Q291" s="288">
        <f>SUMIF('7.  Persistence Report'!$D$146:$D$150,$B291,'7.  Persistence Report'!S$146:S$150)</f>
        <v>243</v>
      </c>
      <c r="R291" s="288">
        <f>SUMIF('7.  Persistence Report'!$D$146:$D$150,$B291,'7.  Persistence Report'!T$146:T$150)</f>
        <v>243</v>
      </c>
      <c r="S291" s="288">
        <f>SUMIF('7.  Persistence Report'!$D$146:$D$150,$B291,'7.  Persistence Report'!U$146:U$150)</f>
        <v>243</v>
      </c>
      <c r="T291" s="288">
        <f>SUMIF('7.  Persistence Report'!$D$146:$D$150,$B291,'7.  Persistence Report'!V$146:V$150)</f>
        <v>243</v>
      </c>
      <c r="U291" s="288">
        <f>SUMIF('7.  Persistence Report'!$D$146:$D$150,$B291,'7.  Persistence Report'!W$146:W$150)</f>
        <v>243</v>
      </c>
      <c r="V291" s="288">
        <f>SUMIF('7.  Persistence Report'!$D$146:$D$150,$B291,'7.  Persistence Report'!X$146:X$150)</f>
        <v>243</v>
      </c>
      <c r="W291" s="288">
        <f>SUMIF('7.  Persistence Report'!$D$146:$D$150,$B291,'7.  Persistence Report'!Y$146:Y$150)</f>
        <v>243</v>
      </c>
      <c r="X291" s="288">
        <f>SUMIF('7.  Persistence Report'!$D$146:$D$150,$B291,'7.  Persistence Report'!Z$146:Z$150)</f>
        <v>242</v>
      </c>
      <c r="Y291" s="403">
        <f>'[5]5a 2016 Prelim LRAM'!$J$65</f>
        <v>1</v>
      </c>
      <c r="Z291" s="403"/>
      <c r="AA291" s="403"/>
      <c r="AB291" s="403"/>
      <c r="AC291" s="403"/>
      <c r="AD291" s="403"/>
      <c r="AE291" s="403"/>
      <c r="AF291" s="403"/>
      <c r="AG291" s="403"/>
      <c r="AH291" s="403"/>
      <c r="AI291" s="403"/>
      <c r="AJ291" s="403"/>
      <c r="AK291" s="403"/>
      <c r="AL291" s="403"/>
      <c r="AM291" s="289">
        <f>SUM(Y291:AL291)</f>
        <v>1</v>
      </c>
    </row>
    <row r="292" spans="1:39" outlineLevel="1">
      <c r="B292" s="287" t="s">
        <v>288</v>
      </c>
      <c r="C292" s="284" t="s">
        <v>162</v>
      </c>
      <c r="D292" s="288">
        <f>'[4]LDC Progress'!$CU$7</f>
        <v>409378</v>
      </c>
      <c r="E292" s="288">
        <f>SUMIF('7.  Persistence Report'!$D$157:$D$161,$B291,'7.  Persistence Report'!AW$157:AW$161)</f>
        <v>409378</v>
      </c>
      <c r="F292" s="288">
        <f>SUMIF('7.  Persistence Report'!$D$157:$D$161,$B291,'7.  Persistence Report'!AX$157:AX$161)</f>
        <v>409378</v>
      </c>
      <c r="G292" s="288">
        <f>SUMIF('7.  Persistence Report'!$D$157:$D$161,$B291,'7.  Persistence Report'!AY$157:AY$161)</f>
        <v>409378</v>
      </c>
      <c r="H292" s="288">
        <f>SUMIF('7.  Persistence Report'!$D$157:$D$161,$B291,'7.  Persistence Report'!AZ$157:AZ$161)</f>
        <v>409378</v>
      </c>
      <c r="I292" s="288">
        <f>SUMIF('7.  Persistence Report'!$D$157:$D$161,$B291,'7.  Persistence Report'!BA$157:BA$161)</f>
        <v>409378</v>
      </c>
      <c r="J292" s="288">
        <f>SUMIF('7.  Persistence Report'!$D$157:$D$161,$B291,'7.  Persistence Report'!BB$157:BB$161)</f>
        <v>409378</v>
      </c>
      <c r="K292" s="288">
        <f>SUMIF('7.  Persistence Report'!$D$157:$D$161,$B291,'7.  Persistence Report'!BC$157:BC$161)</f>
        <v>409342</v>
      </c>
      <c r="L292" s="288">
        <f>SUMIF('7.  Persistence Report'!$D$157:$D$161,$B291,'7.  Persistence Report'!BD$157:BD$161)</f>
        <v>409342</v>
      </c>
      <c r="M292" s="288">
        <f>SUMIF('7.  Persistence Report'!$D$157:$D$161,$B291,'7.  Persistence Report'!BE$157:BE$161)</f>
        <v>409939</v>
      </c>
      <c r="N292" s="284"/>
      <c r="O292" s="288">
        <f>'[4]LDC Progress'!$DT$7</f>
        <v>26</v>
      </c>
      <c r="P292" s="288">
        <f>SUMIF('7.  Persistence Report'!$D$157:$D$161,$B291,'7.  Persistence Report'!R$157:R$161)</f>
        <v>26</v>
      </c>
      <c r="Q292" s="288">
        <f>SUMIF('7.  Persistence Report'!$D$157:$D$161,$B291,'7.  Persistence Report'!S$157:S$161)</f>
        <v>26</v>
      </c>
      <c r="R292" s="288">
        <f>SUMIF('7.  Persistence Report'!$D$157:$D$161,$B291,'7.  Persistence Report'!T$157:T$161)</f>
        <v>26</v>
      </c>
      <c r="S292" s="288">
        <f>SUMIF('7.  Persistence Report'!$D$157:$D$161,$B291,'7.  Persistence Report'!U$157:U$161)</f>
        <v>26</v>
      </c>
      <c r="T292" s="288">
        <f>SUMIF('7.  Persistence Report'!$D$157:$D$161,$B291,'7.  Persistence Report'!V$157:V$161)</f>
        <v>26</v>
      </c>
      <c r="U292" s="288">
        <f>SUMIF('7.  Persistence Report'!$D$157:$D$161,$B291,'7.  Persistence Report'!W$157:W$161)</f>
        <v>26</v>
      </c>
      <c r="V292" s="288">
        <f>SUMIF('7.  Persistence Report'!$D$157:$D$161,$B291,'7.  Persistence Report'!X$157:X$161)</f>
        <v>26</v>
      </c>
      <c r="W292" s="288">
        <f>SUMIF('7.  Persistence Report'!$D$157:$D$161,$B291,'7.  Persistence Report'!Y$157:Y$161)</f>
        <v>26</v>
      </c>
      <c r="X292" s="288">
        <f>SUMIF('7.  Persistence Report'!$D$157:$D$161,$B291,'7.  Persistence Report'!Z$157:Z$161)</f>
        <v>26</v>
      </c>
      <c r="Y292" s="404">
        <f>Y291</f>
        <v>1</v>
      </c>
      <c r="Z292" s="404">
        <f t="shared" ref="Z292" si="749">Z291</f>
        <v>0</v>
      </c>
      <c r="AA292" s="404">
        <f t="shared" ref="AA292" si="750">AA291</f>
        <v>0</v>
      </c>
      <c r="AB292" s="404">
        <f t="shared" ref="AB292" si="751">AB291</f>
        <v>0</v>
      </c>
      <c r="AC292" s="404">
        <f t="shared" ref="AC292" si="752">AC291</f>
        <v>0</v>
      </c>
      <c r="AD292" s="404">
        <f t="shared" ref="AD292" si="753">AD291</f>
        <v>0</v>
      </c>
      <c r="AE292" s="404">
        <f t="shared" ref="AE292" si="754">AE291</f>
        <v>0</v>
      </c>
      <c r="AF292" s="404">
        <f t="shared" ref="AF292" si="755">AF291</f>
        <v>0</v>
      </c>
      <c r="AG292" s="404">
        <f t="shared" ref="AG292" si="756">AG291</f>
        <v>0</v>
      </c>
      <c r="AH292" s="404">
        <f t="shared" ref="AH292" si="757">AH291</f>
        <v>0</v>
      </c>
      <c r="AI292" s="404">
        <f t="shared" ref="AI292" si="758">AI291</f>
        <v>0</v>
      </c>
      <c r="AJ292" s="404">
        <f t="shared" ref="AJ292" si="759">AJ291</f>
        <v>0</v>
      </c>
      <c r="AK292" s="404">
        <f t="shared" ref="AK292" si="760">AK291</f>
        <v>0</v>
      </c>
      <c r="AL292" s="404">
        <f t="shared" ref="AL292" si="761">AL291</f>
        <v>0</v>
      </c>
      <c r="AM292" s="299"/>
    </row>
    <row r="293" spans="1:39" outlineLevel="1">
      <c r="B293" s="287"/>
      <c r="C293" s="284"/>
      <c r="D293" s="284"/>
      <c r="E293" s="284"/>
      <c r="F293" s="284"/>
      <c r="G293" s="284"/>
      <c r="H293" s="284"/>
      <c r="I293" s="284"/>
      <c r="J293" s="284"/>
      <c r="K293" s="284"/>
      <c r="L293" s="284"/>
      <c r="M293" s="284"/>
      <c r="N293" s="284"/>
      <c r="O293" s="284"/>
      <c r="P293" s="284"/>
      <c r="Q293" s="284"/>
      <c r="R293" s="284"/>
      <c r="S293" s="284"/>
      <c r="T293" s="284"/>
      <c r="U293" s="284"/>
      <c r="V293" s="284"/>
      <c r="W293" s="284"/>
      <c r="X293" s="284"/>
      <c r="Y293" s="415"/>
      <c r="Z293" s="418"/>
      <c r="AA293" s="418"/>
      <c r="AB293" s="418"/>
      <c r="AC293" s="418"/>
      <c r="AD293" s="418"/>
      <c r="AE293" s="418"/>
      <c r="AF293" s="418"/>
      <c r="AG293" s="418"/>
      <c r="AH293" s="418"/>
      <c r="AI293" s="418"/>
      <c r="AJ293" s="418"/>
      <c r="AK293" s="418"/>
      <c r="AL293" s="418"/>
      <c r="AM293" s="299"/>
    </row>
    <row r="294" spans="1:39" ht="30" outlineLevel="1">
      <c r="A294" s="515">
        <v>22</v>
      </c>
      <c r="B294" s="513" t="s">
        <v>113</v>
      </c>
      <c r="C294" s="284" t="s">
        <v>24</v>
      </c>
      <c r="D294" s="288">
        <f>'[4]LDC Progress'!$CT$9</f>
        <v>1333152</v>
      </c>
      <c r="E294" s="288">
        <f>SUMIF('7.  Persistence Report'!$D$146:$D$150,$B294,'7.  Persistence Report'!AW$146:AW$150)</f>
        <v>1333152</v>
      </c>
      <c r="F294" s="288">
        <f>SUMIF('7.  Persistence Report'!$D$146:$D$150,$B294,'7.  Persistence Report'!AX$146:AX$150)</f>
        <v>1333152</v>
      </c>
      <c r="G294" s="288">
        <f>SUMIF('7.  Persistence Report'!$D$146:$D$150,$B294,'7.  Persistence Report'!AY$146:AY$150)</f>
        <v>1333152</v>
      </c>
      <c r="H294" s="288">
        <f>SUMIF('7.  Persistence Report'!$D$146:$D$150,$B294,'7.  Persistence Report'!AZ$146:AZ$150)</f>
        <v>1333152</v>
      </c>
      <c r="I294" s="288">
        <f>SUMIF('7.  Persistence Report'!$D$146:$D$150,$B294,'7.  Persistence Report'!BA$146:BA$150)</f>
        <v>1333152</v>
      </c>
      <c r="J294" s="288">
        <f>SUMIF('7.  Persistence Report'!$D$146:$D$150,$B294,'7.  Persistence Report'!BB$146:BB$150)</f>
        <v>1333152</v>
      </c>
      <c r="K294" s="288">
        <f>SUMIF('7.  Persistence Report'!$D$146:$D$150,$B294,'7.  Persistence Report'!BC$146:BC$150)</f>
        <v>1333152</v>
      </c>
      <c r="L294" s="288">
        <f>SUMIF('7.  Persistence Report'!$D$146:$D$150,$B294,'7.  Persistence Report'!BD$146:BD$150)</f>
        <v>1333152</v>
      </c>
      <c r="M294" s="288">
        <f>SUMIF('7.  Persistence Report'!$D$146:$D$150,$B294,'7.  Persistence Report'!BE$146:BE$150)</f>
        <v>1333152</v>
      </c>
      <c r="N294" s="284"/>
      <c r="O294" s="288">
        <f>'[4]LDC Progress'!$DS$9</f>
        <v>392</v>
      </c>
      <c r="P294" s="288">
        <f>SUMIF('7.  Persistence Report'!$D$146:$D$150,$B294,'7.  Persistence Report'!R$146:R$150)</f>
        <v>392</v>
      </c>
      <c r="Q294" s="288">
        <f>SUMIF('7.  Persistence Report'!$D$146:$D$150,$B294,'7.  Persistence Report'!S$146:S$150)</f>
        <v>392</v>
      </c>
      <c r="R294" s="288">
        <f>SUMIF('7.  Persistence Report'!$D$146:$D$150,$B294,'7.  Persistence Report'!T$146:T$150)</f>
        <v>392</v>
      </c>
      <c r="S294" s="288">
        <f>SUMIF('7.  Persistence Report'!$D$146:$D$150,$B294,'7.  Persistence Report'!U$146:U$150)</f>
        <v>392</v>
      </c>
      <c r="T294" s="288">
        <f>SUMIF('7.  Persistence Report'!$D$146:$D$150,$B294,'7.  Persistence Report'!V$146:V$150)</f>
        <v>392</v>
      </c>
      <c r="U294" s="288">
        <f>SUMIF('7.  Persistence Report'!$D$146:$D$150,$B294,'7.  Persistence Report'!W$146:W$150)</f>
        <v>392</v>
      </c>
      <c r="V294" s="288">
        <f>SUMIF('7.  Persistence Report'!$D$146:$D$150,$B294,'7.  Persistence Report'!X$146:X$150)</f>
        <v>392</v>
      </c>
      <c r="W294" s="288">
        <f>SUMIF('7.  Persistence Report'!$D$146:$D$150,$B294,'7.  Persistence Report'!Y$146:Y$150)</f>
        <v>392</v>
      </c>
      <c r="X294" s="288">
        <f>SUMIF('7.  Persistence Report'!$D$146:$D$150,$B294,'7.  Persistence Report'!Z$146:Z$150)</f>
        <v>392</v>
      </c>
      <c r="Y294" s="403">
        <f>'[5]5a 2016 Prelim LRAM'!$J$66</f>
        <v>1</v>
      </c>
      <c r="Z294" s="403"/>
      <c r="AA294" s="403"/>
      <c r="AB294" s="403"/>
      <c r="AC294" s="403"/>
      <c r="AD294" s="403"/>
      <c r="AE294" s="403"/>
      <c r="AF294" s="403"/>
      <c r="AG294" s="403"/>
      <c r="AH294" s="403"/>
      <c r="AI294" s="403"/>
      <c r="AJ294" s="403"/>
      <c r="AK294" s="403"/>
      <c r="AL294" s="403"/>
      <c r="AM294" s="289">
        <f>SUM(Y294:AL294)</f>
        <v>1</v>
      </c>
    </row>
    <row r="295" spans="1:39" outlineLevel="1">
      <c r="B295" s="287" t="s">
        <v>288</v>
      </c>
      <c r="C295" s="284" t="s">
        <v>162</v>
      </c>
      <c r="D295" s="288">
        <f>'[4]LDC Progress'!$CU$9</f>
        <v>9758</v>
      </c>
      <c r="E295" s="288">
        <f>SUMIF('7.  Persistence Report'!$D$157:$D$161,$B294,'7.  Persistence Report'!AW$157:AW$161)</f>
        <v>9758</v>
      </c>
      <c r="F295" s="288">
        <f>SUMIF('7.  Persistence Report'!$D$157:$D$161,$B294,'7.  Persistence Report'!AX$157:AX$161)</f>
        <v>9758</v>
      </c>
      <c r="G295" s="288">
        <f>SUMIF('7.  Persistence Report'!$D$157:$D$161,$B294,'7.  Persistence Report'!AY$157:AY$161)</f>
        <v>9758</v>
      </c>
      <c r="H295" s="288">
        <f>SUMIF('7.  Persistence Report'!$D$157:$D$161,$B294,'7.  Persistence Report'!AZ$157:AZ$161)</f>
        <v>9758</v>
      </c>
      <c r="I295" s="288">
        <f>SUMIF('7.  Persistence Report'!$D$157:$D$161,$B294,'7.  Persistence Report'!BA$157:BA$161)</f>
        <v>9758</v>
      </c>
      <c r="J295" s="288">
        <f>SUMIF('7.  Persistence Report'!$D$157:$D$161,$B294,'7.  Persistence Report'!BB$157:BB$161)</f>
        <v>9758</v>
      </c>
      <c r="K295" s="288">
        <f>SUMIF('7.  Persistence Report'!$D$157:$D$161,$B294,'7.  Persistence Report'!BC$157:BC$161)</f>
        <v>9758</v>
      </c>
      <c r="L295" s="288">
        <f>SUMIF('7.  Persistence Report'!$D$157:$D$161,$B294,'7.  Persistence Report'!BD$157:BD$161)</f>
        <v>9758</v>
      </c>
      <c r="M295" s="288">
        <f>SUMIF('7.  Persistence Report'!$D$157:$D$161,$B294,'7.  Persistence Report'!BE$157:BE$161)</f>
        <v>9758</v>
      </c>
      <c r="N295" s="284"/>
      <c r="O295" s="288">
        <f>'[4]LDC Progress'!$DT$9</f>
        <v>3</v>
      </c>
      <c r="P295" s="288">
        <f>SUMIF('7.  Persistence Report'!$D$157:$D$161,$B294,'7.  Persistence Report'!R$157:R$161)</f>
        <v>3</v>
      </c>
      <c r="Q295" s="288">
        <f>SUMIF('7.  Persistence Report'!$D$157:$D$161,$B294,'7.  Persistence Report'!S$157:S$161)</f>
        <v>3</v>
      </c>
      <c r="R295" s="288">
        <f>SUMIF('7.  Persistence Report'!$D$157:$D$161,$B294,'7.  Persistence Report'!T$157:T$161)</f>
        <v>3</v>
      </c>
      <c r="S295" s="288">
        <f>SUMIF('7.  Persistence Report'!$D$157:$D$161,$B294,'7.  Persistence Report'!U$157:U$161)</f>
        <v>3</v>
      </c>
      <c r="T295" s="288">
        <f>SUMIF('7.  Persistence Report'!$D$157:$D$161,$B294,'7.  Persistence Report'!V$157:V$161)</f>
        <v>3</v>
      </c>
      <c r="U295" s="288">
        <f>SUMIF('7.  Persistence Report'!$D$157:$D$161,$B294,'7.  Persistence Report'!W$157:W$161)</f>
        <v>3</v>
      </c>
      <c r="V295" s="288">
        <f>SUMIF('7.  Persistence Report'!$D$157:$D$161,$B294,'7.  Persistence Report'!X$157:X$161)</f>
        <v>3</v>
      </c>
      <c r="W295" s="288">
        <f>SUMIF('7.  Persistence Report'!$D$157:$D$161,$B294,'7.  Persistence Report'!Y$157:Y$161)</f>
        <v>3</v>
      </c>
      <c r="X295" s="288">
        <f>SUMIF('7.  Persistence Report'!$D$157:$D$161,$B294,'7.  Persistence Report'!Z$157:Z$161)</f>
        <v>3</v>
      </c>
      <c r="Y295" s="404">
        <f>Y294</f>
        <v>1</v>
      </c>
      <c r="Z295" s="404">
        <f t="shared" ref="Z295" si="762">Z294</f>
        <v>0</v>
      </c>
      <c r="AA295" s="404">
        <f t="shared" ref="AA295" si="763">AA294</f>
        <v>0</v>
      </c>
      <c r="AB295" s="404">
        <f t="shared" ref="AB295" si="764">AB294</f>
        <v>0</v>
      </c>
      <c r="AC295" s="404">
        <f t="shared" ref="AC295" si="765">AC294</f>
        <v>0</v>
      </c>
      <c r="AD295" s="404">
        <f t="shared" ref="AD295" si="766">AD294</f>
        <v>0</v>
      </c>
      <c r="AE295" s="404">
        <f t="shared" ref="AE295" si="767">AE294</f>
        <v>0</v>
      </c>
      <c r="AF295" s="404">
        <f t="shared" ref="AF295" si="768">AF294</f>
        <v>0</v>
      </c>
      <c r="AG295" s="404">
        <f t="shared" ref="AG295" si="769">AG294</f>
        <v>0</v>
      </c>
      <c r="AH295" s="404">
        <f t="shared" ref="AH295" si="770">AH294</f>
        <v>0</v>
      </c>
      <c r="AI295" s="404">
        <f t="shared" ref="AI295" si="771">AI294</f>
        <v>0</v>
      </c>
      <c r="AJ295" s="404">
        <f t="shared" ref="AJ295" si="772">AJ294</f>
        <v>0</v>
      </c>
      <c r="AK295" s="404">
        <f t="shared" ref="AK295" si="773">AK294</f>
        <v>0</v>
      </c>
      <c r="AL295" s="404">
        <f t="shared" ref="AL295" si="774">AL294</f>
        <v>0</v>
      </c>
      <c r="AM295" s="299"/>
    </row>
    <row r="296" spans="1:39" outlineLevel="1">
      <c r="B296" s="287"/>
      <c r="C296" s="284"/>
      <c r="D296" s="284"/>
      <c r="E296" s="284"/>
      <c r="F296" s="284"/>
      <c r="G296" s="284"/>
      <c r="H296" s="284"/>
      <c r="I296" s="284"/>
      <c r="J296" s="284"/>
      <c r="K296" s="284"/>
      <c r="L296" s="284"/>
      <c r="M296" s="284"/>
      <c r="N296" s="284"/>
      <c r="O296" s="284"/>
      <c r="P296" s="284"/>
      <c r="Q296" s="284"/>
      <c r="R296" s="284"/>
      <c r="S296" s="284"/>
      <c r="T296" s="284"/>
      <c r="U296" s="284"/>
      <c r="V296" s="284"/>
      <c r="W296" s="284"/>
      <c r="X296" s="284"/>
      <c r="Y296" s="415"/>
      <c r="Z296" s="418"/>
      <c r="AA296" s="418"/>
      <c r="AB296" s="418"/>
      <c r="AC296" s="418"/>
      <c r="AD296" s="418"/>
      <c r="AE296" s="418"/>
      <c r="AF296" s="418"/>
      <c r="AG296" s="418"/>
      <c r="AH296" s="418"/>
      <c r="AI296" s="418"/>
      <c r="AJ296" s="418"/>
      <c r="AK296" s="418"/>
      <c r="AL296" s="418"/>
      <c r="AM296" s="299"/>
    </row>
    <row r="297" spans="1:39" ht="30" outlineLevel="1">
      <c r="A297" s="515">
        <v>23</v>
      </c>
      <c r="B297" s="513" t="s">
        <v>114</v>
      </c>
      <c r="C297" s="284" t="s">
        <v>24</v>
      </c>
      <c r="D297" s="288">
        <f>'[3]5.  2015-2020 LRAM'!D297</f>
        <v>0</v>
      </c>
      <c r="E297" s="288">
        <f>SUMIF('7.  Persistence Report'!$D$146:$D$150,$B297,'7.  Persistence Report'!AW$146:AW$150)</f>
        <v>0</v>
      </c>
      <c r="F297" s="288">
        <f>SUMIF('7.  Persistence Report'!$D$146:$D$150,$B297,'7.  Persistence Report'!AX$146:AX$150)</f>
        <v>0</v>
      </c>
      <c r="G297" s="288">
        <f>SUMIF('7.  Persistence Report'!$D$146:$D$150,$B297,'7.  Persistence Report'!AY$146:AY$150)</f>
        <v>0</v>
      </c>
      <c r="H297" s="288">
        <f>SUMIF('7.  Persistence Report'!$D$146:$D$150,$B297,'7.  Persistence Report'!AZ$146:AZ$150)</f>
        <v>0</v>
      </c>
      <c r="I297" s="288">
        <f>SUMIF('7.  Persistence Report'!$D$146:$D$150,$B297,'7.  Persistence Report'!BA$146:BA$150)</f>
        <v>0</v>
      </c>
      <c r="J297" s="288">
        <f>SUMIF('7.  Persistence Report'!$D$146:$D$150,$B297,'7.  Persistence Report'!BB$146:BB$150)</f>
        <v>0</v>
      </c>
      <c r="K297" s="288">
        <f>SUMIF('7.  Persistence Report'!$D$146:$D$150,$B297,'7.  Persistence Report'!BC$146:BC$150)</f>
        <v>0</v>
      </c>
      <c r="L297" s="288">
        <f>SUMIF('7.  Persistence Report'!$D$146:$D$150,$B297,'7.  Persistence Report'!BD$146:BD$150)</f>
        <v>0</v>
      </c>
      <c r="M297" s="288">
        <f>SUMIF('7.  Persistence Report'!$D$146:$D$150,$B297,'7.  Persistence Report'!BE$146:BE$150)</f>
        <v>0</v>
      </c>
      <c r="N297" s="284"/>
      <c r="O297" s="288">
        <f>'[3]5.  2015-2020 LRAM'!O297</f>
        <v>0</v>
      </c>
      <c r="P297" s="288">
        <f>SUMIF('7.  Persistence Report'!$D$146:$D$150,$B297,'7.  Persistence Report'!R$146:R$150)</f>
        <v>0</v>
      </c>
      <c r="Q297" s="288">
        <f>SUMIF('7.  Persistence Report'!$D$146:$D$150,$B297,'7.  Persistence Report'!S$146:S$150)</f>
        <v>0</v>
      </c>
      <c r="R297" s="288">
        <f>SUMIF('7.  Persistence Report'!$D$146:$D$150,$B297,'7.  Persistence Report'!T$146:T$150)</f>
        <v>0</v>
      </c>
      <c r="S297" s="288">
        <f>SUMIF('7.  Persistence Report'!$D$146:$D$150,$B297,'7.  Persistence Report'!U$146:U$150)</f>
        <v>0</v>
      </c>
      <c r="T297" s="288">
        <f>SUMIF('7.  Persistence Report'!$D$146:$D$150,$B297,'7.  Persistence Report'!V$146:V$150)</f>
        <v>0</v>
      </c>
      <c r="U297" s="288">
        <f>SUMIF('7.  Persistence Report'!$D$146:$D$150,$B297,'7.  Persistence Report'!W$146:W$150)</f>
        <v>0</v>
      </c>
      <c r="V297" s="288">
        <f>SUMIF('7.  Persistence Report'!$D$146:$D$150,$B297,'7.  Persistence Report'!X$146:X$150)</f>
        <v>0</v>
      </c>
      <c r="W297" s="288">
        <f>SUMIF('7.  Persistence Report'!$D$146:$D$150,$B297,'7.  Persistence Report'!Y$146:Y$150)</f>
        <v>0</v>
      </c>
      <c r="X297" s="288">
        <f>SUMIF('7.  Persistence Report'!$D$146:$D$150,$B297,'7.  Persistence Report'!Z$146:Z$150)</f>
        <v>0</v>
      </c>
      <c r="Y297" s="403">
        <f>'[5]5a 2016 Prelim LRAM'!$J$67</f>
        <v>1</v>
      </c>
      <c r="Z297" s="403"/>
      <c r="AA297" s="403"/>
      <c r="AB297" s="403"/>
      <c r="AC297" s="403"/>
      <c r="AD297" s="403"/>
      <c r="AE297" s="403"/>
      <c r="AF297" s="403"/>
      <c r="AG297" s="403"/>
      <c r="AH297" s="403"/>
      <c r="AI297" s="403"/>
      <c r="AJ297" s="403"/>
      <c r="AK297" s="403"/>
      <c r="AL297" s="403"/>
      <c r="AM297" s="289">
        <f>SUM(Y297:AL297)</f>
        <v>1</v>
      </c>
    </row>
    <row r="298" spans="1:39" outlineLevel="1">
      <c r="B298" s="287" t="s">
        <v>288</v>
      </c>
      <c r="C298" s="284" t="s">
        <v>162</v>
      </c>
      <c r="D298" s="288">
        <f>'[3]5.  2015-2020 LRAM'!D298</f>
        <v>0</v>
      </c>
      <c r="E298" s="288"/>
      <c r="F298" s="288"/>
      <c r="G298" s="288"/>
      <c r="H298" s="288"/>
      <c r="I298" s="288"/>
      <c r="J298" s="288"/>
      <c r="K298" s="288"/>
      <c r="L298" s="288"/>
      <c r="M298" s="288"/>
      <c r="N298" s="284"/>
      <c r="O298" s="288">
        <f>'[3]5.  2015-2020 LRAM'!O298</f>
        <v>0</v>
      </c>
      <c r="P298" s="288"/>
      <c r="Q298" s="288"/>
      <c r="R298" s="288"/>
      <c r="S298" s="288"/>
      <c r="T298" s="288"/>
      <c r="U298" s="288"/>
      <c r="V298" s="288"/>
      <c r="W298" s="288"/>
      <c r="X298" s="288"/>
      <c r="Y298" s="404">
        <f>Y297</f>
        <v>1</v>
      </c>
      <c r="Z298" s="404">
        <f t="shared" ref="Z298" si="775">Z297</f>
        <v>0</v>
      </c>
      <c r="AA298" s="404">
        <f t="shared" ref="AA298" si="776">AA297</f>
        <v>0</v>
      </c>
      <c r="AB298" s="404">
        <f t="shared" ref="AB298" si="777">AB297</f>
        <v>0</v>
      </c>
      <c r="AC298" s="404">
        <f t="shared" ref="AC298" si="778">AC297</f>
        <v>0</v>
      </c>
      <c r="AD298" s="404">
        <f t="shared" ref="AD298" si="779">AD297</f>
        <v>0</v>
      </c>
      <c r="AE298" s="404">
        <f t="shared" ref="AE298" si="780">AE297</f>
        <v>0</v>
      </c>
      <c r="AF298" s="404">
        <f t="shared" ref="AF298" si="781">AF297</f>
        <v>0</v>
      </c>
      <c r="AG298" s="404">
        <f t="shared" ref="AG298" si="782">AG297</f>
        <v>0</v>
      </c>
      <c r="AH298" s="404">
        <f t="shared" ref="AH298" si="783">AH297</f>
        <v>0</v>
      </c>
      <c r="AI298" s="404">
        <f t="shared" ref="AI298" si="784">AI297</f>
        <v>0</v>
      </c>
      <c r="AJ298" s="404">
        <f t="shared" ref="AJ298" si="785">AJ297</f>
        <v>0</v>
      </c>
      <c r="AK298" s="404">
        <f t="shared" ref="AK298" si="786">AK297</f>
        <v>0</v>
      </c>
      <c r="AL298" s="404">
        <f t="shared" ref="AL298" si="787">AL297</f>
        <v>0</v>
      </c>
      <c r="AM298" s="299"/>
    </row>
    <row r="299" spans="1:39" outlineLevel="1">
      <c r="B299" s="315"/>
      <c r="C299" s="284"/>
      <c r="D299" s="284"/>
      <c r="E299" s="284"/>
      <c r="F299" s="284"/>
      <c r="G299" s="284"/>
      <c r="H299" s="284"/>
      <c r="I299" s="284"/>
      <c r="J299" s="284"/>
      <c r="K299" s="284"/>
      <c r="L299" s="284"/>
      <c r="M299" s="284"/>
      <c r="N299" s="284"/>
      <c r="O299" s="284"/>
      <c r="P299" s="284"/>
      <c r="Q299" s="284"/>
      <c r="R299" s="284"/>
      <c r="S299" s="284"/>
      <c r="T299" s="284"/>
      <c r="U299" s="284"/>
      <c r="V299" s="284"/>
      <c r="W299" s="284"/>
      <c r="X299" s="284"/>
      <c r="Y299" s="415"/>
      <c r="Z299" s="418"/>
      <c r="AA299" s="418"/>
      <c r="AB299" s="418"/>
      <c r="AC299" s="418"/>
      <c r="AD299" s="418"/>
      <c r="AE299" s="418"/>
      <c r="AF299" s="418"/>
      <c r="AG299" s="418"/>
      <c r="AH299" s="418"/>
      <c r="AI299" s="418"/>
      <c r="AJ299" s="418"/>
      <c r="AK299" s="418"/>
      <c r="AL299" s="418"/>
      <c r="AM299" s="299"/>
    </row>
    <row r="300" spans="1:39" ht="30" outlineLevel="1">
      <c r="A300" s="515">
        <v>24</v>
      </c>
      <c r="B300" s="513" t="s">
        <v>115</v>
      </c>
      <c r="C300" s="284" t="s">
        <v>24</v>
      </c>
      <c r="D300" s="288">
        <f>'[3]5.  2015-2020 LRAM'!D300</f>
        <v>0</v>
      </c>
      <c r="E300" s="288">
        <f>SUMIF('7.  Persistence Report'!$D$146:$D$150,$B300,'7.  Persistence Report'!AW$146:AW$150)</f>
        <v>0</v>
      </c>
      <c r="F300" s="288">
        <f>SUMIF('7.  Persistence Report'!$D$146:$D$150,$B300,'7.  Persistence Report'!AX$146:AX$150)</f>
        <v>0</v>
      </c>
      <c r="G300" s="288">
        <f>SUMIF('7.  Persistence Report'!$D$146:$D$150,$B300,'7.  Persistence Report'!AY$146:AY$150)</f>
        <v>0</v>
      </c>
      <c r="H300" s="288">
        <f>SUMIF('7.  Persistence Report'!$D$146:$D$150,$B300,'7.  Persistence Report'!AZ$146:AZ$150)</f>
        <v>0</v>
      </c>
      <c r="I300" s="288">
        <f>SUMIF('7.  Persistence Report'!$D$146:$D$150,$B300,'7.  Persistence Report'!BA$146:BA$150)</f>
        <v>0</v>
      </c>
      <c r="J300" s="288">
        <f>SUMIF('7.  Persistence Report'!$D$146:$D$150,$B300,'7.  Persistence Report'!BB$146:BB$150)</f>
        <v>0</v>
      </c>
      <c r="K300" s="288">
        <f>SUMIF('7.  Persistence Report'!$D$146:$D$150,$B300,'7.  Persistence Report'!BC$146:BC$150)</f>
        <v>0</v>
      </c>
      <c r="L300" s="288">
        <f>SUMIF('7.  Persistence Report'!$D$146:$D$150,$B300,'7.  Persistence Report'!BD$146:BD$150)</f>
        <v>0</v>
      </c>
      <c r="M300" s="288">
        <f>SUMIF('7.  Persistence Report'!$D$146:$D$150,$B300,'7.  Persistence Report'!BE$146:BE$150)</f>
        <v>0</v>
      </c>
      <c r="N300" s="284"/>
      <c r="O300" s="288">
        <f>'[3]5.  2015-2020 LRAM'!O300</f>
        <v>0</v>
      </c>
      <c r="P300" s="288">
        <f>SUMIF('7.  Persistence Report'!$D$146:$D$150,$B300,'7.  Persistence Report'!R$146:R$150)</f>
        <v>0</v>
      </c>
      <c r="Q300" s="288">
        <f>SUMIF('7.  Persistence Report'!$D$146:$D$150,$B300,'7.  Persistence Report'!S$146:S$150)</f>
        <v>0</v>
      </c>
      <c r="R300" s="288">
        <f>SUMIF('7.  Persistence Report'!$D$146:$D$150,$B300,'7.  Persistence Report'!T$146:T$150)</f>
        <v>0</v>
      </c>
      <c r="S300" s="288">
        <f>SUMIF('7.  Persistence Report'!$D$146:$D$150,$B300,'7.  Persistence Report'!U$146:U$150)</f>
        <v>0</v>
      </c>
      <c r="T300" s="288">
        <f>SUMIF('7.  Persistence Report'!$D$146:$D$150,$B300,'7.  Persistence Report'!V$146:V$150)</f>
        <v>0</v>
      </c>
      <c r="U300" s="288">
        <f>SUMIF('7.  Persistence Report'!$D$146:$D$150,$B300,'7.  Persistence Report'!W$146:W$150)</f>
        <v>0</v>
      </c>
      <c r="V300" s="288">
        <f>SUMIF('7.  Persistence Report'!$D$146:$D$150,$B300,'7.  Persistence Report'!X$146:X$150)</f>
        <v>0</v>
      </c>
      <c r="W300" s="288">
        <f>SUMIF('7.  Persistence Report'!$D$146:$D$150,$B300,'7.  Persistence Report'!Y$146:Y$150)</f>
        <v>0</v>
      </c>
      <c r="X300" s="288">
        <f>SUMIF('7.  Persistence Report'!$D$146:$D$150,$B300,'7.  Persistence Report'!Z$146:Z$150)</f>
        <v>0</v>
      </c>
      <c r="Y300" s="403">
        <f>'[5]5a 2016 Prelim LRAM'!$J$68</f>
        <v>1</v>
      </c>
      <c r="Z300" s="403"/>
      <c r="AA300" s="403"/>
      <c r="AB300" s="403"/>
      <c r="AC300" s="403"/>
      <c r="AD300" s="403"/>
      <c r="AE300" s="403"/>
      <c r="AF300" s="403"/>
      <c r="AG300" s="403"/>
      <c r="AH300" s="403"/>
      <c r="AI300" s="403"/>
      <c r="AJ300" s="403"/>
      <c r="AK300" s="403"/>
      <c r="AL300" s="403"/>
      <c r="AM300" s="289">
        <f>SUM(Y300:AL300)</f>
        <v>1</v>
      </c>
    </row>
    <row r="301" spans="1:39" outlineLevel="1">
      <c r="B301" s="287" t="s">
        <v>288</v>
      </c>
      <c r="C301" s="284" t="s">
        <v>162</v>
      </c>
      <c r="D301" s="288">
        <f>'[3]5.  2015-2020 LRAM'!D301</f>
        <v>0</v>
      </c>
      <c r="E301" s="288"/>
      <c r="F301" s="288"/>
      <c r="G301" s="288"/>
      <c r="H301" s="288"/>
      <c r="I301" s="288"/>
      <c r="J301" s="288"/>
      <c r="K301" s="288"/>
      <c r="L301" s="288"/>
      <c r="M301" s="288"/>
      <c r="N301" s="284"/>
      <c r="O301" s="288">
        <f>'[3]5.  2015-2020 LRAM'!O301</f>
        <v>0</v>
      </c>
      <c r="P301" s="288"/>
      <c r="Q301" s="288"/>
      <c r="R301" s="288"/>
      <c r="S301" s="288"/>
      <c r="T301" s="288"/>
      <c r="U301" s="288"/>
      <c r="V301" s="288"/>
      <c r="W301" s="288"/>
      <c r="X301" s="288"/>
      <c r="Y301" s="404">
        <f>Y300</f>
        <v>1</v>
      </c>
      <c r="Z301" s="404">
        <f t="shared" ref="Z301" si="788">Z300</f>
        <v>0</v>
      </c>
      <c r="AA301" s="404">
        <f t="shared" ref="AA301" si="789">AA300</f>
        <v>0</v>
      </c>
      <c r="AB301" s="404">
        <f t="shared" ref="AB301" si="790">AB300</f>
        <v>0</v>
      </c>
      <c r="AC301" s="404">
        <f t="shared" ref="AC301" si="791">AC300</f>
        <v>0</v>
      </c>
      <c r="AD301" s="404">
        <f t="shared" ref="AD301" si="792">AD300</f>
        <v>0</v>
      </c>
      <c r="AE301" s="404">
        <f t="shared" ref="AE301" si="793">AE300</f>
        <v>0</v>
      </c>
      <c r="AF301" s="404">
        <f t="shared" ref="AF301" si="794">AF300</f>
        <v>0</v>
      </c>
      <c r="AG301" s="404">
        <f t="shared" ref="AG301" si="795">AG300</f>
        <v>0</v>
      </c>
      <c r="AH301" s="404">
        <f t="shared" ref="AH301" si="796">AH300</f>
        <v>0</v>
      </c>
      <c r="AI301" s="404">
        <f t="shared" ref="AI301" si="797">AI300</f>
        <v>0</v>
      </c>
      <c r="AJ301" s="404">
        <f t="shared" ref="AJ301" si="798">AJ300</f>
        <v>0</v>
      </c>
      <c r="AK301" s="404">
        <f t="shared" ref="AK301" si="799">AK300</f>
        <v>0</v>
      </c>
      <c r="AL301" s="404">
        <f t="shared" ref="AL301" si="800">AL300</f>
        <v>0</v>
      </c>
      <c r="AM301" s="299"/>
    </row>
    <row r="302" spans="1:39" outlineLevel="1">
      <c r="B302" s="287"/>
      <c r="C302" s="284"/>
      <c r="D302" s="284"/>
      <c r="E302" s="284"/>
      <c r="F302" s="284"/>
      <c r="G302" s="284"/>
      <c r="H302" s="284"/>
      <c r="I302" s="284"/>
      <c r="J302" s="284"/>
      <c r="K302" s="284"/>
      <c r="L302" s="284"/>
      <c r="M302" s="284"/>
      <c r="N302" s="284"/>
      <c r="O302" s="284"/>
      <c r="P302" s="284"/>
      <c r="Q302" s="284"/>
      <c r="R302" s="284"/>
      <c r="S302" s="284"/>
      <c r="T302" s="284"/>
      <c r="U302" s="284"/>
      <c r="V302" s="284"/>
      <c r="W302" s="284"/>
      <c r="X302" s="284"/>
      <c r="Y302" s="405"/>
      <c r="Z302" s="418"/>
      <c r="AA302" s="418"/>
      <c r="AB302" s="418"/>
      <c r="AC302" s="418"/>
      <c r="AD302" s="418"/>
      <c r="AE302" s="418"/>
      <c r="AF302" s="418"/>
      <c r="AG302" s="418"/>
      <c r="AH302" s="418"/>
      <c r="AI302" s="418"/>
      <c r="AJ302" s="418"/>
      <c r="AK302" s="418"/>
      <c r="AL302" s="418"/>
      <c r="AM302" s="299"/>
    </row>
    <row r="303" spans="1:39" ht="15.75" outlineLevel="1">
      <c r="B303" s="281" t="s">
        <v>499</v>
      </c>
      <c r="C303" s="284"/>
      <c r="D303" s="284"/>
      <c r="E303" s="284"/>
      <c r="F303" s="284"/>
      <c r="G303" s="284"/>
      <c r="H303" s="284"/>
      <c r="I303" s="284"/>
      <c r="J303" s="284"/>
      <c r="K303" s="284"/>
      <c r="L303" s="284"/>
      <c r="M303" s="284"/>
      <c r="N303" s="284"/>
      <c r="O303" s="284"/>
      <c r="P303" s="284"/>
      <c r="Q303" s="284"/>
      <c r="R303" s="284"/>
      <c r="S303" s="284"/>
      <c r="T303" s="284"/>
      <c r="U303" s="284"/>
      <c r="V303" s="284"/>
      <c r="W303" s="284"/>
      <c r="X303" s="284"/>
      <c r="Y303" s="405"/>
      <c r="Z303" s="418"/>
      <c r="AA303" s="418"/>
      <c r="AB303" s="418"/>
      <c r="AC303" s="418"/>
      <c r="AD303" s="418"/>
      <c r="AE303" s="418"/>
      <c r="AF303" s="418"/>
      <c r="AG303" s="418"/>
      <c r="AH303" s="418"/>
      <c r="AI303" s="418"/>
      <c r="AJ303" s="418"/>
      <c r="AK303" s="418"/>
      <c r="AL303" s="418"/>
      <c r="AM303" s="299"/>
    </row>
    <row r="304" spans="1:39" outlineLevel="1">
      <c r="A304" s="515">
        <v>25</v>
      </c>
      <c r="B304" s="513" t="s">
        <v>116</v>
      </c>
      <c r="C304" s="284" t="s">
        <v>24</v>
      </c>
      <c r="D304" s="288">
        <f>'[3]5.  2015-2020 LRAM'!D304</f>
        <v>0</v>
      </c>
      <c r="E304" s="288">
        <f>SUMIF('7.  Persistence Report'!$D$146:$D$150,$B304,'7.  Persistence Report'!AW$146:AW$150)</f>
        <v>0</v>
      </c>
      <c r="F304" s="288">
        <f>SUMIF('7.  Persistence Report'!$D$146:$D$150,$B304,'7.  Persistence Report'!AX$146:AX$150)</f>
        <v>0</v>
      </c>
      <c r="G304" s="288">
        <f>SUMIF('7.  Persistence Report'!$D$146:$D$150,$B304,'7.  Persistence Report'!AY$146:AY$150)</f>
        <v>0</v>
      </c>
      <c r="H304" s="288">
        <f>SUMIF('7.  Persistence Report'!$D$146:$D$150,$B304,'7.  Persistence Report'!AZ$146:AZ$150)</f>
        <v>0</v>
      </c>
      <c r="I304" s="288">
        <f>SUMIF('7.  Persistence Report'!$D$146:$D$150,$B304,'7.  Persistence Report'!BA$146:BA$150)</f>
        <v>0</v>
      </c>
      <c r="J304" s="288">
        <f>SUMIF('7.  Persistence Report'!$D$146:$D$150,$B304,'7.  Persistence Report'!BB$146:BB$150)</f>
        <v>0</v>
      </c>
      <c r="K304" s="288">
        <f>SUMIF('7.  Persistence Report'!$D$146:$D$150,$B304,'7.  Persistence Report'!BC$146:BC$150)</f>
        <v>0</v>
      </c>
      <c r="L304" s="288">
        <f>SUMIF('7.  Persistence Report'!$D$146:$D$150,$B304,'7.  Persistence Report'!BD$146:BD$150)</f>
        <v>0</v>
      </c>
      <c r="M304" s="288">
        <f>SUMIF('7.  Persistence Report'!$D$146:$D$150,$B304,'7.  Persistence Report'!BE$146:BE$150)</f>
        <v>0</v>
      </c>
      <c r="N304" s="288">
        <v>12</v>
      </c>
      <c r="O304" s="288">
        <f>'[3]5.  2015-2020 LRAM'!O304</f>
        <v>0</v>
      </c>
      <c r="P304" s="288">
        <f>SUMIF('7.  Persistence Report'!$D$146:$D$150,$B304,'7.  Persistence Report'!R$146:R$150)</f>
        <v>0</v>
      </c>
      <c r="Q304" s="288">
        <f>SUMIF('7.  Persistence Report'!$D$146:$D$150,$B304,'7.  Persistence Report'!S$146:S$150)</f>
        <v>0</v>
      </c>
      <c r="R304" s="288">
        <f>SUMIF('7.  Persistence Report'!$D$146:$D$150,$B304,'7.  Persistence Report'!T$146:T$150)</f>
        <v>0</v>
      </c>
      <c r="S304" s="288">
        <f>SUMIF('7.  Persistence Report'!$D$146:$D$150,$B304,'7.  Persistence Report'!U$146:U$150)</f>
        <v>0</v>
      </c>
      <c r="T304" s="288">
        <f>SUMIF('7.  Persistence Report'!$D$146:$D$150,$B304,'7.  Persistence Report'!V$146:V$150)</f>
        <v>0</v>
      </c>
      <c r="U304" s="288">
        <f>SUMIF('7.  Persistence Report'!$D$146:$D$150,$B304,'7.  Persistence Report'!W$146:W$150)</f>
        <v>0</v>
      </c>
      <c r="V304" s="288">
        <f>SUMIF('7.  Persistence Report'!$D$146:$D$150,$B304,'7.  Persistence Report'!X$146:X$150)</f>
        <v>0</v>
      </c>
      <c r="W304" s="288">
        <f>SUMIF('7.  Persistence Report'!$D$146:$D$150,$B304,'7.  Persistence Report'!Y$146:Y$150)</f>
        <v>0</v>
      </c>
      <c r="X304" s="288">
        <f>SUMIF('7.  Persistence Report'!$D$146:$D$150,$B304,'7.  Persistence Report'!Z$146:Z$150)</f>
        <v>0</v>
      </c>
      <c r="Y304" s="419"/>
      <c r="Z304" s="403"/>
      <c r="AA304" s="403"/>
      <c r="AB304" s="403"/>
      <c r="AC304" s="403"/>
      <c r="AD304" s="403"/>
      <c r="AE304" s="403"/>
      <c r="AF304" s="403"/>
      <c r="AG304" s="408"/>
      <c r="AH304" s="408"/>
      <c r="AI304" s="408"/>
      <c r="AJ304" s="408"/>
      <c r="AK304" s="408"/>
      <c r="AL304" s="408"/>
      <c r="AM304" s="289">
        <f>SUM(Y304:AL304)</f>
        <v>0</v>
      </c>
    </row>
    <row r="305" spans="1:39" outlineLevel="1">
      <c r="B305" s="287" t="s">
        <v>288</v>
      </c>
      <c r="C305" s="284" t="s">
        <v>162</v>
      </c>
      <c r="D305" s="288">
        <f>'[3]5.  2015-2020 LRAM'!D305</f>
        <v>0</v>
      </c>
      <c r="E305" s="288"/>
      <c r="F305" s="288"/>
      <c r="G305" s="288"/>
      <c r="H305" s="288"/>
      <c r="I305" s="288"/>
      <c r="J305" s="288"/>
      <c r="K305" s="288"/>
      <c r="L305" s="288"/>
      <c r="M305" s="288"/>
      <c r="N305" s="288">
        <f>N304</f>
        <v>12</v>
      </c>
      <c r="O305" s="288">
        <f>'[3]5.  2015-2020 LRAM'!O305</f>
        <v>0</v>
      </c>
      <c r="P305" s="288"/>
      <c r="Q305" s="288"/>
      <c r="R305" s="288"/>
      <c r="S305" s="288"/>
      <c r="T305" s="288"/>
      <c r="U305" s="288"/>
      <c r="V305" s="288"/>
      <c r="W305" s="288"/>
      <c r="X305" s="288"/>
      <c r="Y305" s="404">
        <f>Y304</f>
        <v>0</v>
      </c>
      <c r="Z305" s="404">
        <f t="shared" ref="Z305" si="801">Z304</f>
        <v>0</v>
      </c>
      <c r="AA305" s="404">
        <f t="shared" ref="AA305" si="802">AA304</f>
        <v>0</v>
      </c>
      <c r="AB305" s="404">
        <f t="shared" ref="AB305" si="803">AB304</f>
        <v>0</v>
      </c>
      <c r="AC305" s="404">
        <f t="shared" ref="AC305" si="804">AC304</f>
        <v>0</v>
      </c>
      <c r="AD305" s="404">
        <f t="shared" ref="AD305" si="805">AD304</f>
        <v>0</v>
      </c>
      <c r="AE305" s="404">
        <f t="shared" ref="AE305" si="806">AE304</f>
        <v>0</v>
      </c>
      <c r="AF305" s="404">
        <f t="shared" ref="AF305" si="807">AF304</f>
        <v>0</v>
      </c>
      <c r="AG305" s="404">
        <f t="shared" ref="AG305" si="808">AG304</f>
        <v>0</v>
      </c>
      <c r="AH305" s="404">
        <f t="shared" ref="AH305" si="809">AH304</f>
        <v>0</v>
      </c>
      <c r="AI305" s="404">
        <f t="shared" ref="AI305" si="810">AI304</f>
        <v>0</v>
      </c>
      <c r="AJ305" s="404">
        <f t="shared" ref="AJ305" si="811">AJ304</f>
        <v>0</v>
      </c>
      <c r="AK305" s="404">
        <f t="shared" ref="AK305" si="812">AK304</f>
        <v>0</v>
      </c>
      <c r="AL305" s="404">
        <f t="shared" ref="AL305" si="813">AL304</f>
        <v>0</v>
      </c>
      <c r="AM305" s="299"/>
    </row>
    <row r="306" spans="1:39" outlineLevel="1">
      <c r="B306" s="287"/>
      <c r="C306" s="284"/>
      <c r="D306" s="284"/>
      <c r="E306" s="284"/>
      <c r="F306" s="284"/>
      <c r="G306" s="284"/>
      <c r="H306" s="284"/>
      <c r="I306" s="284"/>
      <c r="J306" s="284"/>
      <c r="K306" s="284"/>
      <c r="L306" s="284"/>
      <c r="M306" s="284"/>
      <c r="N306" s="284"/>
      <c r="O306" s="284"/>
      <c r="P306" s="284"/>
      <c r="Q306" s="284"/>
      <c r="R306" s="284"/>
      <c r="S306" s="284"/>
      <c r="T306" s="284"/>
      <c r="U306" s="284"/>
      <c r="V306" s="284"/>
      <c r="W306" s="284"/>
      <c r="X306" s="284"/>
      <c r="Y306" s="405"/>
      <c r="Z306" s="418"/>
      <c r="AA306" s="418"/>
      <c r="AB306" s="418"/>
      <c r="AC306" s="418"/>
      <c r="AD306" s="418"/>
      <c r="AE306" s="418"/>
      <c r="AF306" s="418"/>
      <c r="AG306" s="418"/>
      <c r="AH306" s="418"/>
      <c r="AI306" s="418"/>
      <c r="AJ306" s="418"/>
      <c r="AK306" s="418"/>
      <c r="AL306" s="418"/>
      <c r="AM306" s="299"/>
    </row>
    <row r="307" spans="1:39" outlineLevel="1">
      <c r="A307" s="515">
        <v>26</v>
      </c>
      <c r="B307" s="513" t="s">
        <v>117</v>
      </c>
      <c r="C307" s="284" t="s">
        <v>24</v>
      </c>
      <c r="D307" s="288">
        <f>'[4]LDC Progress'!$CT$16</f>
        <v>3301403</v>
      </c>
      <c r="E307" s="288">
        <f>SUMIF('7.  Persistence Report'!$D$146:$D$150,$B307,'7.  Persistence Report'!AW$146:AW$150)</f>
        <v>3223236</v>
      </c>
      <c r="F307" s="288">
        <f>SUMIF('7.  Persistence Report'!$D$146:$D$150,$B307,'7.  Persistence Report'!AX$146:AX$150)</f>
        <v>3223236</v>
      </c>
      <c r="G307" s="288">
        <f>SUMIF('7.  Persistence Report'!$D$146:$D$150,$B307,'7.  Persistence Report'!AY$146:AY$150)</f>
        <v>3223236</v>
      </c>
      <c r="H307" s="288">
        <f>SUMIF('7.  Persistence Report'!$D$146:$D$150,$B307,'7.  Persistence Report'!AZ$146:AZ$150)</f>
        <v>3223236</v>
      </c>
      <c r="I307" s="288">
        <f>SUMIF('7.  Persistence Report'!$D$146:$D$150,$B307,'7.  Persistence Report'!BA$146:BA$150)</f>
        <v>3170753</v>
      </c>
      <c r="J307" s="288">
        <f>SUMIF('7.  Persistence Report'!$D$146:$D$150,$B307,'7.  Persistence Report'!BB$146:BB$150)</f>
        <v>3170753</v>
      </c>
      <c r="K307" s="288">
        <f>SUMIF('7.  Persistence Report'!$D$146:$D$150,$B307,'7.  Persistence Report'!BC$146:BC$150)</f>
        <v>3170753</v>
      </c>
      <c r="L307" s="288">
        <f>SUMIF('7.  Persistence Report'!$D$146:$D$150,$B307,'7.  Persistence Report'!BD$146:BD$150)</f>
        <v>3166559</v>
      </c>
      <c r="M307" s="288">
        <f>SUMIF('7.  Persistence Report'!$D$146:$D$150,$B307,'7.  Persistence Report'!BE$146:BE$150)</f>
        <v>3166559</v>
      </c>
      <c r="N307" s="288">
        <v>12</v>
      </c>
      <c r="O307" s="288">
        <f>'[4]LDC Progress'!$DS$16</f>
        <v>558</v>
      </c>
      <c r="P307" s="288">
        <f>SUMIF('7.  Persistence Report'!$D$146:$D$150,$B307,'7.  Persistence Report'!R$146:R$150)</f>
        <v>541</v>
      </c>
      <c r="Q307" s="288">
        <f>SUMIF('7.  Persistence Report'!$D$146:$D$150,$B307,'7.  Persistence Report'!S$146:S$150)</f>
        <v>541</v>
      </c>
      <c r="R307" s="288">
        <f>SUMIF('7.  Persistence Report'!$D$146:$D$150,$B307,'7.  Persistence Report'!T$146:T$150)</f>
        <v>541</v>
      </c>
      <c r="S307" s="288">
        <f>SUMIF('7.  Persistence Report'!$D$146:$D$150,$B307,'7.  Persistence Report'!U$146:U$150)</f>
        <v>541</v>
      </c>
      <c r="T307" s="288">
        <f>SUMIF('7.  Persistence Report'!$D$146:$D$150,$B307,'7.  Persistence Report'!V$146:V$150)</f>
        <v>534</v>
      </c>
      <c r="U307" s="288">
        <f>SUMIF('7.  Persistence Report'!$D$146:$D$150,$B307,'7.  Persistence Report'!W$146:W$150)</f>
        <v>534</v>
      </c>
      <c r="V307" s="288">
        <f>SUMIF('7.  Persistence Report'!$D$146:$D$150,$B307,'7.  Persistence Report'!X$146:X$150)</f>
        <v>534</v>
      </c>
      <c r="W307" s="288">
        <f>SUMIF('7.  Persistence Report'!$D$146:$D$150,$B307,'7.  Persistence Report'!Y$146:Y$150)</f>
        <v>533</v>
      </c>
      <c r="X307" s="288">
        <f>SUMIF('7.  Persistence Report'!$D$146:$D$150,$B307,'7.  Persistence Report'!Z$146:Z$150)</f>
        <v>533</v>
      </c>
      <c r="Y307" s="403">
        <v>0</v>
      </c>
      <c r="Z307" s="1031">
        <v>8.1000000000000003E-2</v>
      </c>
      <c r="AA307" s="1031">
        <v>0.312</v>
      </c>
      <c r="AB307" s="403">
        <v>0.217</v>
      </c>
      <c r="AC307" s="1031">
        <v>0.35799999999999998</v>
      </c>
      <c r="AD307" s="403"/>
      <c r="AE307" s="403"/>
      <c r="AF307" s="403"/>
      <c r="AG307" s="408"/>
      <c r="AH307" s="408"/>
      <c r="AI307" s="408"/>
      <c r="AJ307" s="408"/>
      <c r="AK307" s="408"/>
      <c r="AL307" s="408"/>
      <c r="AM307" s="289">
        <f>SUM(Y307:AL307)</f>
        <v>0.96799999999999997</v>
      </c>
    </row>
    <row r="308" spans="1:39" outlineLevel="1">
      <c r="B308" s="287" t="s">
        <v>288</v>
      </c>
      <c r="C308" s="284" t="s">
        <v>162</v>
      </c>
      <c r="D308" s="288">
        <f>'[4]LDC Progress'!$CU$16</f>
        <v>3927327</v>
      </c>
      <c r="E308" s="288">
        <f>SUMIF('7.  Persistence Report'!$D$157:$D$161,$B307,'7.  Persistence Report'!AW$157:AW$161)</f>
        <v>4005494</v>
      </c>
      <c r="F308" s="288">
        <f>SUMIF('7.  Persistence Report'!$D$157:$D$161,$B307,'7.  Persistence Report'!AX$157:AX$161)</f>
        <v>4008552</v>
      </c>
      <c r="G308" s="288">
        <f>SUMIF('7.  Persistence Report'!$D$157:$D$161,$B307,'7.  Persistence Report'!AY$157:AY$161)</f>
        <v>4008552</v>
      </c>
      <c r="H308" s="288">
        <f>SUMIF('7.  Persistence Report'!$D$157:$D$161,$B307,'7.  Persistence Report'!AZ$157:AZ$161)</f>
        <v>4008552</v>
      </c>
      <c r="I308" s="288">
        <f>SUMIF('7.  Persistence Report'!$D$157:$D$161,$B307,'7.  Persistence Report'!BA$157:BA$161)</f>
        <v>4006064</v>
      </c>
      <c r="J308" s="288">
        <f>SUMIF('7.  Persistence Report'!$D$157:$D$161,$B307,'7.  Persistence Report'!BB$157:BB$161)</f>
        <v>4006064</v>
      </c>
      <c r="K308" s="288">
        <f>SUMIF('7.  Persistence Report'!$D$157:$D$161,$B307,'7.  Persistence Report'!BC$157:BC$161)</f>
        <v>4006064</v>
      </c>
      <c r="L308" s="288">
        <f>SUMIF('7.  Persistence Report'!$D$157:$D$161,$B307,'7.  Persistence Report'!BD$157:BD$161)</f>
        <v>4003417</v>
      </c>
      <c r="M308" s="288">
        <f>SUMIF('7.  Persistence Report'!$D$157:$D$161,$B307,'7.  Persistence Report'!BE$157:BE$161)</f>
        <v>4003417</v>
      </c>
      <c r="N308" s="288">
        <f>N307</f>
        <v>12</v>
      </c>
      <c r="O308" s="288">
        <f>'[4]LDC Progress'!$DT$16</f>
        <v>587</v>
      </c>
      <c r="P308" s="288">
        <f>SUMIF('7.  Persistence Report'!$D$157:$D$161,$B307,'7.  Persistence Report'!R$157:R$161)</f>
        <v>603</v>
      </c>
      <c r="Q308" s="288">
        <f>SUMIF('7.  Persistence Report'!$D$157:$D$161,$B307,'7.  Persistence Report'!S$157:S$161)</f>
        <v>604</v>
      </c>
      <c r="R308" s="288">
        <f>SUMIF('7.  Persistence Report'!$D$157:$D$161,$B307,'7.  Persistence Report'!T$157:T$161)</f>
        <v>604</v>
      </c>
      <c r="S308" s="288">
        <f>SUMIF('7.  Persistence Report'!$D$157:$D$161,$B307,'7.  Persistence Report'!U$157:U$161)</f>
        <v>604</v>
      </c>
      <c r="T308" s="288">
        <f>SUMIF('7.  Persistence Report'!$D$157:$D$161,$B307,'7.  Persistence Report'!V$157:V$161)</f>
        <v>603</v>
      </c>
      <c r="U308" s="288">
        <f>SUMIF('7.  Persistence Report'!$D$157:$D$161,$B307,'7.  Persistence Report'!W$157:W$161)</f>
        <v>603</v>
      </c>
      <c r="V308" s="288">
        <f>SUMIF('7.  Persistence Report'!$D$157:$D$161,$B307,'7.  Persistence Report'!X$157:X$161)</f>
        <v>603</v>
      </c>
      <c r="W308" s="288">
        <f>SUMIF('7.  Persistence Report'!$D$157:$D$161,$B307,'7.  Persistence Report'!Y$157:Y$161)</f>
        <v>603</v>
      </c>
      <c r="X308" s="288">
        <f>SUMIF('7.  Persistence Report'!$D$157:$D$161,$B307,'7.  Persistence Report'!Z$157:Z$161)</f>
        <v>603</v>
      </c>
      <c r="Y308" s="404">
        <f>Y307</f>
        <v>0</v>
      </c>
      <c r="Z308" s="404">
        <f t="shared" ref="Z308" si="814">Z307</f>
        <v>8.1000000000000003E-2</v>
      </c>
      <c r="AA308" s="404">
        <f t="shared" ref="AA308" si="815">AA307</f>
        <v>0.312</v>
      </c>
      <c r="AB308" s="404">
        <f t="shared" ref="AB308" si="816">AB307</f>
        <v>0.217</v>
      </c>
      <c r="AC308" s="404">
        <f t="shared" ref="AC308" si="817">AC307</f>
        <v>0.35799999999999998</v>
      </c>
      <c r="AD308" s="404">
        <f t="shared" ref="AD308" si="818">AD307</f>
        <v>0</v>
      </c>
      <c r="AE308" s="404">
        <f t="shared" ref="AE308" si="819">AE307</f>
        <v>0</v>
      </c>
      <c r="AF308" s="404">
        <f t="shared" ref="AF308" si="820">AF307</f>
        <v>0</v>
      </c>
      <c r="AG308" s="404">
        <f t="shared" ref="AG308" si="821">AG307</f>
        <v>0</v>
      </c>
      <c r="AH308" s="404">
        <f t="shared" ref="AH308" si="822">AH307</f>
        <v>0</v>
      </c>
      <c r="AI308" s="404">
        <f t="shared" ref="AI308" si="823">AI307</f>
        <v>0</v>
      </c>
      <c r="AJ308" s="404">
        <f t="shared" ref="AJ308" si="824">AJ307</f>
        <v>0</v>
      </c>
      <c r="AK308" s="404">
        <f t="shared" ref="AK308" si="825">AK307</f>
        <v>0</v>
      </c>
      <c r="AL308" s="404">
        <f t="shared" ref="AL308" si="826">AL307</f>
        <v>0</v>
      </c>
      <c r="AM308" s="299"/>
    </row>
    <row r="309" spans="1:39" outlineLevel="1">
      <c r="B309" s="287"/>
      <c r="C309" s="284"/>
      <c r="D309" s="284"/>
      <c r="E309" s="284"/>
      <c r="F309" s="284"/>
      <c r="G309" s="284"/>
      <c r="H309" s="284"/>
      <c r="I309" s="284"/>
      <c r="J309" s="284"/>
      <c r="K309" s="284"/>
      <c r="L309" s="284"/>
      <c r="M309" s="284"/>
      <c r="N309" s="284"/>
      <c r="O309" s="284"/>
      <c r="P309" s="284"/>
      <c r="Q309" s="284"/>
      <c r="R309" s="284"/>
      <c r="S309" s="284"/>
      <c r="T309" s="284"/>
      <c r="U309" s="284"/>
      <c r="V309" s="284"/>
      <c r="W309" s="284"/>
      <c r="X309" s="284"/>
      <c r="Y309" s="405"/>
      <c r="Z309" s="418"/>
      <c r="AA309" s="418"/>
      <c r="AB309" s="418"/>
      <c r="AC309" s="418"/>
      <c r="AD309" s="418"/>
      <c r="AE309" s="418"/>
      <c r="AF309" s="418"/>
      <c r="AG309" s="418"/>
      <c r="AH309" s="418"/>
      <c r="AI309" s="418"/>
      <c r="AJ309" s="418"/>
      <c r="AK309" s="418"/>
      <c r="AL309" s="418"/>
      <c r="AM309" s="299"/>
    </row>
    <row r="310" spans="1:39" ht="30" outlineLevel="1">
      <c r="A310" s="515">
        <v>27</v>
      </c>
      <c r="B310" s="513" t="s">
        <v>118</v>
      </c>
      <c r="C310" s="284" t="s">
        <v>24</v>
      </c>
      <c r="D310" s="288">
        <f>'[3]5.  2015-2020 LRAM'!D310</f>
        <v>0</v>
      </c>
      <c r="E310" s="288">
        <f>SUMIF('7.  Persistence Report'!$D$146:$D$150,$B310,'7.  Persistence Report'!AW$146:AW$150)</f>
        <v>0</v>
      </c>
      <c r="F310" s="288">
        <f>SUMIF('7.  Persistence Report'!$D$146:$D$150,$B310,'7.  Persistence Report'!AX$146:AX$150)</f>
        <v>0</v>
      </c>
      <c r="G310" s="288">
        <f>SUMIF('7.  Persistence Report'!$D$146:$D$150,$B310,'7.  Persistence Report'!AY$146:AY$150)</f>
        <v>0</v>
      </c>
      <c r="H310" s="288">
        <f>SUMIF('7.  Persistence Report'!$D$146:$D$150,$B310,'7.  Persistence Report'!AZ$146:AZ$150)</f>
        <v>0</v>
      </c>
      <c r="I310" s="288">
        <f>SUMIF('7.  Persistence Report'!$D$146:$D$150,$B310,'7.  Persistence Report'!BA$146:BA$150)</f>
        <v>0</v>
      </c>
      <c r="J310" s="288">
        <f>SUMIF('7.  Persistence Report'!$D$146:$D$150,$B310,'7.  Persistence Report'!BB$146:BB$150)</f>
        <v>0</v>
      </c>
      <c r="K310" s="288">
        <f>SUMIF('7.  Persistence Report'!$D$146:$D$150,$B310,'7.  Persistence Report'!BC$146:BC$150)</f>
        <v>0</v>
      </c>
      <c r="L310" s="288">
        <f>SUMIF('7.  Persistence Report'!$D$146:$D$150,$B310,'7.  Persistence Report'!BD$146:BD$150)</f>
        <v>0</v>
      </c>
      <c r="M310" s="288">
        <f>SUMIF('7.  Persistence Report'!$D$146:$D$150,$B310,'7.  Persistence Report'!BE$146:BE$150)</f>
        <v>0</v>
      </c>
      <c r="N310" s="288">
        <v>12</v>
      </c>
      <c r="O310" s="288">
        <f>'[3]5.  2015-2020 LRAM'!O310</f>
        <v>0</v>
      </c>
      <c r="P310" s="288">
        <f>SUMIF('7.  Persistence Report'!$D$146:$D$150,$B310,'7.  Persistence Report'!R$146:R$150)</f>
        <v>0</v>
      </c>
      <c r="Q310" s="288">
        <f>SUMIF('7.  Persistence Report'!$D$146:$D$150,$B310,'7.  Persistence Report'!S$146:S$150)</f>
        <v>0</v>
      </c>
      <c r="R310" s="288">
        <f>SUMIF('7.  Persistence Report'!$D$146:$D$150,$B310,'7.  Persistence Report'!T$146:T$150)</f>
        <v>0</v>
      </c>
      <c r="S310" s="288">
        <f>SUMIF('7.  Persistence Report'!$D$146:$D$150,$B310,'7.  Persistence Report'!U$146:U$150)</f>
        <v>0</v>
      </c>
      <c r="T310" s="288">
        <f>SUMIF('7.  Persistence Report'!$D$146:$D$150,$B310,'7.  Persistence Report'!V$146:V$150)</f>
        <v>0</v>
      </c>
      <c r="U310" s="288">
        <f>SUMIF('7.  Persistence Report'!$D$146:$D$150,$B310,'7.  Persistence Report'!W$146:W$150)</f>
        <v>0</v>
      </c>
      <c r="V310" s="288">
        <f>SUMIF('7.  Persistence Report'!$D$146:$D$150,$B310,'7.  Persistence Report'!X$146:X$150)</f>
        <v>0</v>
      </c>
      <c r="W310" s="288">
        <f>SUMIF('7.  Persistence Report'!$D$146:$D$150,$B310,'7.  Persistence Report'!Y$146:Y$150)</f>
        <v>0</v>
      </c>
      <c r="X310" s="288">
        <f>SUMIF('7.  Persistence Report'!$D$146:$D$150,$B310,'7.  Persistence Report'!Z$146:Z$150)</f>
        <v>0</v>
      </c>
      <c r="Y310" s="419"/>
      <c r="Z310" s="403"/>
      <c r="AA310" s="403"/>
      <c r="AB310" s="403"/>
      <c r="AC310" s="403"/>
      <c r="AD310" s="403"/>
      <c r="AE310" s="403"/>
      <c r="AF310" s="403"/>
      <c r="AG310" s="408"/>
      <c r="AH310" s="408"/>
      <c r="AI310" s="408"/>
      <c r="AJ310" s="408"/>
      <c r="AK310" s="408"/>
      <c r="AL310" s="408"/>
      <c r="AM310" s="289">
        <f>SUM(Y310:AL310)</f>
        <v>0</v>
      </c>
    </row>
    <row r="311" spans="1:39" outlineLevel="1">
      <c r="B311" s="287" t="s">
        <v>288</v>
      </c>
      <c r="C311" s="284" t="s">
        <v>162</v>
      </c>
      <c r="D311" s="288">
        <f>'[3]5.  2015-2020 LRAM'!D311</f>
        <v>0</v>
      </c>
      <c r="E311" s="288"/>
      <c r="F311" s="288"/>
      <c r="G311" s="288"/>
      <c r="H311" s="288"/>
      <c r="I311" s="288"/>
      <c r="J311" s="288"/>
      <c r="K311" s="288"/>
      <c r="L311" s="288"/>
      <c r="M311" s="288"/>
      <c r="N311" s="288">
        <f>N310</f>
        <v>12</v>
      </c>
      <c r="O311" s="288">
        <f>'[3]5.  2015-2020 LRAM'!O311</f>
        <v>0</v>
      </c>
      <c r="P311" s="288"/>
      <c r="Q311" s="288"/>
      <c r="R311" s="288"/>
      <c r="S311" s="288"/>
      <c r="T311" s="288"/>
      <c r="U311" s="288"/>
      <c r="V311" s="288"/>
      <c r="W311" s="288"/>
      <c r="X311" s="288"/>
      <c r="Y311" s="404">
        <f>Y310</f>
        <v>0</v>
      </c>
      <c r="Z311" s="404">
        <f t="shared" ref="Z311" si="827">Z310</f>
        <v>0</v>
      </c>
      <c r="AA311" s="404">
        <f t="shared" ref="AA311" si="828">AA310</f>
        <v>0</v>
      </c>
      <c r="AB311" s="404">
        <f t="shared" ref="AB311" si="829">AB310</f>
        <v>0</v>
      </c>
      <c r="AC311" s="404">
        <f t="shared" ref="AC311" si="830">AC310</f>
        <v>0</v>
      </c>
      <c r="AD311" s="404">
        <f t="shared" ref="AD311" si="831">AD310</f>
        <v>0</v>
      </c>
      <c r="AE311" s="404">
        <f t="shared" ref="AE311" si="832">AE310</f>
        <v>0</v>
      </c>
      <c r="AF311" s="404">
        <f t="shared" ref="AF311" si="833">AF310</f>
        <v>0</v>
      </c>
      <c r="AG311" s="404">
        <f t="shared" ref="AG311" si="834">AG310</f>
        <v>0</v>
      </c>
      <c r="AH311" s="404">
        <f t="shared" ref="AH311" si="835">AH310</f>
        <v>0</v>
      </c>
      <c r="AI311" s="404">
        <f t="shared" ref="AI311" si="836">AI310</f>
        <v>0</v>
      </c>
      <c r="AJ311" s="404">
        <f t="shared" ref="AJ311" si="837">AJ310</f>
        <v>0</v>
      </c>
      <c r="AK311" s="404">
        <f t="shared" ref="AK311" si="838">AK310</f>
        <v>0</v>
      </c>
      <c r="AL311" s="404">
        <f t="shared" ref="AL311" si="839">AL310</f>
        <v>0</v>
      </c>
      <c r="AM311" s="299"/>
    </row>
    <row r="312" spans="1:39" outlineLevel="1">
      <c r="B312" s="287"/>
      <c r="C312" s="284"/>
      <c r="D312" s="284"/>
      <c r="E312" s="284"/>
      <c r="F312" s="284"/>
      <c r="G312" s="284"/>
      <c r="H312" s="284"/>
      <c r="I312" s="284"/>
      <c r="J312" s="284"/>
      <c r="K312" s="284"/>
      <c r="L312" s="284"/>
      <c r="M312" s="284"/>
      <c r="N312" s="284"/>
      <c r="O312" s="284"/>
      <c r="P312" s="284"/>
      <c r="Q312" s="284"/>
      <c r="R312" s="284"/>
      <c r="S312" s="284"/>
      <c r="T312" s="284"/>
      <c r="U312" s="284"/>
      <c r="V312" s="284"/>
      <c r="W312" s="284"/>
      <c r="X312" s="284"/>
      <c r="Y312" s="405"/>
      <c r="Z312" s="418"/>
      <c r="AA312" s="418"/>
      <c r="AB312" s="418"/>
      <c r="AC312" s="418"/>
      <c r="AD312" s="418"/>
      <c r="AE312" s="418"/>
      <c r="AF312" s="418"/>
      <c r="AG312" s="418"/>
      <c r="AH312" s="418"/>
      <c r="AI312" s="418"/>
      <c r="AJ312" s="418"/>
      <c r="AK312" s="418"/>
      <c r="AL312" s="418"/>
      <c r="AM312" s="299"/>
    </row>
    <row r="313" spans="1:39" ht="30" outlineLevel="1">
      <c r="A313" s="515">
        <v>28</v>
      </c>
      <c r="B313" s="513" t="s">
        <v>119</v>
      </c>
      <c r="C313" s="284" t="s">
        <v>24</v>
      </c>
      <c r="D313" s="288">
        <f>'[4]LDC Progress'!$CT$18</f>
        <v>98558</v>
      </c>
      <c r="E313" s="288">
        <f>SUMIF('7.  Persistence Report'!$D$146:$D$150,$B313,'7.  Persistence Report'!AW$146:AW$150)</f>
        <v>98558</v>
      </c>
      <c r="F313" s="288">
        <f>SUMIF('7.  Persistence Report'!$D$146:$D$150,$B313,'7.  Persistence Report'!AX$146:AX$150)</f>
        <v>98558</v>
      </c>
      <c r="G313" s="288">
        <f>SUMIF('7.  Persistence Report'!$D$146:$D$150,$B313,'7.  Persistence Report'!AY$146:AY$150)</f>
        <v>98558</v>
      </c>
      <c r="H313" s="288">
        <f>SUMIF('7.  Persistence Report'!$D$146:$D$150,$B313,'7.  Persistence Report'!AZ$146:AZ$150)</f>
        <v>98558</v>
      </c>
      <c r="I313" s="288">
        <f>SUMIF('7.  Persistence Report'!$D$146:$D$150,$B313,'7.  Persistence Report'!BA$146:BA$150)</f>
        <v>98558</v>
      </c>
      <c r="J313" s="288">
        <f>SUMIF('7.  Persistence Report'!$D$146:$D$150,$B313,'7.  Persistence Report'!BB$146:BB$150)</f>
        <v>98558</v>
      </c>
      <c r="K313" s="288">
        <f>SUMIF('7.  Persistence Report'!$D$146:$D$150,$B313,'7.  Persistence Report'!BC$146:BC$150)</f>
        <v>98558</v>
      </c>
      <c r="L313" s="288">
        <f>SUMIF('7.  Persistence Report'!$D$146:$D$150,$B313,'7.  Persistence Report'!BD$146:BD$150)</f>
        <v>98558</v>
      </c>
      <c r="M313" s="288">
        <f>SUMIF('7.  Persistence Report'!$D$146:$D$150,$B313,'7.  Persistence Report'!BE$146:BE$150)</f>
        <v>98558</v>
      </c>
      <c r="N313" s="288">
        <v>12</v>
      </c>
      <c r="O313" s="288">
        <f>'[4]LDC Progress'!$DS$18</f>
        <v>20</v>
      </c>
      <c r="P313" s="288">
        <f>SUMIF('7.  Persistence Report'!$D$146:$D$150,$B313,'7.  Persistence Report'!R$146:R$150)</f>
        <v>20</v>
      </c>
      <c r="Q313" s="288">
        <f>SUMIF('7.  Persistence Report'!$D$146:$D$150,$B313,'7.  Persistence Report'!S$146:S$150)</f>
        <v>20</v>
      </c>
      <c r="R313" s="288">
        <f>SUMIF('7.  Persistence Report'!$D$146:$D$150,$B313,'7.  Persistence Report'!T$146:T$150)</f>
        <v>20</v>
      </c>
      <c r="S313" s="288">
        <f>SUMIF('7.  Persistence Report'!$D$146:$D$150,$B313,'7.  Persistence Report'!U$146:U$150)</f>
        <v>20</v>
      </c>
      <c r="T313" s="288">
        <f>SUMIF('7.  Persistence Report'!$D$146:$D$150,$B313,'7.  Persistence Report'!V$146:V$150)</f>
        <v>20</v>
      </c>
      <c r="U313" s="288">
        <f>SUMIF('7.  Persistence Report'!$D$146:$D$150,$B313,'7.  Persistence Report'!W$146:W$150)</f>
        <v>20</v>
      </c>
      <c r="V313" s="288">
        <f>SUMIF('7.  Persistence Report'!$D$146:$D$150,$B313,'7.  Persistence Report'!X$146:X$150)</f>
        <v>20</v>
      </c>
      <c r="W313" s="288">
        <f>SUMIF('7.  Persistence Report'!$D$146:$D$150,$B313,'7.  Persistence Report'!Y$146:Y$150)</f>
        <v>20</v>
      </c>
      <c r="X313" s="288">
        <f>SUMIF('7.  Persistence Report'!$D$146:$D$150,$B313,'7.  Persistence Report'!Z$146:Z$150)</f>
        <v>20</v>
      </c>
      <c r="Y313" s="419"/>
      <c r="Z313" s="403"/>
      <c r="AA313" s="403">
        <v>1</v>
      </c>
      <c r="AB313" s="403"/>
      <c r="AC313" s="403"/>
      <c r="AD313" s="403"/>
      <c r="AE313" s="403"/>
      <c r="AF313" s="403"/>
      <c r="AG313" s="408"/>
      <c r="AH313" s="408"/>
      <c r="AI313" s="408"/>
      <c r="AJ313" s="408"/>
      <c r="AK313" s="408"/>
      <c r="AL313" s="408"/>
      <c r="AM313" s="289">
        <f>SUM(Y313:AL313)</f>
        <v>1</v>
      </c>
    </row>
    <row r="314" spans="1:39" outlineLevel="1">
      <c r="B314" s="287" t="s">
        <v>288</v>
      </c>
      <c r="C314" s="284" t="s">
        <v>162</v>
      </c>
      <c r="D314" s="288">
        <f>'[4]LDC Progress'!$CU$18</f>
        <v>244106</v>
      </c>
      <c r="E314" s="288">
        <f>SUMIF('7.  Persistence Report'!$D$157:$D$161,$B313,'7.  Persistence Report'!AW$157:AW$161)</f>
        <v>244106</v>
      </c>
      <c r="F314" s="288">
        <f>SUMIF('7.  Persistence Report'!$D$157:$D$161,$B313,'7.  Persistence Report'!AX$157:AX$161)</f>
        <v>244106</v>
      </c>
      <c r="G314" s="288">
        <f>SUMIF('7.  Persistence Report'!$D$157:$D$161,$B313,'7.  Persistence Report'!AY$157:AY$161)</f>
        <v>244106</v>
      </c>
      <c r="H314" s="288">
        <f>SUMIF('7.  Persistence Report'!$D$157:$D$161,$B313,'7.  Persistence Report'!AZ$157:AZ$161)</f>
        <v>244106</v>
      </c>
      <c r="I314" s="288">
        <f>SUMIF('7.  Persistence Report'!$D$157:$D$161,$B313,'7.  Persistence Report'!BA$157:BA$161)</f>
        <v>244106</v>
      </c>
      <c r="J314" s="288">
        <f>SUMIF('7.  Persistence Report'!$D$157:$D$161,$B313,'7.  Persistence Report'!BB$157:BB$161)</f>
        <v>244106</v>
      </c>
      <c r="K314" s="288">
        <f>SUMIF('7.  Persistence Report'!$D$157:$D$161,$B313,'7.  Persistence Report'!BC$157:BC$161)</f>
        <v>244106</v>
      </c>
      <c r="L314" s="288">
        <f>SUMIF('7.  Persistence Report'!$D$157:$D$161,$B313,'7.  Persistence Report'!BD$157:BD$161)</f>
        <v>244106</v>
      </c>
      <c r="M314" s="288">
        <f>SUMIF('7.  Persistence Report'!$D$157:$D$161,$B313,'7.  Persistence Report'!BE$157:BE$161)</f>
        <v>244106</v>
      </c>
      <c r="N314" s="288">
        <f>N313</f>
        <v>12</v>
      </c>
      <c r="O314" s="288">
        <f>'[4]LDC Progress'!$DT$18</f>
        <v>46</v>
      </c>
      <c r="P314" s="288">
        <f>SUMIF('7.  Persistence Report'!$D$157:$D$161,$B313,'7.  Persistence Report'!R$157:R$161)</f>
        <v>46</v>
      </c>
      <c r="Q314" s="288">
        <f>SUMIF('7.  Persistence Report'!$D$157:$D$161,$B313,'7.  Persistence Report'!S$157:S$161)</f>
        <v>46</v>
      </c>
      <c r="R314" s="288">
        <f>SUMIF('7.  Persistence Report'!$D$157:$D$161,$B313,'7.  Persistence Report'!T$157:T$161)</f>
        <v>46</v>
      </c>
      <c r="S314" s="288">
        <f>SUMIF('7.  Persistence Report'!$D$157:$D$161,$B313,'7.  Persistence Report'!U$157:U$161)</f>
        <v>46</v>
      </c>
      <c r="T314" s="288">
        <f>SUMIF('7.  Persistence Report'!$D$157:$D$161,$B313,'7.  Persistence Report'!V$157:V$161)</f>
        <v>46</v>
      </c>
      <c r="U314" s="288">
        <f>SUMIF('7.  Persistence Report'!$D$157:$D$161,$B313,'7.  Persistence Report'!W$157:W$161)</f>
        <v>46</v>
      </c>
      <c r="V314" s="288">
        <f>SUMIF('7.  Persistence Report'!$D$157:$D$161,$B313,'7.  Persistence Report'!X$157:X$161)</f>
        <v>46</v>
      </c>
      <c r="W314" s="288">
        <f>SUMIF('7.  Persistence Report'!$D$157:$D$161,$B313,'7.  Persistence Report'!Y$157:Y$161)</f>
        <v>46</v>
      </c>
      <c r="X314" s="288">
        <f>SUMIF('7.  Persistence Report'!$D$157:$D$161,$B313,'7.  Persistence Report'!Z$157:Z$161)</f>
        <v>46</v>
      </c>
      <c r="Y314" s="404">
        <f>Y313</f>
        <v>0</v>
      </c>
      <c r="Z314" s="404">
        <f t="shared" ref="Z314" si="840">Z313</f>
        <v>0</v>
      </c>
      <c r="AA314" s="404">
        <f t="shared" ref="AA314" si="841">AA313</f>
        <v>1</v>
      </c>
      <c r="AB314" s="404">
        <f t="shared" ref="AB314" si="842">AB313</f>
        <v>0</v>
      </c>
      <c r="AC314" s="404">
        <f t="shared" ref="AC314" si="843">AC313</f>
        <v>0</v>
      </c>
      <c r="AD314" s="404">
        <f t="shared" ref="AD314" si="844">AD313</f>
        <v>0</v>
      </c>
      <c r="AE314" s="404">
        <f t="shared" ref="AE314" si="845">AE313</f>
        <v>0</v>
      </c>
      <c r="AF314" s="404">
        <f t="shared" ref="AF314" si="846">AF313</f>
        <v>0</v>
      </c>
      <c r="AG314" s="404">
        <f t="shared" ref="AG314" si="847">AG313</f>
        <v>0</v>
      </c>
      <c r="AH314" s="404">
        <f t="shared" ref="AH314" si="848">AH313</f>
        <v>0</v>
      </c>
      <c r="AI314" s="404">
        <f t="shared" ref="AI314" si="849">AI313</f>
        <v>0</v>
      </c>
      <c r="AJ314" s="404">
        <f t="shared" ref="AJ314" si="850">AJ313</f>
        <v>0</v>
      </c>
      <c r="AK314" s="404">
        <f t="shared" ref="AK314" si="851">AK313</f>
        <v>0</v>
      </c>
      <c r="AL314" s="404">
        <f t="shared" ref="AL314" si="852">AL313</f>
        <v>0</v>
      </c>
      <c r="AM314" s="299"/>
    </row>
    <row r="315" spans="1:39" outlineLevel="1">
      <c r="B315" s="287"/>
      <c r="C315" s="284"/>
      <c r="D315" s="284"/>
      <c r="E315" s="284"/>
      <c r="F315" s="284"/>
      <c r="G315" s="284"/>
      <c r="H315" s="284"/>
      <c r="I315" s="284"/>
      <c r="J315" s="284"/>
      <c r="K315" s="284"/>
      <c r="L315" s="284"/>
      <c r="M315" s="284"/>
      <c r="N315" s="284"/>
      <c r="O315" s="284"/>
      <c r="P315" s="284"/>
      <c r="Q315" s="284"/>
      <c r="R315" s="284"/>
      <c r="S315" s="284"/>
      <c r="T315" s="284"/>
      <c r="U315" s="284"/>
      <c r="V315" s="284"/>
      <c r="W315" s="284"/>
      <c r="X315" s="284"/>
      <c r="Y315" s="405"/>
      <c r="Z315" s="418"/>
      <c r="AA315" s="418"/>
      <c r="AB315" s="418"/>
      <c r="AC315" s="418"/>
      <c r="AD315" s="418"/>
      <c r="AE315" s="418"/>
      <c r="AF315" s="418"/>
      <c r="AG315" s="418"/>
      <c r="AH315" s="418"/>
      <c r="AI315" s="418"/>
      <c r="AJ315" s="418"/>
      <c r="AK315" s="418"/>
      <c r="AL315" s="418"/>
      <c r="AM315" s="299"/>
    </row>
    <row r="316" spans="1:39" ht="30" outlineLevel="1">
      <c r="A316" s="515">
        <v>29</v>
      </c>
      <c r="B316" s="513" t="s">
        <v>120</v>
      </c>
      <c r="C316" s="284" t="s">
        <v>24</v>
      </c>
      <c r="D316" s="288">
        <f>'[3]5.  2015-2020 LRAM'!D316</f>
        <v>0</v>
      </c>
      <c r="E316" s="288">
        <f>SUMIF('7.  Persistence Report'!$D$146:$D$150,$B316,'7.  Persistence Report'!AW$146:AW$150)</f>
        <v>0</v>
      </c>
      <c r="F316" s="288">
        <f>SUMIF('7.  Persistence Report'!$D$146:$D$150,$B316,'7.  Persistence Report'!AX$146:AX$150)</f>
        <v>0</v>
      </c>
      <c r="G316" s="288">
        <f>SUMIF('7.  Persistence Report'!$D$146:$D$150,$B316,'7.  Persistence Report'!AY$146:AY$150)</f>
        <v>0</v>
      </c>
      <c r="H316" s="288">
        <f>SUMIF('7.  Persistence Report'!$D$146:$D$150,$B316,'7.  Persistence Report'!AZ$146:AZ$150)</f>
        <v>0</v>
      </c>
      <c r="I316" s="288">
        <f>SUMIF('7.  Persistence Report'!$D$146:$D$150,$B316,'7.  Persistence Report'!BA$146:BA$150)</f>
        <v>0</v>
      </c>
      <c r="J316" s="288">
        <f>SUMIF('7.  Persistence Report'!$D$146:$D$150,$B316,'7.  Persistence Report'!BB$146:BB$150)</f>
        <v>0</v>
      </c>
      <c r="K316" s="288">
        <f>SUMIF('7.  Persistence Report'!$D$146:$D$150,$B316,'7.  Persistence Report'!BC$146:BC$150)</f>
        <v>0</v>
      </c>
      <c r="L316" s="288">
        <f>SUMIF('7.  Persistence Report'!$D$146:$D$150,$B316,'7.  Persistence Report'!BD$146:BD$150)</f>
        <v>0</v>
      </c>
      <c r="M316" s="288">
        <f>SUMIF('7.  Persistence Report'!$D$146:$D$150,$B316,'7.  Persistence Report'!BE$146:BE$150)</f>
        <v>0</v>
      </c>
      <c r="N316" s="288">
        <v>3</v>
      </c>
      <c r="O316" s="288">
        <f>'[3]5.  2015-2020 LRAM'!O316</f>
        <v>0</v>
      </c>
      <c r="P316" s="288">
        <f>SUMIF('7.  Persistence Report'!$D$146:$D$150,$B316,'7.  Persistence Report'!R$146:R$150)</f>
        <v>0</v>
      </c>
      <c r="Q316" s="288">
        <f>SUMIF('7.  Persistence Report'!$D$146:$D$150,$B316,'7.  Persistence Report'!S$146:S$150)</f>
        <v>0</v>
      </c>
      <c r="R316" s="288">
        <f>SUMIF('7.  Persistence Report'!$D$146:$D$150,$B316,'7.  Persistence Report'!T$146:T$150)</f>
        <v>0</v>
      </c>
      <c r="S316" s="288">
        <f>SUMIF('7.  Persistence Report'!$D$146:$D$150,$B316,'7.  Persistence Report'!U$146:U$150)</f>
        <v>0</v>
      </c>
      <c r="T316" s="288">
        <f>SUMIF('7.  Persistence Report'!$D$146:$D$150,$B316,'7.  Persistence Report'!V$146:V$150)</f>
        <v>0</v>
      </c>
      <c r="U316" s="288">
        <f>SUMIF('7.  Persistence Report'!$D$146:$D$150,$B316,'7.  Persistence Report'!W$146:W$150)</f>
        <v>0</v>
      </c>
      <c r="V316" s="288">
        <f>SUMIF('7.  Persistence Report'!$D$146:$D$150,$B316,'7.  Persistence Report'!X$146:X$150)</f>
        <v>0</v>
      </c>
      <c r="W316" s="288">
        <f>SUMIF('7.  Persistence Report'!$D$146:$D$150,$B316,'7.  Persistence Report'!Y$146:Y$150)</f>
        <v>0</v>
      </c>
      <c r="X316" s="288">
        <f>SUMIF('7.  Persistence Report'!$D$146:$D$150,$B316,'7.  Persistence Report'!Z$146:Z$150)</f>
        <v>0</v>
      </c>
      <c r="Y316" s="419"/>
      <c r="Z316" s="403"/>
      <c r="AA316" s="403"/>
      <c r="AB316" s="403"/>
      <c r="AC316" s="403"/>
      <c r="AD316" s="403"/>
      <c r="AE316" s="403"/>
      <c r="AF316" s="403"/>
      <c r="AG316" s="408"/>
      <c r="AH316" s="408"/>
      <c r="AI316" s="408"/>
      <c r="AJ316" s="408"/>
      <c r="AK316" s="408"/>
      <c r="AL316" s="408"/>
      <c r="AM316" s="289">
        <f>SUM(Y316:AL316)</f>
        <v>0</v>
      </c>
    </row>
    <row r="317" spans="1:39" outlineLevel="1">
      <c r="B317" s="287" t="s">
        <v>288</v>
      </c>
      <c r="C317" s="284" t="s">
        <v>162</v>
      </c>
      <c r="D317" s="288">
        <f>'[3]5.  2015-2020 LRAM'!D317</f>
        <v>0</v>
      </c>
      <c r="E317" s="288"/>
      <c r="F317" s="288"/>
      <c r="G317" s="288"/>
      <c r="H317" s="288"/>
      <c r="I317" s="288"/>
      <c r="J317" s="288"/>
      <c r="K317" s="288"/>
      <c r="L317" s="288"/>
      <c r="M317" s="288"/>
      <c r="N317" s="288">
        <f>N316</f>
        <v>3</v>
      </c>
      <c r="O317" s="288">
        <f>'[3]5.  2015-2020 LRAM'!O317</f>
        <v>0</v>
      </c>
      <c r="P317" s="288"/>
      <c r="Q317" s="288"/>
      <c r="R317" s="288"/>
      <c r="S317" s="288"/>
      <c r="T317" s="288"/>
      <c r="U317" s="288"/>
      <c r="V317" s="288"/>
      <c r="W317" s="288"/>
      <c r="X317" s="288"/>
      <c r="Y317" s="404">
        <f>Y316</f>
        <v>0</v>
      </c>
      <c r="Z317" s="404">
        <f t="shared" ref="Z317" si="853">Z316</f>
        <v>0</v>
      </c>
      <c r="AA317" s="404">
        <f t="shared" ref="AA317" si="854">AA316</f>
        <v>0</v>
      </c>
      <c r="AB317" s="404">
        <f t="shared" ref="AB317" si="855">AB316</f>
        <v>0</v>
      </c>
      <c r="AC317" s="404">
        <f t="shared" ref="AC317" si="856">AC316</f>
        <v>0</v>
      </c>
      <c r="AD317" s="404">
        <f t="shared" ref="AD317" si="857">AD316</f>
        <v>0</v>
      </c>
      <c r="AE317" s="404">
        <f t="shared" ref="AE317" si="858">AE316</f>
        <v>0</v>
      </c>
      <c r="AF317" s="404">
        <f t="shared" ref="AF317" si="859">AF316</f>
        <v>0</v>
      </c>
      <c r="AG317" s="404">
        <f t="shared" ref="AG317" si="860">AG316</f>
        <v>0</v>
      </c>
      <c r="AH317" s="404">
        <f t="shared" ref="AH317" si="861">AH316</f>
        <v>0</v>
      </c>
      <c r="AI317" s="404">
        <f t="shared" ref="AI317" si="862">AI316</f>
        <v>0</v>
      </c>
      <c r="AJ317" s="404">
        <f t="shared" ref="AJ317" si="863">AJ316</f>
        <v>0</v>
      </c>
      <c r="AK317" s="404">
        <f t="shared" ref="AK317" si="864">AK316</f>
        <v>0</v>
      </c>
      <c r="AL317" s="404">
        <f t="shared" ref="AL317" si="865">AL316</f>
        <v>0</v>
      </c>
      <c r="AM317" s="299"/>
    </row>
    <row r="318" spans="1:39" outlineLevel="1">
      <c r="B318" s="287"/>
      <c r="C318" s="284"/>
      <c r="D318" s="284"/>
      <c r="E318" s="284"/>
      <c r="F318" s="284"/>
      <c r="G318" s="284"/>
      <c r="H318" s="284"/>
      <c r="I318" s="284"/>
      <c r="J318" s="284"/>
      <c r="K318" s="284"/>
      <c r="L318" s="284"/>
      <c r="M318" s="284"/>
      <c r="N318" s="284"/>
      <c r="O318" s="284"/>
      <c r="P318" s="284"/>
      <c r="Q318" s="284"/>
      <c r="R318" s="284"/>
      <c r="S318" s="284"/>
      <c r="T318" s="284"/>
      <c r="U318" s="284"/>
      <c r="V318" s="284"/>
      <c r="W318" s="284"/>
      <c r="X318" s="284"/>
      <c r="Y318" s="405"/>
      <c r="Z318" s="418"/>
      <c r="AA318" s="418"/>
      <c r="AB318" s="418"/>
      <c r="AC318" s="418"/>
      <c r="AD318" s="418"/>
      <c r="AE318" s="418"/>
      <c r="AF318" s="418"/>
      <c r="AG318" s="418"/>
      <c r="AH318" s="418"/>
      <c r="AI318" s="418"/>
      <c r="AJ318" s="418"/>
      <c r="AK318" s="418"/>
      <c r="AL318" s="418"/>
      <c r="AM318" s="299"/>
    </row>
    <row r="319" spans="1:39" ht="30" outlineLevel="1">
      <c r="A319" s="515">
        <v>30</v>
      </c>
      <c r="B319" s="513" t="s">
        <v>121</v>
      </c>
      <c r="C319" s="284" t="s">
        <v>24</v>
      </c>
      <c r="D319" s="288">
        <f>'[3]5.  2015-2020 LRAM'!D319</f>
        <v>0</v>
      </c>
      <c r="E319" s="288">
        <f>SUMIF('7.  Persistence Report'!$D$146:$D$150,$B319,'7.  Persistence Report'!AW$146:AW$150)</f>
        <v>0</v>
      </c>
      <c r="F319" s="288">
        <f>SUMIF('7.  Persistence Report'!$D$146:$D$150,$B319,'7.  Persistence Report'!AX$146:AX$150)</f>
        <v>0</v>
      </c>
      <c r="G319" s="288">
        <f>SUMIF('7.  Persistence Report'!$D$146:$D$150,$B319,'7.  Persistence Report'!AY$146:AY$150)</f>
        <v>0</v>
      </c>
      <c r="H319" s="288">
        <f>SUMIF('7.  Persistence Report'!$D$146:$D$150,$B319,'7.  Persistence Report'!AZ$146:AZ$150)</f>
        <v>0</v>
      </c>
      <c r="I319" s="288">
        <f>SUMIF('7.  Persistence Report'!$D$146:$D$150,$B319,'7.  Persistence Report'!BA$146:BA$150)</f>
        <v>0</v>
      </c>
      <c r="J319" s="288">
        <f>SUMIF('7.  Persistence Report'!$D$146:$D$150,$B319,'7.  Persistence Report'!BB$146:BB$150)</f>
        <v>0</v>
      </c>
      <c r="K319" s="288">
        <f>SUMIF('7.  Persistence Report'!$D$146:$D$150,$B319,'7.  Persistence Report'!BC$146:BC$150)</f>
        <v>0</v>
      </c>
      <c r="L319" s="288">
        <f>SUMIF('7.  Persistence Report'!$D$146:$D$150,$B319,'7.  Persistence Report'!BD$146:BD$150)</f>
        <v>0</v>
      </c>
      <c r="M319" s="288">
        <f>SUMIF('7.  Persistence Report'!$D$146:$D$150,$B319,'7.  Persistence Report'!BE$146:BE$150)</f>
        <v>0</v>
      </c>
      <c r="N319" s="288">
        <v>12</v>
      </c>
      <c r="O319" s="288">
        <f>'[3]5.  2015-2020 LRAM'!O319</f>
        <v>0</v>
      </c>
      <c r="P319" s="288">
        <f>SUMIF('7.  Persistence Report'!$D$146:$D$150,$B319,'7.  Persistence Report'!R$146:R$150)</f>
        <v>0</v>
      </c>
      <c r="Q319" s="288">
        <f>SUMIF('7.  Persistence Report'!$D$146:$D$150,$B319,'7.  Persistence Report'!S$146:S$150)</f>
        <v>0</v>
      </c>
      <c r="R319" s="288">
        <f>SUMIF('7.  Persistence Report'!$D$146:$D$150,$B319,'7.  Persistence Report'!T$146:T$150)</f>
        <v>0</v>
      </c>
      <c r="S319" s="288">
        <f>SUMIF('7.  Persistence Report'!$D$146:$D$150,$B319,'7.  Persistence Report'!U$146:U$150)</f>
        <v>0</v>
      </c>
      <c r="T319" s="288">
        <f>SUMIF('7.  Persistence Report'!$D$146:$D$150,$B319,'7.  Persistence Report'!V$146:V$150)</f>
        <v>0</v>
      </c>
      <c r="U319" s="288">
        <f>SUMIF('7.  Persistence Report'!$D$146:$D$150,$B319,'7.  Persistence Report'!W$146:W$150)</f>
        <v>0</v>
      </c>
      <c r="V319" s="288">
        <f>SUMIF('7.  Persistence Report'!$D$146:$D$150,$B319,'7.  Persistence Report'!X$146:X$150)</f>
        <v>0</v>
      </c>
      <c r="W319" s="288">
        <f>SUMIF('7.  Persistence Report'!$D$146:$D$150,$B319,'7.  Persistence Report'!Y$146:Y$150)</f>
        <v>0</v>
      </c>
      <c r="X319" s="288">
        <f>SUMIF('7.  Persistence Report'!$D$146:$D$150,$B319,'7.  Persistence Report'!Z$146:Z$150)</f>
        <v>0</v>
      </c>
      <c r="Y319" s="419"/>
      <c r="Z319" s="403"/>
      <c r="AA319" s="403"/>
      <c r="AB319" s="403"/>
      <c r="AC319" s="403"/>
      <c r="AD319" s="403"/>
      <c r="AE319" s="403"/>
      <c r="AF319" s="403"/>
      <c r="AG319" s="408"/>
      <c r="AH319" s="408"/>
      <c r="AI319" s="408"/>
      <c r="AJ319" s="408"/>
      <c r="AK319" s="408"/>
      <c r="AL319" s="408"/>
      <c r="AM319" s="289">
        <f>SUM(Y319:AL319)</f>
        <v>0</v>
      </c>
    </row>
    <row r="320" spans="1:39" outlineLevel="1">
      <c r="B320" s="287" t="s">
        <v>288</v>
      </c>
      <c r="C320" s="284" t="s">
        <v>162</v>
      </c>
      <c r="D320" s="288">
        <f>'[3]5.  2015-2020 LRAM'!D320</f>
        <v>0</v>
      </c>
      <c r="E320" s="288"/>
      <c r="F320" s="288"/>
      <c r="G320" s="288"/>
      <c r="H320" s="288"/>
      <c r="I320" s="288"/>
      <c r="J320" s="288"/>
      <c r="K320" s="288"/>
      <c r="L320" s="288"/>
      <c r="M320" s="288"/>
      <c r="N320" s="288">
        <f>N319</f>
        <v>12</v>
      </c>
      <c r="O320" s="288">
        <f>'[3]5.  2015-2020 LRAM'!O320</f>
        <v>0</v>
      </c>
      <c r="P320" s="288"/>
      <c r="Q320" s="288"/>
      <c r="R320" s="288"/>
      <c r="S320" s="288"/>
      <c r="T320" s="288"/>
      <c r="U320" s="288"/>
      <c r="V320" s="288"/>
      <c r="W320" s="288"/>
      <c r="X320" s="288"/>
      <c r="Y320" s="404">
        <f>Y319</f>
        <v>0</v>
      </c>
      <c r="Z320" s="404">
        <f t="shared" ref="Z320" si="866">Z319</f>
        <v>0</v>
      </c>
      <c r="AA320" s="404">
        <f t="shared" ref="AA320" si="867">AA319</f>
        <v>0</v>
      </c>
      <c r="AB320" s="404">
        <f t="shared" ref="AB320" si="868">AB319</f>
        <v>0</v>
      </c>
      <c r="AC320" s="404">
        <f t="shared" ref="AC320" si="869">AC319</f>
        <v>0</v>
      </c>
      <c r="AD320" s="404">
        <f t="shared" ref="AD320" si="870">AD319</f>
        <v>0</v>
      </c>
      <c r="AE320" s="404">
        <f t="shared" ref="AE320" si="871">AE319</f>
        <v>0</v>
      </c>
      <c r="AF320" s="404">
        <f t="shared" ref="AF320" si="872">AF319</f>
        <v>0</v>
      </c>
      <c r="AG320" s="404">
        <f t="shared" ref="AG320" si="873">AG319</f>
        <v>0</v>
      </c>
      <c r="AH320" s="404">
        <f t="shared" ref="AH320" si="874">AH319</f>
        <v>0</v>
      </c>
      <c r="AI320" s="404">
        <f t="shared" ref="AI320" si="875">AI319</f>
        <v>0</v>
      </c>
      <c r="AJ320" s="404">
        <f t="shared" ref="AJ320" si="876">AJ319</f>
        <v>0</v>
      </c>
      <c r="AK320" s="404">
        <f t="shared" ref="AK320" si="877">AK319</f>
        <v>0</v>
      </c>
      <c r="AL320" s="404">
        <f t="shared" ref="AL320" si="878">AL319</f>
        <v>0</v>
      </c>
      <c r="AM320" s="299"/>
    </row>
    <row r="321" spans="1:39" outlineLevel="1">
      <c r="B321" s="287"/>
      <c r="C321" s="284"/>
      <c r="D321" s="284"/>
      <c r="E321" s="284"/>
      <c r="F321" s="284"/>
      <c r="G321" s="284"/>
      <c r="H321" s="284"/>
      <c r="I321" s="284"/>
      <c r="J321" s="284"/>
      <c r="K321" s="284"/>
      <c r="L321" s="284"/>
      <c r="M321" s="284"/>
      <c r="N321" s="284"/>
      <c r="O321" s="284"/>
      <c r="P321" s="284"/>
      <c r="Q321" s="284"/>
      <c r="R321" s="284"/>
      <c r="S321" s="284"/>
      <c r="T321" s="284"/>
      <c r="U321" s="284"/>
      <c r="V321" s="284"/>
      <c r="W321" s="284"/>
      <c r="X321" s="284"/>
      <c r="Y321" s="405"/>
      <c r="Z321" s="418"/>
      <c r="AA321" s="418"/>
      <c r="AB321" s="418"/>
      <c r="AC321" s="418"/>
      <c r="AD321" s="418"/>
      <c r="AE321" s="418"/>
      <c r="AF321" s="418"/>
      <c r="AG321" s="418"/>
      <c r="AH321" s="418"/>
      <c r="AI321" s="418"/>
      <c r="AJ321" s="418"/>
      <c r="AK321" s="418"/>
      <c r="AL321" s="418"/>
      <c r="AM321" s="299"/>
    </row>
    <row r="322" spans="1:39" ht="30" outlineLevel="1">
      <c r="A322" s="515">
        <v>31</v>
      </c>
      <c r="B322" s="513" t="s">
        <v>122</v>
      </c>
      <c r="C322" s="284" t="s">
        <v>24</v>
      </c>
      <c r="D322" s="288">
        <f>'[3]5.  2015-2020 LRAM'!D322</f>
        <v>0</v>
      </c>
      <c r="E322" s="288">
        <f>SUMIF('7.  Persistence Report'!$D$146:$D$150,$B322,'7.  Persistence Report'!AW$146:AW$150)</f>
        <v>0</v>
      </c>
      <c r="F322" s="288">
        <f>SUMIF('7.  Persistence Report'!$D$146:$D$150,$B322,'7.  Persistence Report'!AX$146:AX$150)</f>
        <v>0</v>
      </c>
      <c r="G322" s="288">
        <f>SUMIF('7.  Persistence Report'!$D$146:$D$150,$B322,'7.  Persistence Report'!AY$146:AY$150)</f>
        <v>0</v>
      </c>
      <c r="H322" s="288">
        <f>SUMIF('7.  Persistence Report'!$D$146:$D$150,$B322,'7.  Persistence Report'!AZ$146:AZ$150)</f>
        <v>0</v>
      </c>
      <c r="I322" s="288">
        <f>SUMIF('7.  Persistence Report'!$D$146:$D$150,$B322,'7.  Persistence Report'!BA$146:BA$150)</f>
        <v>0</v>
      </c>
      <c r="J322" s="288">
        <f>SUMIF('7.  Persistence Report'!$D$146:$D$150,$B322,'7.  Persistence Report'!BB$146:BB$150)</f>
        <v>0</v>
      </c>
      <c r="K322" s="288">
        <f>SUMIF('7.  Persistence Report'!$D$146:$D$150,$B322,'7.  Persistence Report'!BC$146:BC$150)</f>
        <v>0</v>
      </c>
      <c r="L322" s="288">
        <f>SUMIF('7.  Persistence Report'!$D$146:$D$150,$B322,'7.  Persistence Report'!BD$146:BD$150)</f>
        <v>0</v>
      </c>
      <c r="M322" s="288">
        <f>SUMIF('7.  Persistence Report'!$D$146:$D$150,$B322,'7.  Persistence Report'!BE$146:BE$150)</f>
        <v>0</v>
      </c>
      <c r="N322" s="288">
        <v>12</v>
      </c>
      <c r="O322" s="288">
        <f>'[3]5.  2015-2020 LRAM'!O322</f>
        <v>0</v>
      </c>
      <c r="P322" s="288">
        <f>SUMIF('7.  Persistence Report'!$D$146:$D$150,$B322,'7.  Persistence Report'!R$146:R$150)</f>
        <v>0</v>
      </c>
      <c r="Q322" s="288">
        <f>SUMIF('7.  Persistence Report'!$D$146:$D$150,$B322,'7.  Persistence Report'!S$146:S$150)</f>
        <v>0</v>
      </c>
      <c r="R322" s="288">
        <f>SUMIF('7.  Persistence Report'!$D$146:$D$150,$B322,'7.  Persistence Report'!T$146:T$150)</f>
        <v>0</v>
      </c>
      <c r="S322" s="288">
        <f>SUMIF('7.  Persistence Report'!$D$146:$D$150,$B322,'7.  Persistence Report'!U$146:U$150)</f>
        <v>0</v>
      </c>
      <c r="T322" s="288">
        <f>SUMIF('7.  Persistence Report'!$D$146:$D$150,$B322,'7.  Persistence Report'!V$146:V$150)</f>
        <v>0</v>
      </c>
      <c r="U322" s="288">
        <f>SUMIF('7.  Persistence Report'!$D$146:$D$150,$B322,'7.  Persistence Report'!W$146:W$150)</f>
        <v>0</v>
      </c>
      <c r="V322" s="288">
        <f>SUMIF('7.  Persistence Report'!$D$146:$D$150,$B322,'7.  Persistence Report'!X$146:X$150)</f>
        <v>0</v>
      </c>
      <c r="W322" s="288">
        <f>SUMIF('7.  Persistence Report'!$D$146:$D$150,$B322,'7.  Persistence Report'!Y$146:Y$150)</f>
        <v>0</v>
      </c>
      <c r="X322" s="288">
        <f>SUMIF('7.  Persistence Report'!$D$146:$D$150,$B322,'7.  Persistence Report'!Z$146:Z$150)</f>
        <v>0</v>
      </c>
      <c r="Y322" s="419"/>
      <c r="Z322" s="403"/>
      <c r="AA322" s="403"/>
      <c r="AB322" s="403"/>
      <c r="AC322" s="403"/>
      <c r="AD322" s="403"/>
      <c r="AE322" s="403"/>
      <c r="AF322" s="403"/>
      <c r="AG322" s="408"/>
      <c r="AH322" s="408"/>
      <c r="AI322" s="408"/>
      <c r="AJ322" s="408"/>
      <c r="AK322" s="408"/>
      <c r="AL322" s="408"/>
      <c r="AM322" s="289">
        <f>SUM(Y322:AL322)</f>
        <v>0</v>
      </c>
    </row>
    <row r="323" spans="1:39" outlineLevel="1">
      <c r="B323" s="287" t="s">
        <v>288</v>
      </c>
      <c r="C323" s="284" t="s">
        <v>162</v>
      </c>
      <c r="D323" s="288">
        <f>'[3]5.  2015-2020 LRAM'!D323</f>
        <v>0</v>
      </c>
      <c r="E323" s="288"/>
      <c r="F323" s="288"/>
      <c r="G323" s="288"/>
      <c r="H323" s="288"/>
      <c r="I323" s="288"/>
      <c r="J323" s="288"/>
      <c r="K323" s="288"/>
      <c r="L323" s="288"/>
      <c r="M323" s="288"/>
      <c r="N323" s="288">
        <f>N322</f>
        <v>12</v>
      </c>
      <c r="O323" s="288">
        <f>'[3]5.  2015-2020 LRAM'!O323</f>
        <v>0</v>
      </c>
      <c r="P323" s="288"/>
      <c r="Q323" s="288"/>
      <c r="R323" s="288"/>
      <c r="S323" s="288"/>
      <c r="T323" s="288"/>
      <c r="U323" s="288"/>
      <c r="V323" s="288"/>
      <c r="W323" s="288"/>
      <c r="X323" s="288"/>
      <c r="Y323" s="404">
        <f>Y322</f>
        <v>0</v>
      </c>
      <c r="Z323" s="404">
        <f t="shared" ref="Z323" si="879">Z322</f>
        <v>0</v>
      </c>
      <c r="AA323" s="404">
        <f t="shared" ref="AA323" si="880">AA322</f>
        <v>0</v>
      </c>
      <c r="AB323" s="404">
        <f t="shared" ref="AB323" si="881">AB322</f>
        <v>0</v>
      </c>
      <c r="AC323" s="404">
        <f t="shared" ref="AC323" si="882">AC322</f>
        <v>0</v>
      </c>
      <c r="AD323" s="404">
        <f t="shared" ref="AD323" si="883">AD322</f>
        <v>0</v>
      </c>
      <c r="AE323" s="404">
        <f t="shared" ref="AE323" si="884">AE322</f>
        <v>0</v>
      </c>
      <c r="AF323" s="404">
        <f t="shared" ref="AF323" si="885">AF322</f>
        <v>0</v>
      </c>
      <c r="AG323" s="404">
        <f t="shared" ref="AG323" si="886">AG322</f>
        <v>0</v>
      </c>
      <c r="AH323" s="404">
        <f t="shared" ref="AH323" si="887">AH322</f>
        <v>0</v>
      </c>
      <c r="AI323" s="404">
        <f t="shared" ref="AI323" si="888">AI322</f>
        <v>0</v>
      </c>
      <c r="AJ323" s="404">
        <f t="shared" ref="AJ323" si="889">AJ322</f>
        <v>0</v>
      </c>
      <c r="AK323" s="404">
        <f t="shared" ref="AK323" si="890">AK322</f>
        <v>0</v>
      </c>
      <c r="AL323" s="404">
        <f t="shared" ref="AL323" si="891">AL322</f>
        <v>0</v>
      </c>
      <c r="AM323" s="299"/>
    </row>
    <row r="324" spans="1:39" outlineLevel="1">
      <c r="B324" s="513"/>
      <c r="C324" s="284"/>
      <c r="D324" s="284"/>
      <c r="E324" s="284"/>
      <c r="F324" s="284"/>
      <c r="G324" s="284"/>
      <c r="H324" s="284"/>
      <c r="I324" s="284"/>
      <c r="J324" s="284"/>
      <c r="K324" s="284"/>
      <c r="L324" s="284"/>
      <c r="M324" s="284"/>
      <c r="N324" s="284"/>
      <c r="O324" s="284"/>
      <c r="P324" s="284"/>
      <c r="Q324" s="284"/>
      <c r="R324" s="284"/>
      <c r="S324" s="284"/>
      <c r="T324" s="284"/>
      <c r="U324" s="284"/>
      <c r="V324" s="284"/>
      <c r="W324" s="284"/>
      <c r="X324" s="284"/>
      <c r="Y324" s="405"/>
      <c r="Z324" s="418"/>
      <c r="AA324" s="418"/>
      <c r="AB324" s="418"/>
      <c r="AC324" s="418"/>
      <c r="AD324" s="418"/>
      <c r="AE324" s="418"/>
      <c r="AF324" s="418"/>
      <c r="AG324" s="418"/>
      <c r="AH324" s="418"/>
      <c r="AI324" s="418"/>
      <c r="AJ324" s="418"/>
      <c r="AK324" s="418"/>
      <c r="AL324" s="418"/>
      <c r="AM324" s="299"/>
    </row>
    <row r="325" spans="1:39" ht="30" outlineLevel="1">
      <c r="A325" s="515">
        <v>32</v>
      </c>
      <c r="B325" s="513" t="s">
        <v>123</v>
      </c>
      <c r="C325" s="284" t="s">
        <v>24</v>
      </c>
      <c r="D325" s="288">
        <f>'[3]5.  2015-2020 LRAM'!D325</f>
        <v>0</v>
      </c>
      <c r="E325" s="288">
        <f>SUMIF('7.  Persistence Report'!$D$146:$D$150,$B325,'7.  Persistence Report'!AW$146:AW$150)</f>
        <v>0</v>
      </c>
      <c r="F325" s="288">
        <f>SUMIF('7.  Persistence Report'!$D$146:$D$150,$B325,'7.  Persistence Report'!AX$146:AX$150)</f>
        <v>0</v>
      </c>
      <c r="G325" s="288">
        <f>SUMIF('7.  Persistence Report'!$D$146:$D$150,$B325,'7.  Persistence Report'!AY$146:AY$150)</f>
        <v>0</v>
      </c>
      <c r="H325" s="288">
        <f>SUMIF('7.  Persistence Report'!$D$146:$D$150,$B325,'7.  Persistence Report'!AZ$146:AZ$150)</f>
        <v>0</v>
      </c>
      <c r="I325" s="288">
        <f>SUMIF('7.  Persistence Report'!$D$146:$D$150,$B325,'7.  Persistence Report'!BA$146:BA$150)</f>
        <v>0</v>
      </c>
      <c r="J325" s="288">
        <f>SUMIF('7.  Persistence Report'!$D$146:$D$150,$B325,'7.  Persistence Report'!BB$146:BB$150)</f>
        <v>0</v>
      </c>
      <c r="K325" s="288">
        <f>SUMIF('7.  Persistence Report'!$D$146:$D$150,$B325,'7.  Persistence Report'!BC$146:BC$150)</f>
        <v>0</v>
      </c>
      <c r="L325" s="288">
        <f>SUMIF('7.  Persistence Report'!$D$146:$D$150,$B325,'7.  Persistence Report'!BD$146:BD$150)</f>
        <v>0</v>
      </c>
      <c r="M325" s="288">
        <f>SUMIF('7.  Persistence Report'!$D$146:$D$150,$B325,'7.  Persistence Report'!BE$146:BE$150)</f>
        <v>0</v>
      </c>
      <c r="N325" s="288">
        <v>12</v>
      </c>
      <c r="O325" s="288">
        <f>'[3]5.  2015-2020 LRAM'!O325</f>
        <v>0</v>
      </c>
      <c r="P325" s="288">
        <f>SUMIF('7.  Persistence Report'!$D$146:$D$150,$B325,'7.  Persistence Report'!R$146:R$150)</f>
        <v>0</v>
      </c>
      <c r="Q325" s="288">
        <f>SUMIF('7.  Persistence Report'!$D$146:$D$150,$B325,'7.  Persistence Report'!S$146:S$150)</f>
        <v>0</v>
      </c>
      <c r="R325" s="288">
        <f>SUMIF('7.  Persistence Report'!$D$146:$D$150,$B325,'7.  Persistence Report'!T$146:T$150)</f>
        <v>0</v>
      </c>
      <c r="S325" s="288">
        <f>SUMIF('7.  Persistence Report'!$D$146:$D$150,$B325,'7.  Persistence Report'!U$146:U$150)</f>
        <v>0</v>
      </c>
      <c r="T325" s="288">
        <f>SUMIF('7.  Persistence Report'!$D$146:$D$150,$B325,'7.  Persistence Report'!V$146:V$150)</f>
        <v>0</v>
      </c>
      <c r="U325" s="288">
        <f>SUMIF('7.  Persistence Report'!$D$146:$D$150,$B325,'7.  Persistence Report'!W$146:W$150)</f>
        <v>0</v>
      </c>
      <c r="V325" s="288">
        <f>SUMIF('7.  Persistence Report'!$D$146:$D$150,$B325,'7.  Persistence Report'!X$146:X$150)</f>
        <v>0</v>
      </c>
      <c r="W325" s="288">
        <f>SUMIF('7.  Persistence Report'!$D$146:$D$150,$B325,'7.  Persistence Report'!Y$146:Y$150)</f>
        <v>0</v>
      </c>
      <c r="X325" s="288">
        <f>SUMIF('7.  Persistence Report'!$D$146:$D$150,$B325,'7.  Persistence Report'!Z$146:Z$150)</f>
        <v>0</v>
      </c>
      <c r="Y325" s="419"/>
      <c r="Z325" s="403"/>
      <c r="AA325" s="403">
        <v>1</v>
      </c>
      <c r="AB325" s="403"/>
      <c r="AC325" s="403"/>
      <c r="AD325" s="403"/>
      <c r="AE325" s="403"/>
      <c r="AF325" s="403"/>
      <c r="AG325" s="408"/>
      <c r="AH325" s="408"/>
      <c r="AI325" s="408"/>
      <c r="AJ325" s="408"/>
      <c r="AK325" s="408"/>
      <c r="AL325" s="408"/>
      <c r="AM325" s="289">
        <f>SUM(Y325:AL325)</f>
        <v>1</v>
      </c>
    </row>
    <row r="326" spans="1:39" outlineLevel="1">
      <c r="B326" s="287" t="s">
        <v>288</v>
      </c>
      <c r="C326" s="284" t="s">
        <v>162</v>
      </c>
      <c r="D326" s="288">
        <f>'[4]LDC Progress'!$CU$22</f>
        <v>835</v>
      </c>
      <c r="E326" s="288">
        <f>SUMIF('7.  Persistence Report'!$D$157:$D$161,$B325,'7.  Persistence Report'!AW$157:AW$161)</f>
        <v>835</v>
      </c>
      <c r="F326" s="288">
        <f>SUMIF('7.  Persistence Report'!$D$157:$D$161,$B325,'7.  Persistence Report'!AX$157:AX$161)</f>
        <v>835</v>
      </c>
      <c r="G326" s="288">
        <f>SUMIF('7.  Persistence Report'!$D$157:$D$161,$B325,'7.  Persistence Report'!AY$157:AY$161)</f>
        <v>835</v>
      </c>
      <c r="H326" s="288">
        <f>SUMIF('7.  Persistence Report'!$D$157:$D$161,$B325,'7.  Persistence Report'!AZ$157:AZ$161)</f>
        <v>835</v>
      </c>
      <c r="I326" s="288">
        <f>SUMIF('7.  Persistence Report'!$D$157:$D$161,$B325,'7.  Persistence Report'!BA$157:BA$161)</f>
        <v>835</v>
      </c>
      <c r="J326" s="288">
        <f>SUMIF('7.  Persistence Report'!$D$157:$D$161,$B325,'7.  Persistence Report'!BB$157:BB$161)</f>
        <v>835</v>
      </c>
      <c r="K326" s="288">
        <f>SUMIF('7.  Persistence Report'!$D$157:$D$161,$B325,'7.  Persistence Report'!BC$157:BC$161)</f>
        <v>835</v>
      </c>
      <c r="L326" s="288">
        <f>SUMIF('7.  Persistence Report'!$D$157:$D$161,$B325,'7.  Persistence Report'!BD$157:BD$161)</f>
        <v>835</v>
      </c>
      <c r="M326" s="288">
        <f>SUMIF('7.  Persistence Report'!$D$157:$D$161,$B325,'7.  Persistence Report'!BE$157:BE$161)</f>
        <v>835</v>
      </c>
      <c r="N326" s="288">
        <f>N325</f>
        <v>12</v>
      </c>
      <c r="O326" s="288">
        <f>'[3]5.  2015-2020 LRAM'!O326</f>
        <v>0</v>
      </c>
      <c r="P326" s="288"/>
      <c r="Q326" s="288"/>
      <c r="R326" s="288"/>
      <c r="S326" s="288"/>
      <c r="T326" s="288"/>
      <c r="U326" s="288"/>
      <c r="V326" s="288"/>
      <c r="W326" s="288"/>
      <c r="X326" s="288"/>
      <c r="Y326" s="404">
        <f>Y325</f>
        <v>0</v>
      </c>
      <c r="Z326" s="404">
        <f t="shared" ref="Z326" si="892">Z325</f>
        <v>0</v>
      </c>
      <c r="AA326" s="404">
        <f t="shared" ref="AA326" si="893">AA325</f>
        <v>1</v>
      </c>
      <c r="AB326" s="404">
        <f t="shared" ref="AB326" si="894">AB325</f>
        <v>0</v>
      </c>
      <c r="AC326" s="404">
        <f t="shared" ref="AC326" si="895">AC325</f>
        <v>0</v>
      </c>
      <c r="AD326" s="404">
        <f t="shared" ref="AD326" si="896">AD325</f>
        <v>0</v>
      </c>
      <c r="AE326" s="404">
        <f t="shared" ref="AE326" si="897">AE325</f>
        <v>0</v>
      </c>
      <c r="AF326" s="404">
        <f t="shared" ref="AF326" si="898">AF325</f>
        <v>0</v>
      </c>
      <c r="AG326" s="404">
        <f t="shared" ref="AG326" si="899">AG325</f>
        <v>0</v>
      </c>
      <c r="AH326" s="404">
        <f t="shared" ref="AH326" si="900">AH325</f>
        <v>0</v>
      </c>
      <c r="AI326" s="404">
        <f t="shared" ref="AI326" si="901">AI325</f>
        <v>0</v>
      </c>
      <c r="AJ326" s="404">
        <f t="shared" ref="AJ326" si="902">AJ325</f>
        <v>0</v>
      </c>
      <c r="AK326" s="404">
        <f t="shared" ref="AK326" si="903">AK325</f>
        <v>0</v>
      </c>
      <c r="AL326" s="404">
        <f t="shared" ref="AL326" si="904">AL325</f>
        <v>0</v>
      </c>
      <c r="AM326" s="299"/>
    </row>
    <row r="327" spans="1:39" outlineLevel="1">
      <c r="B327" s="513"/>
      <c r="C327" s="284"/>
      <c r="D327" s="284"/>
      <c r="E327" s="284"/>
      <c r="F327" s="284"/>
      <c r="G327" s="284"/>
      <c r="H327" s="284"/>
      <c r="I327" s="284"/>
      <c r="J327" s="284"/>
      <c r="K327" s="284"/>
      <c r="L327" s="284"/>
      <c r="M327" s="284"/>
      <c r="N327" s="284"/>
      <c r="O327" s="284"/>
      <c r="P327" s="284"/>
      <c r="Q327" s="284"/>
      <c r="R327" s="284"/>
      <c r="S327" s="284"/>
      <c r="T327" s="284"/>
      <c r="U327" s="284"/>
      <c r="V327" s="284"/>
      <c r="W327" s="284"/>
      <c r="X327" s="284"/>
      <c r="Y327" s="405"/>
      <c r="Z327" s="418"/>
      <c r="AA327" s="418"/>
      <c r="AB327" s="418"/>
      <c r="AC327" s="418"/>
      <c r="AD327" s="418"/>
      <c r="AE327" s="418"/>
      <c r="AF327" s="418"/>
      <c r="AG327" s="418"/>
      <c r="AH327" s="418"/>
      <c r="AI327" s="418"/>
      <c r="AJ327" s="418"/>
      <c r="AK327" s="418"/>
      <c r="AL327" s="418"/>
      <c r="AM327" s="299"/>
    </row>
    <row r="328" spans="1:39" ht="15.75" outlineLevel="1">
      <c r="B328" s="281" t="s">
        <v>500</v>
      </c>
      <c r="C328" s="284"/>
      <c r="D328" s="284"/>
      <c r="E328" s="284"/>
      <c r="F328" s="284"/>
      <c r="G328" s="284"/>
      <c r="H328" s="284"/>
      <c r="I328" s="284"/>
      <c r="J328" s="284"/>
      <c r="K328" s="284"/>
      <c r="L328" s="284"/>
      <c r="M328" s="284"/>
      <c r="N328" s="284"/>
      <c r="O328" s="284"/>
      <c r="P328" s="284"/>
      <c r="Q328" s="284"/>
      <c r="R328" s="284"/>
      <c r="S328" s="284"/>
      <c r="T328" s="284"/>
      <c r="U328" s="284"/>
      <c r="V328" s="284"/>
      <c r="W328" s="284"/>
      <c r="X328" s="284"/>
      <c r="Y328" s="405"/>
      <c r="Z328" s="418"/>
      <c r="AA328" s="418"/>
      <c r="AB328" s="418"/>
      <c r="AC328" s="418"/>
      <c r="AD328" s="418"/>
      <c r="AE328" s="418"/>
      <c r="AF328" s="418"/>
      <c r="AG328" s="418"/>
      <c r="AH328" s="418"/>
      <c r="AI328" s="418"/>
      <c r="AJ328" s="418"/>
      <c r="AK328" s="418"/>
      <c r="AL328" s="418"/>
      <c r="AM328" s="299"/>
    </row>
    <row r="329" spans="1:39" outlineLevel="1">
      <c r="A329" s="515">
        <v>33</v>
      </c>
      <c r="B329" s="513" t="s">
        <v>124</v>
      </c>
      <c r="C329" s="284" t="s">
        <v>24</v>
      </c>
      <c r="D329" s="288">
        <f>'[3]5.  2015-2020 LRAM'!D329</f>
        <v>0</v>
      </c>
      <c r="E329" s="288">
        <f>SUMIF('7.  Persistence Report'!$D$146:$D$150,$B329,'7.  Persistence Report'!AW$146:AW$150)</f>
        <v>0</v>
      </c>
      <c r="F329" s="288">
        <f>SUMIF('7.  Persistence Report'!$D$146:$D$150,$B329,'7.  Persistence Report'!AX$146:AX$150)</f>
        <v>0</v>
      </c>
      <c r="G329" s="288">
        <f>SUMIF('7.  Persistence Report'!$D$146:$D$150,$B329,'7.  Persistence Report'!AY$146:AY$150)</f>
        <v>0</v>
      </c>
      <c r="H329" s="288">
        <f>SUMIF('7.  Persistence Report'!$D$146:$D$150,$B329,'7.  Persistence Report'!AZ$146:AZ$150)</f>
        <v>0</v>
      </c>
      <c r="I329" s="288">
        <f>SUMIF('7.  Persistence Report'!$D$146:$D$150,$B329,'7.  Persistence Report'!BA$146:BA$150)</f>
        <v>0</v>
      </c>
      <c r="J329" s="288">
        <f>SUMIF('7.  Persistence Report'!$D$146:$D$150,$B329,'7.  Persistence Report'!BB$146:BB$150)</f>
        <v>0</v>
      </c>
      <c r="K329" s="288">
        <f>SUMIF('7.  Persistence Report'!$D$146:$D$150,$B329,'7.  Persistence Report'!BC$146:BC$150)</f>
        <v>0</v>
      </c>
      <c r="L329" s="288">
        <f>SUMIF('7.  Persistence Report'!$D$146:$D$150,$B329,'7.  Persistence Report'!BD$146:BD$150)</f>
        <v>0</v>
      </c>
      <c r="M329" s="288">
        <f>SUMIF('7.  Persistence Report'!$D$146:$D$150,$B329,'7.  Persistence Report'!BE$146:BE$150)</f>
        <v>0</v>
      </c>
      <c r="N329" s="288">
        <v>0</v>
      </c>
      <c r="O329" s="288">
        <f>'[3]5.  2015-2020 LRAM'!O329</f>
        <v>0</v>
      </c>
      <c r="P329" s="288">
        <f>SUMIF('7.  Persistence Report'!$D$146:$D$150,$B329,'7.  Persistence Report'!R$146:R$150)</f>
        <v>0</v>
      </c>
      <c r="Q329" s="288">
        <f>SUMIF('7.  Persistence Report'!$D$146:$D$150,$B329,'7.  Persistence Report'!S$146:S$150)</f>
        <v>0</v>
      </c>
      <c r="R329" s="288">
        <f>SUMIF('7.  Persistence Report'!$D$146:$D$150,$B329,'7.  Persistence Report'!T$146:T$150)</f>
        <v>0</v>
      </c>
      <c r="S329" s="288">
        <f>SUMIF('7.  Persistence Report'!$D$146:$D$150,$B329,'7.  Persistence Report'!U$146:U$150)</f>
        <v>0</v>
      </c>
      <c r="T329" s="288">
        <f>SUMIF('7.  Persistence Report'!$D$146:$D$150,$B329,'7.  Persistence Report'!V$146:V$150)</f>
        <v>0</v>
      </c>
      <c r="U329" s="288">
        <f>SUMIF('7.  Persistence Report'!$D$146:$D$150,$B329,'7.  Persistence Report'!W$146:W$150)</f>
        <v>0</v>
      </c>
      <c r="V329" s="288">
        <f>SUMIF('7.  Persistence Report'!$D$146:$D$150,$B329,'7.  Persistence Report'!X$146:X$150)</f>
        <v>0</v>
      </c>
      <c r="W329" s="288">
        <f>SUMIF('7.  Persistence Report'!$D$146:$D$150,$B329,'7.  Persistence Report'!Y$146:Y$150)</f>
        <v>0</v>
      </c>
      <c r="X329" s="288">
        <f>SUMIF('7.  Persistence Report'!$D$146:$D$150,$B329,'7.  Persistence Report'!Z$146:Z$150)</f>
        <v>0</v>
      </c>
      <c r="Y329" s="419"/>
      <c r="Z329" s="403"/>
      <c r="AA329" s="403"/>
      <c r="AB329" s="403"/>
      <c r="AC329" s="403"/>
      <c r="AD329" s="403"/>
      <c r="AE329" s="403"/>
      <c r="AF329" s="403"/>
      <c r="AG329" s="408"/>
      <c r="AH329" s="408"/>
      <c r="AI329" s="408"/>
      <c r="AJ329" s="408"/>
      <c r="AK329" s="408"/>
      <c r="AL329" s="408"/>
      <c r="AM329" s="289">
        <f>SUM(Y329:AL329)</f>
        <v>0</v>
      </c>
    </row>
    <row r="330" spans="1:39" outlineLevel="1">
      <c r="B330" s="287" t="s">
        <v>288</v>
      </c>
      <c r="C330" s="284" t="s">
        <v>162</v>
      </c>
      <c r="D330" s="288">
        <f>'[3]5.  2015-2020 LRAM'!D330</f>
        <v>0</v>
      </c>
      <c r="E330" s="288"/>
      <c r="F330" s="288"/>
      <c r="G330" s="288"/>
      <c r="H330" s="288"/>
      <c r="I330" s="288"/>
      <c r="J330" s="288"/>
      <c r="K330" s="288"/>
      <c r="L330" s="288"/>
      <c r="M330" s="288"/>
      <c r="N330" s="288">
        <f>N329</f>
        <v>0</v>
      </c>
      <c r="O330" s="288">
        <f>'[3]5.  2015-2020 LRAM'!O330</f>
        <v>0</v>
      </c>
      <c r="P330" s="288"/>
      <c r="Q330" s="288"/>
      <c r="R330" s="288"/>
      <c r="S330" s="288"/>
      <c r="T330" s="288"/>
      <c r="U330" s="288"/>
      <c r="V330" s="288"/>
      <c r="W330" s="288"/>
      <c r="X330" s="288"/>
      <c r="Y330" s="404">
        <f>Y329</f>
        <v>0</v>
      </c>
      <c r="Z330" s="404">
        <f t="shared" ref="Z330" si="905">Z329</f>
        <v>0</v>
      </c>
      <c r="AA330" s="404">
        <f t="shared" ref="AA330" si="906">AA329</f>
        <v>0</v>
      </c>
      <c r="AB330" s="404">
        <f t="shared" ref="AB330" si="907">AB329</f>
        <v>0</v>
      </c>
      <c r="AC330" s="404">
        <f t="shared" ref="AC330" si="908">AC329</f>
        <v>0</v>
      </c>
      <c r="AD330" s="404">
        <f t="shared" ref="AD330" si="909">AD329</f>
        <v>0</v>
      </c>
      <c r="AE330" s="404">
        <f t="shared" ref="AE330" si="910">AE329</f>
        <v>0</v>
      </c>
      <c r="AF330" s="404">
        <f t="shared" ref="AF330" si="911">AF329</f>
        <v>0</v>
      </c>
      <c r="AG330" s="404">
        <f t="shared" ref="AG330" si="912">AG329</f>
        <v>0</v>
      </c>
      <c r="AH330" s="404">
        <f t="shared" ref="AH330" si="913">AH329</f>
        <v>0</v>
      </c>
      <c r="AI330" s="404">
        <f t="shared" ref="AI330" si="914">AI329</f>
        <v>0</v>
      </c>
      <c r="AJ330" s="404">
        <f t="shared" ref="AJ330" si="915">AJ329</f>
        <v>0</v>
      </c>
      <c r="AK330" s="404">
        <f t="shared" ref="AK330" si="916">AK329</f>
        <v>0</v>
      </c>
      <c r="AL330" s="404">
        <f t="shared" ref="AL330" si="917">AL329</f>
        <v>0</v>
      </c>
      <c r="AM330" s="299"/>
    </row>
    <row r="331" spans="1:39" outlineLevel="1">
      <c r="B331" s="513"/>
      <c r="C331" s="284"/>
      <c r="D331" s="284"/>
      <c r="E331" s="284"/>
      <c r="F331" s="284"/>
      <c r="G331" s="284"/>
      <c r="H331" s="284"/>
      <c r="I331" s="284"/>
      <c r="J331" s="284"/>
      <c r="K331" s="284"/>
      <c r="L331" s="284"/>
      <c r="M331" s="284"/>
      <c r="N331" s="284"/>
      <c r="O331" s="284"/>
      <c r="P331" s="284"/>
      <c r="Q331" s="284"/>
      <c r="R331" s="284"/>
      <c r="S331" s="284"/>
      <c r="T331" s="284"/>
      <c r="U331" s="284"/>
      <c r="V331" s="284"/>
      <c r="W331" s="284"/>
      <c r="X331" s="284"/>
      <c r="Y331" s="405"/>
      <c r="Z331" s="418"/>
      <c r="AA331" s="418"/>
      <c r="AB331" s="418"/>
      <c r="AC331" s="418"/>
      <c r="AD331" s="418"/>
      <c r="AE331" s="418"/>
      <c r="AF331" s="418"/>
      <c r="AG331" s="418"/>
      <c r="AH331" s="418"/>
      <c r="AI331" s="418"/>
      <c r="AJ331" s="418"/>
      <c r="AK331" s="418"/>
      <c r="AL331" s="418"/>
      <c r="AM331" s="299"/>
    </row>
    <row r="332" spans="1:39" outlineLevel="1">
      <c r="A332" s="515">
        <v>34</v>
      </c>
      <c r="B332" s="513" t="s">
        <v>125</v>
      </c>
      <c r="C332" s="284" t="s">
        <v>24</v>
      </c>
      <c r="D332" s="288">
        <f>'[3]5.  2015-2020 LRAM'!D332</f>
        <v>0</v>
      </c>
      <c r="E332" s="288">
        <f>SUMIF('7.  Persistence Report'!$D$146:$D$150,$B332,'7.  Persistence Report'!AW$146:AW$150)</f>
        <v>0</v>
      </c>
      <c r="F332" s="288">
        <f>SUMIF('7.  Persistence Report'!$D$146:$D$150,$B332,'7.  Persistence Report'!AX$146:AX$150)</f>
        <v>0</v>
      </c>
      <c r="G332" s="288">
        <f>SUMIF('7.  Persistence Report'!$D$146:$D$150,$B332,'7.  Persistence Report'!AY$146:AY$150)</f>
        <v>0</v>
      </c>
      <c r="H332" s="288">
        <f>SUMIF('7.  Persistence Report'!$D$146:$D$150,$B332,'7.  Persistence Report'!AZ$146:AZ$150)</f>
        <v>0</v>
      </c>
      <c r="I332" s="288">
        <f>SUMIF('7.  Persistence Report'!$D$146:$D$150,$B332,'7.  Persistence Report'!BA$146:BA$150)</f>
        <v>0</v>
      </c>
      <c r="J332" s="288">
        <f>SUMIF('7.  Persistence Report'!$D$146:$D$150,$B332,'7.  Persistence Report'!BB$146:BB$150)</f>
        <v>0</v>
      </c>
      <c r="K332" s="288">
        <f>SUMIF('7.  Persistence Report'!$D$146:$D$150,$B332,'7.  Persistence Report'!BC$146:BC$150)</f>
        <v>0</v>
      </c>
      <c r="L332" s="288">
        <f>SUMIF('7.  Persistence Report'!$D$146:$D$150,$B332,'7.  Persistence Report'!BD$146:BD$150)</f>
        <v>0</v>
      </c>
      <c r="M332" s="288">
        <f>SUMIF('7.  Persistence Report'!$D$146:$D$150,$B332,'7.  Persistence Report'!BE$146:BE$150)</f>
        <v>0</v>
      </c>
      <c r="N332" s="288">
        <v>0</v>
      </c>
      <c r="O332" s="288">
        <f>'[3]5.  2015-2020 LRAM'!O332</f>
        <v>0</v>
      </c>
      <c r="P332" s="288">
        <f>SUMIF('7.  Persistence Report'!$D$146:$D$150,$B332,'7.  Persistence Report'!R$146:R$150)</f>
        <v>0</v>
      </c>
      <c r="Q332" s="288">
        <f>SUMIF('7.  Persistence Report'!$D$146:$D$150,$B332,'7.  Persistence Report'!S$146:S$150)</f>
        <v>0</v>
      </c>
      <c r="R332" s="288">
        <f>SUMIF('7.  Persistence Report'!$D$146:$D$150,$B332,'7.  Persistence Report'!T$146:T$150)</f>
        <v>0</v>
      </c>
      <c r="S332" s="288">
        <f>SUMIF('7.  Persistence Report'!$D$146:$D$150,$B332,'7.  Persistence Report'!U$146:U$150)</f>
        <v>0</v>
      </c>
      <c r="T332" s="288">
        <f>SUMIF('7.  Persistence Report'!$D$146:$D$150,$B332,'7.  Persistence Report'!V$146:V$150)</f>
        <v>0</v>
      </c>
      <c r="U332" s="288">
        <f>SUMIF('7.  Persistence Report'!$D$146:$D$150,$B332,'7.  Persistence Report'!W$146:W$150)</f>
        <v>0</v>
      </c>
      <c r="V332" s="288">
        <f>SUMIF('7.  Persistence Report'!$D$146:$D$150,$B332,'7.  Persistence Report'!X$146:X$150)</f>
        <v>0</v>
      </c>
      <c r="W332" s="288">
        <f>SUMIF('7.  Persistence Report'!$D$146:$D$150,$B332,'7.  Persistence Report'!Y$146:Y$150)</f>
        <v>0</v>
      </c>
      <c r="X332" s="288">
        <f>SUMIF('7.  Persistence Report'!$D$146:$D$150,$B332,'7.  Persistence Report'!Z$146:Z$150)</f>
        <v>0</v>
      </c>
      <c r="Y332" s="419"/>
      <c r="Z332" s="403"/>
      <c r="AA332" s="403"/>
      <c r="AB332" s="403"/>
      <c r="AC332" s="403"/>
      <c r="AD332" s="403"/>
      <c r="AE332" s="403"/>
      <c r="AF332" s="403"/>
      <c r="AG332" s="408"/>
      <c r="AH332" s="408"/>
      <c r="AI332" s="408"/>
      <c r="AJ332" s="408"/>
      <c r="AK332" s="408"/>
      <c r="AL332" s="408"/>
      <c r="AM332" s="289">
        <f>SUM(Y332:AL332)</f>
        <v>0</v>
      </c>
    </row>
    <row r="333" spans="1:39" outlineLevel="1">
      <c r="B333" s="287" t="s">
        <v>288</v>
      </c>
      <c r="C333" s="284" t="s">
        <v>162</v>
      </c>
      <c r="D333" s="288">
        <f>'[3]5.  2015-2020 LRAM'!D333</f>
        <v>0</v>
      </c>
      <c r="E333" s="288"/>
      <c r="F333" s="288"/>
      <c r="G333" s="288"/>
      <c r="H333" s="288"/>
      <c r="I333" s="288"/>
      <c r="J333" s="288"/>
      <c r="K333" s="288"/>
      <c r="L333" s="288"/>
      <c r="M333" s="288"/>
      <c r="N333" s="288">
        <f>N332</f>
        <v>0</v>
      </c>
      <c r="O333" s="288">
        <f>'[3]5.  2015-2020 LRAM'!O333</f>
        <v>0</v>
      </c>
      <c r="P333" s="288"/>
      <c r="Q333" s="288"/>
      <c r="R333" s="288"/>
      <c r="S333" s="288"/>
      <c r="T333" s="288"/>
      <c r="U333" s="288"/>
      <c r="V333" s="288"/>
      <c r="W333" s="288"/>
      <c r="X333" s="288"/>
      <c r="Y333" s="404">
        <f>Y332</f>
        <v>0</v>
      </c>
      <c r="Z333" s="404">
        <f t="shared" ref="Z333" si="918">Z332</f>
        <v>0</v>
      </c>
      <c r="AA333" s="404">
        <f t="shared" ref="AA333" si="919">AA332</f>
        <v>0</v>
      </c>
      <c r="AB333" s="404">
        <f t="shared" ref="AB333" si="920">AB332</f>
        <v>0</v>
      </c>
      <c r="AC333" s="404">
        <f t="shared" ref="AC333" si="921">AC332</f>
        <v>0</v>
      </c>
      <c r="AD333" s="404">
        <f t="shared" ref="AD333" si="922">AD332</f>
        <v>0</v>
      </c>
      <c r="AE333" s="404">
        <f t="shared" ref="AE333" si="923">AE332</f>
        <v>0</v>
      </c>
      <c r="AF333" s="404">
        <f t="shared" ref="AF333" si="924">AF332</f>
        <v>0</v>
      </c>
      <c r="AG333" s="404">
        <f t="shared" ref="AG333" si="925">AG332</f>
        <v>0</v>
      </c>
      <c r="AH333" s="404">
        <f t="shared" ref="AH333" si="926">AH332</f>
        <v>0</v>
      </c>
      <c r="AI333" s="404">
        <f t="shared" ref="AI333" si="927">AI332</f>
        <v>0</v>
      </c>
      <c r="AJ333" s="404">
        <f t="shared" ref="AJ333" si="928">AJ332</f>
        <v>0</v>
      </c>
      <c r="AK333" s="404">
        <f t="shared" ref="AK333" si="929">AK332</f>
        <v>0</v>
      </c>
      <c r="AL333" s="404">
        <f t="shared" ref="AL333" si="930">AL332</f>
        <v>0</v>
      </c>
      <c r="AM333" s="299"/>
    </row>
    <row r="334" spans="1:39" outlineLevel="1">
      <c r="B334" s="513"/>
      <c r="C334" s="284"/>
      <c r="D334" s="284"/>
      <c r="E334" s="284"/>
      <c r="F334" s="284"/>
      <c r="G334" s="284"/>
      <c r="H334" s="284"/>
      <c r="I334" s="284"/>
      <c r="J334" s="284"/>
      <c r="K334" s="284"/>
      <c r="L334" s="284"/>
      <c r="M334" s="284"/>
      <c r="N334" s="284"/>
      <c r="O334" s="284"/>
      <c r="P334" s="284"/>
      <c r="Q334" s="284"/>
      <c r="R334" s="284"/>
      <c r="S334" s="284"/>
      <c r="T334" s="284"/>
      <c r="U334" s="284"/>
      <c r="V334" s="284"/>
      <c r="W334" s="284"/>
      <c r="X334" s="284"/>
      <c r="Y334" s="405"/>
      <c r="Z334" s="418"/>
      <c r="AA334" s="418"/>
      <c r="AB334" s="418"/>
      <c r="AC334" s="418"/>
      <c r="AD334" s="418"/>
      <c r="AE334" s="418"/>
      <c r="AF334" s="418"/>
      <c r="AG334" s="418"/>
      <c r="AH334" s="418"/>
      <c r="AI334" s="418"/>
      <c r="AJ334" s="418"/>
      <c r="AK334" s="418"/>
      <c r="AL334" s="418"/>
      <c r="AM334" s="299"/>
    </row>
    <row r="335" spans="1:39" outlineLevel="1">
      <c r="A335" s="515">
        <v>35</v>
      </c>
      <c r="B335" s="513" t="s">
        <v>126</v>
      </c>
      <c r="C335" s="284" t="s">
        <v>24</v>
      </c>
      <c r="D335" s="288">
        <f>'[3]5.  2015-2020 LRAM'!D335</f>
        <v>0</v>
      </c>
      <c r="E335" s="288">
        <f>SUMIF('7.  Persistence Report'!$D$146:$D$150,$B335,'7.  Persistence Report'!AW$146:AW$150)</f>
        <v>0</v>
      </c>
      <c r="F335" s="288">
        <f>SUMIF('7.  Persistence Report'!$D$146:$D$150,$B335,'7.  Persistence Report'!AX$146:AX$150)</f>
        <v>0</v>
      </c>
      <c r="G335" s="288">
        <f>SUMIF('7.  Persistence Report'!$D$146:$D$150,$B335,'7.  Persistence Report'!AY$146:AY$150)</f>
        <v>0</v>
      </c>
      <c r="H335" s="288">
        <f>SUMIF('7.  Persistence Report'!$D$146:$D$150,$B335,'7.  Persistence Report'!AZ$146:AZ$150)</f>
        <v>0</v>
      </c>
      <c r="I335" s="288">
        <f>SUMIF('7.  Persistence Report'!$D$146:$D$150,$B335,'7.  Persistence Report'!BA$146:BA$150)</f>
        <v>0</v>
      </c>
      <c r="J335" s="288">
        <f>SUMIF('7.  Persistence Report'!$D$146:$D$150,$B335,'7.  Persistence Report'!BB$146:BB$150)</f>
        <v>0</v>
      </c>
      <c r="K335" s="288">
        <f>SUMIF('7.  Persistence Report'!$D$146:$D$150,$B335,'7.  Persistence Report'!BC$146:BC$150)</f>
        <v>0</v>
      </c>
      <c r="L335" s="288">
        <f>SUMIF('7.  Persistence Report'!$D$146:$D$150,$B335,'7.  Persistence Report'!BD$146:BD$150)</f>
        <v>0</v>
      </c>
      <c r="M335" s="288">
        <f>SUMIF('7.  Persistence Report'!$D$146:$D$150,$B335,'7.  Persistence Report'!BE$146:BE$150)</f>
        <v>0</v>
      </c>
      <c r="N335" s="288">
        <v>0</v>
      </c>
      <c r="O335" s="288">
        <f>'[3]5.  2015-2020 LRAM'!O335</f>
        <v>0</v>
      </c>
      <c r="P335" s="288">
        <f>SUMIF('7.  Persistence Report'!$D$146:$D$150,$B335,'7.  Persistence Report'!R$146:R$150)</f>
        <v>0</v>
      </c>
      <c r="Q335" s="288">
        <f>SUMIF('7.  Persistence Report'!$D$146:$D$150,$B335,'7.  Persistence Report'!S$146:S$150)</f>
        <v>0</v>
      </c>
      <c r="R335" s="288">
        <f>SUMIF('7.  Persistence Report'!$D$146:$D$150,$B335,'7.  Persistence Report'!T$146:T$150)</f>
        <v>0</v>
      </c>
      <c r="S335" s="288">
        <f>SUMIF('7.  Persistence Report'!$D$146:$D$150,$B335,'7.  Persistence Report'!U$146:U$150)</f>
        <v>0</v>
      </c>
      <c r="T335" s="288">
        <f>SUMIF('7.  Persistence Report'!$D$146:$D$150,$B335,'7.  Persistence Report'!V$146:V$150)</f>
        <v>0</v>
      </c>
      <c r="U335" s="288">
        <f>SUMIF('7.  Persistence Report'!$D$146:$D$150,$B335,'7.  Persistence Report'!W$146:W$150)</f>
        <v>0</v>
      </c>
      <c r="V335" s="288">
        <f>SUMIF('7.  Persistence Report'!$D$146:$D$150,$B335,'7.  Persistence Report'!X$146:X$150)</f>
        <v>0</v>
      </c>
      <c r="W335" s="288">
        <f>SUMIF('7.  Persistence Report'!$D$146:$D$150,$B335,'7.  Persistence Report'!Y$146:Y$150)</f>
        <v>0</v>
      </c>
      <c r="X335" s="288">
        <f>SUMIF('7.  Persistence Report'!$D$146:$D$150,$B335,'7.  Persistence Report'!Z$146:Z$150)</f>
        <v>0</v>
      </c>
      <c r="Y335" s="419"/>
      <c r="Z335" s="403"/>
      <c r="AA335" s="403"/>
      <c r="AB335" s="403"/>
      <c r="AC335" s="403"/>
      <c r="AD335" s="403"/>
      <c r="AE335" s="403"/>
      <c r="AF335" s="403"/>
      <c r="AG335" s="408"/>
      <c r="AH335" s="408"/>
      <c r="AI335" s="408"/>
      <c r="AJ335" s="408"/>
      <c r="AK335" s="408"/>
      <c r="AL335" s="408"/>
      <c r="AM335" s="289">
        <f>SUM(Y335:AL335)</f>
        <v>0</v>
      </c>
    </row>
    <row r="336" spans="1:39" outlineLevel="1">
      <c r="B336" s="287" t="s">
        <v>288</v>
      </c>
      <c r="C336" s="284" t="s">
        <v>162</v>
      </c>
      <c r="D336" s="288">
        <f>'[3]5.  2015-2020 LRAM'!D336</f>
        <v>0</v>
      </c>
      <c r="E336" s="288"/>
      <c r="F336" s="288"/>
      <c r="G336" s="288"/>
      <c r="H336" s="288"/>
      <c r="I336" s="288"/>
      <c r="J336" s="288"/>
      <c r="K336" s="288"/>
      <c r="L336" s="288"/>
      <c r="M336" s="288"/>
      <c r="N336" s="288">
        <f>N335</f>
        <v>0</v>
      </c>
      <c r="O336" s="288">
        <f>'[3]5.  2015-2020 LRAM'!O336</f>
        <v>0</v>
      </c>
      <c r="P336" s="288"/>
      <c r="Q336" s="288"/>
      <c r="R336" s="288"/>
      <c r="S336" s="288"/>
      <c r="T336" s="288"/>
      <c r="U336" s="288"/>
      <c r="V336" s="288"/>
      <c r="W336" s="288"/>
      <c r="X336" s="288"/>
      <c r="Y336" s="404">
        <f>Y335</f>
        <v>0</v>
      </c>
      <c r="Z336" s="404">
        <f t="shared" ref="Z336" si="931">Z335</f>
        <v>0</v>
      </c>
      <c r="AA336" s="404">
        <f t="shared" ref="AA336" si="932">AA335</f>
        <v>0</v>
      </c>
      <c r="AB336" s="404">
        <f t="shared" ref="AB336" si="933">AB335</f>
        <v>0</v>
      </c>
      <c r="AC336" s="404">
        <f t="shared" ref="AC336" si="934">AC335</f>
        <v>0</v>
      </c>
      <c r="AD336" s="404">
        <f t="shared" ref="AD336" si="935">AD335</f>
        <v>0</v>
      </c>
      <c r="AE336" s="404">
        <f t="shared" ref="AE336" si="936">AE335</f>
        <v>0</v>
      </c>
      <c r="AF336" s="404">
        <f t="shared" ref="AF336" si="937">AF335</f>
        <v>0</v>
      </c>
      <c r="AG336" s="404">
        <f t="shared" ref="AG336" si="938">AG335</f>
        <v>0</v>
      </c>
      <c r="AH336" s="404">
        <f t="shared" ref="AH336" si="939">AH335</f>
        <v>0</v>
      </c>
      <c r="AI336" s="404">
        <f t="shared" ref="AI336" si="940">AI335</f>
        <v>0</v>
      </c>
      <c r="AJ336" s="404">
        <f t="shared" ref="AJ336" si="941">AJ335</f>
        <v>0</v>
      </c>
      <c r="AK336" s="404">
        <f t="shared" ref="AK336" si="942">AK335</f>
        <v>0</v>
      </c>
      <c r="AL336" s="404">
        <f t="shared" ref="AL336" si="943">AL335</f>
        <v>0</v>
      </c>
      <c r="AM336" s="299"/>
    </row>
    <row r="337" spans="1:39" outlineLevel="1">
      <c r="B337" s="287"/>
      <c r="C337" s="284"/>
      <c r="D337" s="284"/>
      <c r="E337" s="284"/>
      <c r="F337" s="284"/>
      <c r="G337" s="284"/>
      <c r="H337" s="284"/>
      <c r="I337" s="284"/>
      <c r="J337" s="284"/>
      <c r="K337" s="284"/>
      <c r="L337" s="284"/>
      <c r="M337" s="284"/>
      <c r="N337" s="284"/>
      <c r="O337" s="284"/>
      <c r="P337" s="284"/>
      <c r="Q337" s="284"/>
      <c r="R337" s="284"/>
      <c r="S337" s="284"/>
      <c r="T337" s="284"/>
      <c r="U337" s="284"/>
      <c r="V337" s="284"/>
      <c r="W337" s="284"/>
      <c r="X337" s="284"/>
      <c r="Y337" s="405"/>
      <c r="Z337" s="418"/>
      <c r="AA337" s="418"/>
      <c r="AB337" s="418"/>
      <c r="AC337" s="418"/>
      <c r="AD337" s="418"/>
      <c r="AE337" s="418"/>
      <c r="AF337" s="418"/>
      <c r="AG337" s="418"/>
      <c r="AH337" s="418"/>
      <c r="AI337" s="418"/>
      <c r="AJ337" s="418"/>
      <c r="AK337" s="418"/>
      <c r="AL337" s="418"/>
      <c r="AM337" s="299"/>
    </row>
    <row r="338" spans="1:39" ht="15.75" outlineLevel="1">
      <c r="B338" s="281" t="s">
        <v>501</v>
      </c>
      <c r="C338" s="284"/>
      <c r="D338" s="284"/>
      <c r="E338" s="284"/>
      <c r="F338" s="284"/>
      <c r="G338" s="284"/>
      <c r="H338" s="284"/>
      <c r="I338" s="284"/>
      <c r="J338" s="284"/>
      <c r="K338" s="284"/>
      <c r="L338" s="284"/>
      <c r="M338" s="284"/>
      <c r="N338" s="284"/>
      <c r="O338" s="284"/>
      <c r="P338" s="284"/>
      <c r="Q338" s="284"/>
      <c r="R338" s="284"/>
      <c r="S338" s="284"/>
      <c r="T338" s="284"/>
      <c r="U338" s="284"/>
      <c r="V338" s="284"/>
      <c r="W338" s="284"/>
      <c r="X338" s="284"/>
      <c r="Y338" s="405"/>
      <c r="Z338" s="418"/>
      <c r="AA338" s="418"/>
      <c r="AB338" s="418"/>
      <c r="AC338" s="418"/>
      <c r="AD338" s="418"/>
      <c r="AE338" s="418"/>
      <c r="AF338" s="418"/>
      <c r="AG338" s="418"/>
      <c r="AH338" s="418"/>
      <c r="AI338" s="418"/>
      <c r="AJ338" s="418"/>
      <c r="AK338" s="418"/>
      <c r="AL338" s="418"/>
      <c r="AM338" s="299"/>
    </row>
    <row r="339" spans="1:39" ht="45" outlineLevel="1">
      <c r="A339" s="515">
        <v>36</v>
      </c>
      <c r="B339" s="513" t="s">
        <v>127</v>
      </c>
      <c r="C339" s="284" t="s">
        <v>24</v>
      </c>
      <c r="D339" s="288">
        <f>'[3]5.  2015-2020 LRAM'!D339</f>
        <v>0</v>
      </c>
      <c r="E339" s="288">
        <f>SUMIF('7.  Persistence Report'!$D$146:$D$150,$B339,'7.  Persistence Report'!AW$146:AW$150)</f>
        <v>0</v>
      </c>
      <c r="F339" s="288">
        <f>SUMIF('7.  Persistence Report'!$D$146:$D$150,$B339,'7.  Persistence Report'!AX$146:AX$150)</f>
        <v>0</v>
      </c>
      <c r="G339" s="288">
        <f>SUMIF('7.  Persistence Report'!$D$146:$D$150,$B339,'7.  Persistence Report'!AY$146:AY$150)</f>
        <v>0</v>
      </c>
      <c r="H339" s="288">
        <f>SUMIF('7.  Persistence Report'!$D$146:$D$150,$B339,'7.  Persistence Report'!AZ$146:AZ$150)</f>
        <v>0</v>
      </c>
      <c r="I339" s="288">
        <f>SUMIF('7.  Persistence Report'!$D$146:$D$150,$B339,'7.  Persistence Report'!BA$146:BA$150)</f>
        <v>0</v>
      </c>
      <c r="J339" s="288">
        <f>SUMIF('7.  Persistence Report'!$D$146:$D$150,$B339,'7.  Persistence Report'!BB$146:BB$150)</f>
        <v>0</v>
      </c>
      <c r="K339" s="288">
        <f>SUMIF('7.  Persistence Report'!$D$146:$D$150,$B339,'7.  Persistence Report'!BC$146:BC$150)</f>
        <v>0</v>
      </c>
      <c r="L339" s="288">
        <f>SUMIF('7.  Persistence Report'!$D$146:$D$150,$B339,'7.  Persistence Report'!BD$146:BD$150)</f>
        <v>0</v>
      </c>
      <c r="M339" s="288">
        <f>SUMIF('7.  Persistence Report'!$D$146:$D$150,$B339,'7.  Persistence Report'!BE$146:BE$150)</f>
        <v>0</v>
      </c>
      <c r="N339" s="288">
        <v>12</v>
      </c>
      <c r="O339" s="288">
        <f>'[3]5.  2015-2020 LRAM'!O339</f>
        <v>0</v>
      </c>
      <c r="P339" s="288">
        <f>SUMIF('7.  Persistence Report'!$D$146:$D$150,$B339,'7.  Persistence Report'!R$146:R$150)</f>
        <v>0</v>
      </c>
      <c r="Q339" s="288">
        <f>SUMIF('7.  Persistence Report'!$D$146:$D$150,$B339,'7.  Persistence Report'!S$146:S$150)</f>
        <v>0</v>
      </c>
      <c r="R339" s="288">
        <f>SUMIF('7.  Persistence Report'!$D$146:$D$150,$B339,'7.  Persistence Report'!T$146:T$150)</f>
        <v>0</v>
      </c>
      <c r="S339" s="288">
        <f>SUMIF('7.  Persistence Report'!$D$146:$D$150,$B339,'7.  Persistence Report'!U$146:U$150)</f>
        <v>0</v>
      </c>
      <c r="T339" s="288">
        <f>SUMIF('7.  Persistence Report'!$D$146:$D$150,$B339,'7.  Persistence Report'!V$146:V$150)</f>
        <v>0</v>
      </c>
      <c r="U339" s="288">
        <f>SUMIF('7.  Persistence Report'!$D$146:$D$150,$B339,'7.  Persistence Report'!W$146:W$150)</f>
        <v>0</v>
      </c>
      <c r="V339" s="288">
        <f>SUMIF('7.  Persistence Report'!$D$146:$D$150,$B339,'7.  Persistence Report'!X$146:X$150)</f>
        <v>0</v>
      </c>
      <c r="W339" s="288">
        <f>SUMIF('7.  Persistence Report'!$D$146:$D$150,$B339,'7.  Persistence Report'!Y$146:Y$150)</f>
        <v>0</v>
      </c>
      <c r="X339" s="288">
        <f>SUMIF('7.  Persistence Report'!$D$146:$D$150,$B339,'7.  Persistence Report'!Z$146:Z$150)</f>
        <v>0</v>
      </c>
      <c r="Y339" s="419"/>
      <c r="Z339" s="403"/>
      <c r="AA339" s="403"/>
      <c r="AB339" s="403"/>
      <c r="AC339" s="403"/>
      <c r="AD339" s="403"/>
      <c r="AE339" s="403"/>
      <c r="AF339" s="403"/>
      <c r="AG339" s="408"/>
      <c r="AH339" s="408"/>
      <c r="AI339" s="408"/>
      <c r="AJ339" s="408"/>
      <c r="AK339" s="408"/>
      <c r="AL339" s="408"/>
      <c r="AM339" s="289">
        <f>SUM(Y339:AL339)</f>
        <v>0</v>
      </c>
    </row>
    <row r="340" spans="1:39" outlineLevel="1">
      <c r="B340" s="287" t="s">
        <v>288</v>
      </c>
      <c r="C340" s="284" t="s">
        <v>162</v>
      </c>
      <c r="D340" s="288">
        <f>'[3]5.  2015-2020 LRAM'!D340</f>
        <v>0</v>
      </c>
      <c r="E340" s="288"/>
      <c r="F340" s="288"/>
      <c r="G340" s="288"/>
      <c r="H340" s="288"/>
      <c r="I340" s="288"/>
      <c r="J340" s="288"/>
      <c r="K340" s="288"/>
      <c r="L340" s="288"/>
      <c r="M340" s="288"/>
      <c r="N340" s="288">
        <f>N339</f>
        <v>12</v>
      </c>
      <c r="O340" s="288">
        <f>'[3]5.  2015-2020 LRAM'!O340</f>
        <v>0</v>
      </c>
      <c r="P340" s="288"/>
      <c r="Q340" s="288"/>
      <c r="R340" s="288"/>
      <c r="S340" s="288"/>
      <c r="T340" s="288"/>
      <c r="U340" s="288"/>
      <c r="V340" s="288"/>
      <c r="W340" s="288"/>
      <c r="X340" s="288"/>
      <c r="Y340" s="404">
        <f>Y339</f>
        <v>0</v>
      </c>
      <c r="Z340" s="404">
        <f t="shared" ref="Z340" si="944">Z339</f>
        <v>0</v>
      </c>
      <c r="AA340" s="404">
        <f t="shared" ref="AA340" si="945">AA339</f>
        <v>0</v>
      </c>
      <c r="AB340" s="404">
        <f t="shared" ref="AB340" si="946">AB339</f>
        <v>0</v>
      </c>
      <c r="AC340" s="404">
        <f t="shared" ref="AC340" si="947">AC339</f>
        <v>0</v>
      </c>
      <c r="AD340" s="404">
        <f t="shared" ref="AD340" si="948">AD339</f>
        <v>0</v>
      </c>
      <c r="AE340" s="404">
        <f t="shared" ref="AE340" si="949">AE339</f>
        <v>0</v>
      </c>
      <c r="AF340" s="404">
        <f t="shared" ref="AF340" si="950">AF339</f>
        <v>0</v>
      </c>
      <c r="AG340" s="404">
        <f t="shared" ref="AG340" si="951">AG339</f>
        <v>0</v>
      </c>
      <c r="AH340" s="404">
        <f t="shared" ref="AH340" si="952">AH339</f>
        <v>0</v>
      </c>
      <c r="AI340" s="404">
        <f t="shared" ref="AI340" si="953">AI339</f>
        <v>0</v>
      </c>
      <c r="AJ340" s="404">
        <f t="shared" ref="AJ340" si="954">AJ339</f>
        <v>0</v>
      </c>
      <c r="AK340" s="404">
        <f t="shared" ref="AK340" si="955">AK339</f>
        <v>0</v>
      </c>
      <c r="AL340" s="404">
        <f t="shared" ref="AL340" si="956">AL339</f>
        <v>0</v>
      </c>
      <c r="AM340" s="299"/>
    </row>
    <row r="341" spans="1:39" outlineLevel="1">
      <c r="B341" s="513"/>
      <c r="C341" s="284"/>
      <c r="D341" s="284"/>
      <c r="E341" s="284"/>
      <c r="F341" s="284"/>
      <c r="G341" s="284"/>
      <c r="H341" s="284"/>
      <c r="I341" s="284"/>
      <c r="J341" s="284"/>
      <c r="K341" s="284"/>
      <c r="L341" s="284"/>
      <c r="M341" s="284"/>
      <c r="N341" s="284"/>
      <c r="O341" s="284"/>
      <c r="P341" s="284"/>
      <c r="Q341" s="284"/>
      <c r="R341" s="284"/>
      <c r="S341" s="284"/>
      <c r="T341" s="284"/>
      <c r="U341" s="284"/>
      <c r="V341" s="284"/>
      <c r="W341" s="284"/>
      <c r="X341" s="284"/>
      <c r="Y341" s="405"/>
      <c r="Z341" s="418"/>
      <c r="AA341" s="418"/>
      <c r="AB341" s="418"/>
      <c r="AC341" s="418"/>
      <c r="AD341" s="418"/>
      <c r="AE341" s="418"/>
      <c r="AF341" s="418"/>
      <c r="AG341" s="418"/>
      <c r="AH341" s="418"/>
      <c r="AI341" s="418"/>
      <c r="AJ341" s="418"/>
      <c r="AK341" s="418"/>
      <c r="AL341" s="418"/>
      <c r="AM341" s="299"/>
    </row>
    <row r="342" spans="1:39" ht="30" outlineLevel="1">
      <c r="A342" s="515">
        <v>37</v>
      </c>
      <c r="B342" s="513" t="s">
        <v>128</v>
      </c>
      <c r="C342" s="284" t="s">
        <v>24</v>
      </c>
      <c r="D342" s="288">
        <f>'[3]5.  2015-2020 LRAM'!D342</f>
        <v>0</v>
      </c>
      <c r="E342" s="288">
        <f>SUMIF('7.  Persistence Report'!$D$146:$D$150,$B342,'7.  Persistence Report'!AW$146:AW$150)</f>
        <v>0</v>
      </c>
      <c r="F342" s="288">
        <f>SUMIF('7.  Persistence Report'!$D$146:$D$150,$B342,'7.  Persistence Report'!AX$146:AX$150)</f>
        <v>0</v>
      </c>
      <c r="G342" s="288">
        <f>SUMIF('7.  Persistence Report'!$D$146:$D$150,$B342,'7.  Persistence Report'!AY$146:AY$150)</f>
        <v>0</v>
      </c>
      <c r="H342" s="288">
        <f>SUMIF('7.  Persistence Report'!$D$146:$D$150,$B342,'7.  Persistence Report'!AZ$146:AZ$150)</f>
        <v>0</v>
      </c>
      <c r="I342" s="288">
        <f>SUMIF('7.  Persistence Report'!$D$146:$D$150,$B342,'7.  Persistence Report'!BA$146:BA$150)</f>
        <v>0</v>
      </c>
      <c r="J342" s="288">
        <f>SUMIF('7.  Persistence Report'!$D$146:$D$150,$B342,'7.  Persistence Report'!BB$146:BB$150)</f>
        <v>0</v>
      </c>
      <c r="K342" s="288">
        <f>SUMIF('7.  Persistence Report'!$D$146:$D$150,$B342,'7.  Persistence Report'!BC$146:BC$150)</f>
        <v>0</v>
      </c>
      <c r="L342" s="288">
        <f>SUMIF('7.  Persistence Report'!$D$146:$D$150,$B342,'7.  Persistence Report'!BD$146:BD$150)</f>
        <v>0</v>
      </c>
      <c r="M342" s="288">
        <f>SUMIF('7.  Persistence Report'!$D$146:$D$150,$B342,'7.  Persistence Report'!BE$146:BE$150)</f>
        <v>0</v>
      </c>
      <c r="N342" s="288">
        <v>12</v>
      </c>
      <c r="O342" s="288">
        <f>'[3]5.  2015-2020 LRAM'!O342</f>
        <v>0</v>
      </c>
      <c r="P342" s="288">
        <f>SUMIF('7.  Persistence Report'!$D$146:$D$150,$B342,'7.  Persistence Report'!R$146:R$150)</f>
        <v>0</v>
      </c>
      <c r="Q342" s="288">
        <f>SUMIF('7.  Persistence Report'!$D$146:$D$150,$B342,'7.  Persistence Report'!S$146:S$150)</f>
        <v>0</v>
      </c>
      <c r="R342" s="288">
        <f>SUMIF('7.  Persistence Report'!$D$146:$D$150,$B342,'7.  Persistence Report'!T$146:T$150)</f>
        <v>0</v>
      </c>
      <c r="S342" s="288">
        <f>SUMIF('7.  Persistence Report'!$D$146:$D$150,$B342,'7.  Persistence Report'!U$146:U$150)</f>
        <v>0</v>
      </c>
      <c r="T342" s="288">
        <f>SUMIF('7.  Persistence Report'!$D$146:$D$150,$B342,'7.  Persistence Report'!V$146:V$150)</f>
        <v>0</v>
      </c>
      <c r="U342" s="288">
        <f>SUMIF('7.  Persistence Report'!$D$146:$D$150,$B342,'7.  Persistence Report'!W$146:W$150)</f>
        <v>0</v>
      </c>
      <c r="V342" s="288">
        <f>SUMIF('7.  Persistence Report'!$D$146:$D$150,$B342,'7.  Persistence Report'!X$146:X$150)</f>
        <v>0</v>
      </c>
      <c r="W342" s="288">
        <f>SUMIF('7.  Persistence Report'!$D$146:$D$150,$B342,'7.  Persistence Report'!Y$146:Y$150)</f>
        <v>0</v>
      </c>
      <c r="X342" s="288">
        <f>SUMIF('7.  Persistence Report'!$D$146:$D$150,$B342,'7.  Persistence Report'!Z$146:Z$150)</f>
        <v>0</v>
      </c>
      <c r="Y342" s="419"/>
      <c r="Z342" s="403"/>
      <c r="AA342" s="403"/>
      <c r="AB342" s="403"/>
      <c r="AC342" s="403"/>
      <c r="AD342" s="403"/>
      <c r="AE342" s="403"/>
      <c r="AF342" s="403"/>
      <c r="AG342" s="408"/>
      <c r="AH342" s="408"/>
      <c r="AI342" s="408"/>
      <c r="AJ342" s="408"/>
      <c r="AK342" s="408"/>
      <c r="AL342" s="408"/>
      <c r="AM342" s="289">
        <f>SUM(Y342:AL342)</f>
        <v>0</v>
      </c>
    </row>
    <row r="343" spans="1:39" outlineLevel="1">
      <c r="B343" s="287" t="s">
        <v>288</v>
      </c>
      <c r="C343" s="284" t="s">
        <v>162</v>
      </c>
      <c r="D343" s="288">
        <f>'[3]5.  2015-2020 LRAM'!D343</f>
        <v>0</v>
      </c>
      <c r="E343" s="288"/>
      <c r="F343" s="288"/>
      <c r="G343" s="288"/>
      <c r="H343" s="288"/>
      <c r="I343" s="288"/>
      <c r="J343" s="288"/>
      <c r="K343" s="288"/>
      <c r="L343" s="288"/>
      <c r="M343" s="288"/>
      <c r="N343" s="288">
        <f>N342</f>
        <v>12</v>
      </c>
      <c r="O343" s="288">
        <f>'[3]5.  2015-2020 LRAM'!O343</f>
        <v>0</v>
      </c>
      <c r="P343" s="288"/>
      <c r="Q343" s="288"/>
      <c r="R343" s="288"/>
      <c r="S343" s="288"/>
      <c r="T343" s="288"/>
      <c r="U343" s="288"/>
      <c r="V343" s="288"/>
      <c r="W343" s="288"/>
      <c r="X343" s="288"/>
      <c r="Y343" s="404">
        <f>Y342</f>
        <v>0</v>
      </c>
      <c r="Z343" s="404">
        <f t="shared" ref="Z343" si="957">Z342</f>
        <v>0</v>
      </c>
      <c r="AA343" s="404">
        <f t="shared" ref="AA343" si="958">AA342</f>
        <v>0</v>
      </c>
      <c r="AB343" s="404">
        <f t="shared" ref="AB343" si="959">AB342</f>
        <v>0</v>
      </c>
      <c r="AC343" s="404">
        <f t="shared" ref="AC343" si="960">AC342</f>
        <v>0</v>
      </c>
      <c r="AD343" s="404">
        <f t="shared" ref="AD343" si="961">AD342</f>
        <v>0</v>
      </c>
      <c r="AE343" s="404">
        <f t="shared" ref="AE343" si="962">AE342</f>
        <v>0</v>
      </c>
      <c r="AF343" s="404">
        <f t="shared" ref="AF343" si="963">AF342</f>
        <v>0</v>
      </c>
      <c r="AG343" s="404">
        <f t="shared" ref="AG343" si="964">AG342</f>
        <v>0</v>
      </c>
      <c r="AH343" s="404">
        <f t="shared" ref="AH343" si="965">AH342</f>
        <v>0</v>
      </c>
      <c r="AI343" s="404">
        <f t="shared" ref="AI343" si="966">AI342</f>
        <v>0</v>
      </c>
      <c r="AJ343" s="404">
        <f t="shared" ref="AJ343" si="967">AJ342</f>
        <v>0</v>
      </c>
      <c r="AK343" s="404">
        <f t="shared" ref="AK343" si="968">AK342</f>
        <v>0</v>
      </c>
      <c r="AL343" s="404">
        <f t="shared" ref="AL343" si="969">AL342</f>
        <v>0</v>
      </c>
      <c r="AM343" s="299"/>
    </row>
    <row r="344" spans="1:39" outlineLevel="1">
      <c r="B344" s="513"/>
      <c r="C344" s="284"/>
      <c r="D344" s="284"/>
      <c r="E344" s="284"/>
      <c r="F344" s="284"/>
      <c r="G344" s="284"/>
      <c r="H344" s="284"/>
      <c r="I344" s="284"/>
      <c r="J344" s="284"/>
      <c r="K344" s="284"/>
      <c r="L344" s="284"/>
      <c r="M344" s="284"/>
      <c r="N344" s="284"/>
      <c r="O344" s="284"/>
      <c r="P344" s="284"/>
      <c r="Q344" s="284"/>
      <c r="R344" s="284"/>
      <c r="S344" s="284"/>
      <c r="T344" s="284"/>
      <c r="U344" s="284"/>
      <c r="V344" s="284"/>
      <c r="W344" s="284"/>
      <c r="X344" s="284"/>
      <c r="Y344" s="405"/>
      <c r="Z344" s="418"/>
      <c r="AA344" s="418"/>
      <c r="AB344" s="418"/>
      <c r="AC344" s="418"/>
      <c r="AD344" s="418"/>
      <c r="AE344" s="418"/>
      <c r="AF344" s="418"/>
      <c r="AG344" s="418"/>
      <c r="AH344" s="418"/>
      <c r="AI344" s="418"/>
      <c r="AJ344" s="418"/>
      <c r="AK344" s="418"/>
      <c r="AL344" s="418"/>
      <c r="AM344" s="299"/>
    </row>
    <row r="345" spans="1:39" outlineLevel="1">
      <c r="A345" s="515">
        <v>38</v>
      </c>
      <c r="B345" s="513" t="s">
        <v>129</v>
      </c>
      <c r="C345" s="284" t="s">
        <v>24</v>
      </c>
      <c r="D345" s="288">
        <f>'[3]5.  2015-2020 LRAM'!D345</f>
        <v>0</v>
      </c>
      <c r="E345" s="288">
        <f>SUMIF('7.  Persistence Report'!$D$146:$D$150,$B345,'7.  Persistence Report'!AW$146:AW$150)</f>
        <v>0</v>
      </c>
      <c r="F345" s="288">
        <f>SUMIF('7.  Persistence Report'!$D$146:$D$150,$B345,'7.  Persistence Report'!AX$146:AX$150)</f>
        <v>0</v>
      </c>
      <c r="G345" s="288">
        <f>SUMIF('7.  Persistence Report'!$D$146:$D$150,$B345,'7.  Persistence Report'!AY$146:AY$150)</f>
        <v>0</v>
      </c>
      <c r="H345" s="288">
        <f>SUMIF('7.  Persistence Report'!$D$146:$D$150,$B345,'7.  Persistence Report'!AZ$146:AZ$150)</f>
        <v>0</v>
      </c>
      <c r="I345" s="288">
        <f>SUMIF('7.  Persistence Report'!$D$146:$D$150,$B345,'7.  Persistence Report'!BA$146:BA$150)</f>
        <v>0</v>
      </c>
      <c r="J345" s="288">
        <f>SUMIF('7.  Persistence Report'!$D$146:$D$150,$B345,'7.  Persistence Report'!BB$146:BB$150)</f>
        <v>0</v>
      </c>
      <c r="K345" s="288">
        <f>SUMIF('7.  Persistence Report'!$D$146:$D$150,$B345,'7.  Persistence Report'!BC$146:BC$150)</f>
        <v>0</v>
      </c>
      <c r="L345" s="288">
        <f>SUMIF('7.  Persistence Report'!$D$146:$D$150,$B345,'7.  Persistence Report'!BD$146:BD$150)</f>
        <v>0</v>
      </c>
      <c r="M345" s="288">
        <f>SUMIF('7.  Persistence Report'!$D$146:$D$150,$B345,'7.  Persistence Report'!BE$146:BE$150)</f>
        <v>0</v>
      </c>
      <c r="N345" s="288">
        <v>12</v>
      </c>
      <c r="O345" s="288">
        <f>'[3]5.  2015-2020 LRAM'!O345</f>
        <v>0</v>
      </c>
      <c r="P345" s="288">
        <f>SUMIF('7.  Persistence Report'!$D$146:$D$150,$B345,'7.  Persistence Report'!R$146:R$150)</f>
        <v>0</v>
      </c>
      <c r="Q345" s="288">
        <f>SUMIF('7.  Persistence Report'!$D$146:$D$150,$B345,'7.  Persistence Report'!S$146:S$150)</f>
        <v>0</v>
      </c>
      <c r="R345" s="288">
        <f>SUMIF('7.  Persistence Report'!$D$146:$D$150,$B345,'7.  Persistence Report'!T$146:T$150)</f>
        <v>0</v>
      </c>
      <c r="S345" s="288">
        <f>SUMIF('7.  Persistence Report'!$D$146:$D$150,$B345,'7.  Persistence Report'!U$146:U$150)</f>
        <v>0</v>
      </c>
      <c r="T345" s="288">
        <f>SUMIF('7.  Persistence Report'!$D$146:$D$150,$B345,'7.  Persistence Report'!V$146:V$150)</f>
        <v>0</v>
      </c>
      <c r="U345" s="288">
        <f>SUMIF('7.  Persistence Report'!$D$146:$D$150,$B345,'7.  Persistence Report'!W$146:W$150)</f>
        <v>0</v>
      </c>
      <c r="V345" s="288">
        <f>SUMIF('7.  Persistence Report'!$D$146:$D$150,$B345,'7.  Persistence Report'!X$146:X$150)</f>
        <v>0</v>
      </c>
      <c r="W345" s="288">
        <f>SUMIF('7.  Persistence Report'!$D$146:$D$150,$B345,'7.  Persistence Report'!Y$146:Y$150)</f>
        <v>0</v>
      </c>
      <c r="X345" s="288">
        <f>SUMIF('7.  Persistence Report'!$D$146:$D$150,$B345,'7.  Persistence Report'!Z$146:Z$150)</f>
        <v>0</v>
      </c>
      <c r="Y345" s="419"/>
      <c r="Z345" s="403"/>
      <c r="AA345" s="403"/>
      <c r="AB345" s="403"/>
      <c r="AC345" s="403"/>
      <c r="AD345" s="403"/>
      <c r="AE345" s="403"/>
      <c r="AF345" s="403"/>
      <c r="AG345" s="408"/>
      <c r="AH345" s="408"/>
      <c r="AI345" s="408"/>
      <c r="AJ345" s="408"/>
      <c r="AK345" s="408"/>
      <c r="AL345" s="408"/>
      <c r="AM345" s="289">
        <f>SUM(Y345:AL345)</f>
        <v>0</v>
      </c>
    </row>
    <row r="346" spans="1:39" outlineLevel="1">
      <c r="B346" s="287" t="s">
        <v>288</v>
      </c>
      <c r="C346" s="284" t="s">
        <v>162</v>
      </c>
      <c r="D346" s="288">
        <f>'[3]5.  2015-2020 LRAM'!D346</f>
        <v>0</v>
      </c>
      <c r="E346" s="288"/>
      <c r="F346" s="288"/>
      <c r="G346" s="288"/>
      <c r="H346" s="288"/>
      <c r="I346" s="288"/>
      <c r="J346" s="288"/>
      <c r="K346" s="288"/>
      <c r="L346" s="288"/>
      <c r="M346" s="288"/>
      <c r="N346" s="288">
        <f>N345</f>
        <v>12</v>
      </c>
      <c r="O346" s="288">
        <f>'[3]5.  2015-2020 LRAM'!O346</f>
        <v>0</v>
      </c>
      <c r="P346" s="288"/>
      <c r="Q346" s="288"/>
      <c r="R346" s="288"/>
      <c r="S346" s="288"/>
      <c r="T346" s="288"/>
      <c r="U346" s="288"/>
      <c r="V346" s="288"/>
      <c r="W346" s="288"/>
      <c r="X346" s="288"/>
      <c r="Y346" s="404">
        <f>Y345</f>
        <v>0</v>
      </c>
      <c r="Z346" s="404">
        <f t="shared" ref="Z346" si="970">Z345</f>
        <v>0</v>
      </c>
      <c r="AA346" s="404">
        <f t="shared" ref="AA346" si="971">AA345</f>
        <v>0</v>
      </c>
      <c r="AB346" s="404">
        <f t="shared" ref="AB346" si="972">AB345</f>
        <v>0</v>
      </c>
      <c r="AC346" s="404">
        <f t="shared" ref="AC346" si="973">AC345</f>
        <v>0</v>
      </c>
      <c r="AD346" s="404">
        <f t="shared" ref="AD346" si="974">AD345</f>
        <v>0</v>
      </c>
      <c r="AE346" s="404">
        <f t="shared" ref="AE346" si="975">AE345</f>
        <v>0</v>
      </c>
      <c r="AF346" s="404">
        <f t="shared" ref="AF346" si="976">AF345</f>
        <v>0</v>
      </c>
      <c r="AG346" s="404">
        <f t="shared" ref="AG346" si="977">AG345</f>
        <v>0</v>
      </c>
      <c r="AH346" s="404">
        <f t="shared" ref="AH346" si="978">AH345</f>
        <v>0</v>
      </c>
      <c r="AI346" s="404">
        <f t="shared" ref="AI346" si="979">AI345</f>
        <v>0</v>
      </c>
      <c r="AJ346" s="404">
        <f t="shared" ref="AJ346" si="980">AJ345</f>
        <v>0</v>
      </c>
      <c r="AK346" s="404">
        <f t="shared" ref="AK346" si="981">AK345</f>
        <v>0</v>
      </c>
      <c r="AL346" s="404">
        <f t="shared" ref="AL346" si="982">AL345</f>
        <v>0</v>
      </c>
      <c r="AM346" s="299"/>
    </row>
    <row r="347" spans="1:39" outlineLevel="1">
      <c r="B347" s="513"/>
      <c r="C347" s="284"/>
      <c r="D347" s="284"/>
      <c r="E347" s="284"/>
      <c r="F347" s="284"/>
      <c r="G347" s="284"/>
      <c r="H347" s="284"/>
      <c r="I347" s="284"/>
      <c r="J347" s="284"/>
      <c r="K347" s="284"/>
      <c r="L347" s="284"/>
      <c r="M347" s="284"/>
      <c r="N347" s="284"/>
      <c r="O347" s="284"/>
      <c r="P347" s="284"/>
      <c r="Q347" s="284"/>
      <c r="R347" s="284"/>
      <c r="S347" s="284"/>
      <c r="T347" s="284"/>
      <c r="U347" s="284"/>
      <c r="V347" s="284"/>
      <c r="W347" s="284"/>
      <c r="X347" s="284"/>
      <c r="Y347" s="405"/>
      <c r="Z347" s="418"/>
      <c r="AA347" s="418"/>
      <c r="AB347" s="418"/>
      <c r="AC347" s="418"/>
      <c r="AD347" s="418"/>
      <c r="AE347" s="418"/>
      <c r="AF347" s="418"/>
      <c r="AG347" s="418"/>
      <c r="AH347" s="418"/>
      <c r="AI347" s="418"/>
      <c r="AJ347" s="418"/>
      <c r="AK347" s="418"/>
      <c r="AL347" s="418"/>
      <c r="AM347" s="299"/>
    </row>
    <row r="348" spans="1:39" ht="30" outlineLevel="1">
      <c r="A348" s="515">
        <v>39</v>
      </c>
      <c r="B348" s="513" t="s">
        <v>130</v>
      </c>
      <c r="C348" s="284" t="s">
        <v>24</v>
      </c>
      <c r="D348" s="288">
        <f>'[3]5.  2015-2020 LRAM'!D348</f>
        <v>0</v>
      </c>
      <c r="E348" s="288">
        <f>SUMIF('7.  Persistence Report'!$D$146:$D$150,$B348,'7.  Persistence Report'!AW$146:AW$150)</f>
        <v>0</v>
      </c>
      <c r="F348" s="288">
        <f>SUMIF('7.  Persistence Report'!$D$146:$D$150,$B348,'7.  Persistence Report'!AX$146:AX$150)</f>
        <v>0</v>
      </c>
      <c r="G348" s="288">
        <f>SUMIF('7.  Persistence Report'!$D$146:$D$150,$B348,'7.  Persistence Report'!AY$146:AY$150)</f>
        <v>0</v>
      </c>
      <c r="H348" s="288">
        <f>SUMIF('7.  Persistence Report'!$D$146:$D$150,$B348,'7.  Persistence Report'!AZ$146:AZ$150)</f>
        <v>0</v>
      </c>
      <c r="I348" s="288">
        <f>SUMIF('7.  Persistence Report'!$D$146:$D$150,$B348,'7.  Persistence Report'!BA$146:BA$150)</f>
        <v>0</v>
      </c>
      <c r="J348" s="288">
        <f>SUMIF('7.  Persistence Report'!$D$146:$D$150,$B348,'7.  Persistence Report'!BB$146:BB$150)</f>
        <v>0</v>
      </c>
      <c r="K348" s="288">
        <f>SUMIF('7.  Persistence Report'!$D$146:$D$150,$B348,'7.  Persistence Report'!BC$146:BC$150)</f>
        <v>0</v>
      </c>
      <c r="L348" s="288">
        <f>SUMIF('7.  Persistence Report'!$D$146:$D$150,$B348,'7.  Persistence Report'!BD$146:BD$150)</f>
        <v>0</v>
      </c>
      <c r="M348" s="288">
        <f>SUMIF('7.  Persistence Report'!$D$146:$D$150,$B348,'7.  Persistence Report'!BE$146:BE$150)</f>
        <v>0</v>
      </c>
      <c r="N348" s="288">
        <v>12</v>
      </c>
      <c r="O348" s="288">
        <f>'[3]5.  2015-2020 LRAM'!O348</f>
        <v>0</v>
      </c>
      <c r="P348" s="288">
        <f>SUMIF('7.  Persistence Report'!$D$146:$D$150,$B348,'7.  Persistence Report'!R$146:R$150)</f>
        <v>0</v>
      </c>
      <c r="Q348" s="288">
        <f>SUMIF('7.  Persistence Report'!$D$146:$D$150,$B348,'7.  Persistence Report'!S$146:S$150)</f>
        <v>0</v>
      </c>
      <c r="R348" s="288">
        <f>SUMIF('7.  Persistence Report'!$D$146:$D$150,$B348,'7.  Persistence Report'!T$146:T$150)</f>
        <v>0</v>
      </c>
      <c r="S348" s="288">
        <f>SUMIF('7.  Persistence Report'!$D$146:$D$150,$B348,'7.  Persistence Report'!U$146:U$150)</f>
        <v>0</v>
      </c>
      <c r="T348" s="288">
        <f>SUMIF('7.  Persistence Report'!$D$146:$D$150,$B348,'7.  Persistence Report'!V$146:V$150)</f>
        <v>0</v>
      </c>
      <c r="U348" s="288">
        <f>SUMIF('7.  Persistence Report'!$D$146:$D$150,$B348,'7.  Persistence Report'!W$146:W$150)</f>
        <v>0</v>
      </c>
      <c r="V348" s="288">
        <f>SUMIF('7.  Persistence Report'!$D$146:$D$150,$B348,'7.  Persistence Report'!X$146:X$150)</f>
        <v>0</v>
      </c>
      <c r="W348" s="288">
        <f>SUMIF('7.  Persistence Report'!$D$146:$D$150,$B348,'7.  Persistence Report'!Y$146:Y$150)</f>
        <v>0</v>
      </c>
      <c r="X348" s="288">
        <f>SUMIF('7.  Persistence Report'!$D$146:$D$150,$B348,'7.  Persistence Report'!Z$146:Z$150)</f>
        <v>0</v>
      </c>
      <c r="Y348" s="419"/>
      <c r="Z348" s="403"/>
      <c r="AA348" s="403"/>
      <c r="AB348" s="403"/>
      <c r="AC348" s="403"/>
      <c r="AD348" s="403"/>
      <c r="AE348" s="403"/>
      <c r="AF348" s="403"/>
      <c r="AG348" s="408"/>
      <c r="AH348" s="408"/>
      <c r="AI348" s="408"/>
      <c r="AJ348" s="408"/>
      <c r="AK348" s="408"/>
      <c r="AL348" s="408"/>
      <c r="AM348" s="289">
        <f>SUM(Y348:AL348)</f>
        <v>0</v>
      </c>
    </row>
    <row r="349" spans="1:39" outlineLevel="1">
      <c r="B349" s="287" t="s">
        <v>288</v>
      </c>
      <c r="C349" s="284" t="s">
        <v>162</v>
      </c>
      <c r="D349" s="288">
        <f>'[3]5.  2015-2020 LRAM'!D349</f>
        <v>0</v>
      </c>
      <c r="E349" s="288"/>
      <c r="F349" s="288"/>
      <c r="G349" s="288"/>
      <c r="H349" s="288"/>
      <c r="I349" s="288"/>
      <c r="J349" s="288"/>
      <c r="K349" s="288"/>
      <c r="L349" s="288"/>
      <c r="M349" s="288"/>
      <c r="N349" s="288">
        <f>N348</f>
        <v>12</v>
      </c>
      <c r="O349" s="288">
        <f>'[3]5.  2015-2020 LRAM'!O349</f>
        <v>0</v>
      </c>
      <c r="P349" s="288"/>
      <c r="Q349" s="288"/>
      <c r="R349" s="288"/>
      <c r="S349" s="288"/>
      <c r="T349" s="288"/>
      <c r="U349" s="288"/>
      <c r="V349" s="288"/>
      <c r="W349" s="288"/>
      <c r="X349" s="288"/>
      <c r="Y349" s="404">
        <f>Y348</f>
        <v>0</v>
      </c>
      <c r="Z349" s="404">
        <f t="shared" ref="Z349" si="983">Z348</f>
        <v>0</v>
      </c>
      <c r="AA349" s="404">
        <f t="shared" ref="AA349" si="984">AA348</f>
        <v>0</v>
      </c>
      <c r="AB349" s="404">
        <f t="shared" ref="AB349" si="985">AB348</f>
        <v>0</v>
      </c>
      <c r="AC349" s="404">
        <f t="shared" ref="AC349" si="986">AC348</f>
        <v>0</v>
      </c>
      <c r="AD349" s="404">
        <f t="shared" ref="AD349" si="987">AD348</f>
        <v>0</v>
      </c>
      <c r="AE349" s="404">
        <f t="shared" ref="AE349" si="988">AE348</f>
        <v>0</v>
      </c>
      <c r="AF349" s="404">
        <f t="shared" ref="AF349" si="989">AF348</f>
        <v>0</v>
      </c>
      <c r="AG349" s="404">
        <f t="shared" ref="AG349" si="990">AG348</f>
        <v>0</v>
      </c>
      <c r="AH349" s="404">
        <f t="shared" ref="AH349" si="991">AH348</f>
        <v>0</v>
      </c>
      <c r="AI349" s="404">
        <f t="shared" ref="AI349" si="992">AI348</f>
        <v>0</v>
      </c>
      <c r="AJ349" s="404">
        <f t="shared" ref="AJ349" si="993">AJ348</f>
        <v>0</v>
      </c>
      <c r="AK349" s="404">
        <f t="shared" ref="AK349" si="994">AK348</f>
        <v>0</v>
      </c>
      <c r="AL349" s="404">
        <f t="shared" ref="AL349" si="995">AL348</f>
        <v>0</v>
      </c>
      <c r="AM349" s="299"/>
    </row>
    <row r="350" spans="1:39" outlineLevel="1">
      <c r="B350" s="513"/>
      <c r="C350" s="284"/>
      <c r="D350" s="284"/>
      <c r="E350" s="284"/>
      <c r="F350" s="284"/>
      <c r="G350" s="284"/>
      <c r="H350" s="284"/>
      <c r="I350" s="284"/>
      <c r="J350" s="284"/>
      <c r="K350" s="284"/>
      <c r="L350" s="284"/>
      <c r="M350" s="284"/>
      <c r="N350" s="284"/>
      <c r="O350" s="284"/>
      <c r="P350" s="284"/>
      <c r="Q350" s="284"/>
      <c r="R350" s="284"/>
      <c r="S350" s="284"/>
      <c r="T350" s="284"/>
      <c r="U350" s="284"/>
      <c r="V350" s="284"/>
      <c r="W350" s="284"/>
      <c r="X350" s="284"/>
      <c r="Y350" s="405"/>
      <c r="Z350" s="418"/>
      <c r="AA350" s="418"/>
      <c r="AB350" s="418"/>
      <c r="AC350" s="418"/>
      <c r="AD350" s="418"/>
      <c r="AE350" s="418"/>
      <c r="AF350" s="418"/>
      <c r="AG350" s="418"/>
      <c r="AH350" s="418"/>
      <c r="AI350" s="418"/>
      <c r="AJ350" s="418"/>
      <c r="AK350" s="418"/>
      <c r="AL350" s="418"/>
      <c r="AM350" s="299"/>
    </row>
    <row r="351" spans="1:39" ht="30" outlineLevel="1">
      <c r="A351" s="515">
        <v>40</v>
      </c>
      <c r="B351" s="513" t="s">
        <v>131</v>
      </c>
      <c r="C351" s="284" t="s">
        <v>24</v>
      </c>
      <c r="D351" s="288">
        <f>'[3]5.  2015-2020 LRAM'!D351</f>
        <v>0</v>
      </c>
      <c r="E351" s="288">
        <f>SUMIF('7.  Persistence Report'!$D$146:$D$150,$B351,'7.  Persistence Report'!AW$146:AW$150)</f>
        <v>0</v>
      </c>
      <c r="F351" s="288">
        <f>SUMIF('7.  Persistence Report'!$D$146:$D$150,$B351,'7.  Persistence Report'!AX$146:AX$150)</f>
        <v>0</v>
      </c>
      <c r="G351" s="288">
        <f>SUMIF('7.  Persistence Report'!$D$146:$D$150,$B351,'7.  Persistence Report'!AY$146:AY$150)</f>
        <v>0</v>
      </c>
      <c r="H351" s="288">
        <f>SUMIF('7.  Persistence Report'!$D$146:$D$150,$B351,'7.  Persistence Report'!AZ$146:AZ$150)</f>
        <v>0</v>
      </c>
      <c r="I351" s="288">
        <f>SUMIF('7.  Persistence Report'!$D$146:$D$150,$B351,'7.  Persistence Report'!BA$146:BA$150)</f>
        <v>0</v>
      </c>
      <c r="J351" s="288">
        <f>SUMIF('7.  Persistence Report'!$D$146:$D$150,$B351,'7.  Persistence Report'!BB$146:BB$150)</f>
        <v>0</v>
      </c>
      <c r="K351" s="288">
        <f>SUMIF('7.  Persistence Report'!$D$146:$D$150,$B351,'7.  Persistence Report'!BC$146:BC$150)</f>
        <v>0</v>
      </c>
      <c r="L351" s="288">
        <f>SUMIF('7.  Persistence Report'!$D$146:$D$150,$B351,'7.  Persistence Report'!BD$146:BD$150)</f>
        <v>0</v>
      </c>
      <c r="M351" s="288">
        <f>SUMIF('7.  Persistence Report'!$D$146:$D$150,$B351,'7.  Persistence Report'!BE$146:BE$150)</f>
        <v>0</v>
      </c>
      <c r="N351" s="288">
        <v>12</v>
      </c>
      <c r="O351" s="288">
        <f>'[3]5.  2015-2020 LRAM'!O351</f>
        <v>0</v>
      </c>
      <c r="P351" s="288">
        <f>SUMIF('7.  Persistence Report'!$D$146:$D$150,$B351,'7.  Persistence Report'!R$146:R$150)</f>
        <v>0</v>
      </c>
      <c r="Q351" s="288">
        <f>SUMIF('7.  Persistence Report'!$D$146:$D$150,$B351,'7.  Persistence Report'!S$146:S$150)</f>
        <v>0</v>
      </c>
      <c r="R351" s="288">
        <f>SUMIF('7.  Persistence Report'!$D$146:$D$150,$B351,'7.  Persistence Report'!T$146:T$150)</f>
        <v>0</v>
      </c>
      <c r="S351" s="288">
        <f>SUMIF('7.  Persistence Report'!$D$146:$D$150,$B351,'7.  Persistence Report'!U$146:U$150)</f>
        <v>0</v>
      </c>
      <c r="T351" s="288">
        <f>SUMIF('7.  Persistence Report'!$D$146:$D$150,$B351,'7.  Persistence Report'!V$146:V$150)</f>
        <v>0</v>
      </c>
      <c r="U351" s="288">
        <f>SUMIF('7.  Persistence Report'!$D$146:$D$150,$B351,'7.  Persistence Report'!W$146:W$150)</f>
        <v>0</v>
      </c>
      <c r="V351" s="288">
        <f>SUMIF('7.  Persistence Report'!$D$146:$D$150,$B351,'7.  Persistence Report'!X$146:X$150)</f>
        <v>0</v>
      </c>
      <c r="W351" s="288">
        <f>SUMIF('7.  Persistence Report'!$D$146:$D$150,$B351,'7.  Persistence Report'!Y$146:Y$150)</f>
        <v>0</v>
      </c>
      <c r="X351" s="288">
        <f>SUMIF('7.  Persistence Report'!$D$146:$D$150,$B351,'7.  Persistence Report'!Z$146:Z$150)</f>
        <v>0</v>
      </c>
      <c r="Y351" s="419"/>
      <c r="Z351" s="403"/>
      <c r="AA351" s="403"/>
      <c r="AB351" s="403"/>
      <c r="AC351" s="403"/>
      <c r="AD351" s="403"/>
      <c r="AE351" s="403"/>
      <c r="AF351" s="403"/>
      <c r="AG351" s="408"/>
      <c r="AH351" s="408"/>
      <c r="AI351" s="408"/>
      <c r="AJ351" s="408"/>
      <c r="AK351" s="408"/>
      <c r="AL351" s="408"/>
      <c r="AM351" s="289">
        <f>SUM(Y351:AL351)</f>
        <v>0</v>
      </c>
    </row>
    <row r="352" spans="1:39" outlineLevel="1">
      <c r="B352" s="287" t="s">
        <v>288</v>
      </c>
      <c r="C352" s="284" t="s">
        <v>162</v>
      </c>
      <c r="D352" s="288">
        <f>'[3]5.  2015-2020 LRAM'!D352</f>
        <v>0</v>
      </c>
      <c r="E352" s="288"/>
      <c r="F352" s="288"/>
      <c r="G352" s="288"/>
      <c r="H352" s="288"/>
      <c r="I352" s="288"/>
      <c r="J352" s="288"/>
      <c r="K352" s="288"/>
      <c r="L352" s="288"/>
      <c r="M352" s="288"/>
      <c r="N352" s="288">
        <f>N351</f>
        <v>12</v>
      </c>
      <c r="O352" s="288">
        <f>'[3]5.  2015-2020 LRAM'!O352</f>
        <v>0</v>
      </c>
      <c r="P352" s="288"/>
      <c r="Q352" s="288"/>
      <c r="R352" s="288"/>
      <c r="S352" s="288"/>
      <c r="T352" s="288"/>
      <c r="U352" s="288"/>
      <c r="V352" s="288"/>
      <c r="W352" s="288"/>
      <c r="X352" s="288"/>
      <c r="Y352" s="404">
        <f>Y351</f>
        <v>0</v>
      </c>
      <c r="Z352" s="404">
        <f t="shared" ref="Z352" si="996">Z351</f>
        <v>0</v>
      </c>
      <c r="AA352" s="404">
        <f t="shared" ref="AA352" si="997">AA351</f>
        <v>0</v>
      </c>
      <c r="AB352" s="404">
        <f t="shared" ref="AB352" si="998">AB351</f>
        <v>0</v>
      </c>
      <c r="AC352" s="404">
        <f t="shared" ref="AC352" si="999">AC351</f>
        <v>0</v>
      </c>
      <c r="AD352" s="404">
        <f t="shared" ref="AD352" si="1000">AD351</f>
        <v>0</v>
      </c>
      <c r="AE352" s="404">
        <f t="shared" ref="AE352" si="1001">AE351</f>
        <v>0</v>
      </c>
      <c r="AF352" s="404">
        <f t="shared" ref="AF352" si="1002">AF351</f>
        <v>0</v>
      </c>
      <c r="AG352" s="404">
        <f t="shared" ref="AG352" si="1003">AG351</f>
        <v>0</v>
      </c>
      <c r="AH352" s="404">
        <f t="shared" ref="AH352" si="1004">AH351</f>
        <v>0</v>
      </c>
      <c r="AI352" s="404">
        <f t="shared" ref="AI352" si="1005">AI351</f>
        <v>0</v>
      </c>
      <c r="AJ352" s="404">
        <f t="shared" ref="AJ352" si="1006">AJ351</f>
        <v>0</v>
      </c>
      <c r="AK352" s="404">
        <f t="shared" ref="AK352" si="1007">AK351</f>
        <v>0</v>
      </c>
      <c r="AL352" s="404">
        <f t="shared" ref="AL352" si="1008">AL351</f>
        <v>0</v>
      </c>
      <c r="AM352" s="299"/>
    </row>
    <row r="353" spans="1:39" outlineLevel="1">
      <c r="B353" s="513"/>
      <c r="C353" s="284"/>
      <c r="D353" s="284"/>
      <c r="E353" s="284"/>
      <c r="F353" s="284"/>
      <c r="G353" s="284"/>
      <c r="H353" s="284"/>
      <c r="I353" s="284"/>
      <c r="J353" s="284"/>
      <c r="K353" s="284"/>
      <c r="L353" s="284"/>
      <c r="M353" s="284"/>
      <c r="N353" s="284"/>
      <c r="O353" s="284"/>
      <c r="P353" s="284"/>
      <c r="Q353" s="284"/>
      <c r="R353" s="284"/>
      <c r="S353" s="284"/>
      <c r="T353" s="284"/>
      <c r="U353" s="284"/>
      <c r="V353" s="284"/>
      <c r="W353" s="284"/>
      <c r="X353" s="284"/>
      <c r="Y353" s="405"/>
      <c r="Z353" s="418"/>
      <c r="AA353" s="418"/>
      <c r="AB353" s="418"/>
      <c r="AC353" s="418"/>
      <c r="AD353" s="418"/>
      <c r="AE353" s="418"/>
      <c r="AF353" s="418"/>
      <c r="AG353" s="418"/>
      <c r="AH353" s="418"/>
      <c r="AI353" s="418"/>
      <c r="AJ353" s="418"/>
      <c r="AK353" s="418"/>
      <c r="AL353" s="418"/>
      <c r="AM353" s="299"/>
    </row>
    <row r="354" spans="1:39" ht="45" outlineLevel="1">
      <c r="A354" s="515">
        <v>41</v>
      </c>
      <c r="B354" s="513" t="s">
        <v>132</v>
      </c>
      <c r="C354" s="284" t="s">
        <v>24</v>
      </c>
      <c r="D354" s="288">
        <f>'[3]5.  2015-2020 LRAM'!D354</f>
        <v>0</v>
      </c>
      <c r="E354" s="288">
        <f>SUMIF('7.  Persistence Report'!$D$146:$D$150,$B354,'7.  Persistence Report'!AW$146:AW$150)</f>
        <v>0</v>
      </c>
      <c r="F354" s="288">
        <f>SUMIF('7.  Persistence Report'!$D$146:$D$150,$B354,'7.  Persistence Report'!AX$146:AX$150)</f>
        <v>0</v>
      </c>
      <c r="G354" s="288">
        <f>SUMIF('7.  Persistence Report'!$D$146:$D$150,$B354,'7.  Persistence Report'!AY$146:AY$150)</f>
        <v>0</v>
      </c>
      <c r="H354" s="288">
        <f>SUMIF('7.  Persistence Report'!$D$146:$D$150,$B354,'7.  Persistence Report'!AZ$146:AZ$150)</f>
        <v>0</v>
      </c>
      <c r="I354" s="288">
        <f>SUMIF('7.  Persistence Report'!$D$146:$D$150,$B354,'7.  Persistence Report'!BA$146:BA$150)</f>
        <v>0</v>
      </c>
      <c r="J354" s="288">
        <f>SUMIF('7.  Persistence Report'!$D$146:$D$150,$B354,'7.  Persistence Report'!BB$146:BB$150)</f>
        <v>0</v>
      </c>
      <c r="K354" s="288">
        <f>SUMIF('7.  Persistence Report'!$D$146:$D$150,$B354,'7.  Persistence Report'!BC$146:BC$150)</f>
        <v>0</v>
      </c>
      <c r="L354" s="288">
        <f>SUMIF('7.  Persistence Report'!$D$146:$D$150,$B354,'7.  Persistence Report'!BD$146:BD$150)</f>
        <v>0</v>
      </c>
      <c r="M354" s="288">
        <f>SUMIF('7.  Persistence Report'!$D$146:$D$150,$B354,'7.  Persistence Report'!BE$146:BE$150)</f>
        <v>0</v>
      </c>
      <c r="N354" s="288">
        <v>12</v>
      </c>
      <c r="O354" s="288">
        <f>'[3]5.  2015-2020 LRAM'!O354</f>
        <v>0</v>
      </c>
      <c r="P354" s="288">
        <f>SUMIF('7.  Persistence Report'!$D$146:$D$150,$B354,'7.  Persistence Report'!R$146:R$150)</f>
        <v>0</v>
      </c>
      <c r="Q354" s="288">
        <f>SUMIF('7.  Persistence Report'!$D$146:$D$150,$B354,'7.  Persistence Report'!S$146:S$150)</f>
        <v>0</v>
      </c>
      <c r="R354" s="288">
        <f>SUMIF('7.  Persistence Report'!$D$146:$D$150,$B354,'7.  Persistence Report'!T$146:T$150)</f>
        <v>0</v>
      </c>
      <c r="S354" s="288">
        <f>SUMIF('7.  Persistence Report'!$D$146:$D$150,$B354,'7.  Persistence Report'!U$146:U$150)</f>
        <v>0</v>
      </c>
      <c r="T354" s="288">
        <f>SUMIF('7.  Persistence Report'!$D$146:$D$150,$B354,'7.  Persistence Report'!V$146:V$150)</f>
        <v>0</v>
      </c>
      <c r="U354" s="288">
        <f>SUMIF('7.  Persistence Report'!$D$146:$D$150,$B354,'7.  Persistence Report'!W$146:W$150)</f>
        <v>0</v>
      </c>
      <c r="V354" s="288">
        <f>SUMIF('7.  Persistence Report'!$D$146:$D$150,$B354,'7.  Persistence Report'!X$146:X$150)</f>
        <v>0</v>
      </c>
      <c r="W354" s="288">
        <f>SUMIF('7.  Persistence Report'!$D$146:$D$150,$B354,'7.  Persistence Report'!Y$146:Y$150)</f>
        <v>0</v>
      </c>
      <c r="X354" s="288">
        <f>SUMIF('7.  Persistence Report'!$D$146:$D$150,$B354,'7.  Persistence Report'!Z$146:Z$150)</f>
        <v>0</v>
      </c>
      <c r="Y354" s="419"/>
      <c r="Z354" s="403"/>
      <c r="AA354" s="403"/>
      <c r="AB354" s="403"/>
      <c r="AC354" s="403"/>
      <c r="AD354" s="403"/>
      <c r="AE354" s="403"/>
      <c r="AF354" s="403"/>
      <c r="AG354" s="408"/>
      <c r="AH354" s="408"/>
      <c r="AI354" s="408"/>
      <c r="AJ354" s="408"/>
      <c r="AK354" s="408"/>
      <c r="AL354" s="408"/>
      <c r="AM354" s="289">
        <f>SUM(Y354:AL354)</f>
        <v>0</v>
      </c>
    </row>
    <row r="355" spans="1:39" outlineLevel="1">
      <c r="B355" s="287" t="s">
        <v>288</v>
      </c>
      <c r="C355" s="284" t="s">
        <v>162</v>
      </c>
      <c r="D355" s="288">
        <f>'[3]5.  2015-2020 LRAM'!D355</f>
        <v>0</v>
      </c>
      <c r="E355" s="288"/>
      <c r="F355" s="288"/>
      <c r="G355" s="288"/>
      <c r="H355" s="288"/>
      <c r="I355" s="288"/>
      <c r="J355" s="288"/>
      <c r="K355" s="288"/>
      <c r="L355" s="288"/>
      <c r="M355" s="288"/>
      <c r="N355" s="288">
        <f>N354</f>
        <v>12</v>
      </c>
      <c r="O355" s="288">
        <f>'[3]5.  2015-2020 LRAM'!O355</f>
        <v>0</v>
      </c>
      <c r="P355" s="288"/>
      <c r="Q355" s="288"/>
      <c r="R355" s="288"/>
      <c r="S355" s="288"/>
      <c r="T355" s="288"/>
      <c r="U355" s="288"/>
      <c r="V355" s="288"/>
      <c r="W355" s="288"/>
      <c r="X355" s="288"/>
      <c r="Y355" s="404">
        <f>Y354</f>
        <v>0</v>
      </c>
      <c r="Z355" s="404">
        <f t="shared" ref="Z355" si="1009">Z354</f>
        <v>0</v>
      </c>
      <c r="AA355" s="404">
        <f t="shared" ref="AA355" si="1010">AA354</f>
        <v>0</v>
      </c>
      <c r="AB355" s="404">
        <f t="shared" ref="AB355" si="1011">AB354</f>
        <v>0</v>
      </c>
      <c r="AC355" s="404">
        <f t="shared" ref="AC355" si="1012">AC354</f>
        <v>0</v>
      </c>
      <c r="AD355" s="404">
        <f t="shared" ref="AD355" si="1013">AD354</f>
        <v>0</v>
      </c>
      <c r="AE355" s="404">
        <f t="shared" ref="AE355" si="1014">AE354</f>
        <v>0</v>
      </c>
      <c r="AF355" s="404">
        <f t="shared" ref="AF355" si="1015">AF354</f>
        <v>0</v>
      </c>
      <c r="AG355" s="404">
        <f t="shared" ref="AG355" si="1016">AG354</f>
        <v>0</v>
      </c>
      <c r="AH355" s="404">
        <f t="shared" ref="AH355" si="1017">AH354</f>
        <v>0</v>
      </c>
      <c r="AI355" s="404">
        <f t="shared" ref="AI355" si="1018">AI354</f>
        <v>0</v>
      </c>
      <c r="AJ355" s="404">
        <f t="shared" ref="AJ355" si="1019">AJ354</f>
        <v>0</v>
      </c>
      <c r="AK355" s="404">
        <f t="shared" ref="AK355" si="1020">AK354</f>
        <v>0</v>
      </c>
      <c r="AL355" s="404">
        <f t="shared" ref="AL355" si="1021">AL354</f>
        <v>0</v>
      </c>
      <c r="AM355" s="299"/>
    </row>
    <row r="356" spans="1:39" outlineLevel="1">
      <c r="B356" s="513"/>
      <c r="C356" s="284"/>
      <c r="D356" s="284"/>
      <c r="E356" s="284"/>
      <c r="F356" s="284"/>
      <c r="G356" s="284"/>
      <c r="H356" s="284"/>
      <c r="I356" s="284"/>
      <c r="J356" s="284"/>
      <c r="K356" s="284"/>
      <c r="L356" s="284"/>
      <c r="M356" s="284"/>
      <c r="N356" s="284"/>
      <c r="O356" s="284"/>
      <c r="P356" s="284"/>
      <c r="Q356" s="284"/>
      <c r="R356" s="284"/>
      <c r="S356" s="284"/>
      <c r="T356" s="284"/>
      <c r="U356" s="284"/>
      <c r="V356" s="284"/>
      <c r="W356" s="284"/>
      <c r="X356" s="284"/>
      <c r="Y356" s="405"/>
      <c r="Z356" s="418"/>
      <c r="AA356" s="418"/>
      <c r="AB356" s="418"/>
      <c r="AC356" s="418"/>
      <c r="AD356" s="418"/>
      <c r="AE356" s="418"/>
      <c r="AF356" s="418"/>
      <c r="AG356" s="418"/>
      <c r="AH356" s="418"/>
      <c r="AI356" s="418"/>
      <c r="AJ356" s="418"/>
      <c r="AK356" s="418"/>
      <c r="AL356" s="418"/>
      <c r="AM356" s="299"/>
    </row>
    <row r="357" spans="1:39" ht="45" outlineLevel="1">
      <c r="A357" s="515">
        <v>42</v>
      </c>
      <c r="B357" s="513" t="s">
        <v>133</v>
      </c>
      <c r="C357" s="284" t="s">
        <v>24</v>
      </c>
      <c r="D357" s="288">
        <f>'[3]5.  2015-2020 LRAM'!D357</f>
        <v>0</v>
      </c>
      <c r="E357" s="288">
        <f>SUMIF('7.  Persistence Report'!$D$146:$D$150,$B357,'7.  Persistence Report'!AW$146:AW$150)</f>
        <v>0</v>
      </c>
      <c r="F357" s="288">
        <f>SUMIF('7.  Persistence Report'!$D$146:$D$150,$B357,'7.  Persistence Report'!AX$146:AX$150)</f>
        <v>0</v>
      </c>
      <c r="G357" s="288">
        <f>SUMIF('7.  Persistence Report'!$D$146:$D$150,$B357,'7.  Persistence Report'!AY$146:AY$150)</f>
        <v>0</v>
      </c>
      <c r="H357" s="288">
        <f>SUMIF('7.  Persistence Report'!$D$146:$D$150,$B357,'7.  Persistence Report'!AZ$146:AZ$150)</f>
        <v>0</v>
      </c>
      <c r="I357" s="288">
        <f>SUMIF('7.  Persistence Report'!$D$146:$D$150,$B357,'7.  Persistence Report'!BA$146:BA$150)</f>
        <v>0</v>
      </c>
      <c r="J357" s="288">
        <f>SUMIF('7.  Persistence Report'!$D$146:$D$150,$B357,'7.  Persistence Report'!BB$146:BB$150)</f>
        <v>0</v>
      </c>
      <c r="K357" s="288">
        <f>SUMIF('7.  Persistence Report'!$D$146:$D$150,$B357,'7.  Persistence Report'!BC$146:BC$150)</f>
        <v>0</v>
      </c>
      <c r="L357" s="288">
        <f>SUMIF('7.  Persistence Report'!$D$146:$D$150,$B357,'7.  Persistence Report'!BD$146:BD$150)</f>
        <v>0</v>
      </c>
      <c r="M357" s="288">
        <f>SUMIF('7.  Persistence Report'!$D$146:$D$150,$B357,'7.  Persistence Report'!BE$146:BE$150)</f>
        <v>0</v>
      </c>
      <c r="N357" s="284"/>
      <c r="O357" s="288">
        <f>'[3]5.  2015-2020 LRAM'!O357</f>
        <v>0</v>
      </c>
      <c r="P357" s="288">
        <f>SUMIF('7.  Persistence Report'!$D$146:$D$150,$B357,'7.  Persistence Report'!R$146:R$150)</f>
        <v>0</v>
      </c>
      <c r="Q357" s="288">
        <f>SUMIF('7.  Persistence Report'!$D$146:$D$150,$B357,'7.  Persistence Report'!S$146:S$150)</f>
        <v>0</v>
      </c>
      <c r="R357" s="288">
        <f>SUMIF('7.  Persistence Report'!$D$146:$D$150,$B357,'7.  Persistence Report'!T$146:T$150)</f>
        <v>0</v>
      </c>
      <c r="S357" s="288">
        <f>SUMIF('7.  Persistence Report'!$D$146:$D$150,$B357,'7.  Persistence Report'!U$146:U$150)</f>
        <v>0</v>
      </c>
      <c r="T357" s="288">
        <f>SUMIF('7.  Persistence Report'!$D$146:$D$150,$B357,'7.  Persistence Report'!V$146:V$150)</f>
        <v>0</v>
      </c>
      <c r="U357" s="288">
        <f>SUMIF('7.  Persistence Report'!$D$146:$D$150,$B357,'7.  Persistence Report'!W$146:W$150)</f>
        <v>0</v>
      </c>
      <c r="V357" s="288">
        <f>SUMIF('7.  Persistence Report'!$D$146:$D$150,$B357,'7.  Persistence Report'!X$146:X$150)</f>
        <v>0</v>
      </c>
      <c r="W357" s="288">
        <f>SUMIF('7.  Persistence Report'!$D$146:$D$150,$B357,'7.  Persistence Report'!Y$146:Y$150)</f>
        <v>0</v>
      </c>
      <c r="X357" s="288">
        <f>SUMIF('7.  Persistence Report'!$D$146:$D$150,$B357,'7.  Persistence Report'!Z$146:Z$150)</f>
        <v>0</v>
      </c>
      <c r="Y357" s="419"/>
      <c r="Z357" s="403"/>
      <c r="AA357" s="403"/>
      <c r="AB357" s="403"/>
      <c r="AC357" s="403"/>
      <c r="AD357" s="403"/>
      <c r="AE357" s="403"/>
      <c r="AF357" s="403"/>
      <c r="AG357" s="408"/>
      <c r="AH357" s="408"/>
      <c r="AI357" s="408"/>
      <c r="AJ357" s="408"/>
      <c r="AK357" s="408"/>
      <c r="AL357" s="408"/>
      <c r="AM357" s="289">
        <f>SUM(Y357:AL357)</f>
        <v>0</v>
      </c>
    </row>
    <row r="358" spans="1:39" outlineLevel="1">
      <c r="B358" s="287" t="s">
        <v>288</v>
      </c>
      <c r="C358" s="284" t="s">
        <v>162</v>
      </c>
      <c r="D358" s="288">
        <f>'[3]5.  2015-2020 LRAM'!D358</f>
        <v>0</v>
      </c>
      <c r="E358" s="288"/>
      <c r="F358" s="288"/>
      <c r="G358" s="288"/>
      <c r="H358" s="288"/>
      <c r="I358" s="288"/>
      <c r="J358" s="288"/>
      <c r="K358" s="288"/>
      <c r="L358" s="288"/>
      <c r="M358" s="288"/>
      <c r="N358" s="461"/>
      <c r="O358" s="288">
        <f>'[3]5.  2015-2020 LRAM'!O358</f>
        <v>0</v>
      </c>
      <c r="P358" s="288"/>
      <c r="Q358" s="288"/>
      <c r="R358" s="288"/>
      <c r="S358" s="288"/>
      <c r="T358" s="288"/>
      <c r="U358" s="288"/>
      <c r="V358" s="288"/>
      <c r="W358" s="288"/>
      <c r="X358" s="288"/>
      <c r="Y358" s="404">
        <f>Y357</f>
        <v>0</v>
      </c>
      <c r="Z358" s="404">
        <f t="shared" ref="Z358" si="1022">Z357</f>
        <v>0</v>
      </c>
      <c r="AA358" s="404">
        <f t="shared" ref="AA358" si="1023">AA357</f>
        <v>0</v>
      </c>
      <c r="AB358" s="404">
        <f t="shared" ref="AB358" si="1024">AB357</f>
        <v>0</v>
      </c>
      <c r="AC358" s="404">
        <f t="shared" ref="AC358" si="1025">AC357</f>
        <v>0</v>
      </c>
      <c r="AD358" s="404">
        <f t="shared" ref="AD358" si="1026">AD357</f>
        <v>0</v>
      </c>
      <c r="AE358" s="404">
        <f t="shared" ref="AE358" si="1027">AE357</f>
        <v>0</v>
      </c>
      <c r="AF358" s="404">
        <f t="shared" ref="AF358" si="1028">AF357</f>
        <v>0</v>
      </c>
      <c r="AG358" s="404">
        <f t="shared" ref="AG358" si="1029">AG357</f>
        <v>0</v>
      </c>
      <c r="AH358" s="404">
        <f t="shared" ref="AH358" si="1030">AH357</f>
        <v>0</v>
      </c>
      <c r="AI358" s="404">
        <f t="shared" ref="AI358" si="1031">AI357</f>
        <v>0</v>
      </c>
      <c r="AJ358" s="404">
        <f t="shared" ref="AJ358" si="1032">AJ357</f>
        <v>0</v>
      </c>
      <c r="AK358" s="404">
        <f t="shared" ref="AK358" si="1033">AK357</f>
        <v>0</v>
      </c>
      <c r="AL358" s="404">
        <f t="shared" ref="AL358" si="1034">AL357</f>
        <v>0</v>
      </c>
      <c r="AM358" s="299"/>
    </row>
    <row r="359" spans="1:39" outlineLevel="1">
      <c r="B359" s="513"/>
      <c r="C359" s="284"/>
      <c r="D359" s="284"/>
      <c r="E359" s="284"/>
      <c r="F359" s="284"/>
      <c r="G359" s="284"/>
      <c r="H359" s="284"/>
      <c r="I359" s="284"/>
      <c r="J359" s="284"/>
      <c r="K359" s="284"/>
      <c r="L359" s="284"/>
      <c r="M359" s="284"/>
      <c r="N359" s="284"/>
      <c r="O359" s="284"/>
      <c r="P359" s="284"/>
      <c r="Q359" s="284"/>
      <c r="R359" s="284"/>
      <c r="S359" s="284"/>
      <c r="T359" s="284"/>
      <c r="U359" s="284"/>
      <c r="V359" s="284"/>
      <c r="W359" s="284"/>
      <c r="X359" s="284"/>
      <c r="Y359" s="405"/>
      <c r="Z359" s="418"/>
      <c r="AA359" s="418"/>
      <c r="AB359" s="418"/>
      <c r="AC359" s="418"/>
      <c r="AD359" s="418"/>
      <c r="AE359" s="418"/>
      <c r="AF359" s="418"/>
      <c r="AG359" s="418"/>
      <c r="AH359" s="418"/>
      <c r="AI359" s="418"/>
      <c r="AJ359" s="418"/>
      <c r="AK359" s="418"/>
      <c r="AL359" s="418"/>
      <c r="AM359" s="299"/>
    </row>
    <row r="360" spans="1:39" ht="30" outlineLevel="1">
      <c r="A360" s="515">
        <v>43</v>
      </c>
      <c r="B360" s="513" t="s">
        <v>134</v>
      </c>
      <c r="C360" s="284" t="s">
        <v>24</v>
      </c>
      <c r="D360" s="288">
        <f>'[3]5.  2015-2020 LRAM'!D360</f>
        <v>0</v>
      </c>
      <c r="E360" s="288">
        <f>SUMIF('7.  Persistence Report'!$D$146:$D$150,$B360,'7.  Persistence Report'!AW$146:AW$150)</f>
        <v>0</v>
      </c>
      <c r="F360" s="288">
        <f>SUMIF('7.  Persistence Report'!$D$146:$D$150,$B360,'7.  Persistence Report'!AX$146:AX$150)</f>
        <v>0</v>
      </c>
      <c r="G360" s="288">
        <f>SUMIF('7.  Persistence Report'!$D$146:$D$150,$B360,'7.  Persistence Report'!AY$146:AY$150)</f>
        <v>0</v>
      </c>
      <c r="H360" s="288">
        <f>SUMIF('7.  Persistence Report'!$D$146:$D$150,$B360,'7.  Persistence Report'!AZ$146:AZ$150)</f>
        <v>0</v>
      </c>
      <c r="I360" s="288">
        <f>SUMIF('7.  Persistence Report'!$D$146:$D$150,$B360,'7.  Persistence Report'!BA$146:BA$150)</f>
        <v>0</v>
      </c>
      <c r="J360" s="288">
        <f>SUMIF('7.  Persistence Report'!$D$146:$D$150,$B360,'7.  Persistence Report'!BB$146:BB$150)</f>
        <v>0</v>
      </c>
      <c r="K360" s="288">
        <f>SUMIF('7.  Persistence Report'!$D$146:$D$150,$B360,'7.  Persistence Report'!BC$146:BC$150)</f>
        <v>0</v>
      </c>
      <c r="L360" s="288">
        <f>SUMIF('7.  Persistence Report'!$D$146:$D$150,$B360,'7.  Persistence Report'!BD$146:BD$150)</f>
        <v>0</v>
      </c>
      <c r="M360" s="288">
        <f>SUMIF('7.  Persistence Report'!$D$146:$D$150,$B360,'7.  Persistence Report'!BE$146:BE$150)</f>
        <v>0</v>
      </c>
      <c r="N360" s="288">
        <v>12</v>
      </c>
      <c r="O360" s="288">
        <f>'[3]5.  2015-2020 LRAM'!O360</f>
        <v>0</v>
      </c>
      <c r="P360" s="288">
        <f>SUMIF('7.  Persistence Report'!$D$146:$D$150,$B360,'7.  Persistence Report'!R$146:R$150)</f>
        <v>0</v>
      </c>
      <c r="Q360" s="288">
        <f>SUMIF('7.  Persistence Report'!$D$146:$D$150,$B360,'7.  Persistence Report'!S$146:S$150)</f>
        <v>0</v>
      </c>
      <c r="R360" s="288">
        <f>SUMIF('7.  Persistence Report'!$D$146:$D$150,$B360,'7.  Persistence Report'!T$146:T$150)</f>
        <v>0</v>
      </c>
      <c r="S360" s="288">
        <f>SUMIF('7.  Persistence Report'!$D$146:$D$150,$B360,'7.  Persistence Report'!U$146:U$150)</f>
        <v>0</v>
      </c>
      <c r="T360" s="288">
        <f>SUMIF('7.  Persistence Report'!$D$146:$D$150,$B360,'7.  Persistence Report'!V$146:V$150)</f>
        <v>0</v>
      </c>
      <c r="U360" s="288">
        <f>SUMIF('7.  Persistence Report'!$D$146:$D$150,$B360,'7.  Persistence Report'!W$146:W$150)</f>
        <v>0</v>
      </c>
      <c r="V360" s="288">
        <f>SUMIF('7.  Persistence Report'!$D$146:$D$150,$B360,'7.  Persistence Report'!X$146:X$150)</f>
        <v>0</v>
      </c>
      <c r="W360" s="288">
        <f>SUMIF('7.  Persistence Report'!$D$146:$D$150,$B360,'7.  Persistence Report'!Y$146:Y$150)</f>
        <v>0</v>
      </c>
      <c r="X360" s="288">
        <f>SUMIF('7.  Persistence Report'!$D$146:$D$150,$B360,'7.  Persistence Report'!Z$146:Z$150)</f>
        <v>0</v>
      </c>
      <c r="Y360" s="419"/>
      <c r="Z360" s="403"/>
      <c r="AA360" s="403"/>
      <c r="AB360" s="403"/>
      <c r="AC360" s="403"/>
      <c r="AD360" s="403"/>
      <c r="AE360" s="403"/>
      <c r="AF360" s="403"/>
      <c r="AG360" s="408"/>
      <c r="AH360" s="408"/>
      <c r="AI360" s="408"/>
      <c r="AJ360" s="408"/>
      <c r="AK360" s="408"/>
      <c r="AL360" s="408"/>
      <c r="AM360" s="289">
        <f>SUM(Y360:AL360)</f>
        <v>0</v>
      </c>
    </row>
    <row r="361" spans="1:39" outlineLevel="1">
      <c r="B361" s="287" t="s">
        <v>288</v>
      </c>
      <c r="C361" s="284" t="s">
        <v>162</v>
      </c>
      <c r="D361" s="288">
        <f>'[3]5.  2015-2020 LRAM'!D361</f>
        <v>0</v>
      </c>
      <c r="E361" s="288"/>
      <c r="F361" s="288"/>
      <c r="G361" s="288"/>
      <c r="H361" s="288"/>
      <c r="I361" s="288"/>
      <c r="J361" s="288"/>
      <c r="K361" s="288"/>
      <c r="L361" s="288"/>
      <c r="M361" s="288"/>
      <c r="N361" s="288">
        <f>N360</f>
        <v>12</v>
      </c>
      <c r="O361" s="288">
        <f>'[3]5.  2015-2020 LRAM'!O361</f>
        <v>0</v>
      </c>
      <c r="P361" s="288"/>
      <c r="Q361" s="288"/>
      <c r="R361" s="288"/>
      <c r="S361" s="288"/>
      <c r="T361" s="288"/>
      <c r="U361" s="288"/>
      <c r="V361" s="288"/>
      <c r="W361" s="288"/>
      <c r="X361" s="288"/>
      <c r="Y361" s="404">
        <f>Y360</f>
        <v>0</v>
      </c>
      <c r="Z361" s="404">
        <f t="shared" ref="Z361" si="1035">Z360</f>
        <v>0</v>
      </c>
      <c r="AA361" s="404">
        <f t="shared" ref="AA361" si="1036">AA360</f>
        <v>0</v>
      </c>
      <c r="AB361" s="404">
        <f t="shared" ref="AB361" si="1037">AB360</f>
        <v>0</v>
      </c>
      <c r="AC361" s="404">
        <f t="shared" ref="AC361" si="1038">AC360</f>
        <v>0</v>
      </c>
      <c r="AD361" s="404">
        <f t="shared" ref="AD361" si="1039">AD360</f>
        <v>0</v>
      </c>
      <c r="AE361" s="404">
        <f t="shared" ref="AE361" si="1040">AE360</f>
        <v>0</v>
      </c>
      <c r="AF361" s="404">
        <f t="shared" ref="AF361" si="1041">AF360</f>
        <v>0</v>
      </c>
      <c r="AG361" s="404">
        <f t="shared" ref="AG361" si="1042">AG360</f>
        <v>0</v>
      </c>
      <c r="AH361" s="404">
        <f t="shared" ref="AH361" si="1043">AH360</f>
        <v>0</v>
      </c>
      <c r="AI361" s="404">
        <f t="shared" ref="AI361" si="1044">AI360</f>
        <v>0</v>
      </c>
      <c r="AJ361" s="404">
        <f t="shared" ref="AJ361" si="1045">AJ360</f>
        <v>0</v>
      </c>
      <c r="AK361" s="404">
        <f t="shared" ref="AK361" si="1046">AK360</f>
        <v>0</v>
      </c>
      <c r="AL361" s="404">
        <f t="shared" ref="AL361" si="1047">AL360</f>
        <v>0</v>
      </c>
      <c r="AM361" s="299"/>
    </row>
    <row r="362" spans="1:39" outlineLevel="1">
      <c r="B362" s="513"/>
      <c r="C362" s="284"/>
      <c r="D362" s="284"/>
      <c r="E362" s="284"/>
      <c r="F362" s="284"/>
      <c r="G362" s="284"/>
      <c r="H362" s="284"/>
      <c r="I362" s="284"/>
      <c r="J362" s="284"/>
      <c r="K362" s="284"/>
      <c r="L362" s="284"/>
      <c r="M362" s="284"/>
      <c r="N362" s="284"/>
      <c r="O362" s="284"/>
      <c r="P362" s="284"/>
      <c r="Q362" s="284"/>
      <c r="R362" s="284"/>
      <c r="S362" s="284"/>
      <c r="T362" s="284"/>
      <c r="U362" s="284"/>
      <c r="V362" s="284"/>
      <c r="W362" s="284"/>
      <c r="X362" s="284"/>
      <c r="Y362" s="405"/>
      <c r="Z362" s="418"/>
      <c r="AA362" s="418"/>
      <c r="AB362" s="418"/>
      <c r="AC362" s="418"/>
      <c r="AD362" s="418"/>
      <c r="AE362" s="418"/>
      <c r="AF362" s="418"/>
      <c r="AG362" s="418"/>
      <c r="AH362" s="418"/>
      <c r="AI362" s="418"/>
      <c r="AJ362" s="418"/>
      <c r="AK362" s="418"/>
      <c r="AL362" s="418"/>
      <c r="AM362" s="299"/>
    </row>
    <row r="363" spans="1:39" ht="45" outlineLevel="1">
      <c r="A363" s="515">
        <v>44</v>
      </c>
      <c r="B363" s="513" t="s">
        <v>135</v>
      </c>
      <c r="C363" s="284" t="s">
        <v>24</v>
      </c>
      <c r="D363" s="288">
        <f>'[3]5.  2015-2020 LRAM'!D363</f>
        <v>0</v>
      </c>
      <c r="E363" s="288">
        <f>SUMIF('7.  Persistence Report'!$D$146:$D$150,$B363,'7.  Persistence Report'!AW$146:AW$150)</f>
        <v>0</v>
      </c>
      <c r="F363" s="288">
        <f>SUMIF('7.  Persistence Report'!$D$146:$D$150,$B363,'7.  Persistence Report'!AX$146:AX$150)</f>
        <v>0</v>
      </c>
      <c r="G363" s="288">
        <f>SUMIF('7.  Persistence Report'!$D$146:$D$150,$B363,'7.  Persistence Report'!AY$146:AY$150)</f>
        <v>0</v>
      </c>
      <c r="H363" s="288">
        <f>SUMIF('7.  Persistence Report'!$D$146:$D$150,$B363,'7.  Persistence Report'!AZ$146:AZ$150)</f>
        <v>0</v>
      </c>
      <c r="I363" s="288">
        <f>SUMIF('7.  Persistence Report'!$D$146:$D$150,$B363,'7.  Persistence Report'!BA$146:BA$150)</f>
        <v>0</v>
      </c>
      <c r="J363" s="288">
        <f>SUMIF('7.  Persistence Report'!$D$146:$D$150,$B363,'7.  Persistence Report'!BB$146:BB$150)</f>
        <v>0</v>
      </c>
      <c r="K363" s="288">
        <f>SUMIF('7.  Persistence Report'!$D$146:$D$150,$B363,'7.  Persistence Report'!BC$146:BC$150)</f>
        <v>0</v>
      </c>
      <c r="L363" s="288">
        <f>SUMIF('7.  Persistence Report'!$D$146:$D$150,$B363,'7.  Persistence Report'!BD$146:BD$150)</f>
        <v>0</v>
      </c>
      <c r="M363" s="288">
        <f>SUMIF('7.  Persistence Report'!$D$146:$D$150,$B363,'7.  Persistence Report'!BE$146:BE$150)</f>
        <v>0</v>
      </c>
      <c r="N363" s="288">
        <v>12</v>
      </c>
      <c r="O363" s="288">
        <f>'[3]5.  2015-2020 LRAM'!O363</f>
        <v>0</v>
      </c>
      <c r="P363" s="288">
        <f>SUMIF('7.  Persistence Report'!$D$146:$D$150,$B363,'7.  Persistence Report'!R$146:R$150)</f>
        <v>0</v>
      </c>
      <c r="Q363" s="288">
        <f>SUMIF('7.  Persistence Report'!$D$146:$D$150,$B363,'7.  Persistence Report'!S$146:S$150)</f>
        <v>0</v>
      </c>
      <c r="R363" s="288">
        <f>SUMIF('7.  Persistence Report'!$D$146:$D$150,$B363,'7.  Persistence Report'!T$146:T$150)</f>
        <v>0</v>
      </c>
      <c r="S363" s="288">
        <f>SUMIF('7.  Persistence Report'!$D$146:$D$150,$B363,'7.  Persistence Report'!U$146:U$150)</f>
        <v>0</v>
      </c>
      <c r="T363" s="288">
        <f>SUMIF('7.  Persistence Report'!$D$146:$D$150,$B363,'7.  Persistence Report'!V$146:V$150)</f>
        <v>0</v>
      </c>
      <c r="U363" s="288">
        <f>SUMIF('7.  Persistence Report'!$D$146:$D$150,$B363,'7.  Persistence Report'!W$146:W$150)</f>
        <v>0</v>
      </c>
      <c r="V363" s="288">
        <f>SUMIF('7.  Persistence Report'!$D$146:$D$150,$B363,'7.  Persistence Report'!X$146:X$150)</f>
        <v>0</v>
      </c>
      <c r="W363" s="288">
        <f>SUMIF('7.  Persistence Report'!$D$146:$D$150,$B363,'7.  Persistence Report'!Y$146:Y$150)</f>
        <v>0</v>
      </c>
      <c r="X363" s="288">
        <f>SUMIF('7.  Persistence Report'!$D$146:$D$150,$B363,'7.  Persistence Report'!Z$146:Z$150)</f>
        <v>0</v>
      </c>
      <c r="Y363" s="419"/>
      <c r="Z363" s="403"/>
      <c r="AA363" s="403"/>
      <c r="AB363" s="403"/>
      <c r="AC363" s="403"/>
      <c r="AD363" s="403"/>
      <c r="AE363" s="403"/>
      <c r="AF363" s="403"/>
      <c r="AG363" s="408"/>
      <c r="AH363" s="408"/>
      <c r="AI363" s="408"/>
      <c r="AJ363" s="408"/>
      <c r="AK363" s="408"/>
      <c r="AL363" s="408"/>
      <c r="AM363" s="289">
        <f>SUM(Y363:AL363)</f>
        <v>0</v>
      </c>
    </row>
    <row r="364" spans="1:39" outlineLevel="1">
      <c r="B364" s="287" t="s">
        <v>288</v>
      </c>
      <c r="C364" s="284" t="s">
        <v>162</v>
      </c>
      <c r="D364" s="288">
        <f>'[3]5.  2015-2020 LRAM'!D364</f>
        <v>0</v>
      </c>
      <c r="E364" s="288"/>
      <c r="F364" s="288"/>
      <c r="G364" s="288"/>
      <c r="H364" s="288"/>
      <c r="I364" s="288"/>
      <c r="J364" s="288"/>
      <c r="K364" s="288"/>
      <c r="L364" s="288"/>
      <c r="M364" s="288"/>
      <c r="N364" s="288">
        <f>N363</f>
        <v>12</v>
      </c>
      <c r="O364" s="288">
        <f>'[3]5.  2015-2020 LRAM'!O364</f>
        <v>0</v>
      </c>
      <c r="P364" s="288"/>
      <c r="Q364" s="288"/>
      <c r="R364" s="288"/>
      <c r="S364" s="288"/>
      <c r="T364" s="288"/>
      <c r="U364" s="288"/>
      <c r="V364" s="288"/>
      <c r="W364" s="288"/>
      <c r="X364" s="288"/>
      <c r="Y364" s="404">
        <f>Y363</f>
        <v>0</v>
      </c>
      <c r="Z364" s="404">
        <f t="shared" ref="Z364" si="1048">Z363</f>
        <v>0</v>
      </c>
      <c r="AA364" s="404">
        <f t="shared" ref="AA364" si="1049">AA363</f>
        <v>0</v>
      </c>
      <c r="AB364" s="404">
        <f t="shared" ref="AB364" si="1050">AB363</f>
        <v>0</v>
      </c>
      <c r="AC364" s="404">
        <f t="shared" ref="AC364" si="1051">AC363</f>
        <v>0</v>
      </c>
      <c r="AD364" s="404">
        <f t="shared" ref="AD364" si="1052">AD363</f>
        <v>0</v>
      </c>
      <c r="AE364" s="404">
        <f t="shared" ref="AE364" si="1053">AE363</f>
        <v>0</v>
      </c>
      <c r="AF364" s="404">
        <f t="shared" ref="AF364" si="1054">AF363</f>
        <v>0</v>
      </c>
      <c r="AG364" s="404">
        <f t="shared" ref="AG364" si="1055">AG363</f>
        <v>0</v>
      </c>
      <c r="AH364" s="404">
        <f t="shared" ref="AH364" si="1056">AH363</f>
        <v>0</v>
      </c>
      <c r="AI364" s="404">
        <f t="shared" ref="AI364" si="1057">AI363</f>
        <v>0</v>
      </c>
      <c r="AJ364" s="404">
        <f t="shared" ref="AJ364" si="1058">AJ363</f>
        <v>0</v>
      </c>
      <c r="AK364" s="404">
        <f t="shared" ref="AK364" si="1059">AK363</f>
        <v>0</v>
      </c>
      <c r="AL364" s="404">
        <f t="shared" ref="AL364" si="1060">AL363</f>
        <v>0</v>
      </c>
      <c r="AM364" s="299"/>
    </row>
    <row r="365" spans="1:39" outlineLevel="1">
      <c r="B365" s="513"/>
      <c r="C365" s="284"/>
      <c r="D365" s="284"/>
      <c r="E365" s="284"/>
      <c r="F365" s="284"/>
      <c r="G365" s="284"/>
      <c r="H365" s="284"/>
      <c r="I365" s="284"/>
      <c r="J365" s="284"/>
      <c r="K365" s="284"/>
      <c r="L365" s="284"/>
      <c r="M365" s="284"/>
      <c r="N365" s="284"/>
      <c r="O365" s="284"/>
      <c r="P365" s="284"/>
      <c r="Q365" s="284"/>
      <c r="R365" s="284"/>
      <c r="S365" s="284"/>
      <c r="T365" s="284"/>
      <c r="U365" s="284"/>
      <c r="V365" s="284"/>
      <c r="W365" s="284"/>
      <c r="X365" s="284"/>
      <c r="Y365" s="405"/>
      <c r="Z365" s="418"/>
      <c r="AA365" s="418"/>
      <c r="AB365" s="418"/>
      <c r="AC365" s="418"/>
      <c r="AD365" s="418"/>
      <c r="AE365" s="418"/>
      <c r="AF365" s="418"/>
      <c r="AG365" s="418"/>
      <c r="AH365" s="418"/>
      <c r="AI365" s="418"/>
      <c r="AJ365" s="418"/>
      <c r="AK365" s="418"/>
      <c r="AL365" s="418"/>
      <c r="AM365" s="299"/>
    </row>
    <row r="366" spans="1:39" ht="30" outlineLevel="1">
      <c r="A366" s="515">
        <v>45</v>
      </c>
      <c r="B366" s="513" t="s">
        <v>136</v>
      </c>
      <c r="C366" s="284" t="s">
        <v>24</v>
      </c>
      <c r="D366" s="288">
        <f>'[3]5.  2015-2020 LRAM'!D366</f>
        <v>0</v>
      </c>
      <c r="E366" s="288">
        <f>SUMIF('7.  Persistence Report'!$D$146:$D$150,$B366,'7.  Persistence Report'!AW$146:AW$150)</f>
        <v>0</v>
      </c>
      <c r="F366" s="288">
        <f>SUMIF('7.  Persistence Report'!$D$146:$D$150,$B366,'7.  Persistence Report'!AX$146:AX$150)</f>
        <v>0</v>
      </c>
      <c r="G366" s="288">
        <f>SUMIF('7.  Persistence Report'!$D$146:$D$150,$B366,'7.  Persistence Report'!AY$146:AY$150)</f>
        <v>0</v>
      </c>
      <c r="H366" s="288">
        <f>SUMIF('7.  Persistence Report'!$D$146:$D$150,$B366,'7.  Persistence Report'!AZ$146:AZ$150)</f>
        <v>0</v>
      </c>
      <c r="I366" s="288">
        <f>SUMIF('7.  Persistence Report'!$D$146:$D$150,$B366,'7.  Persistence Report'!BA$146:BA$150)</f>
        <v>0</v>
      </c>
      <c r="J366" s="288">
        <f>SUMIF('7.  Persistence Report'!$D$146:$D$150,$B366,'7.  Persistence Report'!BB$146:BB$150)</f>
        <v>0</v>
      </c>
      <c r="K366" s="288">
        <f>SUMIF('7.  Persistence Report'!$D$146:$D$150,$B366,'7.  Persistence Report'!BC$146:BC$150)</f>
        <v>0</v>
      </c>
      <c r="L366" s="288">
        <f>SUMIF('7.  Persistence Report'!$D$146:$D$150,$B366,'7.  Persistence Report'!BD$146:BD$150)</f>
        <v>0</v>
      </c>
      <c r="M366" s="288">
        <f>SUMIF('7.  Persistence Report'!$D$146:$D$150,$B366,'7.  Persistence Report'!BE$146:BE$150)</f>
        <v>0</v>
      </c>
      <c r="N366" s="288">
        <v>12</v>
      </c>
      <c r="O366" s="288">
        <f>'[3]5.  2015-2020 LRAM'!O366</f>
        <v>0</v>
      </c>
      <c r="P366" s="288">
        <f>SUMIF('7.  Persistence Report'!$D$146:$D$150,$B366,'7.  Persistence Report'!R$146:R$150)</f>
        <v>0</v>
      </c>
      <c r="Q366" s="288">
        <f>SUMIF('7.  Persistence Report'!$D$146:$D$150,$B366,'7.  Persistence Report'!S$146:S$150)</f>
        <v>0</v>
      </c>
      <c r="R366" s="288">
        <f>SUMIF('7.  Persistence Report'!$D$146:$D$150,$B366,'7.  Persistence Report'!T$146:T$150)</f>
        <v>0</v>
      </c>
      <c r="S366" s="288">
        <f>SUMIF('7.  Persistence Report'!$D$146:$D$150,$B366,'7.  Persistence Report'!U$146:U$150)</f>
        <v>0</v>
      </c>
      <c r="T366" s="288">
        <f>SUMIF('7.  Persistence Report'!$D$146:$D$150,$B366,'7.  Persistence Report'!V$146:V$150)</f>
        <v>0</v>
      </c>
      <c r="U366" s="288">
        <f>SUMIF('7.  Persistence Report'!$D$146:$D$150,$B366,'7.  Persistence Report'!W$146:W$150)</f>
        <v>0</v>
      </c>
      <c r="V366" s="288">
        <f>SUMIF('7.  Persistence Report'!$D$146:$D$150,$B366,'7.  Persistence Report'!X$146:X$150)</f>
        <v>0</v>
      </c>
      <c r="W366" s="288">
        <f>SUMIF('7.  Persistence Report'!$D$146:$D$150,$B366,'7.  Persistence Report'!Y$146:Y$150)</f>
        <v>0</v>
      </c>
      <c r="X366" s="288">
        <f>SUMIF('7.  Persistence Report'!$D$146:$D$150,$B366,'7.  Persistence Report'!Z$146:Z$150)</f>
        <v>0</v>
      </c>
      <c r="Y366" s="419"/>
      <c r="Z366" s="403"/>
      <c r="AA366" s="403"/>
      <c r="AB366" s="403"/>
      <c r="AC366" s="403"/>
      <c r="AD366" s="403"/>
      <c r="AE366" s="403"/>
      <c r="AF366" s="403"/>
      <c r="AG366" s="408"/>
      <c r="AH366" s="408"/>
      <c r="AI366" s="408"/>
      <c r="AJ366" s="408"/>
      <c r="AK366" s="408"/>
      <c r="AL366" s="408"/>
      <c r="AM366" s="289">
        <f>SUM(Y366:AL366)</f>
        <v>0</v>
      </c>
    </row>
    <row r="367" spans="1:39" outlineLevel="1">
      <c r="B367" s="287" t="s">
        <v>288</v>
      </c>
      <c r="C367" s="284" t="s">
        <v>162</v>
      </c>
      <c r="D367" s="288">
        <f>'[3]5.  2015-2020 LRAM'!D367</f>
        <v>0</v>
      </c>
      <c r="E367" s="288"/>
      <c r="F367" s="288"/>
      <c r="G367" s="288"/>
      <c r="H367" s="288"/>
      <c r="I367" s="288"/>
      <c r="J367" s="288"/>
      <c r="K367" s="288"/>
      <c r="L367" s="288"/>
      <c r="M367" s="288"/>
      <c r="N367" s="288">
        <f>N366</f>
        <v>12</v>
      </c>
      <c r="O367" s="288">
        <f>'[3]5.  2015-2020 LRAM'!O367</f>
        <v>0</v>
      </c>
      <c r="P367" s="288"/>
      <c r="Q367" s="288"/>
      <c r="R367" s="288"/>
      <c r="S367" s="288"/>
      <c r="T367" s="288"/>
      <c r="U367" s="288"/>
      <c r="V367" s="288"/>
      <c r="W367" s="288"/>
      <c r="X367" s="288"/>
      <c r="Y367" s="404">
        <f>Y366</f>
        <v>0</v>
      </c>
      <c r="Z367" s="404">
        <f t="shared" ref="Z367" si="1061">Z366</f>
        <v>0</v>
      </c>
      <c r="AA367" s="404">
        <f t="shared" ref="AA367" si="1062">AA366</f>
        <v>0</v>
      </c>
      <c r="AB367" s="404">
        <f t="shared" ref="AB367" si="1063">AB366</f>
        <v>0</v>
      </c>
      <c r="AC367" s="404">
        <f t="shared" ref="AC367" si="1064">AC366</f>
        <v>0</v>
      </c>
      <c r="AD367" s="404">
        <f t="shared" ref="AD367" si="1065">AD366</f>
        <v>0</v>
      </c>
      <c r="AE367" s="404">
        <f t="shared" ref="AE367" si="1066">AE366</f>
        <v>0</v>
      </c>
      <c r="AF367" s="404">
        <f t="shared" ref="AF367" si="1067">AF366</f>
        <v>0</v>
      </c>
      <c r="AG367" s="404">
        <f t="shared" ref="AG367" si="1068">AG366</f>
        <v>0</v>
      </c>
      <c r="AH367" s="404">
        <f t="shared" ref="AH367" si="1069">AH366</f>
        <v>0</v>
      </c>
      <c r="AI367" s="404">
        <f t="shared" ref="AI367" si="1070">AI366</f>
        <v>0</v>
      </c>
      <c r="AJ367" s="404">
        <f t="shared" ref="AJ367" si="1071">AJ366</f>
        <v>0</v>
      </c>
      <c r="AK367" s="404">
        <f t="shared" ref="AK367" si="1072">AK366</f>
        <v>0</v>
      </c>
      <c r="AL367" s="404">
        <f t="shared" ref="AL367" si="1073">AL366</f>
        <v>0</v>
      </c>
      <c r="AM367" s="299"/>
    </row>
    <row r="368" spans="1:39" outlineLevel="1">
      <c r="B368" s="513"/>
      <c r="C368" s="284"/>
      <c r="D368" s="284"/>
      <c r="E368" s="284"/>
      <c r="F368" s="284"/>
      <c r="G368" s="284"/>
      <c r="H368" s="284"/>
      <c r="I368" s="284"/>
      <c r="J368" s="284"/>
      <c r="K368" s="284"/>
      <c r="L368" s="284"/>
      <c r="M368" s="284"/>
      <c r="N368" s="284"/>
      <c r="O368" s="284"/>
      <c r="P368" s="284"/>
      <c r="Q368" s="284"/>
      <c r="R368" s="284"/>
      <c r="S368" s="284"/>
      <c r="T368" s="284"/>
      <c r="U368" s="284"/>
      <c r="V368" s="284"/>
      <c r="W368" s="284"/>
      <c r="X368" s="284"/>
      <c r="Y368" s="405"/>
      <c r="Z368" s="418"/>
      <c r="AA368" s="418"/>
      <c r="AB368" s="418"/>
      <c r="AC368" s="418"/>
      <c r="AD368" s="418"/>
      <c r="AE368" s="418"/>
      <c r="AF368" s="418"/>
      <c r="AG368" s="418"/>
      <c r="AH368" s="418"/>
      <c r="AI368" s="418"/>
      <c r="AJ368" s="418"/>
      <c r="AK368" s="418"/>
      <c r="AL368" s="418"/>
      <c r="AM368" s="299"/>
    </row>
    <row r="369" spans="1:42" ht="30" outlineLevel="1">
      <c r="A369" s="515">
        <v>46</v>
      </c>
      <c r="B369" s="513" t="s">
        <v>137</v>
      </c>
      <c r="C369" s="284" t="s">
        <v>24</v>
      </c>
      <c r="D369" s="288">
        <f>'[3]5.  2015-2020 LRAM'!D369</f>
        <v>0</v>
      </c>
      <c r="E369" s="288">
        <f>SUMIF('7.  Persistence Report'!$D$146:$D$150,$B369,'7.  Persistence Report'!AW$146:AW$150)</f>
        <v>0</v>
      </c>
      <c r="F369" s="288">
        <f>SUMIF('7.  Persistence Report'!$D$146:$D$150,$B369,'7.  Persistence Report'!AX$146:AX$150)</f>
        <v>0</v>
      </c>
      <c r="G369" s="288">
        <f>SUMIF('7.  Persistence Report'!$D$146:$D$150,$B369,'7.  Persistence Report'!AY$146:AY$150)</f>
        <v>0</v>
      </c>
      <c r="H369" s="288">
        <f>SUMIF('7.  Persistence Report'!$D$146:$D$150,$B369,'7.  Persistence Report'!AZ$146:AZ$150)</f>
        <v>0</v>
      </c>
      <c r="I369" s="288">
        <f>SUMIF('7.  Persistence Report'!$D$146:$D$150,$B369,'7.  Persistence Report'!BA$146:BA$150)</f>
        <v>0</v>
      </c>
      <c r="J369" s="288">
        <f>SUMIF('7.  Persistence Report'!$D$146:$D$150,$B369,'7.  Persistence Report'!BB$146:BB$150)</f>
        <v>0</v>
      </c>
      <c r="K369" s="288">
        <f>SUMIF('7.  Persistence Report'!$D$146:$D$150,$B369,'7.  Persistence Report'!BC$146:BC$150)</f>
        <v>0</v>
      </c>
      <c r="L369" s="288">
        <f>SUMIF('7.  Persistence Report'!$D$146:$D$150,$B369,'7.  Persistence Report'!BD$146:BD$150)</f>
        <v>0</v>
      </c>
      <c r="M369" s="288">
        <f>SUMIF('7.  Persistence Report'!$D$146:$D$150,$B369,'7.  Persistence Report'!BE$146:BE$150)</f>
        <v>0</v>
      </c>
      <c r="N369" s="288">
        <v>12</v>
      </c>
      <c r="O369" s="288">
        <f>'[3]5.  2015-2020 LRAM'!O369</f>
        <v>0</v>
      </c>
      <c r="P369" s="288">
        <f>SUMIF('7.  Persistence Report'!$D$146:$D$150,$B369,'7.  Persistence Report'!R$146:R$150)</f>
        <v>0</v>
      </c>
      <c r="Q369" s="288">
        <f>SUMIF('7.  Persistence Report'!$D$146:$D$150,$B369,'7.  Persistence Report'!S$146:S$150)</f>
        <v>0</v>
      </c>
      <c r="R369" s="288">
        <f>SUMIF('7.  Persistence Report'!$D$146:$D$150,$B369,'7.  Persistence Report'!T$146:T$150)</f>
        <v>0</v>
      </c>
      <c r="S369" s="288">
        <f>SUMIF('7.  Persistence Report'!$D$146:$D$150,$B369,'7.  Persistence Report'!U$146:U$150)</f>
        <v>0</v>
      </c>
      <c r="T369" s="288">
        <f>SUMIF('7.  Persistence Report'!$D$146:$D$150,$B369,'7.  Persistence Report'!V$146:V$150)</f>
        <v>0</v>
      </c>
      <c r="U369" s="288">
        <f>SUMIF('7.  Persistence Report'!$D$146:$D$150,$B369,'7.  Persistence Report'!W$146:W$150)</f>
        <v>0</v>
      </c>
      <c r="V369" s="288">
        <f>SUMIF('7.  Persistence Report'!$D$146:$D$150,$B369,'7.  Persistence Report'!X$146:X$150)</f>
        <v>0</v>
      </c>
      <c r="W369" s="288">
        <f>SUMIF('7.  Persistence Report'!$D$146:$D$150,$B369,'7.  Persistence Report'!Y$146:Y$150)</f>
        <v>0</v>
      </c>
      <c r="X369" s="288">
        <f>SUMIF('7.  Persistence Report'!$D$146:$D$150,$B369,'7.  Persistence Report'!Z$146:Z$150)</f>
        <v>0</v>
      </c>
      <c r="Y369" s="419"/>
      <c r="Z369" s="403"/>
      <c r="AA369" s="403"/>
      <c r="AB369" s="403"/>
      <c r="AC369" s="403"/>
      <c r="AD369" s="403"/>
      <c r="AE369" s="403"/>
      <c r="AF369" s="403"/>
      <c r="AG369" s="408"/>
      <c r="AH369" s="408"/>
      <c r="AI369" s="408"/>
      <c r="AJ369" s="408"/>
      <c r="AK369" s="408"/>
      <c r="AL369" s="408"/>
      <c r="AM369" s="289">
        <f>SUM(Y369:AL369)</f>
        <v>0</v>
      </c>
    </row>
    <row r="370" spans="1:42" outlineLevel="1">
      <c r="B370" s="287" t="s">
        <v>288</v>
      </c>
      <c r="C370" s="284" t="s">
        <v>162</v>
      </c>
      <c r="D370" s="288">
        <f>'[3]5.  2015-2020 LRAM'!D370</f>
        <v>0</v>
      </c>
      <c r="E370" s="288"/>
      <c r="F370" s="288"/>
      <c r="G370" s="288"/>
      <c r="H370" s="288"/>
      <c r="I370" s="288"/>
      <c r="J370" s="288"/>
      <c r="K370" s="288"/>
      <c r="L370" s="288"/>
      <c r="M370" s="288"/>
      <c r="N370" s="288">
        <f>N369</f>
        <v>12</v>
      </c>
      <c r="O370" s="288">
        <f>'[3]5.  2015-2020 LRAM'!O370</f>
        <v>0</v>
      </c>
      <c r="P370" s="288"/>
      <c r="Q370" s="288"/>
      <c r="R370" s="288"/>
      <c r="S370" s="288"/>
      <c r="T370" s="288"/>
      <c r="U370" s="288"/>
      <c r="V370" s="288"/>
      <c r="W370" s="288"/>
      <c r="X370" s="288"/>
      <c r="Y370" s="404">
        <f>Y369</f>
        <v>0</v>
      </c>
      <c r="Z370" s="404">
        <f t="shared" ref="Z370" si="1074">Z369</f>
        <v>0</v>
      </c>
      <c r="AA370" s="404">
        <f t="shared" ref="AA370" si="1075">AA369</f>
        <v>0</v>
      </c>
      <c r="AB370" s="404">
        <f t="shared" ref="AB370" si="1076">AB369</f>
        <v>0</v>
      </c>
      <c r="AC370" s="404">
        <f t="shared" ref="AC370" si="1077">AC369</f>
        <v>0</v>
      </c>
      <c r="AD370" s="404">
        <f t="shared" ref="AD370" si="1078">AD369</f>
        <v>0</v>
      </c>
      <c r="AE370" s="404">
        <f t="shared" ref="AE370" si="1079">AE369</f>
        <v>0</v>
      </c>
      <c r="AF370" s="404">
        <f t="shared" ref="AF370" si="1080">AF369</f>
        <v>0</v>
      </c>
      <c r="AG370" s="404">
        <f t="shared" ref="AG370" si="1081">AG369</f>
        <v>0</v>
      </c>
      <c r="AH370" s="404">
        <f t="shared" ref="AH370" si="1082">AH369</f>
        <v>0</v>
      </c>
      <c r="AI370" s="404">
        <f t="shared" ref="AI370" si="1083">AI369</f>
        <v>0</v>
      </c>
      <c r="AJ370" s="404">
        <f t="shared" ref="AJ370" si="1084">AJ369</f>
        <v>0</v>
      </c>
      <c r="AK370" s="404">
        <f t="shared" ref="AK370" si="1085">AK369</f>
        <v>0</v>
      </c>
      <c r="AL370" s="404">
        <f t="shared" ref="AL370" si="1086">AL369</f>
        <v>0</v>
      </c>
      <c r="AM370" s="299"/>
    </row>
    <row r="371" spans="1:42" outlineLevel="1">
      <c r="B371" s="513"/>
      <c r="C371" s="284"/>
      <c r="D371" s="284"/>
      <c r="E371" s="284"/>
      <c r="F371" s="284"/>
      <c r="G371" s="284"/>
      <c r="H371" s="284"/>
      <c r="I371" s="284"/>
      <c r="J371" s="284"/>
      <c r="K371" s="284"/>
      <c r="L371" s="284"/>
      <c r="M371" s="284"/>
      <c r="N371" s="284"/>
      <c r="O371" s="284"/>
      <c r="P371" s="284"/>
      <c r="Q371" s="284"/>
      <c r="R371" s="284"/>
      <c r="S371" s="284"/>
      <c r="T371" s="284"/>
      <c r="U371" s="284"/>
      <c r="V371" s="284"/>
      <c r="W371" s="284"/>
      <c r="X371" s="284"/>
      <c r="Y371" s="405"/>
      <c r="Z371" s="418"/>
      <c r="AA371" s="418"/>
      <c r="AB371" s="418"/>
      <c r="AC371" s="418"/>
      <c r="AD371" s="418"/>
      <c r="AE371" s="418"/>
      <c r="AF371" s="418"/>
      <c r="AG371" s="418"/>
      <c r="AH371" s="418"/>
      <c r="AI371" s="418"/>
      <c r="AJ371" s="418"/>
      <c r="AK371" s="418"/>
      <c r="AL371" s="418"/>
      <c r="AM371" s="299"/>
    </row>
    <row r="372" spans="1:42" ht="30" outlineLevel="1">
      <c r="A372" s="515">
        <v>47</v>
      </c>
      <c r="B372" s="513" t="s">
        <v>138</v>
      </c>
      <c r="C372" s="284" t="s">
        <v>24</v>
      </c>
      <c r="D372" s="288">
        <f>'[3]5.  2015-2020 LRAM'!D372</f>
        <v>0</v>
      </c>
      <c r="E372" s="288">
        <f>SUMIF('7.  Persistence Report'!$D$146:$D$150,$B372,'7.  Persistence Report'!AW$146:AW$150)</f>
        <v>0</v>
      </c>
      <c r="F372" s="288">
        <f>SUMIF('7.  Persistence Report'!$D$146:$D$150,$B372,'7.  Persistence Report'!AX$146:AX$150)</f>
        <v>0</v>
      </c>
      <c r="G372" s="288">
        <f>SUMIF('7.  Persistence Report'!$D$146:$D$150,$B372,'7.  Persistence Report'!AY$146:AY$150)</f>
        <v>0</v>
      </c>
      <c r="H372" s="288">
        <f>SUMIF('7.  Persistence Report'!$D$146:$D$150,$B372,'7.  Persistence Report'!AZ$146:AZ$150)</f>
        <v>0</v>
      </c>
      <c r="I372" s="288">
        <f>SUMIF('7.  Persistence Report'!$D$146:$D$150,$B372,'7.  Persistence Report'!BA$146:BA$150)</f>
        <v>0</v>
      </c>
      <c r="J372" s="288">
        <f>SUMIF('7.  Persistence Report'!$D$146:$D$150,$B372,'7.  Persistence Report'!BB$146:BB$150)</f>
        <v>0</v>
      </c>
      <c r="K372" s="288">
        <f>SUMIF('7.  Persistence Report'!$D$146:$D$150,$B372,'7.  Persistence Report'!BC$146:BC$150)</f>
        <v>0</v>
      </c>
      <c r="L372" s="288">
        <f>SUMIF('7.  Persistence Report'!$D$146:$D$150,$B372,'7.  Persistence Report'!BD$146:BD$150)</f>
        <v>0</v>
      </c>
      <c r="M372" s="288">
        <f>SUMIF('7.  Persistence Report'!$D$146:$D$150,$B372,'7.  Persistence Report'!BE$146:BE$150)</f>
        <v>0</v>
      </c>
      <c r="N372" s="288">
        <v>12</v>
      </c>
      <c r="O372" s="288">
        <f>'[3]5.  2015-2020 LRAM'!O372</f>
        <v>0</v>
      </c>
      <c r="P372" s="288">
        <f>SUMIF('7.  Persistence Report'!$D$146:$D$150,$B372,'7.  Persistence Report'!R$146:R$150)</f>
        <v>0</v>
      </c>
      <c r="Q372" s="288">
        <f>SUMIF('7.  Persistence Report'!$D$146:$D$150,$B372,'7.  Persistence Report'!S$146:S$150)</f>
        <v>0</v>
      </c>
      <c r="R372" s="288">
        <f>SUMIF('7.  Persistence Report'!$D$146:$D$150,$B372,'7.  Persistence Report'!T$146:T$150)</f>
        <v>0</v>
      </c>
      <c r="S372" s="288">
        <f>SUMIF('7.  Persistence Report'!$D$146:$D$150,$B372,'7.  Persistence Report'!U$146:U$150)</f>
        <v>0</v>
      </c>
      <c r="T372" s="288">
        <f>SUMIF('7.  Persistence Report'!$D$146:$D$150,$B372,'7.  Persistence Report'!V$146:V$150)</f>
        <v>0</v>
      </c>
      <c r="U372" s="288">
        <f>SUMIF('7.  Persistence Report'!$D$146:$D$150,$B372,'7.  Persistence Report'!W$146:W$150)</f>
        <v>0</v>
      </c>
      <c r="V372" s="288">
        <f>SUMIF('7.  Persistence Report'!$D$146:$D$150,$B372,'7.  Persistence Report'!X$146:X$150)</f>
        <v>0</v>
      </c>
      <c r="W372" s="288">
        <f>SUMIF('7.  Persistence Report'!$D$146:$D$150,$B372,'7.  Persistence Report'!Y$146:Y$150)</f>
        <v>0</v>
      </c>
      <c r="X372" s="288">
        <f>SUMIF('7.  Persistence Report'!$D$146:$D$150,$B372,'7.  Persistence Report'!Z$146:Z$150)</f>
        <v>0</v>
      </c>
      <c r="Y372" s="419"/>
      <c r="Z372" s="403"/>
      <c r="AA372" s="403"/>
      <c r="AB372" s="403"/>
      <c r="AC372" s="403"/>
      <c r="AD372" s="403"/>
      <c r="AE372" s="403"/>
      <c r="AF372" s="403"/>
      <c r="AG372" s="408"/>
      <c r="AH372" s="408"/>
      <c r="AI372" s="408"/>
      <c r="AJ372" s="408"/>
      <c r="AK372" s="408"/>
      <c r="AL372" s="408"/>
      <c r="AM372" s="289">
        <f>SUM(Y372:AL372)</f>
        <v>0</v>
      </c>
    </row>
    <row r="373" spans="1:42" outlineLevel="1">
      <c r="B373" s="287" t="s">
        <v>288</v>
      </c>
      <c r="C373" s="284" t="s">
        <v>162</v>
      </c>
      <c r="D373" s="288">
        <f>'[3]5.  2015-2020 LRAM'!D373</f>
        <v>0</v>
      </c>
      <c r="E373" s="288"/>
      <c r="F373" s="288"/>
      <c r="G373" s="288"/>
      <c r="H373" s="288"/>
      <c r="I373" s="288"/>
      <c r="J373" s="288"/>
      <c r="K373" s="288"/>
      <c r="L373" s="288"/>
      <c r="M373" s="288"/>
      <c r="N373" s="288">
        <f>N372</f>
        <v>12</v>
      </c>
      <c r="O373" s="288">
        <f>'[3]5.  2015-2020 LRAM'!O373</f>
        <v>0</v>
      </c>
      <c r="P373" s="288"/>
      <c r="Q373" s="288"/>
      <c r="R373" s="288"/>
      <c r="S373" s="288"/>
      <c r="T373" s="288"/>
      <c r="U373" s="288"/>
      <c r="V373" s="288"/>
      <c r="W373" s="288"/>
      <c r="X373" s="288"/>
      <c r="Y373" s="404">
        <f>Y372</f>
        <v>0</v>
      </c>
      <c r="Z373" s="404">
        <f t="shared" ref="Z373" si="1087">Z372</f>
        <v>0</v>
      </c>
      <c r="AA373" s="404">
        <f t="shared" ref="AA373" si="1088">AA372</f>
        <v>0</v>
      </c>
      <c r="AB373" s="404">
        <f t="shared" ref="AB373" si="1089">AB372</f>
        <v>0</v>
      </c>
      <c r="AC373" s="404">
        <f t="shared" ref="AC373" si="1090">AC372</f>
        <v>0</v>
      </c>
      <c r="AD373" s="404">
        <f t="shared" ref="AD373" si="1091">AD372</f>
        <v>0</v>
      </c>
      <c r="AE373" s="404">
        <f t="shared" ref="AE373" si="1092">AE372</f>
        <v>0</v>
      </c>
      <c r="AF373" s="404">
        <f t="shared" ref="AF373" si="1093">AF372</f>
        <v>0</v>
      </c>
      <c r="AG373" s="404">
        <f t="shared" ref="AG373" si="1094">AG372</f>
        <v>0</v>
      </c>
      <c r="AH373" s="404">
        <f t="shared" ref="AH373" si="1095">AH372</f>
        <v>0</v>
      </c>
      <c r="AI373" s="404">
        <f t="shared" ref="AI373" si="1096">AI372</f>
        <v>0</v>
      </c>
      <c r="AJ373" s="404">
        <f t="shared" ref="AJ373" si="1097">AJ372</f>
        <v>0</v>
      </c>
      <c r="AK373" s="404">
        <f t="shared" ref="AK373" si="1098">AK372</f>
        <v>0</v>
      </c>
      <c r="AL373" s="404">
        <f t="shared" ref="AL373" si="1099">AL372</f>
        <v>0</v>
      </c>
      <c r="AM373" s="299"/>
    </row>
    <row r="374" spans="1:42" outlineLevel="1">
      <c r="B374" s="513"/>
      <c r="C374" s="284"/>
      <c r="D374" s="284"/>
      <c r="E374" s="284"/>
      <c r="F374" s="284"/>
      <c r="G374" s="284"/>
      <c r="H374" s="284"/>
      <c r="I374" s="284"/>
      <c r="J374" s="284"/>
      <c r="K374" s="284"/>
      <c r="L374" s="284"/>
      <c r="M374" s="284"/>
      <c r="N374" s="284"/>
      <c r="O374" s="284"/>
      <c r="P374" s="284"/>
      <c r="Q374" s="284"/>
      <c r="R374" s="284"/>
      <c r="S374" s="284"/>
      <c r="T374" s="284"/>
      <c r="U374" s="284"/>
      <c r="V374" s="284"/>
      <c r="W374" s="284"/>
      <c r="X374" s="284"/>
      <c r="Y374" s="405"/>
      <c r="Z374" s="418"/>
      <c r="AA374" s="418"/>
      <c r="AB374" s="418"/>
      <c r="AC374" s="418"/>
      <c r="AD374" s="418"/>
      <c r="AE374" s="418"/>
      <c r="AF374" s="418"/>
      <c r="AG374" s="418"/>
      <c r="AH374" s="418"/>
      <c r="AI374" s="418"/>
      <c r="AJ374" s="418"/>
      <c r="AK374" s="418"/>
      <c r="AL374" s="418"/>
      <c r="AM374" s="299"/>
    </row>
    <row r="375" spans="1:42" ht="45" outlineLevel="1">
      <c r="A375" s="515">
        <v>48</v>
      </c>
      <c r="B375" s="513" t="s">
        <v>139</v>
      </c>
      <c r="C375" s="284" t="s">
        <v>24</v>
      </c>
      <c r="D375" s="288">
        <f>'[3]5.  2015-2020 LRAM'!D375</f>
        <v>0</v>
      </c>
      <c r="E375" s="288">
        <f>SUMIF('7.  Persistence Report'!$D$146:$D$150,$B375,'7.  Persistence Report'!AW$146:AW$150)</f>
        <v>0</v>
      </c>
      <c r="F375" s="288">
        <f>SUMIF('7.  Persistence Report'!$D$146:$D$150,$B375,'7.  Persistence Report'!AX$146:AX$150)</f>
        <v>0</v>
      </c>
      <c r="G375" s="288">
        <f>SUMIF('7.  Persistence Report'!$D$146:$D$150,$B375,'7.  Persistence Report'!AY$146:AY$150)</f>
        <v>0</v>
      </c>
      <c r="H375" s="288">
        <f>SUMIF('7.  Persistence Report'!$D$146:$D$150,$B375,'7.  Persistence Report'!AZ$146:AZ$150)</f>
        <v>0</v>
      </c>
      <c r="I375" s="288">
        <f>SUMIF('7.  Persistence Report'!$D$146:$D$150,$B375,'7.  Persistence Report'!BA$146:BA$150)</f>
        <v>0</v>
      </c>
      <c r="J375" s="288">
        <f>SUMIF('7.  Persistence Report'!$D$146:$D$150,$B375,'7.  Persistence Report'!BB$146:BB$150)</f>
        <v>0</v>
      </c>
      <c r="K375" s="288">
        <f>SUMIF('7.  Persistence Report'!$D$146:$D$150,$B375,'7.  Persistence Report'!BC$146:BC$150)</f>
        <v>0</v>
      </c>
      <c r="L375" s="288">
        <f>SUMIF('7.  Persistence Report'!$D$146:$D$150,$B375,'7.  Persistence Report'!BD$146:BD$150)</f>
        <v>0</v>
      </c>
      <c r="M375" s="288">
        <f>SUMIF('7.  Persistence Report'!$D$146:$D$150,$B375,'7.  Persistence Report'!BE$146:BE$150)</f>
        <v>0</v>
      </c>
      <c r="N375" s="288">
        <v>12</v>
      </c>
      <c r="O375" s="288">
        <f>'[3]5.  2015-2020 LRAM'!O375</f>
        <v>0</v>
      </c>
      <c r="P375" s="288">
        <f>SUMIF('7.  Persistence Report'!$D$146:$D$150,$B375,'7.  Persistence Report'!R$146:R$150)</f>
        <v>0</v>
      </c>
      <c r="Q375" s="288">
        <f>SUMIF('7.  Persistence Report'!$D$146:$D$150,$B375,'7.  Persistence Report'!S$146:S$150)</f>
        <v>0</v>
      </c>
      <c r="R375" s="288">
        <f>SUMIF('7.  Persistence Report'!$D$146:$D$150,$B375,'7.  Persistence Report'!T$146:T$150)</f>
        <v>0</v>
      </c>
      <c r="S375" s="288">
        <f>SUMIF('7.  Persistence Report'!$D$146:$D$150,$B375,'7.  Persistence Report'!U$146:U$150)</f>
        <v>0</v>
      </c>
      <c r="T375" s="288">
        <f>SUMIF('7.  Persistence Report'!$D$146:$D$150,$B375,'7.  Persistence Report'!V$146:V$150)</f>
        <v>0</v>
      </c>
      <c r="U375" s="288">
        <f>SUMIF('7.  Persistence Report'!$D$146:$D$150,$B375,'7.  Persistence Report'!W$146:W$150)</f>
        <v>0</v>
      </c>
      <c r="V375" s="288">
        <f>SUMIF('7.  Persistence Report'!$D$146:$D$150,$B375,'7.  Persistence Report'!X$146:X$150)</f>
        <v>0</v>
      </c>
      <c r="W375" s="288">
        <f>SUMIF('7.  Persistence Report'!$D$146:$D$150,$B375,'7.  Persistence Report'!Y$146:Y$150)</f>
        <v>0</v>
      </c>
      <c r="X375" s="288">
        <f>SUMIF('7.  Persistence Report'!$D$146:$D$150,$B375,'7.  Persistence Report'!Z$146:Z$150)</f>
        <v>0</v>
      </c>
      <c r="Y375" s="419"/>
      <c r="Z375" s="403"/>
      <c r="AA375" s="403"/>
      <c r="AB375" s="403"/>
      <c r="AC375" s="403"/>
      <c r="AD375" s="403"/>
      <c r="AE375" s="403"/>
      <c r="AF375" s="403"/>
      <c r="AG375" s="408"/>
      <c r="AH375" s="408"/>
      <c r="AI375" s="408"/>
      <c r="AJ375" s="408"/>
      <c r="AK375" s="408"/>
      <c r="AL375" s="408"/>
      <c r="AM375" s="289">
        <f>SUM(Y375:AL375)</f>
        <v>0</v>
      </c>
    </row>
    <row r="376" spans="1:42" outlineLevel="1">
      <c r="B376" s="287" t="s">
        <v>288</v>
      </c>
      <c r="C376" s="284" t="s">
        <v>162</v>
      </c>
      <c r="D376" s="288">
        <f>'[3]5.  2015-2020 LRAM'!D376</f>
        <v>0</v>
      </c>
      <c r="E376" s="288"/>
      <c r="F376" s="288"/>
      <c r="G376" s="288"/>
      <c r="H376" s="288"/>
      <c r="I376" s="288"/>
      <c r="J376" s="288"/>
      <c r="K376" s="288"/>
      <c r="L376" s="288"/>
      <c r="M376" s="288"/>
      <c r="N376" s="288">
        <f>N375</f>
        <v>12</v>
      </c>
      <c r="O376" s="288">
        <f>'[3]5.  2015-2020 LRAM'!O376</f>
        <v>0</v>
      </c>
      <c r="P376" s="288"/>
      <c r="Q376" s="288"/>
      <c r="R376" s="288"/>
      <c r="S376" s="288"/>
      <c r="T376" s="288"/>
      <c r="U376" s="288"/>
      <c r="V376" s="288"/>
      <c r="W376" s="288"/>
      <c r="X376" s="288"/>
      <c r="Y376" s="404">
        <f>Y375</f>
        <v>0</v>
      </c>
      <c r="Z376" s="404">
        <f t="shared" ref="Z376" si="1100">Z375</f>
        <v>0</v>
      </c>
      <c r="AA376" s="404">
        <f t="shared" ref="AA376" si="1101">AA375</f>
        <v>0</v>
      </c>
      <c r="AB376" s="404">
        <f t="shared" ref="AB376" si="1102">AB375</f>
        <v>0</v>
      </c>
      <c r="AC376" s="404">
        <f t="shared" ref="AC376" si="1103">AC375</f>
        <v>0</v>
      </c>
      <c r="AD376" s="404">
        <f t="shared" ref="AD376" si="1104">AD375</f>
        <v>0</v>
      </c>
      <c r="AE376" s="404">
        <f t="shared" ref="AE376" si="1105">AE375</f>
        <v>0</v>
      </c>
      <c r="AF376" s="404">
        <f t="shared" ref="AF376" si="1106">AF375</f>
        <v>0</v>
      </c>
      <c r="AG376" s="404">
        <f t="shared" ref="AG376" si="1107">AG375</f>
        <v>0</v>
      </c>
      <c r="AH376" s="404">
        <f t="shared" ref="AH376" si="1108">AH375</f>
        <v>0</v>
      </c>
      <c r="AI376" s="404">
        <f t="shared" ref="AI376" si="1109">AI375</f>
        <v>0</v>
      </c>
      <c r="AJ376" s="404">
        <f t="shared" ref="AJ376" si="1110">AJ375</f>
        <v>0</v>
      </c>
      <c r="AK376" s="404">
        <f t="shared" ref="AK376" si="1111">AK375</f>
        <v>0</v>
      </c>
      <c r="AL376" s="404">
        <f t="shared" ref="AL376" si="1112">AL375</f>
        <v>0</v>
      </c>
      <c r="AM376" s="299"/>
    </row>
    <row r="377" spans="1:42" outlineLevel="1">
      <c r="B377" s="513"/>
      <c r="C377" s="284"/>
      <c r="D377" s="284"/>
      <c r="E377" s="284"/>
      <c r="F377" s="284"/>
      <c r="G377" s="284"/>
      <c r="H377" s="284"/>
      <c r="I377" s="284"/>
      <c r="J377" s="284"/>
      <c r="K377" s="284"/>
      <c r="L377" s="284"/>
      <c r="M377" s="284"/>
      <c r="N377" s="284"/>
      <c r="O377" s="284"/>
      <c r="P377" s="284"/>
      <c r="Q377" s="284"/>
      <c r="R377" s="284"/>
      <c r="S377" s="284"/>
      <c r="T377" s="284"/>
      <c r="U377" s="284"/>
      <c r="V377" s="284"/>
      <c r="W377" s="284"/>
      <c r="X377" s="284"/>
      <c r="Y377" s="405"/>
      <c r="Z377" s="418"/>
      <c r="AA377" s="418"/>
      <c r="AB377" s="418"/>
      <c r="AC377" s="418"/>
      <c r="AD377" s="418"/>
      <c r="AE377" s="418"/>
      <c r="AF377" s="418"/>
      <c r="AG377" s="418"/>
      <c r="AH377" s="418"/>
      <c r="AI377" s="418"/>
      <c r="AJ377" s="418"/>
      <c r="AK377" s="418"/>
      <c r="AL377" s="418"/>
      <c r="AM377" s="299"/>
    </row>
    <row r="378" spans="1:42" ht="30" outlineLevel="1">
      <c r="A378" s="515">
        <v>49</v>
      </c>
      <c r="B378" s="513" t="s">
        <v>140</v>
      </c>
      <c r="C378" s="284" t="s">
        <v>24</v>
      </c>
      <c r="D378" s="288">
        <f>'[3]5.  2015-2020 LRAM'!D378</f>
        <v>0</v>
      </c>
      <c r="E378" s="288">
        <f>SUMIF('7.  Persistence Report'!$D$146:$D$150,$B378,'7.  Persistence Report'!AW$146:AW$150)</f>
        <v>0</v>
      </c>
      <c r="F378" s="288">
        <f>SUMIF('7.  Persistence Report'!$D$146:$D$150,$B378,'7.  Persistence Report'!AX$146:AX$150)</f>
        <v>0</v>
      </c>
      <c r="G378" s="288">
        <f>SUMIF('7.  Persistence Report'!$D$146:$D$150,$B378,'7.  Persistence Report'!AY$146:AY$150)</f>
        <v>0</v>
      </c>
      <c r="H378" s="288">
        <f>SUMIF('7.  Persistence Report'!$D$146:$D$150,$B378,'7.  Persistence Report'!AZ$146:AZ$150)</f>
        <v>0</v>
      </c>
      <c r="I378" s="288">
        <f>SUMIF('7.  Persistence Report'!$D$146:$D$150,$B378,'7.  Persistence Report'!BA$146:BA$150)</f>
        <v>0</v>
      </c>
      <c r="J378" s="288">
        <f>SUMIF('7.  Persistence Report'!$D$146:$D$150,$B378,'7.  Persistence Report'!BB$146:BB$150)</f>
        <v>0</v>
      </c>
      <c r="K378" s="288">
        <f>SUMIF('7.  Persistence Report'!$D$146:$D$150,$B378,'7.  Persistence Report'!BC$146:BC$150)</f>
        <v>0</v>
      </c>
      <c r="L378" s="288">
        <f>SUMIF('7.  Persistence Report'!$D$146:$D$150,$B378,'7.  Persistence Report'!BD$146:BD$150)</f>
        <v>0</v>
      </c>
      <c r="M378" s="288">
        <f>SUMIF('7.  Persistence Report'!$D$146:$D$150,$B378,'7.  Persistence Report'!BE$146:BE$150)</f>
        <v>0</v>
      </c>
      <c r="N378" s="288">
        <v>12</v>
      </c>
      <c r="O378" s="288">
        <f>'[3]5.  2015-2020 LRAM'!O378</f>
        <v>0</v>
      </c>
      <c r="P378" s="288">
        <f>SUMIF('7.  Persistence Report'!$D$146:$D$150,$B378,'7.  Persistence Report'!R$146:R$150)</f>
        <v>0</v>
      </c>
      <c r="Q378" s="288">
        <f>SUMIF('7.  Persistence Report'!$D$146:$D$150,$B378,'7.  Persistence Report'!S$146:S$150)</f>
        <v>0</v>
      </c>
      <c r="R378" s="288">
        <f>SUMIF('7.  Persistence Report'!$D$146:$D$150,$B378,'7.  Persistence Report'!T$146:T$150)</f>
        <v>0</v>
      </c>
      <c r="S378" s="288">
        <f>SUMIF('7.  Persistence Report'!$D$146:$D$150,$B378,'7.  Persistence Report'!U$146:U$150)</f>
        <v>0</v>
      </c>
      <c r="T378" s="288">
        <f>SUMIF('7.  Persistence Report'!$D$146:$D$150,$B378,'7.  Persistence Report'!V$146:V$150)</f>
        <v>0</v>
      </c>
      <c r="U378" s="288">
        <f>SUMIF('7.  Persistence Report'!$D$146:$D$150,$B378,'7.  Persistence Report'!W$146:W$150)</f>
        <v>0</v>
      </c>
      <c r="V378" s="288">
        <f>SUMIF('7.  Persistence Report'!$D$146:$D$150,$B378,'7.  Persistence Report'!X$146:X$150)</f>
        <v>0</v>
      </c>
      <c r="W378" s="288">
        <f>SUMIF('7.  Persistence Report'!$D$146:$D$150,$B378,'7.  Persistence Report'!Y$146:Y$150)</f>
        <v>0</v>
      </c>
      <c r="X378" s="288">
        <f>SUMIF('7.  Persistence Report'!$D$146:$D$150,$B378,'7.  Persistence Report'!Z$146:Z$150)</f>
        <v>0</v>
      </c>
      <c r="Y378" s="419"/>
      <c r="Z378" s="403"/>
      <c r="AA378" s="403"/>
      <c r="AB378" s="403"/>
      <c r="AC378" s="403"/>
      <c r="AD378" s="403"/>
      <c r="AE378" s="403"/>
      <c r="AF378" s="403"/>
      <c r="AG378" s="408"/>
      <c r="AH378" s="408"/>
      <c r="AI378" s="408"/>
      <c r="AJ378" s="408"/>
      <c r="AK378" s="408"/>
      <c r="AL378" s="408"/>
      <c r="AM378" s="289">
        <f>SUM(Y378:AL378)</f>
        <v>0</v>
      </c>
    </row>
    <row r="379" spans="1:42" outlineLevel="1">
      <c r="B379" s="287" t="s">
        <v>288</v>
      </c>
      <c r="C379" s="284" t="s">
        <v>162</v>
      </c>
      <c r="D379" s="288">
        <f>'[3]5.  2015-2020 LRAM'!D379</f>
        <v>0</v>
      </c>
      <c r="E379" s="288"/>
      <c r="F379" s="288"/>
      <c r="G379" s="288"/>
      <c r="H379" s="288"/>
      <c r="I379" s="288"/>
      <c r="J379" s="288"/>
      <c r="K379" s="288"/>
      <c r="L379" s="288"/>
      <c r="M379" s="288"/>
      <c r="N379" s="288">
        <f>N378</f>
        <v>12</v>
      </c>
      <c r="O379" s="288">
        <f>'[3]5.  2015-2020 LRAM'!O379</f>
        <v>0</v>
      </c>
      <c r="P379" s="288"/>
      <c r="Q379" s="288"/>
      <c r="R379" s="288"/>
      <c r="S379" s="288"/>
      <c r="T379" s="288"/>
      <c r="U379" s="288"/>
      <c r="V379" s="288"/>
      <c r="W379" s="288"/>
      <c r="X379" s="288"/>
      <c r="Y379" s="404">
        <f>Y378</f>
        <v>0</v>
      </c>
      <c r="Z379" s="404">
        <f t="shared" ref="Z379" si="1113">Z378</f>
        <v>0</v>
      </c>
      <c r="AA379" s="404">
        <f t="shared" ref="AA379" si="1114">AA378</f>
        <v>0</v>
      </c>
      <c r="AB379" s="404">
        <f t="shared" ref="AB379" si="1115">AB378</f>
        <v>0</v>
      </c>
      <c r="AC379" s="404">
        <f t="shared" ref="AC379" si="1116">AC378</f>
        <v>0</v>
      </c>
      <c r="AD379" s="404">
        <f t="shared" ref="AD379" si="1117">AD378</f>
        <v>0</v>
      </c>
      <c r="AE379" s="404">
        <f t="shared" ref="AE379" si="1118">AE378</f>
        <v>0</v>
      </c>
      <c r="AF379" s="404">
        <f t="shared" ref="AF379" si="1119">AF378</f>
        <v>0</v>
      </c>
      <c r="AG379" s="404">
        <f t="shared" ref="AG379" si="1120">AG378</f>
        <v>0</v>
      </c>
      <c r="AH379" s="404">
        <f t="shared" ref="AH379" si="1121">AH378</f>
        <v>0</v>
      </c>
      <c r="AI379" s="404">
        <f t="shared" ref="AI379" si="1122">AI378</f>
        <v>0</v>
      </c>
      <c r="AJ379" s="404">
        <f t="shared" ref="AJ379" si="1123">AJ378</f>
        <v>0</v>
      </c>
      <c r="AK379" s="404">
        <f t="shared" ref="AK379" si="1124">AK378</f>
        <v>0</v>
      </c>
      <c r="AL379" s="404">
        <f t="shared" ref="AL379" si="1125">AL378</f>
        <v>0</v>
      </c>
      <c r="AM379" s="299"/>
    </row>
    <row r="380" spans="1:42" outlineLevel="1">
      <c r="B380" s="430"/>
      <c r="C380" s="298"/>
      <c r="D380" s="284"/>
      <c r="E380" s="284"/>
      <c r="F380" s="284"/>
      <c r="G380" s="284"/>
      <c r="H380" s="284"/>
      <c r="I380" s="284"/>
      <c r="J380" s="284"/>
      <c r="K380" s="284"/>
      <c r="L380" s="284"/>
      <c r="M380" s="284"/>
      <c r="N380" s="284"/>
      <c r="O380" s="284"/>
      <c r="P380" s="284"/>
      <c r="Q380" s="284"/>
      <c r="R380" s="284"/>
      <c r="S380" s="284"/>
      <c r="T380" s="284"/>
      <c r="U380" s="284"/>
      <c r="V380" s="284"/>
      <c r="W380" s="284"/>
      <c r="X380" s="284"/>
      <c r="Y380" s="294"/>
      <c r="Z380" s="294"/>
      <c r="AA380" s="294"/>
      <c r="AB380" s="294"/>
      <c r="AC380" s="294"/>
      <c r="AD380" s="294"/>
      <c r="AE380" s="294"/>
      <c r="AF380" s="294"/>
      <c r="AG380" s="294"/>
      <c r="AH380" s="294"/>
      <c r="AI380" s="294"/>
      <c r="AJ380" s="294"/>
      <c r="AK380" s="294"/>
      <c r="AL380" s="294"/>
      <c r="AM380" s="299"/>
    </row>
    <row r="381" spans="1:42" ht="15.75">
      <c r="B381" s="320" t="s">
        <v>273</v>
      </c>
      <c r="C381" s="322"/>
      <c r="D381" s="322">
        <f>SUM(D221:D379)</f>
        <v>13063623</v>
      </c>
      <c r="E381" s="322">
        <f>SUM(E221:E379)</f>
        <v>13063623</v>
      </c>
      <c r="F381" s="322">
        <f t="shared" ref="F381:M381" si="1126">SUM(F221:F379)</f>
        <v>13066681</v>
      </c>
      <c r="G381" s="322">
        <f>SUM(G221:G379)</f>
        <v>13066681</v>
      </c>
      <c r="H381" s="322">
        <f t="shared" si="1126"/>
        <v>13066681</v>
      </c>
      <c r="I381" s="322">
        <f t="shared" si="1126"/>
        <v>13011710</v>
      </c>
      <c r="J381" s="322">
        <f t="shared" si="1126"/>
        <v>13011710</v>
      </c>
      <c r="K381" s="322">
        <f t="shared" si="1126"/>
        <v>13011133</v>
      </c>
      <c r="L381" s="322">
        <f t="shared" si="1126"/>
        <v>13004292</v>
      </c>
      <c r="M381" s="322">
        <f t="shared" si="1126"/>
        <v>12988859</v>
      </c>
      <c r="N381" s="322"/>
      <c r="O381" s="322">
        <f>SUM(O221:O379)</f>
        <v>1875</v>
      </c>
      <c r="P381" s="322">
        <f t="shared" ref="P381:X381" si="1127">SUM(P221:P379)</f>
        <v>1874</v>
      </c>
      <c r="Q381" s="322">
        <f t="shared" si="1127"/>
        <v>1875</v>
      </c>
      <c r="R381" s="322">
        <f t="shared" si="1127"/>
        <v>1875</v>
      </c>
      <c r="S381" s="322">
        <f t="shared" si="1127"/>
        <v>1875</v>
      </c>
      <c r="T381" s="322">
        <f t="shared" si="1127"/>
        <v>1867</v>
      </c>
      <c r="U381" s="322">
        <f t="shared" si="1127"/>
        <v>1867</v>
      </c>
      <c r="V381" s="322">
        <f t="shared" si="1127"/>
        <v>1867</v>
      </c>
      <c r="W381" s="322">
        <f t="shared" si="1127"/>
        <v>1866</v>
      </c>
      <c r="X381" s="322">
        <f t="shared" si="1127"/>
        <v>1865</v>
      </c>
      <c r="Y381" s="322">
        <f>IF(Y219="kWh",SUMPRODUCT(D221:D379,Y221:Y379))</f>
        <v>5490686</v>
      </c>
      <c r="Z381" s="322">
        <f>IF(Z219="kWh",SUMPRODUCT(D221:D379,Z221:Z379))</f>
        <v>585527.13</v>
      </c>
      <c r="AA381" s="322">
        <f>IF(AA219="kw",SUMPRODUCT(N221:N379,O221:O379,AA221:AA379),SUMPRODUCT(D221:D379,AA221:AA379))</f>
        <v>5078.88</v>
      </c>
      <c r="AB381" s="322">
        <f>IF(AB219="kw",SUMPRODUCT(N221:N379,O221:O379,AB221:AB379),SUMPRODUCT(D221:D379,AB221:AB379))</f>
        <v>2981.58</v>
      </c>
      <c r="AC381" s="322">
        <f>IF(AC219="kw",SUMPRODUCT(N221:N379,O221:O379,AC221:AC379),SUMPRODUCT(D221:D379,AC221:AC379))</f>
        <v>4918.92</v>
      </c>
      <c r="AD381" s="322">
        <f>IF(AD219="kw",SUMPRODUCT(N221:N379,O221:O379,AD221:AD379),SUMPRODUCT(D221:D379,AD221:AD379))</f>
        <v>0</v>
      </c>
      <c r="AE381" s="322">
        <f>IF(AE219="kw",SUMPRODUCT(N221:N379,O221:O379,AE221:AE379),SUMPRODUCT(D221:D379,AE221:AE379))</f>
        <v>0</v>
      </c>
      <c r="AF381" s="322">
        <f>IF(AF219="kw",SUMPRODUCT(N221:N379,O221:O379,AF221:AF379),SUMPRODUCT(D221:D379,AF221:AF379))</f>
        <v>0</v>
      </c>
      <c r="AG381" s="322">
        <f>IF(AG219="kw",SUMPRODUCT(N221:N379,O221:O379,AG221:AG379),SUMPRODUCT(D221:D379,AG221:AG379))</f>
        <v>0</v>
      </c>
      <c r="AH381" s="322">
        <f>IF(AH219="kw",SUMPRODUCT(N221:N379,O221:O379,AH221:AH379),SUMPRODUCT(D221:D379,AH221:AH379))</f>
        <v>0</v>
      </c>
      <c r="AI381" s="322">
        <f>IF(AI219="kw",SUMPRODUCT(N221:N379,O221:O379,AI221:AI379),SUMPRODUCT(D221:D379,AI221:AI379))</f>
        <v>0</v>
      </c>
      <c r="AJ381" s="322">
        <f>IF(AJ219="kw",SUMPRODUCT(N221:N379,O221:O379,AJ221:AJ379),SUMPRODUCT(D221:D379,AJ221:AJ379))</f>
        <v>0</v>
      </c>
      <c r="AK381" s="322">
        <f>IF(AK219="kw",SUMPRODUCT(N221:N379,O221:O379,AK221:AK379),SUMPRODUCT(D221:D379,AK221:AK379))</f>
        <v>0</v>
      </c>
      <c r="AL381" s="322">
        <f>IF(AL219="kw",SUMPRODUCT(N221:N379,O221:O379,AL221:AL379),SUMPRODUCT(D221:D379,AL221:AL379))</f>
        <v>0</v>
      </c>
      <c r="AM381" s="323"/>
    </row>
    <row r="382" spans="1:42" ht="15.75">
      <c r="B382" s="384" t="s">
        <v>274</v>
      </c>
      <c r="C382" s="385"/>
      <c r="D382" s="385"/>
      <c r="E382" s="385"/>
      <c r="F382" s="385"/>
      <c r="G382" s="385"/>
      <c r="H382" s="385"/>
      <c r="I382" s="385"/>
      <c r="J382" s="385"/>
      <c r="K382" s="385"/>
      <c r="L382" s="385"/>
      <c r="M382" s="385"/>
      <c r="N382" s="385"/>
      <c r="O382" s="385"/>
      <c r="P382" s="385"/>
      <c r="Q382" s="385"/>
      <c r="R382" s="385"/>
      <c r="S382" s="385"/>
      <c r="T382" s="385"/>
      <c r="U382" s="385"/>
      <c r="V382" s="385"/>
      <c r="W382" s="385"/>
      <c r="X382" s="385"/>
      <c r="Y382" s="385">
        <f>HLOOKUP(Y218,'2. LRAMVA Threshold'!$B$42:$Q$53,8,FALSE)</f>
        <v>0</v>
      </c>
      <c r="Z382" s="385">
        <f>HLOOKUP(Z218,'2. LRAMVA Threshold'!$B$42:$Q$53,8,FALSE)</f>
        <v>0</v>
      </c>
      <c r="AA382" s="385">
        <f>HLOOKUP(AA218,'2. LRAMVA Threshold'!$B$42:$Q$53,8,FALSE)</f>
        <v>0</v>
      </c>
      <c r="AB382" s="385">
        <f>HLOOKUP(AB218,'2. LRAMVA Threshold'!$B$42:$Q$53,8,FALSE)</f>
        <v>0</v>
      </c>
      <c r="AC382" s="385">
        <f>HLOOKUP(AC218,'2. LRAMVA Threshold'!$B$42:$Q$53,8,FALSE)</f>
        <v>0</v>
      </c>
      <c r="AD382" s="385">
        <f>HLOOKUP(AD218,'2. LRAMVA Threshold'!$B$42:$Q$53,8,FALSE)</f>
        <v>0</v>
      </c>
      <c r="AE382" s="385">
        <f>HLOOKUP(AE218,'2. LRAMVA Threshold'!$B$42:$Q$53,8,FALSE)</f>
        <v>0</v>
      </c>
      <c r="AF382" s="385">
        <f>HLOOKUP(AF218,'2. LRAMVA Threshold'!$B$42:$Q$53,8,FALSE)</f>
        <v>0</v>
      </c>
      <c r="AG382" s="385">
        <f>HLOOKUP(AG218,'2. LRAMVA Threshold'!$B$42:$Q$53,8,FALSE)</f>
        <v>0</v>
      </c>
      <c r="AH382" s="385">
        <f>HLOOKUP(AH218,'2. LRAMVA Threshold'!$B$42:$Q$53,8,FALSE)</f>
        <v>0</v>
      </c>
      <c r="AI382" s="385">
        <f>HLOOKUP(AI218,'2. LRAMVA Threshold'!$B$42:$Q$53,8,FALSE)</f>
        <v>0</v>
      </c>
      <c r="AJ382" s="385">
        <f>HLOOKUP(AJ218,'2. LRAMVA Threshold'!$B$42:$Q$53,8,FALSE)</f>
        <v>0</v>
      </c>
      <c r="AK382" s="385">
        <f>HLOOKUP(AK218,'2. LRAMVA Threshold'!$B$42:$Q$53,8,FALSE)</f>
        <v>0</v>
      </c>
      <c r="AL382" s="385">
        <f>HLOOKUP(AL218,'2. LRAMVA Threshold'!$B$42:$Q$53,8,FALSE)</f>
        <v>0</v>
      </c>
      <c r="AM382" s="386"/>
    </row>
    <row r="383" spans="1:42">
      <c r="B383" s="387"/>
      <c r="C383" s="425"/>
      <c r="D383" s="426"/>
      <c r="E383" s="426"/>
      <c r="F383" s="426"/>
      <c r="G383" s="426"/>
      <c r="H383" s="426"/>
      <c r="I383" s="426"/>
      <c r="J383" s="426"/>
      <c r="K383" s="426"/>
      <c r="L383" s="426"/>
      <c r="M383" s="426"/>
      <c r="N383" s="426"/>
      <c r="O383" s="427"/>
      <c r="P383" s="426"/>
      <c r="Q383" s="426"/>
      <c r="R383" s="426"/>
      <c r="S383" s="428"/>
      <c r="T383" s="428"/>
      <c r="U383" s="428"/>
      <c r="V383" s="428"/>
      <c r="W383" s="426"/>
      <c r="X383" s="426"/>
      <c r="Y383" s="429"/>
      <c r="Z383" s="429"/>
      <c r="AA383" s="429"/>
      <c r="AB383" s="429"/>
      <c r="AC383" s="429"/>
      <c r="AD383" s="429"/>
      <c r="AE383" s="429"/>
      <c r="AF383" s="392"/>
      <c r="AG383" s="392"/>
      <c r="AH383" s="392"/>
      <c r="AI383" s="392"/>
      <c r="AJ383" s="392"/>
      <c r="AK383" s="392"/>
      <c r="AL383" s="392"/>
      <c r="AM383" s="393"/>
    </row>
    <row r="384" spans="1:42">
      <c r="B384" s="317" t="s">
        <v>275</v>
      </c>
      <c r="C384" s="331"/>
      <c r="D384" s="331"/>
      <c r="E384" s="369"/>
      <c r="F384" s="369"/>
      <c r="G384" s="369"/>
      <c r="H384" s="369"/>
      <c r="I384" s="369"/>
      <c r="J384" s="369"/>
      <c r="K384" s="369"/>
      <c r="L384" s="369"/>
      <c r="M384" s="369"/>
      <c r="N384" s="369"/>
      <c r="O384" s="284"/>
      <c r="P384" s="333"/>
      <c r="Q384" s="333"/>
      <c r="R384" s="333"/>
      <c r="S384" s="332"/>
      <c r="T384" s="332"/>
      <c r="U384" s="332"/>
      <c r="V384" s="332"/>
      <c r="W384" s="333"/>
      <c r="X384" s="333"/>
      <c r="Y384" s="334">
        <f>HLOOKUP(Y$35,'3.  Distribution Rates'!$C$122:$P$133,8,FALSE)</f>
        <v>0</v>
      </c>
      <c r="Z384" s="334">
        <f>HLOOKUP(Z$35,'3.  Distribution Rates'!$C$122:$P$133,8,FALSE)</f>
        <v>0</v>
      </c>
      <c r="AA384" s="334">
        <f>HLOOKUP(AA$35,'3.  Distribution Rates'!$C$122:$P$133,8,FALSE)</f>
        <v>0</v>
      </c>
      <c r="AB384" s="334">
        <f>HLOOKUP(AB$35,'3.  Distribution Rates'!$C$122:$P$133,8,FALSE)</f>
        <v>0</v>
      </c>
      <c r="AC384" s="334">
        <f>HLOOKUP(AC$35,'3.  Distribution Rates'!$C$122:$P$133,8,FALSE)</f>
        <v>0</v>
      </c>
      <c r="AD384" s="334">
        <f>HLOOKUP(AD$35,'3.  Distribution Rates'!$C$122:$P$133,8,FALSE)</f>
        <v>0</v>
      </c>
      <c r="AE384" s="334">
        <f>HLOOKUP(AE$35,'3.  Distribution Rates'!$C$122:$P$133,8,FALSE)</f>
        <v>0</v>
      </c>
      <c r="AF384" s="334">
        <f>HLOOKUP(AF$35,'3.  Distribution Rates'!$C$122:$P$133,8,FALSE)</f>
        <v>0</v>
      </c>
      <c r="AG384" s="334">
        <f>HLOOKUP(AG$35,'3.  Distribution Rates'!$C$122:$P$133,8,FALSE)</f>
        <v>0</v>
      </c>
      <c r="AH384" s="334">
        <f>HLOOKUP(AH$35,'3.  Distribution Rates'!$C$122:$P$133,8,FALSE)</f>
        <v>0</v>
      </c>
      <c r="AI384" s="334">
        <f>HLOOKUP(AI$35,'3.  Distribution Rates'!$C$122:$P$133,8,FALSE)</f>
        <v>0</v>
      </c>
      <c r="AJ384" s="334">
        <f>HLOOKUP(AJ$35,'3.  Distribution Rates'!$C$122:$P$133,8,FALSE)</f>
        <v>0</v>
      </c>
      <c r="AK384" s="334">
        <f>HLOOKUP(AK$35,'3.  Distribution Rates'!$C$122:$P$133,8,FALSE)</f>
        <v>0</v>
      </c>
      <c r="AL384" s="334">
        <f>HLOOKUP(AL$35,'3.  Distribution Rates'!$C$122:$P$133,8,FALSE)</f>
        <v>0</v>
      </c>
      <c r="AM384" s="370"/>
      <c r="AN384" s="334"/>
      <c r="AO384" s="334"/>
      <c r="AP384" s="334"/>
    </row>
    <row r="385" spans="2:39">
      <c r="B385" s="317" t="s">
        <v>276</v>
      </c>
      <c r="C385" s="338"/>
      <c r="D385" s="302"/>
      <c r="E385" s="272"/>
      <c r="F385" s="272"/>
      <c r="G385" s="272"/>
      <c r="H385" s="272"/>
      <c r="I385" s="272"/>
      <c r="J385" s="272"/>
      <c r="K385" s="272"/>
      <c r="L385" s="272"/>
      <c r="M385" s="272"/>
      <c r="N385" s="272"/>
      <c r="O385" s="284"/>
      <c r="P385" s="272"/>
      <c r="Q385" s="272"/>
      <c r="R385" s="272"/>
      <c r="S385" s="302"/>
      <c r="T385" s="302"/>
      <c r="U385" s="302"/>
      <c r="V385" s="302"/>
      <c r="W385" s="272"/>
      <c r="X385" s="272"/>
      <c r="Y385" s="371">
        <f>'4.  2011-2014 LRAM'!Y139*Y384</f>
        <v>0</v>
      </c>
      <c r="Z385" s="371">
        <f>'4.  2011-2014 LRAM'!Z139*Z384</f>
        <v>0</v>
      </c>
      <c r="AA385" s="371">
        <f>'4.  2011-2014 LRAM'!AA139*AA384</f>
        <v>0</v>
      </c>
      <c r="AB385" s="371">
        <f>'4.  2011-2014 LRAM'!AB139*AB384</f>
        <v>0</v>
      </c>
      <c r="AC385" s="371">
        <f>'4.  2011-2014 LRAM'!AC139*AC384</f>
        <v>0</v>
      </c>
      <c r="AD385" s="371">
        <f>'4.  2011-2014 LRAM'!AD139*AD384</f>
        <v>0</v>
      </c>
      <c r="AE385" s="371">
        <f>'4.  2011-2014 LRAM'!AE139*AE384</f>
        <v>0</v>
      </c>
      <c r="AF385" s="371">
        <f>'4.  2011-2014 LRAM'!AF139*AF384</f>
        <v>0</v>
      </c>
      <c r="AG385" s="371">
        <f>'4.  2011-2014 LRAM'!AG139*AG384</f>
        <v>0</v>
      </c>
      <c r="AH385" s="371">
        <f>'4.  2011-2014 LRAM'!AH139*AH384</f>
        <v>0</v>
      </c>
      <c r="AI385" s="371">
        <f>'4.  2011-2014 LRAM'!AI139*AI384</f>
        <v>0</v>
      </c>
      <c r="AJ385" s="371">
        <f>'4.  2011-2014 LRAM'!AJ139*AJ384</f>
        <v>0</v>
      </c>
      <c r="AK385" s="371">
        <f>'4.  2011-2014 LRAM'!AK139*AK384</f>
        <v>0</v>
      </c>
      <c r="AL385" s="371">
        <f>'4.  2011-2014 LRAM'!AL139*AL384</f>
        <v>0</v>
      </c>
      <c r="AM385" s="620">
        <f t="shared" ref="AM385:AM390" si="1128">SUM(Y385:AL385)</f>
        <v>0</v>
      </c>
    </row>
    <row r="386" spans="2:39">
      <c r="B386" s="317" t="s">
        <v>277</v>
      </c>
      <c r="C386" s="338"/>
      <c r="D386" s="302"/>
      <c r="E386" s="272"/>
      <c r="F386" s="272"/>
      <c r="G386" s="272"/>
      <c r="H386" s="272"/>
      <c r="I386" s="272"/>
      <c r="J386" s="272"/>
      <c r="K386" s="272"/>
      <c r="L386" s="272"/>
      <c r="M386" s="272"/>
      <c r="N386" s="272"/>
      <c r="O386" s="284"/>
      <c r="P386" s="272"/>
      <c r="Q386" s="272"/>
      <c r="R386" s="272"/>
      <c r="S386" s="302"/>
      <c r="T386" s="302"/>
      <c r="U386" s="302"/>
      <c r="V386" s="302"/>
      <c r="W386" s="272"/>
      <c r="X386" s="272"/>
      <c r="Y386" s="371">
        <f>'4.  2011-2014 LRAM'!Y268*Y384</f>
        <v>0</v>
      </c>
      <c r="Z386" s="371">
        <f>'4.  2011-2014 LRAM'!Z268*Z384</f>
        <v>0</v>
      </c>
      <c r="AA386" s="371">
        <f>'4.  2011-2014 LRAM'!AA268*AA384</f>
        <v>0</v>
      </c>
      <c r="AB386" s="371">
        <f>'4.  2011-2014 LRAM'!AB268*AB384</f>
        <v>0</v>
      </c>
      <c r="AC386" s="371">
        <f>'4.  2011-2014 LRAM'!AC268*AC384</f>
        <v>0</v>
      </c>
      <c r="AD386" s="371">
        <f>'4.  2011-2014 LRAM'!AD268*AD384</f>
        <v>0</v>
      </c>
      <c r="AE386" s="371">
        <f>'4.  2011-2014 LRAM'!AE268*AE384</f>
        <v>0</v>
      </c>
      <c r="AF386" s="371">
        <f>'4.  2011-2014 LRAM'!AF268*AF384</f>
        <v>0</v>
      </c>
      <c r="AG386" s="371">
        <f>'4.  2011-2014 LRAM'!AG268*AG384</f>
        <v>0</v>
      </c>
      <c r="AH386" s="371">
        <f>'4.  2011-2014 LRAM'!AH268*AH384</f>
        <v>0</v>
      </c>
      <c r="AI386" s="371">
        <f>'4.  2011-2014 LRAM'!AI268*AI384</f>
        <v>0</v>
      </c>
      <c r="AJ386" s="371">
        <f>'4.  2011-2014 LRAM'!AJ268*AJ384</f>
        <v>0</v>
      </c>
      <c r="AK386" s="371">
        <f>'4.  2011-2014 LRAM'!AK268*AK384</f>
        <v>0</v>
      </c>
      <c r="AL386" s="371">
        <f>'4.  2011-2014 LRAM'!AL268*AL384</f>
        <v>0</v>
      </c>
      <c r="AM386" s="620">
        <f t="shared" si="1128"/>
        <v>0</v>
      </c>
    </row>
    <row r="387" spans="2:39">
      <c r="B387" s="317" t="s">
        <v>278</v>
      </c>
      <c r="C387" s="338"/>
      <c r="D387" s="302"/>
      <c r="E387" s="272"/>
      <c r="F387" s="272"/>
      <c r="G387" s="272"/>
      <c r="H387" s="272"/>
      <c r="I387" s="272"/>
      <c r="J387" s="272"/>
      <c r="K387" s="272"/>
      <c r="L387" s="272"/>
      <c r="M387" s="272"/>
      <c r="N387" s="272"/>
      <c r="O387" s="284"/>
      <c r="P387" s="272"/>
      <c r="Q387" s="272"/>
      <c r="R387" s="272"/>
      <c r="S387" s="302"/>
      <c r="T387" s="302"/>
      <c r="U387" s="302"/>
      <c r="V387" s="302"/>
      <c r="W387" s="272"/>
      <c r="X387" s="272"/>
      <c r="Y387" s="371">
        <f>'4.  2011-2014 LRAM'!Y397*Y384</f>
        <v>0</v>
      </c>
      <c r="Z387" s="371">
        <f>'4.  2011-2014 LRAM'!Z397*Z384</f>
        <v>0</v>
      </c>
      <c r="AA387" s="371">
        <f>'4.  2011-2014 LRAM'!AA397*AA384</f>
        <v>0</v>
      </c>
      <c r="AB387" s="371">
        <f>'4.  2011-2014 LRAM'!AB397*AB384</f>
        <v>0</v>
      </c>
      <c r="AC387" s="371">
        <f>'4.  2011-2014 LRAM'!AC397*AC384</f>
        <v>0</v>
      </c>
      <c r="AD387" s="371">
        <f>'4.  2011-2014 LRAM'!AD397*AD384</f>
        <v>0</v>
      </c>
      <c r="AE387" s="371">
        <f>'4.  2011-2014 LRAM'!AE397*AE384</f>
        <v>0</v>
      </c>
      <c r="AF387" s="371">
        <f>'4.  2011-2014 LRAM'!AF397*AF384</f>
        <v>0</v>
      </c>
      <c r="AG387" s="371">
        <f>'4.  2011-2014 LRAM'!AG397*AG384</f>
        <v>0</v>
      </c>
      <c r="AH387" s="371">
        <f>'4.  2011-2014 LRAM'!AH397*AH384</f>
        <v>0</v>
      </c>
      <c r="AI387" s="371">
        <f>'4.  2011-2014 LRAM'!AI397*AI384</f>
        <v>0</v>
      </c>
      <c r="AJ387" s="371">
        <f>'4.  2011-2014 LRAM'!AJ397*AJ384</f>
        <v>0</v>
      </c>
      <c r="AK387" s="371">
        <f>'4.  2011-2014 LRAM'!AK397*AK384</f>
        <v>0</v>
      </c>
      <c r="AL387" s="371">
        <f>'4.  2011-2014 LRAM'!AL397*AL384</f>
        <v>0</v>
      </c>
      <c r="AM387" s="620">
        <f t="shared" si="1128"/>
        <v>0</v>
      </c>
    </row>
    <row r="388" spans="2:39">
      <c r="B388" s="317" t="s">
        <v>279</v>
      </c>
      <c r="C388" s="338"/>
      <c r="D388" s="302"/>
      <c r="E388" s="272"/>
      <c r="F388" s="272"/>
      <c r="G388" s="272"/>
      <c r="H388" s="272"/>
      <c r="I388" s="272"/>
      <c r="J388" s="272"/>
      <c r="K388" s="272"/>
      <c r="L388" s="272"/>
      <c r="M388" s="272"/>
      <c r="N388" s="272"/>
      <c r="O388" s="284"/>
      <c r="P388" s="272"/>
      <c r="Q388" s="272"/>
      <c r="R388" s="272"/>
      <c r="S388" s="302"/>
      <c r="T388" s="302"/>
      <c r="U388" s="302"/>
      <c r="V388" s="302"/>
      <c r="W388" s="272"/>
      <c r="X388" s="272"/>
      <c r="Y388" s="371">
        <f>'4.  2011-2014 LRAM'!Y527*Y384</f>
        <v>0</v>
      </c>
      <c r="Z388" s="371">
        <f>'4.  2011-2014 LRAM'!Z527*Z384</f>
        <v>0</v>
      </c>
      <c r="AA388" s="371">
        <f>'4.  2011-2014 LRAM'!AA527*AA384</f>
        <v>0</v>
      </c>
      <c r="AB388" s="371">
        <f>'4.  2011-2014 LRAM'!AB527*AB384</f>
        <v>0</v>
      </c>
      <c r="AC388" s="371">
        <f>'4.  2011-2014 LRAM'!AC527*AC384</f>
        <v>0</v>
      </c>
      <c r="AD388" s="371">
        <f>'4.  2011-2014 LRAM'!AD527*AD384</f>
        <v>0</v>
      </c>
      <c r="AE388" s="371">
        <f>'4.  2011-2014 LRAM'!AE527*AE384</f>
        <v>0</v>
      </c>
      <c r="AF388" s="371">
        <f>'4.  2011-2014 LRAM'!AF527*AF384</f>
        <v>0</v>
      </c>
      <c r="AG388" s="371">
        <f>'4.  2011-2014 LRAM'!AG527*AG384</f>
        <v>0</v>
      </c>
      <c r="AH388" s="371">
        <f>'4.  2011-2014 LRAM'!AH527*AH384</f>
        <v>0</v>
      </c>
      <c r="AI388" s="371">
        <f>'4.  2011-2014 LRAM'!AI527*AI384</f>
        <v>0</v>
      </c>
      <c r="AJ388" s="371">
        <f>'4.  2011-2014 LRAM'!AJ527*AJ384</f>
        <v>0</v>
      </c>
      <c r="AK388" s="371">
        <f>'4.  2011-2014 LRAM'!AK527*AK384</f>
        <v>0</v>
      </c>
      <c r="AL388" s="371">
        <f>'4.  2011-2014 LRAM'!AL527*AL384</f>
        <v>0</v>
      </c>
      <c r="AM388" s="620">
        <f t="shared" si="1128"/>
        <v>0</v>
      </c>
    </row>
    <row r="389" spans="2:39">
      <c r="B389" s="317" t="s">
        <v>280</v>
      </c>
      <c r="C389" s="338"/>
      <c r="D389" s="302"/>
      <c r="E389" s="272"/>
      <c r="F389" s="272"/>
      <c r="G389" s="272"/>
      <c r="H389" s="272"/>
      <c r="I389" s="272"/>
      <c r="J389" s="272"/>
      <c r="K389" s="272"/>
      <c r="L389" s="272"/>
      <c r="M389" s="272"/>
      <c r="N389" s="272"/>
      <c r="O389" s="284"/>
      <c r="P389" s="272"/>
      <c r="Q389" s="272"/>
      <c r="R389" s="272"/>
      <c r="S389" s="302"/>
      <c r="T389" s="302"/>
      <c r="U389" s="302"/>
      <c r="V389" s="302"/>
      <c r="W389" s="272"/>
      <c r="X389" s="272"/>
      <c r="Y389" s="371">
        <f t="shared" ref="Y389:AL389" si="1129">Y208*Y384</f>
        <v>0</v>
      </c>
      <c r="Z389" s="371">
        <f t="shared" si="1129"/>
        <v>0</v>
      </c>
      <c r="AA389" s="371">
        <f t="shared" si="1129"/>
        <v>0</v>
      </c>
      <c r="AB389" s="371">
        <f t="shared" si="1129"/>
        <v>0</v>
      </c>
      <c r="AC389" s="371">
        <f t="shared" si="1129"/>
        <v>0</v>
      </c>
      <c r="AD389" s="371">
        <f t="shared" si="1129"/>
        <v>0</v>
      </c>
      <c r="AE389" s="371">
        <f t="shared" si="1129"/>
        <v>0</v>
      </c>
      <c r="AF389" s="371">
        <f t="shared" si="1129"/>
        <v>0</v>
      </c>
      <c r="AG389" s="371">
        <f t="shared" si="1129"/>
        <v>0</v>
      </c>
      <c r="AH389" s="371">
        <f t="shared" si="1129"/>
        <v>0</v>
      </c>
      <c r="AI389" s="371">
        <f t="shared" si="1129"/>
        <v>0</v>
      </c>
      <c r="AJ389" s="371">
        <f t="shared" si="1129"/>
        <v>0</v>
      </c>
      <c r="AK389" s="371">
        <f t="shared" si="1129"/>
        <v>0</v>
      </c>
      <c r="AL389" s="371">
        <f t="shared" si="1129"/>
        <v>0</v>
      </c>
      <c r="AM389" s="620">
        <f t="shared" si="1128"/>
        <v>0</v>
      </c>
    </row>
    <row r="390" spans="2:39">
      <c r="B390" s="317" t="s">
        <v>289</v>
      </c>
      <c r="C390" s="338"/>
      <c r="D390" s="302"/>
      <c r="E390" s="272"/>
      <c r="F390" s="272"/>
      <c r="G390" s="272"/>
      <c r="H390" s="272"/>
      <c r="I390" s="272"/>
      <c r="J390" s="272"/>
      <c r="K390" s="272"/>
      <c r="L390" s="272"/>
      <c r="M390" s="272"/>
      <c r="N390" s="272"/>
      <c r="O390" s="284"/>
      <c r="P390" s="272"/>
      <c r="Q390" s="272"/>
      <c r="R390" s="272"/>
      <c r="S390" s="302"/>
      <c r="T390" s="302"/>
      <c r="U390" s="302"/>
      <c r="V390" s="302"/>
      <c r="W390" s="272"/>
      <c r="X390" s="272"/>
      <c r="Y390" s="371">
        <f>Y381*Y384</f>
        <v>0</v>
      </c>
      <c r="Z390" s="371">
        <f t="shared" ref="Z390:AL390" si="1130">Z381*Z384</f>
        <v>0</v>
      </c>
      <c r="AA390" s="371">
        <f t="shared" si="1130"/>
        <v>0</v>
      </c>
      <c r="AB390" s="371">
        <f t="shared" si="1130"/>
        <v>0</v>
      </c>
      <c r="AC390" s="371">
        <f t="shared" si="1130"/>
        <v>0</v>
      </c>
      <c r="AD390" s="371">
        <f t="shared" si="1130"/>
        <v>0</v>
      </c>
      <c r="AE390" s="371">
        <f t="shared" si="1130"/>
        <v>0</v>
      </c>
      <c r="AF390" s="371">
        <f t="shared" si="1130"/>
        <v>0</v>
      </c>
      <c r="AG390" s="371">
        <f t="shared" si="1130"/>
        <v>0</v>
      </c>
      <c r="AH390" s="371">
        <f t="shared" si="1130"/>
        <v>0</v>
      </c>
      <c r="AI390" s="371">
        <f t="shared" si="1130"/>
        <v>0</v>
      </c>
      <c r="AJ390" s="371">
        <f t="shared" si="1130"/>
        <v>0</v>
      </c>
      <c r="AK390" s="371">
        <f t="shared" si="1130"/>
        <v>0</v>
      </c>
      <c r="AL390" s="371">
        <f t="shared" si="1130"/>
        <v>0</v>
      </c>
      <c r="AM390" s="620">
        <f t="shared" si="1128"/>
        <v>0</v>
      </c>
    </row>
    <row r="391" spans="2:39" ht="15.75">
      <c r="B391" s="342" t="s">
        <v>281</v>
      </c>
      <c r="C391" s="338"/>
      <c r="D391" s="329"/>
      <c r="E391" s="327"/>
      <c r="F391" s="327"/>
      <c r="G391" s="327"/>
      <c r="H391" s="327"/>
      <c r="I391" s="327"/>
      <c r="J391" s="327"/>
      <c r="K391" s="327"/>
      <c r="L391" s="327"/>
      <c r="M391" s="327"/>
      <c r="N391" s="327"/>
      <c r="O391" s="293"/>
      <c r="P391" s="327"/>
      <c r="Q391" s="327"/>
      <c r="R391" s="327"/>
      <c r="S391" s="329"/>
      <c r="T391" s="329"/>
      <c r="U391" s="329"/>
      <c r="V391" s="329"/>
      <c r="W391" s="327"/>
      <c r="X391" s="327"/>
      <c r="Y391" s="339">
        <f>SUM(Y385:Y390)</f>
        <v>0</v>
      </c>
      <c r="Z391" s="339">
        <f t="shared" ref="Z391:AE391" si="1131">SUM(Z385:Z390)</f>
        <v>0</v>
      </c>
      <c r="AA391" s="339">
        <f t="shared" si="1131"/>
        <v>0</v>
      </c>
      <c r="AB391" s="339">
        <f t="shared" si="1131"/>
        <v>0</v>
      </c>
      <c r="AC391" s="339">
        <f t="shared" si="1131"/>
        <v>0</v>
      </c>
      <c r="AD391" s="339">
        <f t="shared" si="1131"/>
        <v>0</v>
      </c>
      <c r="AE391" s="339">
        <f t="shared" si="1131"/>
        <v>0</v>
      </c>
      <c r="AF391" s="339">
        <f>SUM(AF385:AF390)</f>
        <v>0</v>
      </c>
      <c r="AG391" s="339">
        <f t="shared" ref="AG391:AL391" si="1132">SUM(AG385:AG390)</f>
        <v>0</v>
      </c>
      <c r="AH391" s="339">
        <f t="shared" si="1132"/>
        <v>0</v>
      </c>
      <c r="AI391" s="339">
        <f t="shared" si="1132"/>
        <v>0</v>
      </c>
      <c r="AJ391" s="339">
        <f t="shared" si="1132"/>
        <v>0</v>
      </c>
      <c r="AK391" s="339">
        <f t="shared" si="1132"/>
        <v>0</v>
      </c>
      <c r="AL391" s="339">
        <f t="shared" si="1132"/>
        <v>0</v>
      </c>
      <c r="AM391" s="400">
        <f>SUM(AM385:AM390)</f>
        <v>0</v>
      </c>
    </row>
    <row r="392" spans="2:39" ht="15.75">
      <c r="B392" s="342" t="s">
        <v>282</v>
      </c>
      <c r="C392" s="338"/>
      <c r="D392" s="343"/>
      <c r="E392" s="327"/>
      <c r="F392" s="327"/>
      <c r="G392" s="327"/>
      <c r="H392" s="327"/>
      <c r="I392" s="327"/>
      <c r="J392" s="327"/>
      <c r="K392" s="327"/>
      <c r="L392" s="327"/>
      <c r="M392" s="327"/>
      <c r="N392" s="327"/>
      <c r="O392" s="293"/>
      <c r="P392" s="327"/>
      <c r="Q392" s="327"/>
      <c r="R392" s="327"/>
      <c r="S392" s="329"/>
      <c r="T392" s="329"/>
      <c r="U392" s="329"/>
      <c r="V392" s="329"/>
      <c r="W392" s="327"/>
      <c r="X392" s="327"/>
      <c r="Y392" s="340">
        <f>Y382*Y384</f>
        <v>0</v>
      </c>
      <c r="Z392" s="340">
        <f t="shared" ref="Z392:AE392" si="1133">Z382*Z384</f>
        <v>0</v>
      </c>
      <c r="AA392" s="340">
        <f t="shared" si="1133"/>
        <v>0</v>
      </c>
      <c r="AB392" s="340">
        <f t="shared" si="1133"/>
        <v>0</v>
      </c>
      <c r="AC392" s="340">
        <f t="shared" si="1133"/>
        <v>0</v>
      </c>
      <c r="AD392" s="340">
        <f t="shared" si="1133"/>
        <v>0</v>
      </c>
      <c r="AE392" s="340">
        <f t="shared" si="1133"/>
        <v>0</v>
      </c>
      <c r="AF392" s="340">
        <f>AF382*AF384</f>
        <v>0</v>
      </c>
      <c r="AG392" s="340">
        <f t="shared" ref="AG392:AL392" si="1134">AG382*AG384</f>
        <v>0</v>
      </c>
      <c r="AH392" s="340">
        <f t="shared" si="1134"/>
        <v>0</v>
      </c>
      <c r="AI392" s="340">
        <f t="shared" si="1134"/>
        <v>0</v>
      </c>
      <c r="AJ392" s="340">
        <f t="shared" si="1134"/>
        <v>0</v>
      </c>
      <c r="AK392" s="340">
        <f t="shared" si="1134"/>
        <v>0</v>
      </c>
      <c r="AL392" s="340">
        <f t="shared" si="1134"/>
        <v>0</v>
      </c>
      <c r="AM392" s="400">
        <f>SUM(Y392:AL392)</f>
        <v>0</v>
      </c>
    </row>
    <row r="393" spans="2:39" ht="15.75">
      <c r="B393" s="342" t="s">
        <v>283</v>
      </c>
      <c r="C393" s="338"/>
      <c r="D393" s="343"/>
      <c r="E393" s="327"/>
      <c r="F393" s="327"/>
      <c r="G393" s="327"/>
      <c r="H393" s="327"/>
      <c r="I393" s="327"/>
      <c r="J393" s="327"/>
      <c r="K393" s="327"/>
      <c r="L393" s="327"/>
      <c r="M393" s="327"/>
      <c r="N393" s="327"/>
      <c r="O393" s="293"/>
      <c r="P393" s="327"/>
      <c r="Q393" s="327"/>
      <c r="R393" s="327"/>
      <c r="S393" s="343"/>
      <c r="T393" s="343"/>
      <c r="U393" s="343"/>
      <c r="V393" s="343"/>
      <c r="W393" s="327"/>
      <c r="X393" s="327"/>
      <c r="Y393" s="344"/>
      <c r="Z393" s="344"/>
      <c r="AA393" s="344"/>
      <c r="AB393" s="344"/>
      <c r="AC393" s="344"/>
      <c r="AD393" s="344"/>
      <c r="AE393" s="344"/>
      <c r="AF393" s="344"/>
      <c r="AG393" s="344"/>
      <c r="AH393" s="344"/>
      <c r="AI393" s="344"/>
      <c r="AJ393" s="344"/>
      <c r="AK393" s="344"/>
      <c r="AL393" s="344"/>
      <c r="AM393" s="400">
        <f>AM391-AM392</f>
        <v>0</v>
      </c>
    </row>
    <row r="394" spans="2:39">
      <c r="B394" s="317"/>
      <c r="C394" s="343"/>
      <c r="D394" s="343"/>
      <c r="E394" s="327"/>
      <c r="F394" s="327"/>
      <c r="G394" s="327"/>
      <c r="H394" s="327"/>
      <c r="I394" s="327"/>
      <c r="J394" s="327"/>
      <c r="K394" s="327"/>
      <c r="L394" s="327"/>
      <c r="M394" s="327"/>
      <c r="N394" s="327"/>
      <c r="O394" s="293"/>
      <c r="P394" s="327"/>
      <c r="Q394" s="327"/>
      <c r="R394" s="327"/>
      <c r="S394" s="343"/>
      <c r="T394" s="338"/>
      <c r="U394" s="343"/>
      <c r="V394" s="343"/>
      <c r="W394" s="327"/>
      <c r="X394" s="327"/>
      <c r="Y394" s="345"/>
      <c r="Z394" s="345"/>
      <c r="AA394" s="345"/>
      <c r="AB394" s="345"/>
      <c r="AC394" s="345"/>
      <c r="AD394" s="345"/>
      <c r="AE394" s="345"/>
      <c r="AF394" s="345"/>
      <c r="AG394" s="345"/>
      <c r="AH394" s="345"/>
      <c r="AI394" s="345"/>
      <c r="AJ394" s="345"/>
      <c r="AK394" s="345"/>
      <c r="AL394" s="345"/>
      <c r="AM394" s="341"/>
    </row>
    <row r="395" spans="2:39">
      <c r="B395" s="432" t="s">
        <v>284</v>
      </c>
      <c r="C395" s="297"/>
      <c r="D395" s="272"/>
      <c r="E395" s="272"/>
      <c r="F395" s="272"/>
      <c r="G395" s="272"/>
      <c r="H395" s="272"/>
      <c r="I395" s="272"/>
      <c r="J395" s="272"/>
      <c r="K395" s="272"/>
      <c r="L395" s="272"/>
      <c r="M395" s="272"/>
      <c r="N395" s="272"/>
      <c r="O395" s="350"/>
      <c r="P395" s="272"/>
      <c r="Q395" s="272"/>
      <c r="R395" s="272"/>
      <c r="S395" s="297"/>
      <c r="T395" s="302"/>
      <c r="U395" s="302"/>
      <c r="V395" s="272"/>
      <c r="W395" s="272"/>
      <c r="X395" s="302"/>
      <c r="Y395" s="284">
        <f>SUMPRODUCT(E221:E379,Y221:Y379)</f>
        <v>5490686</v>
      </c>
      <c r="Z395" s="284">
        <f>SUMPRODUCT(E221:E379,Z221:Z379)</f>
        <v>585527.13</v>
      </c>
      <c r="AA395" s="284">
        <f t="shared" ref="AA395:AL395" si="1135">IF(AA219="kw",SUMPRODUCT($N$221:$N$379,$P$221:$P$379,AA221:AA379),SUMPRODUCT($E$221:$E$379,AA221:AA379))</f>
        <v>5075.1360000000004</v>
      </c>
      <c r="AB395" s="284">
        <f t="shared" si="1135"/>
        <v>2978.9759999999997</v>
      </c>
      <c r="AC395" s="284">
        <f t="shared" si="1135"/>
        <v>4914.6239999999998</v>
      </c>
      <c r="AD395" s="284">
        <f t="shared" si="1135"/>
        <v>0</v>
      </c>
      <c r="AE395" s="284">
        <f t="shared" si="1135"/>
        <v>0</v>
      </c>
      <c r="AF395" s="284">
        <f t="shared" si="1135"/>
        <v>0</v>
      </c>
      <c r="AG395" s="284">
        <f t="shared" si="1135"/>
        <v>0</v>
      </c>
      <c r="AH395" s="284">
        <f t="shared" si="1135"/>
        <v>0</v>
      </c>
      <c r="AI395" s="284">
        <f t="shared" si="1135"/>
        <v>0</v>
      </c>
      <c r="AJ395" s="284">
        <f t="shared" si="1135"/>
        <v>0</v>
      </c>
      <c r="AK395" s="284">
        <f t="shared" si="1135"/>
        <v>0</v>
      </c>
      <c r="AL395" s="284">
        <f t="shared" si="1135"/>
        <v>0</v>
      </c>
      <c r="AM395" s="341"/>
    </row>
    <row r="396" spans="2:39">
      <c r="B396" s="432" t="s">
        <v>285</v>
      </c>
      <c r="C396" s="297"/>
      <c r="D396" s="272"/>
      <c r="E396" s="272"/>
      <c r="F396" s="272"/>
      <c r="G396" s="272"/>
      <c r="H396" s="272"/>
      <c r="I396" s="272"/>
      <c r="J396" s="272"/>
      <c r="K396" s="272"/>
      <c r="L396" s="272"/>
      <c r="M396" s="272"/>
      <c r="N396" s="272"/>
      <c r="O396" s="350"/>
      <c r="P396" s="272"/>
      <c r="Q396" s="272"/>
      <c r="R396" s="272"/>
      <c r="S396" s="297"/>
      <c r="T396" s="302"/>
      <c r="U396" s="302"/>
      <c r="V396" s="272"/>
      <c r="W396" s="272"/>
      <c r="X396" s="302"/>
      <c r="Y396" s="284">
        <f>SUMPRODUCT(F221:F379,Y221:Y379)</f>
        <v>5490686</v>
      </c>
      <c r="Z396" s="284">
        <f>SUMPRODUCT(F221:F379,Z221:Z379)</f>
        <v>585774.82799999998</v>
      </c>
      <c r="AA396" s="284">
        <f t="shared" ref="AA396:AL396" si="1136">IF(AA219="kw",SUMPRODUCT($N$221:$N$379,$Q$221:$Q$379,AA221:AA379),SUMPRODUCT($F$221:$F$379,AA221:AA379))</f>
        <v>5078.88</v>
      </c>
      <c r="AB396" s="284">
        <f t="shared" si="1136"/>
        <v>2981.58</v>
      </c>
      <c r="AC396" s="284">
        <f t="shared" si="1136"/>
        <v>4918.92</v>
      </c>
      <c r="AD396" s="284">
        <f t="shared" si="1136"/>
        <v>0</v>
      </c>
      <c r="AE396" s="284">
        <f t="shared" si="1136"/>
        <v>0</v>
      </c>
      <c r="AF396" s="284">
        <f t="shared" si="1136"/>
        <v>0</v>
      </c>
      <c r="AG396" s="284">
        <f t="shared" si="1136"/>
        <v>0</v>
      </c>
      <c r="AH396" s="284">
        <f t="shared" si="1136"/>
        <v>0</v>
      </c>
      <c r="AI396" s="284">
        <f t="shared" si="1136"/>
        <v>0</v>
      </c>
      <c r="AJ396" s="284">
        <f t="shared" si="1136"/>
        <v>0</v>
      </c>
      <c r="AK396" s="284">
        <f t="shared" si="1136"/>
        <v>0</v>
      </c>
      <c r="AL396" s="284">
        <f t="shared" si="1136"/>
        <v>0</v>
      </c>
      <c r="AM396" s="330"/>
    </row>
    <row r="397" spans="2:39">
      <c r="B397" s="432" t="s">
        <v>286</v>
      </c>
      <c r="C397" s="297"/>
      <c r="D397" s="272"/>
      <c r="E397" s="272"/>
      <c r="F397" s="272"/>
      <c r="G397" s="272"/>
      <c r="H397" s="272"/>
      <c r="I397" s="272"/>
      <c r="J397" s="272"/>
      <c r="K397" s="272"/>
      <c r="L397" s="272"/>
      <c r="M397" s="272"/>
      <c r="N397" s="272"/>
      <c r="O397" s="350"/>
      <c r="P397" s="272"/>
      <c r="Q397" s="272"/>
      <c r="R397" s="272"/>
      <c r="S397" s="297"/>
      <c r="T397" s="302"/>
      <c r="U397" s="302"/>
      <c r="V397" s="272"/>
      <c r="W397" s="272"/>
      <c r="X397" s="302"/>
      <c r="Y397" s="284">
        <f>SUMPRODUCT(G221:G379,Y221:Y379)</f>
        <v>5490686</v>
      </c>
      <c r="Z397" s="284">
        <f>SUMPRODUCT(G221:G379,Z221:Z379)</f>
        <v>585774.82799999998</v>
      </c>
      <c r="AA397" s="284">
        <f t="shared" ref="AA397:AL397" si="1137">IF(AA219="kw",SUMPRODUCT($N$221:$N$379,$R$221:$R$379,AA221:AA379),SUMPRODUCT($G$221:$G$379,AA221:AA379))</f>
        <v>5078.88</v>
      </c>
      <c r="AB397" s="284">
        <f t="shared" si="1137"/>
        <v>2981.58</v>
      </c>
      <c r="AC397" s="284">
        <f t="shared" si="1137"/>
        <v>4918.92</v>
      </c>
      <c r="AD397" s="284">
        <f t="shared" si="1137"/>
        <v>0</v>
      </c>
      <c r="AE397" s="284">
        <f t="shared" si="1137"/>
        <v>0</v>
      </c>
      <c r="AF397" s="284">
        <f t="shared" si="1137"/>
        <v>0</v>
      </c>
      <c r="AG397" s="284">
        <f t="shared" si="1137"/>
        <v>0</v>
      </c>
      <c r="AH397" s="284">
        <f t="shared" si="1137"/>
        <v>0</v>
      </c>
      <c r="AI397" s="284">
        <f t="shared" si="1137"/>
        <v>0</v>
      </c>
      <c r="AJ397" s="284">
        <f t="shared" si="1137"/>
        <v>0</v>
      </c>
      <c r="AK397" s="284">
        <f t="shared" si="1137"/>
        <v>0</v>
      </c>
      <c r="AL397" s="284">
        <f t="shared" si="1137"/>
        <v>0</v>
      </c>
      <c r="AM397" s="330"/>
    </row>
    <row r="398" spans="2:39">
      <c r="B398" s="433" t="s">
        <v>287</v>
      </c>
      <c r="C398" s="357"/>
      <c r="D398" s="377"/>
      <c r="E398" s="377"/>
      <c r="F398" s="377"/>
      <c r="G398" s="377"/>
      <c r="H398" s="377"/>
      <c r="I398" s="377"/>
      <c r="J398" s="377"/>
      <c r="K398" s="377"/>
      <c r="L398" s="377"/>
      <c r="M398" s="377"/>
      <c r="N398" s="377"/>
      <c r="O398" s="376"/>
      <c r="P398" s="377"/>
      <c r="Q398" s="377"/>
      <c r="R398" s="377"/>
      <c r="S398" s="357"/>
      <c r="T398" s="378"/>
      <c r="U398" s="378"/>
      <c r="V398" s="377"/>
      <c r="W398" s="377"/>
      <c r="X398" s="378"/>
      <c r="Y398" s="319">
        <f>SUMPRODUCT(H221:H379,Y221:Y379)</f>
        <v>5490686</v>
      </c>
      <c r="Z398" s="319">
        <f>SUMPRODUCT(H221:H379,Z221:Z379)</f>
        <v>585774.82799999998</v>
      </c>
      <c r="AA398" s="319">
        <f t="shared" ref="AA398:AL398" si="1138">IF(AA219="kw",SUMPRODUCT($N$221:$N$379,$S$221:$S$379,AA221:AA379),SUMPRODUCT($H$221:$H$379,AA221:AA379))</f>
        <v>5078.88</v>
      </c>
      <c r="AB398" s="319">
        <f t="shared" si="1138"/>
        <v>2981.58</v>
      </c>
      <c r="AC398" s="319">
        <f t="shared" si="1138"/>
        <v>4918.92</v>
      </c>
      <c r="AD398" s="319">
        <f t="shared" si="1138"/>
        <v>0</v>
      </c>
      <c r="AE398" s="319">
        <f t="shared" si="1138"/>
        <v>0</v>
      </c>
      <c r="AF398" s="319">
        <f t="shared" si="1138"/>
        <v>0</v>
      </c>
      <c r="AG398" s="319">
        <f t="shared" si="1138"/>
        <v>0</v>
      </c>
      <c r="AH398" s="319">
        <f t="shared" si="1138"/>
        <v>0</v>
      </c>
      <c r="AI398" s="319">
        <f t="shared" si="1138"/>
        <v>0</v>
      </c>
      <c r="AJ398" s="319">
        <f t="shared" si="1138"/>
        <v>0</v>
      </c>
      <c r="AK398" s="319">
        <f t="shared" si="1138"/>
        <v>0</v>
      </c>
      <c r="AL398" s="319">
        <f t="shared" si="1138"/>
        <v>0</v>
      </c>
      <c r="AM398" s="379"/>
    </row>
    <row r="399" spans="2:39" ht="21" customHeight="1">
      <c r="B399" s="361" t="s">
        <v>594</v>
      </c>
      <c r="C399" s="380"/>
      <c r="D399" s="381"/>
      <c r="E399" s="381"/>
      <c r="F399" s="381"/>
      <c r="G399" s="381"/>
      <c r="H399" s="381"/>
      <c r="I399" s="381"/>
      <c r="J399" s="381"/>
      <c r="K399" s="381"/>
      <c r="L399" s="381"/>
      <c r="M399" s="381"/>
      <c r="N399" s="381"/>
      <c r="O399" s="381"/>
      <c r="P399" s="381"/>
      <c r="Q399" s="381"/>
      <c r="R399" s="381"/>
      <c r="S399" s="364"/>
      <c r="T399" s="365"/>
      <c r="U399" s="381"/>
      <c r="V399" s="381"/>
      <c r="W399" s="381"/>
      <c r="X399" s="381"/>
      <c r="Y399" s="402"/>
      <c r="Z399" s="402"/>
      <c r="AA399" s="402"/>
      <c r="AB399" s="402"/>
      <c r="AC399" s="402"/>
      <c r="AD399" s="402"/>
      <c r="AE399" s="402"/>
      <c r="AF399" s="402"/>
      <c r="AG399" s="402"/>
      <c r="AH399" s="402"/>
      <c r="AI399" s="402"/>
      <c r="AJ399" s="402"/>
      <c r="AK399" s="402"/>
      <c r="AL399" s="402"/>
      <c r="AM399" s="382"/>
    </row>
    <row r="402" spans="1:39" ht="15.75">
      <c r="B402" s="273" t="s">
        <v>290</v>
      </c>
      <c r="C402" s="274"/>
      <c r="D402" s="582" t="s">
        <v>525</v>
      </c>
      <c r="E402" s="246"/>
      <c r="F402" s="584"/>
      <c r="G402" s="246"/>
      <c r="H402" s="246"/>
      <c r="I402" s="246"/>
      <c r="J402" s="246"/>
      <c r="K402" s="246"/>
      <c r="L402" s="246"/>
      <c r="M402" s="246"/>
      <c r="N402" s="246"/>
      <c r="O402" s="274"/>
      <c r="P402" s="246"/>
      <c r="Q402" s="246"/>
      <c r="R402" s="246"/>
      <c r="S402" s="246"/>
      <c r="T402" s="246"/>
      <c r="U402" s="246"/>
      <c r="V402" s="246"/>
      <c r="W402" s="246"/>
      <c r="X402" s="246"/>
      <c r="Y402" s="263"/>
      <c r="Z402" s="260"/>
      <c r="AA402" s="260"/>
      <c r="AB402" s="260"/>
      <c r="AC402" s="260"/>
      <c r="AD402" s="260"/>
      <c r="AE402" s="260"/>
      <c r="AF402" s="260"/>
      <c r="AG402" s="260"/>
      <c r="AH402" s="260"/>
      <c r="AI402" s="260"/>
      <c r="AJ402" s="260"/>
      <c r="AK402" s="260"/>
      <c r="AL402" s="260"/>
      <c r="AM402" s="275"/>
    </row>
    <row r="403" spans="1:39" ht="33.75" customHeight="1">
      <c r="B403" s="1287" t="s">
        <v>210</v>
      </c>
      <c r="C403" s="1289" t="s">
        <v>32</v>
      </c>
      <c r="D403" s="277" t="s">
        <v>421</v>
      </c>
      <c r="E403" s="1291" t="s">
        <v>208</v>
      </c>
      <c r="F403" s="1292"/>
      <c r="G403" s="1292"/>
      <c r="H403" s="1292"/>
      <c r="I403" s="1292"/>
      <c r="J403" s="1292"/>
      <c r="K403" s="1292"/>
      <c r="L403" s="1292"/>
      <c r="M403" s="1293"/>
      <c r="N403" s="1297" t="s">
        <v>212</v>
      </c>
      <c r="O403" s="277" t="s">
        <v>422</v>
      </c>
      <c r="P403" s="1291" t="s">
        <v>211</v>
      </c>
      <c r="Q403" s="1292"/>
      <c r="R403" s="1292"/>
      <c r="S403" s="1292"/>
      <c r="T403" s="1292"/>
      <c r="U403" s="1292"/>
      <c r="V403" s="1292"/>
      <c r="W403" s="1292"/>
      <c r="X403" s="1293"/>
      <c r="Y403" s="1294" t="s">
        <v>242</v>
      </c>
      <c r="Z403" s="1295"/>
      <c r="AA403" s="1295"/>
      <c r="AB403" s="1295"/>
      <c r="AC403" s="1295"/>
      <c r="AD403" s="1295"/>
      <c r="AE403" s="1295"/>
      <c r="AF403" s="1295"/>
      <c r="AG403" s="1295"/>
      <c r="AH403" s="1295"/>
      <c r="AI403" s="1295"/>
      <c r="AJ403" s="1295"/>
      <c r="AK403" s="1295"/>
      <c r="AL403" s="1295"/>
      <c r="AM403" s="1296"/>
    </row>
    <row r="404" spans="1:39" ht="61.5" customHeight="1">
      <c r="B404" s="1288"/>
      <c r="C404" s="1290"/>
      <c r="D404" s="278">
        <v>2017</v>
      </c>
      <c r="E404" s="278">
        <v>2018</v>
      </c>
      <c r="F404" s="278">
        <v>2019</v>
      </c>
      <c r="G404" s="278">
        <v>2020</v>
      </c>
      <c r="H404" s="278">
        <v>2021</v>
      </c>
      <c r="I404" s="278">
        <v>2022</v>
      </c>
      <c r="J404" s="278">
        <v>2023</v>
      </c>
      <c r="K404" s="278">
        <v>2024</v>
      </c>
      <c r="L404" s="278">
        <v>2025</v>
      </c>
      <c r="M404" s="278">
        <v>2026</v>
      </c>
      <c r="N404" s="1298"/>
      <c r="O404" s="278">
        <v>2017</v>
      </c>
      <c r="P404" s="278">
        <v>2018</v>
      </c>
      <c r="Q404" s="278">
        <v>2019</v>
      </c>
      <c r="R404" s="278">
        <v>2020</v>
      </c>
      <c r="S404" s="278">
        <v>2021</v>
      </c>
      <c r="T404" s="278">
        <v>2022</v>
      </c>
      <c r="U404" s="278">
        <v>2023</v>
      </c>
      <c r="V404" s="278">
        <v>2024</v>
      </c>
      <c r="W404" s="278">
        <v>2025</v>
      </c>
      <c r="X404" s="278">
        <v>2026</v>
      </c>
      <c r="Y404" s="278" t="str">
        <f>'1.  LRAMVA Summary'!D52</f>
        <v>Residential</v>
      </c>
      <c r="Z404" s="278" t="str">
        <f>'1.  LRAMVA Summary'!E52</f>
        <v>GS&lt;50 kW</v>
      </c>
      <c r="AA404" s="278" t="str">
        <f>'1.  LRAMVA Summary'!F52</f>
        <v>General Service 50 to 999 kW</v>
      </c>
      <c r="AB404" s="278" t="str">
        <f>'1.  LRAMVA Summary'!G52</f>
        <v>General Service 1,000 to 4,999 kW</v>
      </c>
      <c r="AC404" s="278" t="str">
        <f>'1.  LRAMVA Summary'!H52</f>
        <v>Large Use</v>
      </c>
      <c r="AD404" s="278" t="str">
        <f>'1.  LRAMVA Summary'!I52</f>
        <v>Unmetered Scattered Load</v>
      </c>
      <c r="AE404" s="278" t="str">
        <f>'1.  LRAMVA Summary'!J52</f>
        <v>Sentinel Lighting</v>
      </c>
      <c r="AF404" s="278" t="str">
        <f>'1.  LRAMVA Summary'!K52</f>
        <v>Street Lighting</v>
      </c>
      <c r="AG404" s="278" t="str">
        <f>'1.  LRAMVA Summary'!L52</f>
        <v/>
      </c>
      <c r="AH404" s="278" t="str">
        <f>'1.  LRAMVA Summary'!M52</f>
        <v/>
      </c>
      <c r="AI404" s="278" t="str">
        <f>'1.  LRAMVA Summary'!N52</f>
        <v/>
      </c>
      <c r="AJ404" s="278" t="str">
        <f>'1.  LRAMVA Summary'!O52</f>
        <v/>
      </c>
      <c r="AK404" s="278" t="str">
        <f>'1.  LRAMVA Summary'!P52</f>
        <v/>
      </c>
      <c r="AL404" s="278" t="str">
        <f>'1.  LRAMVA Summary'!Q52</f>
        <v/>
      </c>
      <c r="AM404" s="280" t="str">
        <f>'1.  LRAMVA Summary'!R52</f>
        <v>Total</v>
      </c>
    </row>
    <row r="405" spans="1:39" ht="15.75" customHeight="1">
      <c r="A405" s="524"/>
      <c r="B405" s="517" t="s">
        <v>503</v>
      </c>
      <c r="C405" s="282"/>
      <c r="D405" s="282"/>
      <c r="E405" s="282"/>
      <c r="F405" s="282"/>
      <c r="G405" s="282"/>
      <c r="H405" s="282"/>
      <c r="I405" s="282"/>
      <c r="J405" s="282"/>
      <c r="K405" s="282"/>
      <c r="L405" s="282"/>
      <c r="M405" s="282"/>
      <c r="N405" s="283"/>
      <c r="O405" s="282"/>
      <c r="P405" s="282"/>
      <c r="Q405" s="282"/>
      <c r="R405" s="282"/>
      <c r="S405" s="282"/>
      <c r="T405" s="282"/>
      <c r="U405" s="282"/>
      <c r="V405" s="282"/>
      <c r="W405" s="282"/>
      <c r="X405" s="282"/>
      <c r="Y405" s="284" t="str">
        <f>'1.  LRAMVA Summary'!D53</f>
        <v>kWh</v>
      </c>
      <c r="Z405" s="284" t="str">
        <f>'1.  LRAMVA Summary'!E53</f>
        <v>kWh</v>
      </c>
      <c r="AA405" s="284" t="str">
        <f>'1.  LRAMVA Summary'!F53</f>
        <v>kW</v>
      </c>
      <c r="AB405" s="284" t="str">
        <f>'1.  LRAMVA Summary'!G53</f>
        <v>kW</v>
      </c>
      <c r="AC405" s="284" t="str">
        <f>'1.  LRAMVA Summary'!H53</f>
        <v>kW</v>
      </c>
      <c r="AD405" s="284" t="str">
        <f>'1.  LRAMVA Summary'!I53</f>
        <v>kWh</v>
      </c>
      <c r="AE405" s="284" t="str">
        <f>'1.  LRAMVA Summary'!J53</f>
        <v>kW</v>
      </c>
      <c r="AF405" s="284" t="str">
        <f>'1.  LRAMVA Summary'!K53</f>
        <v>kW</v>
      </c>
      <c r="AG405" s="284">
        <f>'1.  LRAMVA Summary'!L53</f>
        <v>0</v>
      </c>
      <c r="AH405" s="284">
        <f>'1.  LRAMVA Summary'!M53</f>
        <v>0</v>
      </c>
      <c r="AI405" s="284">
        <f>'1.  LRAMVA Summary'!N53</f>
        <v>0</v>
      </c>
      <c r="AJ405" s="284">
        <f>'1.  LRAMVA Summary'!O53</f>
        <v>0</v>
      </c>
      <c r="AK405" s="284">
        <f>'1.  LRAMVA Summary'!P53</f>
        <v>0</v>
      </c>
      <c r="AL405" s="284">
        <f>'1.  LRAMVA Summary'!Q53</f>
        <v>0</v>
      </c>
      <c r="AM405" s="285"/>
    </row>
    <row r="406" spans="1:39" ht="15.75" outlineLevel="1">
      <c r="A406" s="524"/>
      <c r="B406" s="497" t="s">
        <v>496</v>
      </c>
      <c r="C406" s="282"/>
      <c r="D406" s="282"/>
      <c r="E406" s="282"/>
      <c r="F406" s="282"/>
      <c r="G406" s="282"/>
      <c r="H406" s="282"/>
      <c r="I406" s="282"/>
      <c r="J406" s="282"/>
      <c r="K406" s="282"/>
      <c r="L406" s="282"/>
      <c r="M406" s="282"/>
      <c r="N406" s="283"/>
      <c r="O406" s="282"/>
      <c r="P406" s="282"/>
      <c r="Q406" s="282"/>
      <c r="R406" s="282"/>
      <c r="S406" s="282"/>
      <c r="T406" s="282"/>
      <c r="U406" s="282"/>
      <c r="V406" s="282"/>
      <c r="W406" s="282"/>
      <c r="X406" s="282"/>
      <c r="Y406" s="284"/>
      <c r="Z406" s="284"/>
      <c r="AA406" s="284"/>
      <c r="AB406" s="284"/>
      <c r="AC406" s="284"/>
      <c r="AD406" s="284"/>
      <c r="AE406" s="284"/>
      <c r="AF406" s="284"/>
      <c r="AG406" s="284"/>
      <c r="AH406" s="284"/>
      <c r="AI406" s="284"/>
      <c r="AJ406" s="284"/>
      <c r="AK406" s="284"/>
      <c r="AL406" s="284"/>
      <c r="AM406" s="285"/>
    </row>
    <row r="407" spans="1:39" outlineLevel="1">
      <c r="A407" s="524">
        <v>1</v>
      </c>
      <c r="B407" s="421" t="s">
        <v>94</v>
      </c>
      <c r="C407" s="284" t="s">
        <v>24</v>
      </c>
      <c r="D407" s="288"/>
      <c r="E407" s="288"/>
      <c r="F407" s="288"/>
      <c r="G407" s="288"/>
      <c r="H407" s="288"/>
      <c r="I407" s="288"/>
      <c r="J407" s="288"/>
      <c r="K407" s="288"/>
      <c r="L407" s="288"/>
      <c r="M407" s="288"/>
      <c r="N407" s="284"/>
      <c r="O407" s="288"/>
      <c r="P407" s="288"/>
      <c r="Q407" s="288"/>
      <c r="R407" s="288"/>
      <c r="S407" s="288"/>
      <c r="T407" s="288"/>
      <c r="U407" s="288"/>
      <c r="V407" s="288"/>
      <c r="W407" s="288"/>
      <c r="X407" s="288"/>
      <c r="Y407" s="403"/>
      <c r="Z407" s="403"/>
      <c r="AA407" s="403"/>
      <c r="AB407" s="403"/>
      <c r="AC407" s="403"/>
      <c r="AD407" s="403"/>
      <c r="AE407" s="403"/>
      <c r="AF407" s="403"/>
      <c r="AG407" s="403"/>
      <c r="AH407" s="403"/>
      <c r="AI407" s="403"/>
      <c r="AJ407" s="403"/>
      <c r="AK407" s="403"/>
      <c r="AL407" s="403"/>
      <c r="AM407" s="289">
        <f>SUM(Y407:AL407)</f>
        <v>0</v>
      </c>
    </row>
    <row r="408" spans="1:39" outlineLevel="1">
      <c r="A408" s="524"/>
      <c r="B408" s="424" t="s">
        <v>307</v>
      </c>
      <c r="C408" s="284" t="s">
        <v>162</v>
      </c>
      <c r="D408" s="288"/>
      <c r="E408" s="288"/>
      <c r="F408" s="288"/>
      <c r="G408" s="288"/>
      <c r="H408" s="288"/>
      <c r="I408" s="288"/>
      <c r="J408" s="288"/>
      <c r="K408" s="288"/>
      <c r="L408" s="288"/>
      <c r="M408" s="288"/>
      <c r="N408" s="461"/>
      <c r="O408" s="288"/>
      <c r="P408" s="288"/>
      <c r="Q408" s="288"/>
      <c r="R408" s="288"/>
      <c r="S408" s="288"/>
      <c r="T408" s="288"/>
      <c r="U408" s="288"/>
      <c r="V408" s="288"/>
      <c r="W408" s="288"/>
      <c r="X408" s="288"/>
      <c r="Y408" s="404">
        <f>Y407</f>
        <v>0</v>
      </c>
      <c r="Z408" s="404">
        <f t="shared" ref="Z408" si="1139">Z407</f>
        <v>0</v>
      </c>
      <c r="AA408" s="404">
        <f t="shared" ref="AA408" si="1140">AA407</f>
        <v>0</v>
      </c>
      <c r="AB408" s="404">
        <f t="shared" ref="AB408" si="1141">AB407</f>
        <v>0</v>
      </c>
      <c r="AC408" s="404">
        <f t="shared" ref="AC408" si="1142">AC407</f>
        <v>0</v>
      </c>
      <c r="AD408" s="404">
        <f t="shared" ref="AD408" si="1143">AD407</f>
        <v>0</v>
      </c>
      <c r="AE408" s="404">
        <f t="shared" ref="AE408" si="1144">AE407</f>
        <v>0</v>
      </c>
      <c r="AF408" s="404">
        <f t="shared" ref="AF408" si="1145">AF407</f>
        <v>0</v>
      </c>
      <c r="AG408" s="404">
        <f t="shared" ref="AG408" si="1146">AG407</f>
        <v>0</v>
      </c>
      <c r="AH408" s="404">
        <f t="shared" ref="AH408" si="1147">AH407</f>
        <v>0</v>
      </c>
      <c r="AI408" s="404">
        <f t="shared" ref="AI408" si="1148">AI407</f>
        <v>0</v>
      </c>
      <c r="AJ408" s="404">
        <f t="shared" ref="AJ408" si="1149">AJ407</f>
        <v>0</v>
      </c>
      <c r="AK408" s="404">
        <f t="shared" ref="AK408" si="1150">AK407</f>
        <v>0</v>
      </c>
      <c r="AL408" s="404">
        <f t="shared" ref="AL408" si="1151">AL407</f>
        <v>0</v>
      </c>
      <c r="AM408" s="290"/>
    </row>
    <row r="409" spans="1:39" ht="15.75" outlineLevel="1">
      <c r="A409" s="524"/>
      <c r="B409" s="518"/>
      <c r="C409" s="292"/>
      <c r="D409" s="292"/>
      <c r="E409" s="292"/>
      <c r="F409" s="292"/>
      <c r="G409" s="292"/>
      <c r="H409" s="292"/>
      <c r="I409" s="292"/>
      <c r="J409" s="292"/>
      <c r="K409" s="292"/>
      <c r="L409" s="292"/>
      <c r="M409" s="292"/>
      <c r="N409" s="293"/>
      <c r="O409" s="292"/>
      <c r="P409" s="292"/>
      <c r="Q409" s="292"/>
      <c r="R409" s="292"/>
      <c r="S409" s="292"/>
      <c r="T409" s="292"/>
      <c r="U409" s="292"/>
      <c r="V409" s="292"/>
      <c r="W409" s="292"/>
      <c r="X409" s="292"/>
      <c r="Y409" s="405"/>
      <c r="Z409" s="406"/>
      <c r="AA409" s="406"/>
      <c r="AB409" s="406"/>
      <c r="AC409" s="406"/>
      <c r="AD409" s="406"/>
      <c r="AE409" s="406"/>
      <c r="AF409" s="406"/>
      <c r="AG409" s="406"/>
      <c r="AH409" s="406"/>
      <c r="AI409" s="406"/>
      <c r="AJ409" s="406"/>
      <c r="AK409" s="406"/>
      <c r="AL409" s="406"/>
      <c r="AM409" s="295"/>
    </row>
    <row r="410" spans="1:39" outlineLevel="1">
      <c r="A410" s="524">
        <v>2</v>
      </c>
      <c r="B410" s="421" t="s">
        <v>95</v>
      </c>
      <c r="C410" s="284" t="s">
        <v>24</v>
      </c>
      <c r="D410" s="288"/>
      <c r="E410" s="288"/>
      <c r="F410" s="288"/>
      <c r="G410" s="288"/>
      <c r="H410" s="288"/>
      <c r="I410" s="288"/>
      <c r="J410" s="288"/>
      <c r="K410" s="288"/>
      <c r="L410" s="288"/>
      <c r="M410" s="288"/>
      <c r="N410" s="284"/>
      <c r="O410" s="288"/>
      <c r="P410" s="288"/>
      <c r="Q410" s="288"/>
      <c r="R410" s="288"/>
      <c r="S410" s="288"/>
      <c r="T410" s="288"/>
      <c r="U410" s="288"/>
      <c r="V410" s="288"/>
      <c r="W410" s="288"/>
      <c r="X410" s="288"/>
      <c r="Y410" s="403"/>
      <c r="Z410" s="403"/>
      <c r="AA410" s="403"/>
      <c r="AB410" s="403"/>
      <c r="AC410" s="403"/>
      <c r="AD410" s="403"/>
      <c r="AE410" s="403"/>
      <c r="AF410" s="403"/>
      <c r="AG410" s="403"/>
      <c r="AH410" s="403"/>
      <c r="AI410" s="403"/>
      <c r="AJ410" s="403"/>
      <c r="AK410" s="403"/>
      <c r="AL410" s="403"/>
      <c r="AM410" s="289">
        <f>SUM(Y410:AL410)</f>
        <v>0</v>
      </c>
    </row>
    <row r="411" spans="1:39" outlineLevel="1">
      <c r="A411" s="524"/>
      <c r="B411" s="424" t="s">
        <v>307</v>
      </c>
      <c r="C411" s="284" t="s">
        <v>162</v>
      </c>
      <c r="D411" s="288"/>
      <c r="E411" s="288"/>
      <c r="F411" s="288"/>
      <c r="G411" s="288"/>
      <c r="H411" s="288"/>
      <c r="I411" s="288"/>
      <c r="J411" s="288"/>
      <c r="K411" s="288"/>
      <c r="L411" s="288"/>
      <c r="M411" s="288"/>
      <c r="N411" s="461"/>
      <c r="O411" s="288"/>
      <c r="P411" s="288"/>
      <c r="Q411" s="288"/>
      <c r="R411" s="288"/>
      <c r="S411" s="288"/>
      <c r="T411" s="288"/>
      <c r="U411" s="288"/>
      <c r="V411" s="288"/>
      <c r="W411" s="288"/>
      <c r="X411" s="288"/>
      <c r="Y411" s="404">
        <f>Y410</f>
        <v>0</v>
      </c>
      <c r="Z411" s="404">
        <f t="shared" ref="Z411" si="1152">Z410</f>
        <v>0</v>
      </c>
      <c r="AA411" s="404">
        <f t="shared" ref="AA411" si="1153">AA410</f>
        <v>0</v>
      </c>
      <c r="AB411" s="404">
        <f t="shared" ref="AB411" si="1154">AB410</f>
        <v>0</v>
      </c>
      <c r="AC411" s="404">
        <f t="shared" ref="AC411" si="1155">AC410</f>
        <v>0</v>
      </c>
      <c r="AD411" s="404">
        <f t="shared" ref="AD411" si="1156">AD410</f>
        <v>0</v>
      </c>
      <c r="AE411" s="404">
        <f t="shared" ref="AE411" si="1157">AE410</f>
        <v>0</v>
      </c>
      <c r="AF411" s="404">
        <f t="shared" ref="AF411" si="1158">AF410</f>
        <v>0</v>
      </c>
      <c r="AG411" s="404">
        <f t="shared" ref="AG411" si="1159">AG410</f>
        <v>0</v>
      </c>
      <c r="AH411" s="404">
        <f t="shared" ref="AH411" si="1160">AH410</f>
        <v>0</v>
      </c>
      <c r="AI411" s="404">
        <f t="shared" ref="AI411" si="1161">AI410</f>
        <v>0</v>
      </c>
      <c r="AJ411" s="404">
        <f t="shared" ref="AJ411" si="1162">AJ410</f>
        <v>0</v>
      </c>
      <c r="AK411" s="404">
        <f t="shared" ref="AK411" si="1163">AK410</f>
        <v>0</v>
      </c>
      <c r="AL411" s="404">
        <f t="shared" ref="AL411" si="1164">AL410</f>
        <v>0</v>
      </c>
      <c r="AM411" s="290"/>
    </row>
    <row r="412" spans="1:39" ht="15.75" outlineLevel="1">
      <c r="A412" s="524"/>
      <c r="B412" s="518"/>
      <c r="C412" s="292"/>
      <c r="D412" s="297"/>
      <c r="E412" s="297"/>
      <c r="F412" s="297"/>
      <c r="G412" s="297"/>
      <c r="H412" s="297"/>
      <c r="I412" s="297"/>
      <c r="J412" s="297"/>
      <c r="K412" s="297"/>
      <c r="L412" s="297"/>
      <c r="M412" s="297"/>
      <c r="N412" s="293"/>
      <c r="O412" s="297"/>
      <c r="P412" s="297"/>
      <c r="Q412" s="297"/>
      <c r="R412" s="297"/>
      <c r="S412" s="297"/>
      <c r="T412" s="297"/>
      <c r="U412" s="297"/>
      <c r="V412" s="297"/>
      <c r="W412" s="297"/>
      <c r="X412" s="297"/>
      <c r="Y412" s="405"/>
      <c r="Z412" s="406"/>
      <c r="AA412" s="406"/>
      <c r="AB412" s="406"/>
      <c r="AC412" s="406"/>
      <c r="AD412" s="406"/>
      <c r="AE412" s="406"/>
      <c r="AF412" s="406"/>
      <c r="AG412" s="406"/>
      <c r="AH412" s="406"/>
      <c r="AI412" s="406"/>
      <c r="AJ412" s="406"/>
      <c r="AK412" s="406"/>
      <c r="AL412" s="406"/>
      <c r="AM412" s="295"/>
    </row>
    <row r="413" spans="1:39" outlineLevel="1">
      <c r="A413" s="524">
        <v>3</v>
      </c>
      <c r="B413" s="421" t="s">
        <v>96</v>
      </c>
      <c r="C413" s="284" t="s">
        <v>24</v>
      </c>
      <c r="D413" s="288"/>
      <c r="E413" s="288"/>
      <c r="F413" s="288"/>
      <c r="G413" s="288"/>
      <c r="H413" s="288"/>
      <c r="I413" s="288"/>
      <c r="J413" s="288"/>
      <c r="K413" s="288"/>
      <c r="L413" s="288"/>
      <c r="M413" s="288"/>
      <c r="N413" s="284"/>
      <c r="O413" s="288"/>
      <c r="P413" s="288"/>
      <c r="Q413" s="288"/>
      <c r="R413" s="288"/>
      <c r="S413" s="288"/>
      <c r="T413" s="288"/>
      <c r="U413" s="288"/>
      <c r="V413" s="288"/>
      <c r="W413" s="288"/>
      <c r="X413" s="288"/>
      <c r="Y413" s="403"/>
      <c r="Z413" s="403"/>
      <c r="AA413" s="403"/>
      <c r="AB413" s="403"/>
      <c r="AC413" s="403"/>
      <c r="AD413" s="403"/>
      <c r="AE413" s="403"/>
      <c r="AF413" s="403"/>
      <c r="AG413" s="403"/>
      <c r="AH413" s="403"/>
      <c r="AI413" s="403"/>
      <c r="AJ413" s="403"/>
      <c r="AK413" s="403"/>
      <c r="AL413" s="403"/>
      <c r="AM413" s="289">
        <f>SUM(Y413:AL413)</f>
        <v>0</v>
      </c>
    </row>
    <row r="414" spans="1:39" outlineLevel="1">
      <c r="A414" s="524"/>
      <c r="B414" s="424" t="s">
        <v>307</v>
      </c>
      <c r="C414" s="284" t="s">
        <v>162</v>
      </c>
      <c r="D414" s="288"/>
      <c r="E414" s="288"/>
      <c r="F414" s="288"/>
      <c r="G414" s="288"/>
      <c r="H414" s="288"/>
      <c r="I414" s="288"/>
      <c r="J414" s="288"/>
      <c r="K414" s="288"/>
      <c r="L414" s="288"/>
      <c r="M414" s="288"/>
      <c r="N414" s="461"/>
      <c r="O414" s="288"/>
      <c r="P414" s="288"/>
      <c r="Q414" s="288"/>
      <c r="R414" s="288"/>
      <c r="S414" s="288"/>
      <c r="T414" s="288"/>
      <c r="U414" s="288"/>
      <c r="V414" s="288"/>
      <c r="W414" s="288"/>
      <c r="X414" s="288"/>
      <c r="Y414" s="404">
        <f>Y413</f>
        <v>0</v>
      </c>
      <c r="Z414" s="404">
        <f t="shared" ref="Z414" si="1165">Z413</f>
        <v>0</v>
      </c>
      <c r="AA414" s="404">
        <f t="shared" ref="AA414" si="1166">AA413</f>
        <v>0</v>
      </c>
      <c r="AB414" s="404">
        <f t="shared" ref="AB414" si="1167">AB413</f>
        <v>0</v>
      </c>
      <c r="AC414" s="404">
        <f t="shared" ref="AC414" si="1168">AC413</f>
        <v>0</v>
      </c>
      <c r="AD414" s="404">
        <f t="shared" ref="AD414" si="1169">AD413</f>
        <v>0</v>
      </c>
      <c r="AE414" s="404">
        <f t="shared" ref="AE414" si="1170">AE413</f>
        <v>0</v>
      </c>
      <c r="AF414" s="404">
        <f t="shared" ref="AF414" si="1171">AF413</f>
        <v>0</v>
      </c>
      <c r="AG414" s="404">
        <f t="shared" ref="AG414" si="1172">AG413</f>
        <v>0</v>
      </c>
      <c r="AH414" s="404">
        <f t="shared" ref="AH414" si="1173">AH413</f>
        <v>0</v>
      </c>
      <c r="AI414" s="404">
        <f t="shared" ref="AI414" si="1174">AI413</f>
        <v>0</v>
      </c>
      <c r="AJ414" s="404">
        <f t="shared" ref="AJ414" si="1175">AJ413</f>
        <v>0</v>
      </c>
      <c r="AK414" s="404">
        <f t="shared" ref="AK414" si="1176">AK413</f>
        <v>0</v>
      </c>
      <c r="AL414" s="404">
        <f t="shared" ref="AL414" si="1177">AL413</f>
        <v>0</v>
      </c>
      <c r="AM414" s="290"/>
    </row>
    <row r="415" spans="1:39" outlineLevel="1">
      <c r="A415" s="524"/>
      <c r="B415" s="424"/>
      <c r="C415" s="298"/>
      <c r="D415" s="284"/>
      <c r="E415" s="284"/>
      <c r="F415" s="284"/>
      <c r="G415" s="284"/>
      <c r="H415" s="284"/>
      <c r="I415" s="284"/>
      <c r="J415" s="284"/>
      <c r="K415" s="284"/>
      <c r="L415" s="284"/>
      <c r="M415" s="284"/>
      <c r="N415" s="284"/>
      <c r="O415" s="284"/>
      <c r="P415" s="284"/>
      <c r="Q415" s="284"/>
      <c r="R415" s="284"/>
      <c r="S415" s="284"/>
      <c r="T415" s="284"/>
      <c r="U415" s="284"/>
      <c r="V415" s="284"/>
      <c r="W415" s="284"/>
      <c r="X415" s="284"/>
      <c r="Y415" s="405"/>
      <c r="Z415" s="405"/>
      <c r="AA415" s="405"/>
      <c r="AB415" s="405"/>
      <c r="AC415" s="405"/>
      <c r="AD415" s="405"/>
      <c r="AE415" s="405"/>
      <c r="AF415" s="405"/>
      <c r="AG415" s="405"/>
      <c r="AH415" s="405"/>
      <c r="AI415" s="405"/>
      <c r="AJ415" s="405"/>
      <c r="AK415" s="405"/>
      <c r="AL415" s="405"/>
      <c r="AM415" s="299"/>
    </row>
    <row r="416" spans="1:39" outlineLevel="1">
      <c r="A416" s="524">
        <v>4</v>
      </c>
      <c r="B416" s="513" t="s">
        <v>687</v>
      </c>
      <c r="C416" s="284" t="s">
        <v>24</v>
      </c>
      <c r="D416" s="288"/>
      <c r="E416" s="288"/>
      <c r="F416" s="288"/>
      <c r="G416" s="288"/>
      <c r="H416" s="288"/>
      <c r="I416" s="288"/>
      <c r="J416" s="288"/>
      <c r="K416" s="288"/>
      <c r="L416" s="288"/>
      <c r="M416" s="288"/>
      <c r="N416" s="284"/>
      <c r="O416" s="288"/>
      <c r="P416" s="288"/>
      <c r="Q416" s="288"/>
      <c r="R416" s="288"/>
      <c r="S416" s="288"/>
      <c r="T416" s="288"/>
      <c r="U416" s="288"/>
      <c r="V416" s="288"/>
      <c r="W416" s="288"/>
      <c r="X416" s="288"/>
      <c r="Y416" s="403"/>
      <c r="Z416" s="403"/>
      <c r="AA416" s="403"/>
      <c r="AB416" s="403"/>
      <c r="AC416" s="403"/>
      <c r="AD416" s="403"/>
      <c r="AE416" s="403"/>
      <c r="AF416" s="403"/>
      <c r="AG416" s="403"/>
      <c r="AH416" s="403"/>
      <c r="AI416" s="403"/>
      <c r="AJ416" s="403"/>
      <c r="AK416" s="403"/>
      <c r="AL416" s="403"/>
      <c r="AM416" s="289">
        <f>SUM(Y416:AL416)</f>
        <v>0</v>
      </c>
    </row>
    <row r="417" spans="1:39" outlineLevel="1">
      <c r="A417" s="524"/>
      <c r="B417" s="424" t="s">
        <v>307</v>
      </c>
      <c r="C417" s="284" t="s">
        <v>162</v>
      </c>
      <c r="D417" s="288"/>
      <c r="E417" s="288"/>
      <c r="F417" s="288"/>
      <c r="G417" s="288"/>
      <c r="H417" s="288"/>
      <c r="I417" s="288"/>
      <c r="J417" s="288"/>
      <c r="K417" s="288"/>
      <c r="L417" s="288"/>
      <c r="M417" s="288"/>
      <c r="N417" s="461"/>
      <c r="O417" s="288"/>
      <c r="P417" s="288"/>
      <c r="Q417" s="288"/>
      <c r="R417" s="288"/>
      <c r="S417" s="288"/>
      <c r="T417" s="288"/>
      <c r="U417" s="288"/>
      <c r="V417" s="288"/>
      <c r="W417" s="288"/>
      <c r="X417" s="288"/>
      <c r="Y417" s="404">
        <f>Y416</f>
        <v>0</v>
      </c>
      <c r="Z417" s="404">
        <f t="shared" ref="Z417" si="1178">Z416</f>
        <v>0</v>
      </c>
      <c r="AA417" s="404">
        <f t="shared" ref="AA417" si="1179">AA416</f>
        <v>0</v>
      </c>
      <c r="AB417" s="404">
        <f t="shared" ref="AB417" si="1180">AB416</f>
        <v>0</v>
      </c>
      <c r="AC417" s="404">
        <f t="shared" ref="AC417" si="1181">AC416</f>
        <v>0</v>
      </c>
      <c r="AD417" s="404">
        <f t="shared" ref="AD417" si="1182">AD416</f>
        <v>0</v>
      </c>
      <c r="AE417" s="404">
        <f t="shared" ref="AE417" si="1183">AE416</f>
        <v>0</v>
      </c>
      <c r="AF417" s="404">
        <f t="shared" ref="AF417" si="1184">AF416</f>
        <v>0</v>
      </c>
      <c r="AG417" s="404">
        <f t="shared" ref="AG417" si="1185">AG416</f>
        <v>0</v>
      </c>
      <c r="AH417" s="404">
        <f t="shared" ref="AH417" si="1186">AH416</f>
        <v>0</v>
      </c>
      <c r="AI417" s="404">
        <f t="shared" ref="AI417" si="1187">AI416</f>
        <v>0</v>
      </c>
      <c r="AJ417" s="404">
        <f t="shared" ref="AJ417" si="1188">AJ416</f>
        <v>0</v>
      </c>
      <c r="AK417" s="404">
        <f t="shared" ref="AK417" si="1189">AK416</f>
        <v>0</v>
      </c>
      <c r="AL417" s="404">
        <f t="shared" ref="AL417" si="1190">AL416</f>
        <v>0</v>
      </c>
      <c r="AM417" s="290"/>
    </row>
    <row r="418" spans="1:39" outlineLevel="1">
      <c r="A418" s="524"/>
      <c r="B418" s="424"/>
      <c r="C418" s="298"/>
      <c r="D418" s="297"/>
      <c r="E418" s="297"/>
      <c r="F418" s="297"/>
      <c r="G418" s="297"/>
      <c r="H418" s="297"/>
      <c r="I418" s="297"/>
      <c r="J418" s="297"/>
      <c r="K418" s="297"/>
      <c r="L418" s="297"/>
      <c r="M418" s="297"/>
      <c r="N418" s="284"/>
      <c r="O418" s="297"/>
      <c r="P418" s="297"/>
      <c r="Q418" s="297"/>
      <c r="R418" s="297"/>
      <c r="S418" s="297"/>
      <c r="T418" s="297"/>
      <c r="U418" s="297"/>
      <c r="V418" s="297"/>
      <c r="W418" s="297"/>
      <c r="X418" s="297"/>
      <c r="Y418" s="405"/>
      <c r="Z418" s="405"/>
      <c r="AA418" s="405"/>
      <c r="AB418" s="405"/>
      <c r="AC418" s="405"/>
      <c r="AD418" s="405"/>
      <c r="AE418" s="405"/>
      <c r="AF418" s="405"/>
      <c r="AG418" s="405"/>
      <c r="AH418" s="405"/>
      <c r="AI418" s="405"/>
      <c r="AJ418" s="405"/>
      <c r="AK418" s="405"/>
      <c r="AL418" s="405"/>
      <c r="AM418" s="299"/>
    </row>
    <row r="419" spans="1:39" ht="30" outlineLevel="1">
      <c r="A419" s="524">
        <v>5</v>
      </c>
      <c r="B419" s="421" t="s">
        <v>97</v>
      </c>
      <c r="C419" s="284" t="s">
        <v>24</v>
      </c>
      <c r="D419" s="288"/>
      <c r="E419" s="288"/>
      <c r="F419" s="288"/>
      <c r="G419" s="288"/>
      <c r="H419" s="288"/>
      <c r="I419" s="288"/>
      <c r="J419" s="288"/>
      <c r="K419" s="288"/>
      <c r="L419" s="288"/>
      <c r="M419" s="288"/>
      <c r="N419" s="284"/>
      <c r="O419" s="288"/>
      <c r="P419" s="288"/>
      <c r="Q419" s="288"/>
      <c r="R419" s="288"/>
      <c r="S419" s="288"/>
      <c r="T419" s="288"/>
      <c r="U419" s="288"/>
      <c r="V419" s="288"/>
      <c r="W419" s="288"/>
      <c r="X419" s="288"/>
      <c r="Y419" s="403"/>
      <c r="Z419" s="403"/>
      <c r="AA419" s="403"/>
      <c r="AB419" s="403"/>
      <c r="AC419" s="403"/>
      <c r="AD419" s="403"/>
      <c r="AE419" s="403"/>
      <c r="AF419" s="403"/>
      <c r="AG419" s="403"/>
      <c r="AH419" s="403"/>
      <c r="AI419" s="403"/>
      <c r="AJ419" s="403"/>
      <c r="AK419" s="403"/>
      <c r="AL419" s="403"/>
      <c r="AM419" s="289">
        <f>SUM(Y419:AL419)</f>
        <v>0</v>
      </c>
    </row>
    <row r="420" spans="1:39" outlineLevel="1">
      <c r="A420" s="524"/>
      <c r="B420" s="424" t="s">
        <v>307</v>
      </c>
      <c r="C420" s="284" t="s">
        <v>162</v>
      </c>
      <c r="D420" s="288"/>
      <c r="E420" s="288"/>
      <c r="F420" s="288"/>
      <c r="G420" s="288"/>
      <c r="H420" s="288"/>
      <c r="I420" s="288"/>
      <c r="J420" s="288"/>
      <c r="K420" s="288"/>
      <c r="L420" s="288"/>
      <c r="M420" s="288"/>
      <c r="N420" s="461"/>
      <c r="O420" s="288"/>
      <c r="P420" s="288"/>
      <c r="Q420" s="288"/>
      <c r="R420" s="288"/>
      <c r="S420" s="288"/>
      <c r="T420" s="288"/>
      <c r="U420" s="288"/>
      <c r="V420" s="288"/>
      <c r="W420" s="288"/>
      <c r="X420" s="288"/>
      <c r="Y420" s="404">
        <f>Y419</f>
        <v>0</v>
      </c>
      <c r="Z420" s="404">
        <f t="shared" ref="Z420" si="1191">Z419</f>
        <v>0</v>
      </c>
      <c r="AA420" s="404">
        <f t="shared" ref="AA420" si="1192">AA419</f>
        <v>0</v>
      </c>
      <c r="AB420" s="404">
        <f t="shared" ref="AB420" si="1193">AB419</f>
        <v>0</v>
      </c>
      <c r="AC420" s="404">
        <f t="shared" ref="AC420" si="1194">AC419</f>
        <v>0</v>
      </c>
      <c r="AD420" s="404">
        <f t="shared" ref="AD420" si="1195">AD419</f>
        <v>0</v>
      </c>
      <c r="AE420" s="404">
        <f t="shared" ref="AE420" si="1196">AE419</f>
        <v>0</v>
      </c>
      <c r="AF420" s="404">
        <f t="shared" ref="AF420" si="1197">AF419</f>
        <v>0</v>
      </c>
      <c r="AG420" s="404">
        <f t="shared" ref="AG420" si="1198">AG419</f>
        <v>0</v>
      </c>
      <c r="AH420" s="404">
        <f t="shared" ref="AH420" si="1199">AH419</f>
        <v>0</v>
      </c>
      <c r="AI420" s="404">
        <f t="shared" ref="AI420" si="1200">AI419</f>
        <v>0</v>
      </c>
      <c r="AJ420" s="404">
        <f t="shared" ref="AJ420" si="1201">AJ419</f>
        <v>0</v>
      </c>
      <c r="AK420" s="404">
        <f t="shared" ref="AK420" si="1202">AK419</f>
        <v>0</v>
      </c>
      <c r="AL420" s="404">
        <f t="shared" ref="AL420" si="1203">AL419</f>
        <v>0</v>
      </c>
      <c r="AM420" s="290"/>
    </row>
    <row r="421" spans="1:39" outlineLevel="1">
      <c r="A421" s="524"/>
      <c r="B421" s="424"/>
      <c r="C421" s="284"/>
      <c r="D421" s="284"/>
      <c r="E421" s="284"/>
      <c r="F421" s="284"/>
      <c r="G421" s="284"/>
      <c r="H421" s="284"/>
      <c r="I421" s="284"/>
      <c r="J421" s="284"/>
      <c r="K421" s="284"/>
      <c r="L421" s="284"/>
      <c r="M421" s="284"/>
      <c r="N421" s="284"/>
      <c r="O421" s="284"/>
      <c r="P421" s="284"/>
      <c r="Q421" s="284"/>
      <c r="R421" s="284"/>
      <c r="S421" s="284"/>
      <c r="T421" s="284"/>
      <c r="U421" s="284"/>
      <c r="V421" s="284"/>
      <c r="W421" s="284"/>
      <c r="X421" s="284"/>
      <c r="Y421" s="415"/>
      <c r="Z421" s="416"/>
      <c r="AA421" s="416"/>
      <c r="AB421" s="416"/>
      <c r="AC421" s="416"/>
      <c r="AD421" s="416"/>
      <c r="AE421" s="416"/>
      <c r="AF421" s="416"/>
      <c r="AG421" s="416"/>
      <c r="AH421" s="416"/>
      <c r="AI421" s="416"/>
      <c r="AJ421" s="416"/>
      <c r="AK421" s="416"/>
      <c r="AL421" s="416"/>
      <c r="AM421" s="290"/>
    </row>
    <row r="422" spans="1:39" ht="15.75" outlineLevel="1">
      <c r="A422" s="524"/>
      <c r="B422" s="507" t="s">
        <v>497</v>
      </c>
      <c r="C422" s="282"/>
      <c r="D422" s="282"/>
      <c r="E422" s="282"/>
      <c r="F422" s="282"/>
      <c r="G422" s="282"/>
      <c r="H422" s="282"/>
      <c r="I422" s="282"/>
      <c r="J422" s="282"/>
      <c r="K422" s="282"/>
      <c r="L422" s="282"/>
      <c r="M422" s="282"/>
      <c r="N422" s="283"/>
      <c r="O422" s="282"/>
      <c r="P422" s="282"/>
      <c r="Q422" s="282"/>
      <c r="R422" s="282"/>
      <c r="S422" s="282"/>
      <c r="T422" s="282"/>
      <c r="U422" s="282"/>
      <c r="V422" s="282"/>
      <c r="W422" s="282"/>
      <c r="X422" s="282"/>
      <c r="Y422" s="407"/>
      <c r="Z422" s="407"/>
      <c r="AA422" s="407"/>
      <c r="AB422" s="407"/>
      <c r="AC422" s="407"/>
      <c r="AD422" s="407"/>
      <c r="AE422" s="407"/>
      <c r="AF422" s="407"/>
      <c r="AG422" s="407"/>
      <c r="AH422" s="407"/>
      <c r="AI422" s="407"/>
      <c r="AJ422" s="407"/>
      <c r="AK422" s="407"/>
      <c r="AL422" s="407"/>
      <c r="AM422" s="285"/>
    </row>
    <row r="423" spans="1:39" outlineLevel="1">
      <c r="A423" s="524">
        <v>6</v>
      </c>
      <c r="B423" s="421" t="s">
        <v>98</v>
      </c>
      <c r="C423" s="284" t="s">
        <v>24</v>
      </c>
      <c r="D423" s="288"/>
      <c r="E423" s="288"/>
      <c r="F423" s="288"/>
      <c r="G423" s="288"/>
      <c r="H423" s="288"/>
      <c r="I423" s="288"/>
      <c r="J423" s="288"/>
      <c r="K423" s="288"/>
      <c r="L423" s="288"/>
      <c r="M423" s="288"/>
      <c r="N423" s="288">
        <v>12</v>
      </c>
      <c r="O423" s="288"/>
      <c r="P423" s="288"/>
      <c r="Q423" s="288"/>
      <c r="R423" s="288"/>
      <c r="S423" s="288"/>
      <c r="T423" s="288"/>
      <c r="U423" s="288"/>
      <c r="V423" s="288"/>
      <c r="W423" s="288"/>
      <c r="X423" s="288"/>
      <c r="Y423" s="408"/>
      <c r="Z423" s="403"/>
      <c r="AA423" s="403"/>
      <c r="AB423" s="403"/>
      <c r="AC423" s="403"/>
      <c r="AD423" s="403"/>
      <c r="AE423" s="403"/>
      <c r="AF423" s="408"/>
      <c r="AG423" s="408"/>
      <c r="AH423" s="408"/>
      <c r="AI423" s="408"/>
      <c r="AJ423" s="408"/>
      <c r="AK423" s="408"/>
      <c r="AL423" s="408"/>
      <c r="AM423" s="289">
        <f>SUM(Y423:AL423)</f>
        <v>0</v>
      </c>
    </row>
    <row r="424" spans="1:39" outlineLevel="1">
      <c r="A424" s="524"/>
      <c r="B424" s="424" t="s">
        <v>307</v>
      </c>
      <c r="C424" s="284" t="s">
        <v>162</v>
      </c>
      <c r="D424" s="288"/>
      <c r="E424" s="288"/>
      <c r="F424" s="288"/>
      <c r="G424" s="288"/>
      <c r="H424" s="288"/>
      <c r="I424" s="288"/>
      <c r="J424" s="288"/>
      <c r="K424" s="288"/>
      <c r="L424" s="288"/>
      <c r="M424" s="288"/>
      <c r="N424" s="288">
        <f>N423</f>
        <v>12</v>
      </c>
      <c r="O424" s="288"/>
      <c r="P424" s="288"/>
      <c r="Q424" s="288"/>
      <c r="R424" s="288"/>
      <c r="S424" s="288"/>
      <c r="T424" s="288"/>
      <c r="U424" s="288"/>
      <c r="V424" s="288"/>
      <c r="W424" s="288"/>
      <c r="X424" s="288"/>
      <c r="Y424" s="404">
        <f>Y423</f>
        <v>0</v>
      </c>
      <c r="Z424" s="404">
        <f t="shared" ref="Z424" si="1204">Z423</f>
        <v>0</v>
      </c>
      <c r="AA424" s="404">
        <f t="shared" ref="AA424" si="1205">AA423</f>
        <v>0</v>
      </c>
      <c r="AB424" s="404">
        <f t="shared" ref="AB424" si="1206">AB423</f>
        <v>0</v>
      </c>
      <c r="AC424" s="404">
        <f t="shared" ref="AC424" si="1207">AC423</f>
        <v>0</v>
      </c>
      <c r="AD424" s="404">
        <f t="shared" ref="AD424" si="1208">AD423</f>
        <v>0</v>
      </c>
      <c r="AE424" s="404">
        <f t="shared" ref="AE424" si="1209">AE423</f>
        <v>0</v>
      </c>
      <c r="AF424" s="404">
        <f t="shared" ref="AF424" si="1210">AF423</f>
        <v>0</v>
      </c>
      <c r="AG424" s="404">
        <f t="shared" ref="AG424" si="1211">AG423</f>
        <v>0</v>
      </c>
      <c r="AH424" s="404">
        <f t="shared" ref="AH424" si="1212">AH423</f>
        <v>0</v>
      </c>
      <c r="AI424" s="404">
        <f t="shared" ref="AI424" si="1213">AI423</f>
        <v>0</v>
      </c>
      <c r="AJ424" s="404">
        <f t="shared" ref="AJ424" si="1214">AJ423</f>
        <v>0</v>
      </c>
      <c r="AK424" s="404">
        <f t="shared" ref="AK424" si="1215">AK423</f>
        <v>0</v>
      </c>
      <c r="AL424" s="404">
        <f t="shared" ref="AL424" si="1216">AL423</f>
        <v>0</v>
      </c>
      <c r="AM424" s="304"/>
    </row>
    <row r="425" spans="1:39" outlineLevel="1">
      <c r="A425" s="524"/>
      <c r="B425" s="519"/>
      <c r="C425" s="305"/>
      <c r="D425" s="284"/>
      <c r="E425" s="284"/>
      <c r="F425" s="284"/>
      <c r="G425" s="284"/>
      <c r="H425" s="284"/>
      <c r="I425" s="284"/>
      <c r="J425" s="284"/>
      <c r="K425" s="284"/>
      <c r="L425" s="284"/>
      <c r="M425" s="284"/>
      <c r="N425" s="284"/>
      <c r="O425" s="284"/>
      <c r="P425" s="284"/>
      <c r="Q425" s="284"/>
      <c r="R425" s="284"/>
      <c r="S425" s="284"/>
      <c r="T425" s="284"/>
      <c r="U425" s="284"/>
      <c r="V425" s="284"/>
      <c r="W425" s="284"/>
      <c r="X425" s="284"/>
      <c r="Y425" s="409"/>
      <c r="Z425" s="409"/>
      <c r="AA425" s="409"/>
      <c r="AB425" s="409"/>
      <c r="AC425" s="409"/>
      <c r="AD425" s="409"/>
      <c r="AE425" s="409"/>
      <c r="AF425" s="409"/>
      <c r="AG425" s="409"/>
      <c r="AH425" s="409"/>
      <c r="AI425" s="409"/>
      <c r="AJ425" s="409"/>
      <c r="AK425" s="409"/>
      <c r="AL425" s="409"/>
      <c r="AM425" s="306"/>
    </row>
    <row r="426" spans="1:39" ht="30" outlineLevel="1">
      <c r="A426" s="524">
        <v>7</v>
      </c>
      <c r="B426" s="421" t="s">
        <v>99</v>
      </c>
      <c r="C426" s="284" t="s">
        <v>24</v>
      </c>
      <c r="D426" s="288"/>
      <c r="E426" s="288"/>
      <c r="F426" s="288"/>
      <c r="G426" s="288"/>
      <c r="H426" s="288"/>
      <c r="I426" s="288"/>
      <c r="J426" s="288"/>
      <c r="K426" s="288"/>
      <c r="L426" s="288"/>
      <c r="M426" s="288"/>
      <c r="N426" s="288">
        <v>12</v>
      </c>
      <c r="O426" s="288"/>
      <c r="P426" s="288"/>
      <c r="Q426" s="288"/>
      <c r="R426" s="288"/>
      <c r="S426" s="288"/>
      <c r="T426" s="288"/>
      <c r="U426" s="288"/>
      <c r="V426" s="288"/>
      <c r="W426" s="288"/>
      <c r="X426" s="288"/>
      <c r="Y426" s="408"/>
      <c r="Z426" s="403"/>
      <c r="AA426" s="403"/>
      <c r="AB426" s="403"/>
      <c r="AC426" s="403"/>
      <c r="AD426" s="403"/>
      <c r="AE426" s="403"/>
      <c r="AF426" s="408"/>
      <c r="AG426" s="408"/>
      <c r="AH426" s="408"/>
      <c r="AI426" s="408"/>
      <c r="AJ426" s="408"/>
      <c r="AK426" s="408"/>
      <c r="AL426" s="408"/>
      <c r="AM426" s="289">
        <f>SUM(Y426:AL426)</f>
        <v>0</v>
      </c>
    </row>
    <row r="427" spans="1:39" outlineLevel="1">
      <c r="A427" s="524"/>
      <c r="B427" s="424" t="s">
        <v>307</v>
      </c>
      <c r="C427" s="284" t="s">
        <v>162</v>
      </c>
      <c r="D427" s="288"/>
      <c r="E427" s="288"/>
      <c r="F427" s="288"/>
      <c r="G427" s="288"/>
      <c r="H427" s="288"/>
      <c r="I427" s="288"/>
      <c r="J427" s="288"/>
      <c r="K427" s="288"/>
      <c r="L427" s="288"/>
      <c r="M427" s="288"/>
      <c r="N427" s="288">
        <f>N426</f>
        <v>12</v>
      </c>
      <c r="O427" s="288"/>
      <c r="P427" s="288"/>
      <c r="Q427" s="288"/>
      <c r="R427" s="288"/>
      <c r="S427" s="288"/>
      <c r="T427" s="288"/>
      <c r="U427" s="288"/>
      <c r="V427" s="288"/>
      <c r="W427" s="288"/>
      <c r="X427" s="288"/>
      <c r="Y427" s="404">
        <f>Y426</f>
        <v>0</v>
      </c>
      <c r="Z427" s="404">
        <f t="shared" ref="Z427" si="1217">Z426</f>
        <v>0</v>
      </c>
      <c r="AA427" s="404">
        <f t="shared" ref="AA427" si="1218">AA426</f>
        <v>0</v>
      </c>
      <c r="AB427" s="404">
        <f t="shared" ref="AB427" si="1219">AB426</f>
        <v>0</v>
      </c>
      <c r="AC427" s="404">
        <f t="shared" ref="AC427" si="1220">AC426</f>
        <v>0</v>
      </c>
      <c r="AD427" s="404">
        <f t="shared" ref="AD427" si="1221">AD426</f>
        <v>0</v>
      </c>
      <c r="AE427" s="404">
        <f t="shared" ref="AE427" si="1222">AE426</f>
        <v>0</v>
      </c>
      <c r="AF427" s="404">
        <f t="shared" ref="AF427" si="1223">AF426</f>
        <v>0</v>
      </c>
      <c r="AG427" s="404">
        <f t="shared" ref="AG427" si="1224">AG426</f>
        <v>0</v>
      </c>
      <c r="AH427" s="404">
        <f t="shared" ref="AH427" si="1225">AH426</f>
        <v>0</v>
      </c>
      <c r="AI427" s="404">
        <f t="shared" ref="AI427" si="1226">AI426</f>
        <v>0</v>
      </c>
      <c r="AJ427" s="404">
        <f t="shared" ref="AJ427" si="1227">AJ426</f>
        <v>0</v>
      </c>
      <c r="AK427" s="404">
        <f t="shared" ref="AK427" si="1228">AK426</f>
        <v>0</v>
      </c>
      <c r="AL427" s="404">
        <f t="shared" ref="AL427" si="1229">AL426</f>
        <v>0</v>
      </c>
      <c r="AM427" s="304"/>
    </row>
    <row r="428" spans="1:39" outlineLevel="1">
      <c r="A428" s="524"/>
      <c r="B428" s="520"/>
      <c r="C428" s="305"/>
      <c r="D428" s="284"/>
      <c r="E428" s="284"/>
      <c r="F428" s="284"/>
      <c r="G428" s="284"/>
      <c r="H428" s="284"/>
      <c r="I428" s="284"/>
      <c r="J428" s="284"/>
      <c r="K428" s="284"/>
      <c r="L428" s="284"/>
      <c r="M428" s="284"/>
      <c r="N428" s="284"/>
      <c r="O428" s="284"/>
      <c r="P428" s="284"/>
      <c r="Q428" s="284"/>
      <c r="R428" s="284"/>
      <c r="S428" s="284"/>
      <c r="T428" s="284"/>
      <c r="U428" s="284"/>
      <c r="V428" s="284"/>
      <c r="W428" s="284"/>
      <c r="X428" s="284"/>
      <c r="Y428" s="409"/>
      <c r="Z428" s="410"/>
      <c r="AA428" s="409"/>
      <c r="AB428" s="409"/>
      <c r="AC428" s="409"/>
      <c r="AD428" s="409"/>
      <c r="AE428" s="409"/>
      <c r="AF428" s="409"/>
      <c r="AG428" s="409"/>
      <c r="AH428" s="409"/>
      <c r="AI428" s="409"/>
      <c r="AJ428" s="409"/>
      <c r="AK428" s="409"/>
      <c r="AL428" s="409"/>
      <c r="AM428" s="306"/>
    </row>
    <row r="429" spans="1:39" ht="30" outlineLevel="1">
      <c r="A429" s="524">
        <v>8</v>
      </c>
      <c r="B429" s="421" t="s">
        <v>100</v>
      </c>
      <c r="C429" s="284" t="s">
        <v>24</v>
      </c>
      <c r="D429" s="288"/>
      <c r="E429" s="288"/>
      <c r="F429" s="288"/>
      <c r="G429" s="288"/>
      <c r="H429" s="288"/>
      <c r="I429" s="288"/>
      <c r="J429" s="288"/>
      <c r="K429" s="288"/>
      <c r="L429" s="288"/>
      <c r="M429" s="288"/>
      <c r="N429" s="288">
        <v>12</v>
      </c>
      <c r="O429" s="288"/>
      <c r="P429" s="288"/>
      <c r="Q429" s="288"/>
      <c r="R429" s="288"/>
      <c r="S429" s="288"/>
      <c r="T429" s="288"/>
      <c r="U429" s="288"/>
      <c r="V429" s="288"/>
      <c r="W429" s="288"/>
      <c r="X429" s="288"/>
      <c r="Y429" s="408"/>
      <c r="Z429" s="403"/>
      <c r="AA429" s="403"/>
      <c r="AB429" s="403"/>
      <c r="AC429" s="403"/>
      <c r="AD429" s="403"/>
      <c r="AE429" s="403"/>
      <c r="AF429" s="408"/>
      <c r="AG429" s="408"/>
      <c r="AH429" s="408"/>
      <c r="AI429" s="408"/>
      <c r="AJ429" s="408"/>
      <c r="AK429" s="408"/>
      <c r="AL429" s="408"/>
      <c r="AM429" s="289">
        <f>SUM(Y429:AL429)</f>
        <v>0</v>
      </c>
    </row>
    <row r="430" spans="1:39" outlineLevel="1">
      <c r="A430" s="524"/>
      <c r="B430" s="424" t="s">
        <v>307</v>
      </c>
      <c r="C430" s="284" t="s">
        <v>162</v>
      </c>
      <c r="D430" s="288"/>
      <c r="E430" s="288"/>
      <c r="F430" s="288"/>
      <c r="G430" s="288"/>
      <c r="H430" s="288"/>
      <c r="I430" s="288"/>
      <c r="J430" s="288"/>
      <c r="K430" s="288"/>
      <c r="L430" s="288"/>
      <c r="M430" s="288"/>
      <c r="N430" s="288">
        <f>N429</f>
        <v>12</v>
      </c>
      <c r="O430" s="288"/>
      <c r="P430" s="288"/>
      <c r="Q430" s="288"/>
      <c r="R430" s="288"/>
      <c r="S430" s="288"/>
      <c r="T430" s="288"/>
      <c r="U430" s="288"/>
      <c r="V430" s="288"/>
      <c r="W430" s="288"/>
      <c r="X430" s="288"/>
      <c r="Y430" s="404">
        <f>Y429</f>
        <v>0</v>
      </c>
      <c r="Z430" s="404">
        <f t="shared" ref="Z430" si="1230">Z429</f>
        <v>0</v>
      </c>
      <c r="AA430" s="404">
        <f t="shared" ref="AA430" si="1231">AA429</f>
        <v>0</v>
      </c>
      <c r="AB430" s="404">
        <f t="shared" ref="AB430" si="1232">AB429</f>
        <v>0</v>
      </c>
      <c r="AC430" s="404">
        <f t="shared" ref="AC430" si="1233">AC429</f>
        <v>0</v>
      </c>
      <c r="AD430" s="404">
        <f t="shared" ref="AD430" si="1234">AD429</f>
        <v>0</v>
      </c>
      <c r="AE430" s="404">
        <f t="shared" ref="AE430" si="1235">AE429</f>
        <v>0</v>
      </c>
      <c r="AF430" s="404">
        <f t="shared" ref="AF430" si="1236">AF429</f>
        <v>0</v>
      </c>
      <c r="AG430" s="404">
        <f t="shared" ref="AG430" si="1237">AG429</f>
        <v>0</v>
      </c>
      <c r="AH430" s="404">
        <f t="shared" ref="AH430" si="1238">AH429</f>
        <v>0</v>
      </c>
      <c r="AI430" s="404">
        <f t="shared" ref="AI430" si="1239">AI429</f>
        <v>0</v>
      </c>
      <c r="AJ430" s="404">
        <f t="shared" ref="AJ430" si="1240">AJ429</f>
        <v>0</v>
      </c>
      <c r="AK430" s="404">
        <f t="shared" ref="AK430" si="1241">AK429</f>
        <v>0</v>
      </c>
      <c r="AL430" s="404">
        <f t="shared" ref="AL430" si="1242">AL429</f>
        <v>0</v>
      </c>
      <c r="AM430" s="304"/>
    </row>
    <row r="431" spans="1:39" outlineLevel="1">
      <c r="A431" s="524"/>
      <c r="B431" s="520"/>
      <c r="C431" s="305"/>
      <c r="D431" s="309"/>
      <c r="E431" s="309"/>
      <c r="F431" s="309"/>
      <c r="G431" s="309"/>
      <c r="H431" s="309"/>
      <c r="I431" s="309"/>
      <c r="J431" s="309"/>
      <c r="K431" s="309"/>
      <c r="L431" s="309"/>
      <c r="M431" s="309"/>
      <c r="N431" s="284"/>
      <c r="O431" s="309"/>
      <c r="P431" s="309"/>
      <c r="Q431" s="309"/>
      <c r="R431" s="309"/>
      <c r="S431" s="309"/>
      <c r="T431" s="309"/>
      <c r="U431" s="309"/>
      <c r="V431" s="309"/>
      <c r="W431" s="309"/>
      <c r="X431" s="309"/>
      <c r="Y431" s="409"/>
      <c r="Z431" s="410"/>
      <c r="AA431" s="409"/>
      <c r="AB431" s="409"/>
      <c r="AC431" s="409"/>
      <c r="AD431" s="409"/>
      <c r="AE431" s="409"/>
      <c r="AF431" s="409"/>
      <c r="AG431" s="409"/>
      <c r="AH431" s="409"/>
      <c r="AI431" s="409"/>
      <c r="AJ431" s="409"/>
      <c r="AK431" s="409"/>
      <c r="AL431" s="409"/>
      <c r="AM431" s="306"/>
    </row>
    <row r="432" spans="1:39" ht="30" outlineLevel="1">
      <c r="A432" s="524">
        <v>9</v>
      </c>
      <c r="B432" s="421" t="s">
        <v>101</v>
      </c>
      <c r="C432" s="284" t="s">
        <v>24</v>
      </c>
      <c r="D432" s="288"/>
      <c r="E432" s="288"/>
      <c r="F432" s="288"/>
      <c r="G432" s="288"/>
      <c r="H432" s="288"/>
      <c r="I432" s="288"/>
      <c r="J432" s="288"/>
      <c r="K432" s="288"/>
      <c r="L432" s="288"/>
      <c r="M432" s="288"/>
      <c r="N432" s="288">
        <v>12</v>
      </c>
      <c r="O432" s="288"/>
      <c r="P432" s="288"/>
      <c r="Q432" s="288"/>
      <c r="R432" s="288"/>
      <c r="S432" s="288"/>
      <c r="T432" s="288"/>
      <c r="U432" s="288"/>
      <c r="V432" s="288"/>
      <c r="W432" s="288"/>
      <c r="X432" s="288"/>
      <c r="Y432" s="408"/>
      <c r="Z432" s="403"/>
      <c r="AA432" s="403"/>
      <c r="AB432" s="403"/>
      <c r="AC432" s="403"/>
      <c r="AD432" s="403"/>
      <c r="AE432" s="403"/>
      <c r="AF432" s="408"/>
      <c r="AG432" s="408"/>
      <c r="AH432" s="408"/>
      <c r="AI432" s="408"/>
      <c r="AJ432" s="408"/>
      <c r="AK432" s="408"/>
      <c r="AL432" s="408"/>
      <c r="AM432" s="289">
        <f>SUM(Y432:AL432)</f>
        <v>0</v>
      </c>
    </row>
    <row r="433" spans="1:39" outlineLevel="1">
      <c r="A433" s="524"/>
      <c r="B433" s="424" t="s">
        <v>307</v>
      </c>
      <c r="C433" s="284" t="s">
        <v>162</v>
      </c>
      <c r="D433" s="288"/>
      <c r="E433" s="288"/>
      <c r="F433" s="288"/>
      <c r="G433" s="288"/>
      <c r="H433" s="288"/>
      <c r="I433" s="288"/>
      <c r="J433" s="288"/>
      <c r="K433" s="288"/>
      <c r="L433" s="288"/>
      <c r="M433" s="288"/>
      <c r="N433" s="288">
        <f>N432</f>
        <v>12</v>
      </c>
      <c r="O433" s="288"/>
      <c r="P433" s="288"/>
      <c r="Q433" s="288"/>
      <c r="R433" s="288"/>
      <c r="S433" s="288"/>
      <c r="T433" s="288"/>
      <c r="U433" s="288"/>
      <c r="V433" s="288"/>
      <c r="W433" s="288"/>
      <c r="X433" s="288"/>
      <c r="Y433" s="404">
        <f>Y432</f>
        <v>0</v>
      </c>
      <c r="Z433" s="404">
        <f t="shared" ref="Z433" si="1243">Z432</f>
        <v>0</v>
      </c>
      <c r="AA433" s="404">
        <f t="shared" ref="AA433" si="1244">AA432</f>
        <v>0</v>
      </c>
      <c r="AB433" s="404">
        <f t="shared" ref="AB433" si="1245">AB432</f>
        <v>0</v>
      </c>
      <c r="AC433" s="404">
        <f t="shared" ref="AC433" si="1246">AC432</f>
        <v>0</v>
      </c>
      <c r="AD433" s="404">
        <f t="shared" ref="AD433" si="1247">AD432</f>
        <v>0</v>
      </c>
      <c r="AE433" s="404">
        <f t="shared" ref="AE433" si="1248">AE432</f>
        <v>0</v>
      </c>
      <c r="AF433" s="404">
        <f t="shared" ref="AF433" si="1249">AF432</f>
        <v>0</v>
      </c>
      <c r="AG433" s="404">
        <f t="shared" ref="AG433" si="1250">AG432</f>
        <v>0</v>
      </c>
      <c r="AH433" s="404">
        <f t="shared" ref="AH433" si="1251">AH432</f>
        <v>0</v>
      </c>
      <c r="AI433" s="404">
        <f t="shared" ref="AI433" si="1252">AI432</f>
        <v>0</v>
      </c>
      <c r="AJ433" s="404">
        <f t="shared" ref="AJ433" si="1253">AJ432</f>
        <v>0</v>
      </c>
      <c r="AK433" s="404">
        <f t="shared" ref="AK433" si="1254">AK432</f>
        <v>0</v>
      </c>
      <c r="AL433" s="404">
        <f t="shared" ref="AL433" si="1255">AL432</f>
        <v>0</v>
      </c>
      <c r="AM433" s="304"/>
    </row>
    <row r="434" spans="1:39" outlineLevel="1">
      <c r="A434" s="524"/>
      <c r="B434" s="520"/>
      <c r="C434" s="305"/>
      <c r="D434" s="309"/>
      <c r="E434" s="309"/>
      <c r="F434" s="309"/>
      <c r="G434" s="309"/>
      <c r="H434" s="309"/>
      <c r="I434" s="309"/>
      <c r="J434" s="309"/>
      <c r="K434" s="309"/>
      <c r="L434" s="309"/>
      <c r="M434" s="309"/>
      <c r="N434" s="284"/>
      <c r="O434" s="309"/>
      <c r="P434" s="309"/>
      <c r="Q434" s="309"/>
      <c r="R434" s="309"/>
      <c r="S434" s="309"/>
      <c r="T434" s="309"/>
      <c r="U434" s="309"/>
      <c r="V434" s="309"/>
      <c r="W434" s="309"/>
      <c r="X434" s="309"/>
      <c r="Y434" s="409"/>
      <c r="Z434" s="409"/>
      <c r="AA434" s="409"/>
      <c r="AB434" s="409"/>
      <c r="AC434" s="409"/>
      <c r="AD434" s="409"/>
      <c r="AE434" s="409"/>
      <c r="AF434" s="409"/>
      <c r="AG434" s="409"/>
      <c r="AH434" s="409"/>
      <c r="AI434" s="409"/>
      <c r="AJ434" s="409"/>
      <c r="AK434" s="409"/>
      <c r="AL434" s="409"/>
      <c r="AM434" s="306"/>
    </row>
    <row r="435" spans="1:39" ht="30" outlineLevel="1">
      <c r="A435" s="524">
        <v>10</v>
      </c>
      <c r="B435" s="421" t="s">
        <v>102</v>
      </c>
      <c r="C435" s="284" t="s">
        <v>24</v>
      </c>
      <c r="D435" s="288"/>
      <c r="E435" s="288"/>
      <c r="F435" s="288"/>
      <c r="G435" s="288"/>
      <c r="H435" s="288"/>
      <c r="I435" s="288"/>
      <c r="J435" s="288"/>
      <c r="K435" s="288"/>
      <c r="L435" s="288"/>
      <c r="M435" s="288"/>
      <c r="N435" s="288">
        <v>3</v>
      </c>
      <c r="O435" s="288"/>
      <c r="P435" s="288"/>
      <c r="Q435" s="288"/>
      <c r="R435" s="288"/>
      <c r="S435" s="288"/>
      <c r="T435" s="288"/>
      <c r="U435" s="288"/>
      <c r="V435" s="288"/>
      <c r="W435" s="288"/>
      <c r="X435" s="288"/>
      <c r="Y435" s="408"/>
      <c r="Z435" s="403"/>
      <c r="AA435" s="403"/>
      <c r="AB435" s="403"/>
      <c r="AC435" s="403"/>
      <c r="AD435" s="403"/>
      <c r="AE435" s="403"/>
      <c r="AF435" s="408"/>
      <c r="AG435" s="408"/>
      <c r="AH435" s="408"/>
      <c r="AI435" s="408"/>
      <c r="AJ435" s="408"/>
      <c r="AK435" s="408"/>
      <c r="AL435" s="408"/>
      <c r="AM435" s="289">
        <f>SUM(Y435:AL435)</f>
        <v>0</v>
      </c>
    </row>
    <row r="436" spans="1:39" outlineLevel="1">
      <c r="A436" s="524"/>
      <c r="B436" s="424" t="s">
        <v>307</v>
      </c>
      <c r="C436" s="284" t="s">
        <v>162</v>
      </c>
      <c r="D436" s="288"/>
      <c r="E436" s="288"/>
      <c r="F436" s="288"/>
      <c r="G436" s="288"/>
      <c r="H436" s="288"/>
      <c r="I436" s="288"/>
      <c r="J436" s="288"/>
      <c r="K436" s="288"/>
      <c r="L436" s="288"/>
      <c r="M436" s="288"/>
      <c r="N436" s="288">
        <f>N435</f>
        <v>3</v>
      </c>
      <c r="O436" s="288"/>
      <c r="P436" s="288"/>
      <c r="Q436" s="288"/>
      <c r="R436" s="288"/>
      <c r="S436" s="288"/>
      <c r="T436" s="288"/>
      <c r="U436" s="288"/>
      <c r="V436" s="288"/>
      <c r="W436" s="288"/>
      <c r="X436" s="288"/>
      <c r="Y436" s="404">
        <f>Y435</f>
        <v>0</v>
      </c>
      <c r="Z436" s="404">
        <f t="shared" ref="Z436" si="1256">Z435</f>
        <v>0</v>
      </c>
      <c r="AA436" s="404">
        <f t="shared" ref="AA436" si="1257">AA435</f>
        <v>0</v>
      </c>
      <c r="AB436" s="404">
        <f t="shared" ref="AB436" si="1258">AB435</f>
        <v>0</v>
      </c>
      <c r="AC436" s="404">
        <f t="shared" ref="AC436" si="1259">AC435</f>
        <v>0</v>
      </c>
      <c r="AD436" s="404">
        <f t="shared" ref="AD436" si="1260">AD435</f>
        <v>0</v>
      </c>
      <c r="AE436" s="404">
        <f t="shared" ref="AE436" si="1261">AE435</f>
        <v>0</v>
      </c>
      <c r="AF436" s="404">
        <f t="shared" ref="AF436" si="1262">AF435</f>
        <v>0</v>
      </c>
      <c r="AG436" s="404">
        <f t="shared" ref="AG436" si="1263">AG435</f>
        <v>0</v>
      </c>
      <c r="AH436" s="404">
        <f t="shared" ref="AH436" si="1264">AH435</f>
        <v>0</v>
      </c>
      <c r="AI436" s="404">
        <f t="shared" ref="AI436" si="1265">AI435</f>
        <v>0</v>
      </c>
      <c r="AJ436" s="404">
        <f t="shared" ref="AJ436" si="1266">AJ435</f>
        <v>0</v>
      </c>
      <c r="AK436" s="404">
        <f t="shared" ref="AK436" si="1267">AK435</f>
        <v>0</v>
      </c>
      <c r="AL436" s="404">
        <f t="shared" ref="AL436" si="1268">AL435</f>
        <v>0</v>
      </c>
      <c r="AM436" s="304"/>
    </row>
    <row r="437" spans="1:39" outlineLevel="1">
      <c r="A437" s="524"/>
      <c r="B437" s="520"/>
      <c r="C437" s="305"/>
      <c r="D437" s="309"/>
      <c r="E437" s="309"/>
      <c r="F437" s="309"/>
      <c r="G437" s="309"/>
      <c r="H437" s="309"/>
      <c r="I437" s="309"/>
      <c r="J437" s="309"/>
      <c r="K437" s="309"/>
      <c r="L437" s="309"/>
      <c r="M437" s="309"/>
      <c r="N437" s="284"/>
      <c r="O437" s="309"/>
      <c r="P437" s="309"/>
      <c r="Q437" s="309"/>
      <c r="R437" s="309"/>
      <c r="S437" s="309"/>
      <c r="T437" s="309"/>
      <c r="U437" s="309"/>
      <c r="V437" s="309"/>
      <c r="W437" s="309"/>
      <c r="X437" s="309"/>
      <c r="Y437" s="409"/>
      <c r="Z437" s="410"/>
      <c r="AA437" s="409"/>
      <c r="AB437" s="409"/>
      <c r="AC437" s="409"/>
      <c r="AD437" s="409"/>
      <c r="AE437" s="409"/>
      <c r="AF437" s="409"/>
      <c r="AG437" s="409"/>
      <c r="AH437" s="409"/>
      <c r="AI437" s="409"/>
      <c r="AJ437" s="409"/>
      <c r="AK437" s="409"/>
      <c r="AL437" s="409"/>
      <c r="AM437" s="306"/>
    </row>
    <row r="438" spans="1:39" ht="15.75" outlineLevel="1">
      <c r="A438" s="524"/>
      <c r="B438" s="497" t="s">
        <v>10</v>
      </c>
      <c r="C438" s="282"/>
      <c r="D438" s="282"/>
      <c r="E438" s="282"/>
      <c r="F438" s="282"/>
      <c r="G438" s="282"/>
      <c r="H438" s="282"/>
      <c r="I438" s="282"/>
      <c r="J438" s="282"/>
      <c r="K438" s="282"/>
      <c r="L438" s="282"/>
      <c r="M438" s="282"/>
      <c r="N438" s="283"/>
      <c r="O438" s="282"/>
      <c r="P438" s="282"/>
      <c r="Q438" s="282"/>
      <c r="R438" s="282"/>
      <c r="S438" s="282"/>
      <c r="T438" s="282"/>
      <c r="U438" s="282"/>
      <c r="V438" s="282"/>
      <c r="W438" s="282"/>
      <c r="X438" s="282"/>
      <c r="Y438" s="407"/>
      <c r="Z438" s="407"/>
      <c r="AA438" s="407"/>
      <c r="AB438" s="407"/>
      <c r="AC438" s="407"/>
      <c r="AD438" s="407"/>
      <c r="AE438" s="407"/>
      <c r="AF438" s="407"/>
      <c r="AG438" s="407"/>
      <c r="AH438" s="407"/>
      <c r="AI438" s="407"/>
      <c r="AJ438" s="407"/>
      <c r="AK438" s="407"/>
      <c r="AL438" s="407"/>
      <c r="AM438" s="285"/>
    </row>
    <row r="439" spans="1:39" ht="30" outlineLevel="1">
      <c r="A439" s="524">
        <v>11</v>
      </c>
      <c r="B439" s="421" t="s">
        <v>103</v>
      </c>
      <c r="C439" s="284" t="s">
        <v>24</v>
      </c>
      <c r="D439" s="288"/>
      <c r="E439" s="288"/>
      <c r="F439" s="288"/>
      <c r="G439" s="288"/>
      <c r="H439" s="288"/>
      <c r="I439" s="288"/>
      <c r="J439" s="288"/>
      <c r="K439" s="288"/>
      <c r="L439" s="288"/>
      <c r="M439" s="288"/>
      <c r="N439" s="288">
        <v>12</v>
      </c>
      <c r="O439" s="288"/>
      <c r="P439" s="288"/>
      <c r="Q439" s="288"/>
      <c r="R439" s="288"/>
      <c r="S439" s="288"/>
      <c r="T439" s="288"/>
      <c r="U439" s="288"/>
      <c r="V439" s="288"/>
      <c r="W439" s="288"/>
      <c r="X439" s="288"/>
      <c r="Y439" s="419"/>
      <c r="Z439" s="403"/>
      <c r="AA439" s="403"/>
      <c r="AB439" s="403"/>
      <c r="AC439" s="403"/>
      <c r="AD439" s="403"/>
      <c r="AE439" s="403"/>
      <c r="AF439" s="408"/>
      <c r="AG439" s="408"/>
      <c r="AH439" s="408"/>
      <c r="AI439" s="408"/>
      <c r="AJ439" s="408"/>
      <c r="AK439" s="408"/>
      <c r="AL439" s="408"/>
      <c r="AM439" s="289">
        <f>SUM(Y439:AL439)</f>
        <v>0</v>
      </c>
    </row>
    <row r="440" spans="1:39" outlineLevel="1">
      <c r="A440" s="524"/>
      <c r="B440" s="424" t="s">
        <v>307</v>
      </c>
      <c r="C440" s="284" t="s">
        <v>162</v>
      </c>
      <c r="D440" s="288"/>
      <c r="E440" s="288"/>
      <c r="F440" s="288"/>
      <c r="G440" s="288"/>
      <c r="H440" s="288"/>
      <c r="I440" s="288"/>
      <c r="J440" s="288"/>
      <c r="K440" s="288"/>
      <c r="L440" s="288"/>
      <c r="M440" s="288"/>
      <c r="N440" s="288">
        <f>N439</f>
        <v>12</v>
      </c>
      <c r="O440" s="288"/>
      <c r="P440" s="288"/>
      <c r="Q440" s="288"/>
      <c r="R440" s="288"/>
      <c r="S440" s="288"/>
      <c r="T440" s="288"/>
      <c r="U440" s="288"/>
      <c r="V440" s="288"/>
      <c r="W440" s="288"/>
      <c r="X440" s="288"/>
      <c r="Y440" s="404">
        <f>Y439</f>
        <v>0</v>
      </c>
      <c r="Z440" s="404">
        <f t="shared" ref="Z440" si="1269">Z439</f>
        <v>0</v>
      </c>
      <c r="AA440" s="404">
        <f t="shared" ref="AA440" si="1270">AA439</f>
        <v>0</v>
      </c>
      <c r="AB440" s="404">
        <f t="shared" ref="AB440" si="1271">AB439</f>
        <v>0</v>
      </c>
      <c r="AC440" s="404">
        <f t="shared" ref="AC440" si="1272">AC439</f>
        <v>0</v>
      </c>
      <c r="AD440" s="404">
        <f t="shared" ref="AD440" si="1273">AD439</f>
        <v>0</v>
      </c>
      <c r="AE440" s="404">
        <f t="shared" ref="AE440" si="1274">AE439</f>
        <v>0</v>
      </c>
      <c r="AF440" s="404">
        <f t="shared" ref="AF440" si="1275">AF439</f>
        <v>0</v>
      </c>
      <c r="AG440" s="404">
        <f t="shared" ref="AG440" si="1276">AG439</f>
        <v>0</v>
      </c>
      <c r="AH440" s="404">
        <f t="shared" ref="AH440" si="1277">AH439</f>
        <v>0</v>
      </c>
      <c r="AI440" s="404">
        <f t="shared" ref="AI440" si="1278">AI439</f>
        <v>0</v>
      </c>
      <c r="AJ440" s="404">
        <f t="shared" ref="AJ440" si="1279">AJ439</f>
        <v>0</v>
      </c>
      <c r="AK440" s="404">
        <f t="shared" ref="AK440" si="1280">AK439</f>
        <v>0</v>
      </c>
      <c r="AL440" s="404">
        <f t="shared" ref="AL440" si="1281">AL439</f>
        <v>0</v>
      </c>
      <c r="AM440" s="290"/>
    </row>
    <row r="441" spans="1:39" outlineLevel="1">
      <c r="A441" s="524"/>
      <c r="B441" s="521"/>
      <c r="C441" s="298"/>
      <c r="D441" s="284"/>
      <c r="E441" s="284"/>
      <c r="F441" s="284"/>
      <c r="G441" s="284"/>
      <c r="H441" s="284"/>
      <c r="I441" s="284"/>
      <c r="J441" s="284"/>
      <c r="K441" s="284"/>
      <c r="L441" s="284"/>
      <c r="M441" s="284"/>
      <c r="N441" s="284"/>
      <c r="O441" s="284"/>
      <c r="P441" s="284"/>
      <c r="Q441" s="284"/>
      <c r="R441" s="284"/>
      <c r="S441" s="284"/>
      <c r="T441" s="284"/>
      <c r="U441" s="284"/>
      <c r="V441" s="284"/>
      <c r="W441" s="284"/>
      <c r="X441" s="284"/>
      <c r="Y441" s="405"/>
      <c r="Z441" s="414"/>
      <c r="AA441" s="414"/>
      <c r="AB441" s="414"/>
      <c r="AC441" s="414"/>
      <c r="AD441" s="414"/>
      <c r="AE441" s="414"/>
      <c r="AF441" s="414"/>
      <c r="AG441" s="414"/>
      <c r="AH441" s="414"/>
      <c r="AI441" s="414"/>
      <c r="AJ441" s="414"/>
      <c r="AK441" s="414"/>
      <c r="AL441" s="414"/>
      <c r="AM441" s="299"/>
    </row>
    <row r="442" spans="1:39" ht="45" outlineLevel="1">
      <c r="A442" s="524">
        <v>12</v>
      </c>
      <c r="B442" s="421" t="s">
        <v>104</v>
      </c>
      <c r="C442" s="284" t="s">
        <v>24</v>
      </c>
      <c r="D442" s="288"/>
      <c r="E442" s="288"/>
      <c r="F442" s="288"/>
      <c r="G442" s="288"/>
      <c r="H442" s="288"/>
      <c r="I442" s="288"/>
      <c r="J442" s="288"/>
      <c r="K442" s="288"/>
      <c r="L442" s="288"/>
      <c r="M442" s="288"/>
      <c r="N442" s="288">
        <v>12</v>
      </c>
      <c r="O442" s="288"/>
      <c r="P442" s="288"/>
      <c r="Q442" s="288"/>
      <c r="R442" s="288"/>
      <c r="S442" s="288"/>
      <c r="T442" s="288"/>
      <c r="U442" s="288"/>
      <c r="V442" s="288"/>
      <c r="W442" s="288"/>
      <c r="X442" s="288"/>
      <c r="Y442" s="403"/>
      <c r="Z442" s="403"/>
      <c r="AA442" s="403"/>
      <c r="AB442" s="403"/>
      <c r="AC442" s="403"/>
      <c r="AD442" s="403"/>
      <c r="AE442" s="403"/>
      <c r="AF442" s="408"/>
      <c r="AG442" s="408"/>
      <c r="AH442" s="408"/>
      <c r="AI442" s="408"/>
      <c r="AJ442" s="408"/>
      <c r="AK442" s="408"/>
      <c r="AL442" s="408"/>
      <c r="AM442" s="289">
        <f>SUM(Y442:AL442)</f>
        <v>0</v>
      </c>
    </row>
    <row r="443" spans="1:39" outlineLevel="1">
      <c r="A443" s="524"/>
      <c r="B443" s="424" t="s">
        <v>307</v>
      </c>
      <c r="C443" s="284" t="s">
        <v>162</v>
      </c>
      <c r="D443" s="288"/>
      <c r="E443" s="288"/>
      <c r="F443" s="288"/>
      <c r="G443" s="288"/>
      <c r="H443" s="288"/>
      <c r="I443" s="288"/>
      <c r="J443" s="288"/>
      <c r="K443" s="288"/>
      <c r="L443" s="288"/>
      <c r="M443" s="288"/>
      <c r="N443" s="288">
        <f>N442</f>
        <v>12</v>
      </c>
      <c r="O443" s="288"/>
      <c r="P443" s="288"/>
      <c r="Q443" s="288"/>
      <c r="R443" s="288"/>
      <c r="S443" s="288"/>
      <c r="T443" s="288"/>
      <c r="U443" s="288"/>
      <c r="V443" s="288"/>
      <c r="W443" s="288"/>
      <c r="X443" s="288"/>
      <c r="Y443" s="404">
        <f>Y442</f>
        <v>0</v>
      </c>
      <c r="Z443" s="404">
        <f t="shared" ref="Z443" si="1282">Z442</f>
        <v>0</v>
      </c>
      <c r="AA443" s="404">
        <f t="shared" ref="AA443" si="1283">AA442</f>
        <v>0</v>
      </c>
      <c r="AB443" s="404">
        <f t="shared" ref="AB443" si="1284">AB442</f>
        <v>0</v>
      </c>
      <c r="AC443" s="404">
        <f t="shared" ref="AC443" si="1285">AC442</f>
        <v>0</v>
      </c>
      <c r="AD443" s="404">
        <f t="shared" ref="AD443" si="1286">AD442</f>
        <v>0</v>
      </c>
      <c r="AE443" s="404">
        <f t="shared" ref="AE443" si="1287">AE442</f>
        <v>0</v>
      </c>
      <c r="AF443" s="404">
        <f t="shared" ref="AF443" si="1288">AF442</f>
        <v>0</v>
      </c>
      <c r="AG443" s="404">
        <f t="shared" ref="AG443" si="1289">AG442</f>
        <v>0</v>
      </c>
      <c r="AH443" s="404">
        <f t="shared" ref="AH443" si="1290">AH442</f>
        <v>0</v>
      </c>
      <c r="AI443" s="404">
        <f t="shared" ref="AI443" si="1291">AI442</f>
        <v>0</v>
      </c>
      <c r="AJ443" s="404">
        <f t="shared" ref="AJ443" si="1292">AJ442</f>
        <v>0</v>
      </c>
      <c r="AK443" s="404">
        <f t="shared" ref="AK443" si="1293">AK442</f>
        <v>0</v>
      </c>
      <c r="AL443" s="404">
        <f t="shared" ref="AL443" si="1294">AL442</f>
        <v>0</v>
      </c>
      <c r="AM443" s="290"/>
    </row>
    <row r="444" spans="1:39" outlineLevel="1">
      <c r="A444" s="524"/>
      <c r="B444" s="521"/>
      <c r="C444" s="298"/>
      <c r="D444" s="284"/>
      <c r="E444" s="284"/>
      <c r="F444" s="284"/>
      <c r="G444" s="284"/>
      <c r="H444" s="284"/>
      <c r="I444" s="284"/>
      <c r="J444" s="284"/>
      <c r="K444" s="284"/>
      <c r="L444" s="284"/>
      <c r="M444" s="284"/>
      <c r="N444" s="284"/>
      <c r="O444" s="284"/>
      <c r="P444" s="284"/>
      <c r="Q444" s="284"/>
      <c r="R444" s="284"/>
      <c r="S444" s="284"/>
      <c r="T444" s="284"/>
      <c r="U444" s="284"/>
      <c r="V444" s="284"/>
      <c r="W444" s="284"/>
      <c r="X444" s="284"/>
      <c r="Y444" s="415"/>
      <c r="Z444" s="415"/>
      <c r="AA444" s="405"/>
      <c r="AB444" s="405"/>
      <c r="AC444" s="405"/>
      <c r="AD444" s="405"/>
      <c r="AE444" s="405"/>
      <c r="AF444" s="405"/>
      <c r="AG444" s="405"/>
      <c r="AH444" s="405"/>
      <c r="AI444" s="405"/>
      <c r="AJ444" s="405"/>
      <c r="AK444" s="405"/>
      <c r="AL444" s="405"/>
      <c r="AM444" s="299"/>
    </row>
    <row r="445" spans="1:39" ht="30" outlineLevel="1">
      <c r="A445" s="524">
        <v>13</v>
      </c>
      <c r="B445" s="421" t="s">
        <v>105</v>
      </c>
      <c r="C445" s="284" t="s">
        <v>24</v>
      </c>
      <c r="D445" s="288"/>
      <c r="E445" s="288"/>
      <c r="F445" s="288"/>
      <c r="G445" s="288"/>
      <c r="H445" s="288"/>
      <c r="I445" s="288"/>
      <c r="J445" s="288"/>
      <c r="K445" s="288"/>
      <c r="L445" s="288"/>
      <c r="M445" s="288"/>
      <c r="N445" s="288">
        <v>12</v>
      </c>
      <c r="O445" s="288"/>
      <c r="P445" s="288"/>
      <c r="Q445" s="288"/>
      <c r="R445" s="288"/>
      <c r="S445" s="288"/>
      <c r="T445" s="288"/>
      <c r="U445" s="288"/>
      <c r="V445" s="288"/>
      <c r="W445" s="288"/>
      <c r="X445" s="288"/>
      <c r="Y445" s="403"/>
      <c r="Z445" s="403"/>
      <c r="AA445" s="403"/>
      <c r="AB445" s="403"/>
      <c r="AC445" s="403"/>
      <c r="AD445" s="403"/>
      <c r="AE445" s="403"/>
      <c r="AF445" s="408"/>
      <c r="AG445" s="408"/>
      <c r="AH445" s="408"/>
      <c r="AI445" s="408"/>
      <c r="AJ445" s="408"/>
      <c r="AK445" s="408"/>
      <c r="AL445" s="408"/>
      <c r="AM445" s="289">
        <f>SUM(Y445:AL445)</f>
        <v>0</v>
      </c>
    </row>
    <row r="446" spans="1:39" outlineLevel="1">
      <c r="A446" s="524"/>
      <c r="B446" s="424" t="s">
        <v>307</v>
      </c>
      <c r="C446" s="284" t="s">
        <v>162</v>
      </c>
      <c r="D446" s="288"/>
      <c r="E446" s="288"/>
      <c r="F446" s="288"/>
      <c r="G446" s="288"/>
      <c r="H446" s="288"/>
      <c r="I446" s="288"/>
      <c r="J446" s="288"/>
      <c r="K446" s="288"/>
      <c r="L446" s="288"/>
      <c r="M446" s="288"/>
      <c r="N446" s="288">
        <f>N445</f>
        <v>12</v>
      </c>
      <c r="O446" s="288"/>
      <c r="P446" s="288"/>
      <c r="Q446" s="288"/>
      <c r="R446" s="288"/>
      <c r="S446" s="288"/>
      <c r="T446" s="288"/>
      <c r="U446" s="288"/>
      <c r="V446" s="288"/>
      <c r="W446" s="288"/>
      <c r="X446" s="288"/>
      <c r="Y446" s="404">
        <f>Y445</f>
        <v>0</v>
      </c>
      <c r="Z446" s="404">
        <f t="shared" ref="Z446" si="1295">Z445</f>
        <v>0</v>
      </c>
      <c r="AA446" s="404">
        <f t="shared" ref="AA446" si="1296">AA445</f>
        <v>0</v>
      </c>
      <c r="AB446" s="404">
        <f t="shared" ref="AB446" si="1297">AB445</f>
        <v>0</v>
      </c>
      <c r="AC446" s="404">
        <f t="shared" ref="AC446" si="1298">AC445</f>
        <v>0</v>
      </c>
      <c r="AD446" s="404">
        <f t="shared" ref="AD446" si="1299">AD445</f>
        <v>0</v>
      </c>
      <c r="AE446" s="404">
        <f t="shared" ref="AE446" si="1300">AE445</f>
        <v>0</v>
      </c>
      <c r="AF446" s="404">
        <f t="shared" ref="AF446" si="1301">AF445</f>
        <v>0</v>
      </c>
      <c r="AG446" s="404">
        <f t="shared" ref="AG446" si="1302">AG445</f>
        <v>0</v>
      </c>
      <c r="AH446" s="404">
        <f t="shared" ref="AH446" si="1303">AH445</f>
        <v>0</v>
      </c>
      <c r="AI446" s="404">
        <f t="shared" ref="AI446" si="1304">AI445</f>
        <v>0</v>
      </c>
      <c r="AJ446" s="404">
        <f t="shared" ref="AJ446" si="1305">AJ445</f>
        <v>0</v>
      </c>
      <c r="AK446" s="404">
        <f t="shared" ref="AK446" si="1306">AK445</f>
        <v>0</v>
      </c>
      <c r="AL446" s="404">
        <f t="shared" ref="AL446" si="1307">AL445</f>
        <v>0</v>
      </c>
      <c r="AM446" s="299"/>
    </row>
    <row r="447" spans="1:39" outlineLevel="1">
      <c r="A447" s="524"/>
      <c r="B447" s="521"/>
      <c r="C447" s="298"/>
      <c r="D447" s="284"/>
      <c r="E447" s="284"/>
      <c r="F447" s="284"/>
      <c r="G447" s="284"/>
      <c r="H447" s="284"/>
      <c r="I447" s="284"/>
      <c r="J447" s="284"/>
      <c r="K447" s="284"/>
      <c r="L447" s="284"/>
      <c r="M447" s="284"/>
      <c r="N447" s="284"/>
      <c r="O447" s="284"/>
      <c r="P447" s="284"/>
      <c r="Q447" s="284"/>
      <c r="R447" s="284"/>
      <c r="S447" s="284"/>
      <c r="T447" s="284"/>
      <c r="U447" s="284"/>
      <c r="V447" s="284"/>
      <c r="W447" s="284"/>
      <c r="X447" s="284"/>
      <c r="Y447" s="405"/>
      <c r="Z447" s="405"/>
      <c r="AA447" s="405"/>
      <c r="AB447" s="405"/>
      <c r="AC447" s="405"/>
      <c r="AD447" s="405"/>
      <c r="AE447" s="405"/>
      <c r="AF447" s="405"/>
      <c r="AG447" s="405"/>
      <c r="AH447" s="405"/>
      <c r="AI447" s="405"/>
      <c r="AJ447" s="405"/>
      <c r="AK447" s="405"/>
      <c r="AL447" s="405"/>
      <c r="AM447" s="299"/>
    </row>
    <row r="448" spans="1:39" ht="15.75" outlineLevel="1">
      <c r="A448" s="524"/>
      <c r="B448" s="497" t="s">
        <v>106</v>
      </c>
      <c r="C448" s="282"/>
      <c r="D448" s="283"/>
      <c r="E448" s="283"/>
      <c r="F448" s="283"/>
      <c r="G448" s="283"/>
      <c r="H448" s="283"/>
      <c r="I448" s="283"/>
      <c r="J448" s="283"/>
      <c r="K448" s="283"/>
      <c r="L448" s="283"/>
      <c r="M448" s="283"/>
      <c r="N448" s="283"/>
      <c r="O448" s="283"/>
      <c r="P448" s="282"/>
      <c r="Q448" s="282"/>
      <c r="R448" s="282"/>
      <c r="S448" s="282"/>
      <c r="T448" s="282"/>
      <c r="U448" s="282"/>
      <c r="V448" s="282"/>
      <c r="W448" s="282"/>
      <c r="X448" s="282"/>
      <c r="Y448" s="407"/>
      <c r="Z448" s="407"/>
      <c r="AA448" s="407"/>
      <c r="AB448" s="407"/>
      <c r="AC448" s="407"/>
      <c r="AD448" s="407"/>
      <c r="AE448" s="407"/>
      <c r="AF448" s="407"/>
      <c r="AG448" s="407"/>
      <c r="AH448" s="407"/>
      <c r="AI448" s="407"/>
      <c r="AJ448" s="407"/>
      <c r="AK448" s="407"/>
      <c r="AL448" s="407"/>
      <c r="AM448" s="285"/>
    </row>
    <row r="449" spans="1:40" outlineLevel="1">
      <c r="A449" s="524">
        <v>14</v>
      </c>
      <c r="B449" s="521" t="s">
        <v>107</v>
      </c>
      <c r="C449" s="284" t="s">
        <v>24</v>
      </c>
      <c r="D449" s="288"/>
      <c r="E449" s="288"/>
      <c r="F449" s="288"/>
      <c r="G449" s="288"/>
      <c r="H449" s="288"/>
      <c r="I449" s="288"/>
      <c r="J449" s="288"/>
      <c r="K449" s="288"/>
      <c r="L449" s="288"/>
      <c r="M449" s="288"/>
      <c r="N449" s="288">
        <v>12</v>
      </c>
      <c r="O449" s="288"/>
      <c r="P449" s="288"/>
      <c r="Q449" s="288"/>
      <c r="R449" s="288"/>
      <c r="S449" s="288"/>
      <c r="T449" s="288"/>
      <c r="U449" s="288"/>
      <c r="V449" s="288"/>
      <c r="W449" s="288"/>
      <c r="X449" s="288"/>
      <c r="Y449" s="403"/>
      <c r="Z449" s="403"/>
      <c r="AA449" s="403"/>
      <c r="AB449" s="403"/>
      <c r="AC449" s="403"/>
      <c r="AD449" s="403"/>
      <c r="AE449" s="403"/>
      <c r="AF449" s="403"/>
      <c r="AG449" s="403"/>
      <c r="AH449" s="403"/>
      <c r="AI449" s="403"/>
      <c r="AJ449" s="403"/>
      <c r="AK449" s="403"/>
      <c r="AL449" s="403"/>
      <c r="AM449" s="289">
        <f>SUM(Y449:AL449)</f>
        <v>0</v>
      </c>
    </row>
    <row r="450" spans="1:40" outlineLevel="1">
      <c r="A450" s="524"/>
      <c r="B450" s="424" t="s">
        <v>307</v>
      </c>
      <c r="C450" s="284" t="s">
        <v>162</v>
      </c>
      <c r="D450" s="288"/>
      <c r="E450" s="288"/>
      <c r="F450" s="288"/>
      <c r="G450" s="288"/>
      <c r="H450" s="288"/>
      <c r="I450" s="288"/>
      <c r="J450" s="288"/>
      <c r="K450" s="288"/>
      <c r="L450" s="288"/>
      <c r="M450" s="288"/>
      <c r="N450" s="288">
        <f>N449</f>
        <v>12</v>
      </c>
      <c r="O450" s="288"/>
      <c r="P450" s="288"/>
      <c r="Q450" s="288"/>
      <c r="R450" s="288"/>
      <c r="S450" s="288"/>
      <c r="T450" s="288"/>
      <c r="U450" s="288"/>
      <c r="V450" s="288"/>
      <c r="W450" s="288"/>
      <c r="X450" s="288"/>
      <c r="Y450" s="404">
        <f>Y449</f>
        <v>0</v>
      </c>
      <c r="Z450" s="404">
        <f t="shared" ref="Z450" si="1308">Z449</f>
        <v>0</v>
      </c>
      <c r="AA450" s="404">
        <f t="shared" ref="AA450" si="1309">AA449</f>
        <v>0</v>
      </c>
      <c r="AB450" s="404">
        <f t="shared" ref="AB450" si="1310">AB449</f>
        <v>0</v>
      </c>
      <c r="AC450" s="404">
        <f t="shared" ref="AC450" si="1311">AC449</f>
        <v>0</v>
      </c>
      <c r="AD450" s="404">
        <f t="shared" ref="AD450" si="1312">AD449</f>
        <v>0</v>
      </c>
      <c r="AE450" s="404">
        <f t="shared" ref="AE450" si="1313">AE449</f>
        <v>0</v>
      </c>
      <c r="AF450" s="404">
        <f t="shared" ref="AF450" si="1314">AF449</f>
        <v>0</v>
      </c>
      <c r="AG450" s="404">
        <f t="shared" ref="AG450" si="1315">AG449</f>
        <v>0</v>
      </c>
      <c r="AH450" s="404">
        <f t="shared" ref="AH450" si="1316">AH449</f>
        <v>0</v>
      </c>
      <c r="AI450" s="404">
        <f t="shared" ref="AI450" si="1317">AI449</f>
        <v>0</v>
      </c>
      <c r="AJ450" s="404">
        <f t="shared" ref="AJ450" si="1318">AJ449</f>
        <v>0</v>
      </c>
      <c r="AK450" s="404">
        <f t="shared" ref="AK450" si="1319">AK449</f>
        <v>0</v>
      </c>
      <c r="AL450" s="404">
        <f t="shared" ref="AL450" si="1320">AL449</f>
        <v>0</v>
      </c>
      <c r="AM450" s="290"/>
    </row>
    <row r="451" spans="1:40" outlineLevel="1">
      <c r="A451" s="524"/>
      <c r="B451" s="521"/>
      <c r="C451" s="298"/>
      <c r="D451" s="284"/>
      <c r="E451" s="284"/>
      <c r="F451" s="284"/>
      <c r="G451" s="284"/>
      <c r="H451" s="284"/>
      <c r="I451" s="284"/>
      <c r="J451" s="284"/>
      <c r="K451" s="284"/>
      <c r="L451" s="284"/>
      <c r="M451" s="284"/>
      <c r="N451" s="461"/>
      <c r="O451" s="284"/>
      <c r="P451" s="284"/>
      <c r="Q451" s="284"/>
      <c r="R451" s="284"/>
      <c r="S451" s="284"/>
      <c r="T451" s="284"/>
      <c r="U451" s="284"/>
      <c r="V451" s="284"/>
      <c r="W451" s="284"/>
      <c r="X451" s="284"/>
      <c r="Y451" s="405"/>
      <c r="Z451" s="405"/>
      <c r="AA451" s="405"/>
      <c r="AB451" s="405"/>
      <c r="AC451" s="405"/>
      <c r="AD451" s="405"/>
      <c r="AE451" s="405"/>
      <c r="AF451" s="405"/>
      <c r="AG451" s="405"/>
      <c r="AH451" s="405"/>
      <c r="AI451" s="405"/>
      <c r="AJ451" s="405"/>
      <c r="AK451" s="405"/>
      <c r="AL451" s="405"/>
      <c r="AM451" s="294"/>
      <c r="AN451" s="621"/>
    </row>
    <row r="452" spans="1:40" s="302" customFormat="1" ht="15.75" outlineLevel="1">
      <c r="A452" s="524"/>
      <c r="B452" s="497" t="s">
        <v>489</v>
      </c>
      <c r="C452" s="284"/>
      <c r="D452" s="284"/>
      <c r="E452" s="284"/>
      <c r="F452" s="284"/>
      <c r="G452" s="284"/>
      <c r="H452" s="284"/>
      <c r="I452" s="284"/>
      <c r="J452" s="284"/>
      <c r="K452" s="284"/>
      <c r="L452" s="284"/>
      <c r="M452" s="284"/>
      <c r="N452" s="284"/>
      <c r="O452" s="284"/>
      <c r="P452" s="284"/>
      <c r="Q452" s="284"/>
      <c r="R452" s="284"/>
      <c r="S452" s="284"/>
      <c r="T452" s="284"/>
      <c r="U452" s="284"/>
      <c r="V452" s="284"/>
      <c r="W452" s="284"/>
      <c r="X452" s="284"/>
      <c r="Y452" s="405"/>
      <c r="Z452" s="405"/>
      <c r="AA452" s="405"/>
      <c r="AB452" s="405"/>
      <c r="AC452" s="405"/>
      <c r="AD452" s="405"/>
      <c r="AE452" s="409"/>
      <c r="AF452" s="409"/>
      <c r="AG452" s="409"/>
      <c r="AH452" s="409"/>
      <c r="AI452" s="409"/>
      <c r="AJ452" s="409"/>
      <c r="AK452" s="409"/>
      <c r="AL452" s="409"/>
      <c r="AM452" s="510"/>
      <c r="AN452" s="622"/>
    </row>
    <row r="453" spans="1:40" outlineLevel="1">
      <c r="A453" s="524">
        <v>15</v>
      </c>
      <c r="B453" s="424" t="s">
        <v>494</v>
      </c>
      <c r="C453" s="284" t="s">
        <v>24</v>
      </c>
      <c r="D453" s="288"/>
      <c r="E453" s="288"/>
      <c r="F453" s="288"/>
      <c r="G453" s="288"/>
      <c r="H453" s="288"/>
      <c r="I453" s="288"/>
      <c r="J453" s="288"/>
      <c r="K453" s="288"/>
      <c r="L453" s="288"/>
      <c r="M453" s="288"/>
      <c r="N453" s="288">
        <v>0</v>
      </c>
      <c r="O453" s="288"/>
      <c r="P453" s="288"/>
      <c r="Q453" s="288"/>
      <c r="R453" s="288"/>
      <c r="S453" s="288"/>
      <c r="T453" s="288"/>
      <c r="U453" s="288"/>
      <c r="V453" s="288"/>
      <c r="W453" s="288"/>
      <c r="X453" s="288"/>
      <c r="Y453" s="403"/>
      <c r="Z453" s="403"/>
      <c r="AA453" s="403"/>
      <c r="AB453" s="403"/>
      <c r="AC453" s="403"/>
      <c r="AD453" s="403"/>
      <c r="AE453" s="403"/>
      <c r="AF453" s="403"/>
      <c r="AG453" s="403"/>
      <c r="AH453" s="403"/>
      <c r="AI453" s="403"/>
      <c r="AJ453" s="403"/>
      <c r="AK453" s="403"/>
      <c r="AL453" s="403"/>
      <c r="AM453" s="289">
        <f>SUM(Y453:AL453)</f>
        <v>0</v>
      </c>
    </row>
    <row r="454" spans="1:40" outlineLevel="1">
      <c r="A454" s="524"/>
      <c r="B454" s="424" t="s">
        <v>307</v>
      </c>
      <c r="C454" s="284" t="s">
        <v>162</v>
      </c>
      <c r="D454" s="288"/>
      <c r="E454" s="288"/>
      <c r="F454" s="288"/>
      <c r="G454" s="288"/>
      <c r="H454" s="288"/>
      <c r="I454" s="288"/>
      <c r="J454" s="288"/>
      <c r="K454" s="288"/>
      <c r="L454" s="288"/>
      <c r="M454" s="288"/>
      <c r="N454" s="288">
        <f>N453</f>
        <v>0</v>
      </c>
      <c r="O454" s="288"/>
      <c r="P454" s="288"/>
      <c r="Q454" s="288"/>
      <c r="R454" s="288"/>
      <c r="S454" s="288"/>
      <c r="T454" s="288"/>
      <c r="U454" s="288"/>
      <c r="V454" s="288"/>
      <c r="W454" s="288"/>
      <c r="X454" s="288"/>
      <c r="Y454" s="404">
        <f>Y453</f>
        <v>0</v>
      </c>
      <c r="Z454" s="404">
        <f t="shared" ref="Z454:AL454" si="1321">Z453</f>
        <v>0</v>
      </c>
      <c r="AA454" s="404">
        <f t="shared" si="1321"/>
        <v>0</v>
      </c>
      <c r="AB454" s="404">
        <f t="shared" si="1321"/>
        <v>0</v>
      </c>
      <c r="AC454" s="404">
        <f t="shared" si="1321"/>
        <v>0</v>
      </c>
      <c r="AD454" s="404">
        <f t="shared" si="1321"/>
        <v>0</v>
      </c>
      <c r="AE454" s="404">
        <f t="shared" si="1321"/>
        <v>0</v>
      </c>
      <c r="AF454" s="404">
        <f t="shared" si="1321"/>
        <v>0</v>
      </c>
      <c r="AG454" s="404">
        <f t="shared" si="1321"/>
        <v>0</v>
      </c>
      <c r="AH454" s="404">
        <f t="shared" si="1321"/>
        <v>0</v>
      </c>
      <c r="AI454" s="404">
        <f t="shared" si="1321"/>
        <v>0</v>
      </c>
      <c r="AJ454" s="404">
        <f t="shared" si="1321"/>
        <v>0</v>
      </c>
      <c r="AK454" s="404">
        <f t="shared" si="1321"/>
        <v>0</v>
      </c>
      <c r="AL454" s="404">
        <f t="shared" si="1321"/>
        <v>0</v>
      </c>
      <c r="AM454" s="290"/>
    </row>
    <row r="455" spans="1:40" outlineLevel="1">
      <c r="A455" s="524"/>
      <c r="B455" s="521"/>
      <c r="C455" s="298"/>
      <c r="D455" s="284"/>
      <c r="E455" s="284"/>
      <c r="F455" s="284"/>
      <c r="G455" s="284"/>
      <c r="H455" s="284"/>
      <c r="I455" s="284"/>
      <c r="J455" s="284"/>
      <c r="K455" s="284"/>
      <c r="L455" s="284"/>
      <c r="M455" s="284"/>
      <c r="N455" s="284"/>
      <c r="O455" s="284"/>
      <c r="P455" s="284"/>
      <c r="Q455" s="284"/>
      <c r="R455" s="284"/>
      <c r="S455" s="284"/>
      <c r="T455" s="284"/>
      <c r="U455" s="284"/>
      <c r="V455" s="284"/>
      <c r="W455" s="284"/>
      <c r="X455" s="284"/>
      <c r="Y455" s="405"/>
      <c r="Z455" s="405"/>
      <c r="AA455" s="405"/>
      <c r="AB455" s="405"/>
      <c r="AC455" s="405"/>
      <c r="AD455" s="405"/>
      <c r="AE455" s="405"/>
      <c r="AF455" s="405"/>
      <c r="AG455" s="405"/>
      <c r="AH455" s="405"/>
      <c r="AI455" s="405"/>
      <c r="AJ455" s="405"/>
      <c r="AK455" s="405"/>
      <c r="AL455" s="405"/>
      <c r="AM455" s="299"/>
    </row>
    <row r="456" spans="1:40" s="276" customFormat="1" outlineLevel="1">
      <c r="A456" s="524">
        <v>16</v>
      </c>
      <c r="B456" s="522" t="s">
        <v>490</v>
      </c>
      <c r="C456" s="284" t="s">
        <v>24</v>
      </c>
      <c r="D456" s="288"/>
      <c r="E456" s="288"/>
      <c r="F456" s="288"/>
      <c r="G456" s="288"/>
      <c r="H456" s="288"/>
      <c r="I456" s="288"/>
      <c r="J456" s="288"/>
      <c r="K456" s="288"/>
      <c r="L456" s="288"/>
      <c r="M456" s="288"/>
      <c r="N456" s="288">
        <v>0</v>
      </c>
      <c r="O456" s="288"/>
      <c r="P456" s="288"/>
      <c r="Q456" s="288"/>
      <c r="R456" s="288"/>
      <c r="S456" s="288"/>
      <c r="T456" s="288"/>
      <c r="U456" s="288"/>
      <c r="V456" s="288"/>
      <c r="W456" s="288"/>
      <c r="X456" s="288"/>
      <c r="Y456" s="403"/>
      <c r="Z456" s="403"/>
      <c r="AA456" s="403"/>
      <c r="AB456" s="403"/>
      <c r="AC456" s="403"/>
      <c r="AD456" s="403"/>
      <c r="AE456" s="403"/>
      <c r="AF456" s="403"/>
      <c r="AG456" s="403"/>
      <c r="AH456" s="403"/>
      <c r="AI456" s="403"/>
      <c r="AJ456" s="403"/>
      <c r="AK456" s="403"/>
      <c r="AL456" s="403"/>
      <c r="AM456" s="289">
        <f>SUM(Y456:AL456)</f>
        <v>0</v>
      </c>
    </row>
    <row r="457" spans="1:40" s="276" customFormat="1" outlineLevel="1">
      <c r="A457" s="524"/>
      <c r="B457" s="522" t="s">
        <v>307</v>
      </c>
      <c r="C457" s="284" t="s">
        <v>162</v>
      </c>
      <c r="D457" s="288"/>
      <c r="E457" s="288"/>
      <c r="F457" s="288"/>
      <c r="G457" s="288"/>
      <c r="H457" s="288"/>
      <c r="I457" s="288"/>
      <c r="J457" s="288"/>
      <c r="K457" s="288"/>
      <c r="L457" s="288"/>
      <c r="M457" s="288"/>
      <c r="N457" s="288">
        <f>N456</f>
        <v>0</v>
      </c>
      <c r="O457" s="288"/>
      <c r="P457" s="288"/>
      <c r="Q457" s="288"/>
      <c r="R457" s="288"/>
      <c r="S457" s="288"/>
      <c r="T457" s="288"/>
      <c r="U457" s="288"/>
      <c r="V457" s="288"/>
      <c r="W457" s="288"/>
      <c r="X457" s="288"/>
      <c r="Y457" s="404">
        <f>Y456</f>
        <v>0</v>
      </c>
      <c r="Z457" s="404">
        <f t="shared" ref="Z457:AL457" si="1322">Z456</f>
        <v>0</v>
      </c>
      <c r="AA457" s="404">
        <f t="shared" si="1322"/>
        <v>0</v>
      </c>
      <c r="AB457" s="404">
        <f t="shared" si="1322"/>
        <v>0</v>
      </c>
      <c r="AC457" s="404">
        <f t="shared" si="1322"/>
        <v>0</v>
      </c>
      <c r="AD457" s="404">
        <f t="shared" si="1322"/>
        <v>0</v>
      </c>
      <c r="AE457" s="404">
        <f t="shared" si="1322"/>
        <v>0</v>
      </c>
      <c r="AF457" s="404">
        <f t="shared" si="1322"/>
        <v>0</v>
      </c>
      <c r="AG457" s="404">
        <f t="shared" si="1322"/>
        <v>0</v>
      </c>
      <c r="AH457" s="404">
        <f t="shared" si="1322"/>
        <v>0</v>
      </c>
      <c r="AI457" s="404">
        <f t="shared" si="1322"/>
        <v>0</v>
      </c>
      <c r="AJ457" s="404">
        <f t="shared" si="1322"/>
        <v>0</v>
      </c>
      <c r="AK457" s="404">
        <f t="shared" si="1322"/>
        <v>0</v>
      </c>
      <c r="AL457" s="404">
        <f t="shared" si="1322"/>
        <v>0</v>
      </c>
      <c r="AM457" s="290"/>
    </row>
    <row r="458" spans="1:40" s="276" customFormat="1" outlineLevel="1">
      <c r="A458" s="524"/>
      <c r="B458" s="522"/>
      <c r="C458" s="284"/>
      <c r="D458" s="284"/>
      <c r="E458" s="284"/>
      <c r="F458" s="284"/>
      <c r="G458" s="284"/>
      <c r="H458" s="284"/>
      <c r="I458" s="284"/>
      <c r="J458" s="284"/>
      <c r="K458" s="284"/>
      <c r="L458" s="284"/>
      <c r="M458" s="284"/>
      <c r="N458" s="284"/>
      <c r="O458" s="284"/>
      <c r="P458" s="284"/>
      <c r="Q458" s="284"/>
      <c r="R458" s="284"/>
      <c r="S458" s="284"/>
      <c r="T458" s="284"/>
      <c r="U458" s="284"/>
      <c r="V458" s="284"/>
      <c r="W458" s="284"/>
      <c r="X458" s="284"/>
      <c r="Y458" s="405"/>
      <c r="Z458" s="405"/>
      <c r="AA458" s="405"/>
      <c r="AB458" s="405"/>
      <c r="AC458" s="405"/>
      <c r="AD458" s="405"/>
      <c r="AE458" s="409"/>
      <c r="AF458" s="409"/>
      <c r="AG458" s="409"/>
      <c r="AH458" s="409"/>
      <c r="AI458" s="409"/>
      <c r="AJ458" s="409"/>
      <c r="AK458" s="409"/>
      <c r="AL458" s="409"/>
      <c r="AM458" s="306"/>
    </row>
    <row r="459" spans="1:40" ht="15.75" outlineLevel="1">
      <c r="A459" s="524"/>
      <c r="B459" s="1194" t="s">
        <v>495</v>
      </c>
      <c r="C459" s="313"/>
      <c r="D459" s="283"/>
      <c r="E459" s="282"/>
      <c r="F459" s="282"/>
      <c r="G459" s="282"/>
      <c r="H459" s="282"/>
      <c r="I459" s="282"/>
      <c r="J459" s="282"/>
      <c r="K459" s="282"/>
      <c r="L459" s="282"/>
      <c r="M459" s="282"/>
      <c r="N459" s="283"/>
      <c r="O459" s="282"/>
      <c r="P459" s="282"/>
      <c r="Q459" s="282"/>
      <c r="R459" s="282"/>
      <c r="S459" s="282"/>
      <c r="T459" s="282"/>
      <c r="U459" s="282"/>
      <c r="V459" s="282"/>
      <c r="W459" s="282"/>
      <c r="X459" s="282"/>
      <c r="Y459" s="407"/>
      <c r="Z459" s="407"/>
      <c r="AA459" s="407"/>
      <c r="AB459" s="407"/>
      <c r="AC459" s="407"/>
      <c r="AD459" s="407"/>
      <c r="AE459" s="407"/>
      <c r="AF459" s="407"/>
      <c r="AG459" s="407"/>
      <c r="AH459" s="407"/>
      <c r="AI459" s="407"/>
      <c r="AJ459" s="407"/>
      <c r="AK459" s="407"/>
      <c r="AL459" s="407"/>
      <c r="AM459" s="285"/>
    </row>
    <row r="460" spans="1:40" outlineLevel="1">
      <c r="A460" s="524">
        <v>17</v>
      </c>
      <c r="B460" s="421" t="s">
        <v>111</v>
      </c>
      <c r="C460" s="284" t="s">
        <v>24</v>
      </c>
      <c r="D460" s="288"/>
      <c r="E460" s="288"/>
      <c r="F460" s="288"/>
      <c r="G460" s="288"/>
      <c r="H460" s="288"/>
      <c r="I460" s="288"/>
      <c r="J460" s="288"/>
      <c r="K460" s="288"/>
      <c r="L460" s="288"/>
      <c r="M460" s="288"/>
      <c r="N460" s="288">
        <v>12</v>
      </c>
      <c r="O460" s="288"/>
      <c r="P460" s="288"/>
      <c r="Q460" s="288"/>
      <c r="R460" s="288"/>
      <c r="S460" s="288"/>
      <c r="T460" s="288"/>
      <c r="U460" s="288"/>
      <c r="V460" s="288"/>
      <c r="W460" s="288"/>
      <c r="X460" s="288"/>
      <c r="Y460" s="419"/>
      <c r="Z460" s="403"/>
      <c r="AA460" s="403"/>
      <c r="AB460" s="403"/>
      <c r="AC460" s="403"/>
      <c r="AD460" s="403"/>
      <c r="AE460" s="403"/>
      <c r="AF460" s="408"/>
      <c r="AG460" s="408"/>
      <c r="AH460" s="408"/>
      <c r="AI460" s="408"/>
      <c r="AJ460" s="408"/>
      <c r="AK460" s="408"/>
      <c r="AL460" s="408"/>
      <c r="AM460" s="289">
        <f>SUM(Y460:AL460)</f>
        <v>0</v>
      </c>
    </row>
    <row r="461" spans="1:40" outlineLevel="1">
      <c r="A461" s="524"/>
      <c r="B461" s="424" t="s">
        <v>307</v>
      </c>
      <c r="C461" s="284" t="s">
        <v>162</v>
      </c>
      <c r="D461" s="288"/>
      <c r="E461" s="288"/>
      <c r="F461" s="288"/>
      <c r="G461" s="288"/>
      <c r="H461" s="288"/>
      <c r="I461" s="288"/>
      <c r="J461" s="288"/>
      <c r="K461" s="288"/>
      <c r="L461" s="288"/>
      <c r="M461" s="288"/>
      <c r="N461" s="288">
        <f>N460</f>
        <v>12</v>
      </c>
      <c r="O461" s="288"/>
      <c r="P461" s="288"/>
      <c r="Q461" s="288"/>
      <c r="R461" s="288"/>
      <c r="S461" s="288"/>
      <c r="T461" s="288"/>
      <c r="U461" s="288"/>
      <c r="V461" s="288"/>
      <c r="W461" s="288"/>
      <c r="X461" s="288"/>
      <c r="Y461" s="404">
        <f>Y460</f>
        <v>0</v>
      </c>
      <c r="Z461" s="404">
        <f t="shared" ref="Z461:AL461" si="1323">Z460</f>
        <v>0</v>
      </c>
      <c r="AA461" s="404">
        <f t="shared" si="1323"/>
        <v>0</v>
      </c>
      <c r="AB461" s="404">
        <f t="shared" si="1323"/>
        <v>0</v>
      </c>
      <c r="AC461" s="404">
        <f t="shared" si="1323"/>
        <v>0</v>
      </c>
      <c r="AD461" s="404">
        <f t="shared" si="1323"/>
        <v>0</v>
      </c>
      <c r="AE461" s="404">
        <f t="shared" si="1323"/>
        <v>0</v>
      </c>
      <c r="AF461" s="404">
        <f t="shared" si="1323"/>
        <v>0</v>
      </c>
      <c r="AG461" s="404">
        <f t="shared" si="1323"/>
        <v>0</v>
      </c>
      <c r="AH461" s="404">
        <f t="shared" si="1323"/>
        <v>0</v>
      </c>
      <c r="AI461" s="404">
        <f t="shared" si="1323"/>
        <v>0</v>
      </c>
      <c r="AJ461" s="404">
        <f t="shared" si="1323"/>
        <v>0</v>
      </c>
      <c r="AK461" s="404">
        <f t="shared" si="1323"/>
        <v>0</v>
      </c>
      <c r="AL461" s="404">
        <f t="shared" si="1323"/>
        <v>0</v>
      </c>
      <c r="AM461" s="299"/>
    </row>
    <row r="462" spans="1:40" outlineLevel="1">
      <c r="A462" s="524"/>
      <c r="B462" s="424"/>
      <c r="C462" s="284"/>
      <c r="D462" s="284"/>
      <c r="E462" s="284"/>
      <c r="F462" s="284"/>
      <c r="G462" s="284"/>
      <c r="H462" s="284"/>
      <c r="I462" s="284"/>
      <c r="J462" s="284"/>
      <c r="K462" s="284"/>
      <c r="L462" s="284"/>
      <c r="M462" s="284"/>
      <c r="N462" s="284"/>
      <c r="O462" s="284"/>
      <c r="P462" s="284"/>
      <c r="Q462" s="284"/>
      <c r="R462" s="284"/>
      <c r="S462" s="284"/>
      <c r="T462" s="284"/>
      <c r="U462" s="284"/>
      <c r="V462" s="284"/>
      <c r="W462" s="284"/>
      <c r="X462" s="284"/>
      <c r="Y462" s="415"/>
      <c r="Z462" s="418"/>
      <c r="AA462" s="418"/>
      <c r="AB462" s="418"/>
      <c r="AC462" s="418"/>
      <c r="AD462" s="418"/>
      <c r="AE462" s="418"/>
      <c r="AF462" s="418"/>
      <c r="AG462" s="418"/>
      <c r="AH462" s="418"/>
      <c r="AI462" s="418"/>
      <c r="AJ462" s="418"/>
      <c r="AK462" s="418"/>
      <c r="AL462" s="418"/>
      <c r="AM462" s="299"/>
    </row>
    <row r="463" spans="1:40" outlineLevel="1">
      <c r="A463" s="524">
        <v>18</v>
      </c>
      <c r="B463" s="421" t="s">
        <v>108</v>
      </c>
      <c r="C463" s="284" t="s">
        <v>24</v>
      </c>
      <c r="D463" s="288"/>
      <c r="E463" s="288"/>
      <c r="F463" s="288"/>
      <c r="G463" s="288"/>
      <c r="H463" s="288"/>
      <c r="I463" s="288"/>
      <c r="J463" s="288"/>
      <c r="K463" s="288"/>
      <c r="L463" s="288"/>
      <c r="M463" s="288"/>
      <c r="N463" s="288">
        <v>12</v>
      </c>
      <c r="O463" s="288"/>
      <c r="P463" s="288"/>
      <c r="Q463" s="288"/>
      <c r="R463" s="288"/>
      <c r="S463" s="288"/>
      <c r="T463" s="288"/>
      <c r="U463" s="288"/>
      <c r="V463" s="288"/>
      <c r="W463" s="288"/>
      <c r="X463" s="288"/>
      <c r="Y463" s="419"/>
      <c r="Z463" s="403"/>
      <c r="AA463" s="403"/>
      <c r="AB463" s="403"/>
      <c r="AC463" s="403"/>
      <c r="AD463" s="403"/>
      <c r="AE463" s="403"/>
      <c r="AF463" s="408"/>
      <c r="AG463" s="408"/>
      <c r="AH463" s="408"/>
      <c r="AI463" s="408"/>
      <c r="AJ463" s="408"/>
      <c r="AK463" s="408"/>
      <c r="AL463" s="408"/>
      <c r="AM463" s="289">
        <f>SUM(Y463:AL463)</f>
        <v>0</v>
      </c>
    </row>
    <row r="464" spans="1:40" outlineLevel="1">
      <c r="A464" s="524"/>
      <c r="B464" s="424" t="s">
        <v>307</v>
      </c>
      <c r="C464" s="284" t="s">
        <v>162</v>
      </c>
      <c r="D464" s="288"/>
      <c r="E464" s="288"/>
      <c r="F464" s="288"/>
      <c r="G464" s="288"/>
      <c r="H464" s="288"/>
      <c r="I464" s="288"/>
      <c r="J464" s="288"/>
      <c r="K464" s="288"/>
      <c r="L464" s="288"/>
      <c r="M464" s="288"/>
      <c r="N464" s="288">
        <f>N463</f>
        <v>12</v>
      </c>
      <c r="O464" s="288"/>
      <c r="P464" s="288"/>
      <c r="Q464" s="288"/>
      <c r="R464" s="288"/>
      <c r="S464" s="288"/>
      <c r="T464" s="288"/>
      <c r="U464" s="288"/>
      <c r="V464" s="288"/>
      <c r="W464" s="288"/>
      <c r="X464" s="288"/>
      <c r="Y464" s="404">
        <f>Y463</f>
        <v>0</v>
      </c>
      <c r="Z464" s="404">
        <f t="shared" ref="Z464:AL464" si="1324">Z463</f>
        <v>0</v>
      </c>
      <c r="AA464" s="404">
        <f t="shared" si="1324"/>
        <v>0</v>
      </c>
      <c r="AB464" s="404">
        <f t="shared" si="1324"/>
        <v>0</v>
      </c>
      <c r="AC464" s="404">
        <f t="shared" si="1324"/>
        <v>0</v>
      </c>
      <c r="AD464" s="404">
        <f t="shared" si="1324"/>
        <v>0</v>
      </c>
      <c r="AE464" s="404">
        <f t="shared" si="1324"/>
        <v>0</v>
      </c>
      <c r="AF464" s="404">
        <f t="shared" si="1324"/>
        <v>0</v>
      </c>
      <c r="AG464" s="404">
        <f t="shared" si="1324"/>
        <v>0</v>
      </c>
      <c r="AH464" s="404">
        <f t="shared" si="1324"/>
        <v>0</v>
      </c>
      <c r="AI464" s="404">
        <f t="shared" si="1324"/>
        <v>0</v>
      </c>
      <c r="AJ464" s="404">
        <f t="shared" si="1324"/>
        <v>0</v>
      </c>
      <c r="AK464" s="404">
        <f t="shared" si="1324"/>
        <v>0</v>
      </c>
      <c r="AL464" s="404">
        <f t="shared" si="1324"/>
        <v>0</v>
      </c>
      <c r="AM464" s="299"/>
    </row>
    <row r="465" spans="1:39" outlineLevel="1">
      <c r="A465" s="524"/>
      <c r="B465" s="423"/>
      <c r="C465" s="284"/>
      <c r="D465" s="284"/>
      <c r="E465" s="284"/>
      <c r="F465" s="284"/>
      <c r="G465" s="284"/>
      <c r="H465" s="284"/>
      <c r="I465" s="284"/>
      <c r="J465" s="284"/>
      <c r="K465" s="284"/>
      <c r="L465" s="284"/>
      <c r="M465" s="284"/>
      <c r="N465" s="284"/>
      <c r="O465" s="284"/>
      <c r="P465" s="284"/>
      <c r="Q465" s="284"/>
      <c r="R465" s="284"/>
      <c r="S465" s="284"/>
      <c r="T465" s="284"/>
      <c r="U465" s="284"/>
      <c r="V465" s="284"/>
      <c r="W465" s="284"/>
      <c r="X465" s="284"/>
      <c r="Y465" s="416"/>
      <c r="Z465" s="417"/>
      <c r="AA465" s="417"/>
      <c r="AB465" s="417"/>
      <c r="AC465" s="417"/>
      <c r="AD465" s="417"/>
      <c r="AE465" s="417"/>
      <c r="AF465" s="417"/>
      <c r="AG465" s="417"/>
      <c r="AH465" s="417"/>
      <c r="AI465" s="417"/>
      <c r="AJ465" s="417"/>
      <c r="AK465" s="417"/>
      <c r="AL465" s="417"/>
      <c r="AM465" s="290"/>
    </row>
    <row r="466" spans="1:39" outlineLevel="1">
      <c r="A466" s="524">
        <v>19</v>
      </c>
      <c r="B466" s="421" t="s">
        <v>110</v>
      </c>
      <c r="C466" s="284" t="s">
        <v>24</v>
      </c>
      <c r="D466" s="288"/>
      <c r="E466" s="288"/>
      <c r="F466" s="288"/>
      <c r="G466" s="288"/>
      <c r="H466" s="288"/>
      <c r="I466" s="288"/>
      <c r="J466" s="288"/>
      <c r="K466" s="288"/>
      <c r="L466" s="288"/>
      <c r="M466" s="288"/>
      <c r="N466" s="288">
        <v>12</v>
      </c>
      <c r="O466" s="288"/>
      <c r="P466" s="288"/>
      <c r="Q466" s="288"/>
      <c r="R466" s="288"/>
      <c r="S466" s="288"/>
      <c r="T466" s="288"/>
      <c r="U466" s="288"/>
      <c r="V466" s="288"/>
      <c r="W466" s="288"/>
      <c r="X466" s="288"/>
      <c r="Y466" s="419"/>
      <c r="Z466" s="403"/>
      <c r="AA466" s="403"/>
      <c r="AB466" s="403"/>
      <c r="AC466" s="403"/>
      <c r="AD466" s="403"/>
      <c r="AE466" s="403"/>
      <c r="AF466" s="408"/>
      <c r="AG466" s="408"/>
      <c r="AH466" s="408"/>
      <c r="AI466" s="408"/>
      <c r="AJ466" s="408"/>
      <c r="AK466" s="408"/>
      <c r="AL466" s="408"/>
      <c r="AM466" s="289">
        <f>SUM(Y466:AL466)</f>
        <v>0</v>
      </c>
    </row>
    <row r="467" spans="1:39" outlineLevel="1">
      <c r="A467" s="524"/>
      <c r="B467" s="424" t="s">
        <v>307</v>
      </c>
      <c r="C467" s="284" t="s">
        <v>162</v>
      </c>
      <c r="D467" s="288"/>
      <c r="E467" s="288"/>
      <c r="F467" s="288"/>
      <c r="G467" s="288"/>
      <c r="H467" s="288"/>
      <c r="I467" s="288"/>
      <c r="J467" s="288"/>
      <c r="K467" s="288"/>
      <c r="L467" s="288"/>
      <c r="M467" s="288"/>
      <c r="N467" s="288">
        <f>N466</f>
        <v>12</v>
      </c>
      <c r="O467" s="288"/>
      <c r="P467" s="288"/>
      <c r="Q467" s="288"/>
      <c r="R467" s="288"/>
      <c r="S467" s="288"/>
      <c r="T467" s="288"/>
      <c r="U467" s="288"/>
      <c r="V467" s="288"/>
      <c r="W467" s="288"/>
      <c r="X467" s="288"/>
      <c r="Y467" s="404">
        <f>Y466</f>
        <v>0</v>
      </c>
      <c r="Z467" s="404">
        <f t="shared" ref="Z467:AL467" si="1325">Z466</f>
        <v>0</v>
      </c>
      <c r="AA467" s="404">
        <f t="shared" si="1325"/>
        <v>0</v>
      </c>
      <c r="AB467" s="404">
        <f t="shared" si="1325"/>
        <v>0</v>
      </c>
      <c r="AC467" s="404">
        <f t="shared" si="1325"/>
        <v>0</v>
      </c>
      <c r="AD467" s="404">
        <f t="shared" si="1325"/>
        <v>0</v>
      </c>
      <c r="AE467" s="404">
        <f t="shared" si="1325"/>
        <v>0</v>
      </c>
      <c r="AF467" s="404">
        <f t="shared" si="1325"/>
        <v>0</v>
      </c>
      <c r="AG467" s="404">
        <f t="shared" si="1325"/>
        <v>0</v>
      </c>
      <c r="AH467" s="404">
        <f t="shared" si="1325"/>
        <v>0</v>
      </c>
      <c r="AI467" s="404">
        <f t="shared" si="1325"/>
        <v>0</v>
      </c>
      <c r="AJ467" s="404">
        <f t="shared" si="1325"/>
        <v>0</v>
      </c>
      <c r="AK467" s="404">
        <f t="shared" si="1325"/>
        <v>0</v>
      </c>
      <c r="AL467" s="404">
        <f t="shared" si="1325"/>
        <v>0</v>
      </c>
      <c r="AM467" s="290"/>
    </row>
    <row r="468" spans="1:39" outlineLevel="1">
      <c r="A468" s="524"/>
      <c r="B468" s="423"/>
      <c r="C468" s="284"/>
      <c r="D468" s="284"/>
      <c r="E468" s="284"/>
      <c r="F468" s="284"/>
      <c r="G468" s="284"/>
      <c r="H468" s="284"/>
      <c r="I468" s="284"/>
      <c r="J468" s="284"/>
      <c r="K468" s="284"/>
      <c r="L468" s="284"/>
      <c r="M468" s="284"/>
      <c r="N468" s="284"/>
      <c r="O468" s="284"/>
      <c r="P468" s="284"/>
      <c r="Q468" s="284"/>
      <c r="R468" s="284"/>
      <c r="S468" s="284"/>
      <c r="T468" s="284"/>
      <c r="U468" s="284"/>
      <c r="V468" s="284"/>
      <c r="W468" s="284"/>
      <c r="X468" s="284"/>
      <c r="Y468" s="405"/>
      <c r="Z468" s="405"/>
      <c r="AA468" s="405"/>
      <c r="AB468" s="405"/>
      <c r="AC468" s="405"/>
      <c r="AD468" s="405"/>
      <c r="AE468" s="405"/>
      <c r="AF468" s="405"/>
      <c r="AG468" s="405"/>
      <c r="AH468" s="405"/>
      <c r="AI468" s="405"/>
      <c r="AJ468" s="405"/>
      <c r="AK468" s="405"/>
      <c r="AL468" s="405"/>
      <c r="AM468" s="299"/>
    </row>
    <row r="469" spans="1:39" outlineLevel="1">
      <c r="A469" s="524">
        <v>20</v>
      </c>
      <c r="B469" s="421" t="s">
        <v>109</v>
      </c>
      <c r="C469" s="284" t="s">
        <v>24</v>
      </c>
      <c r="D469" s="288"/>
      <c r="E469" s="288"/>
      <c r="F469" s="288"/>
      <c r="G469" s="288"/>
      <c r="H469" s="288"/>
      <c r="I469" s="288"/>
      <c r="J469" s="288"/>
      <c r="K469" s="288"/>
      <c r="L469" s="288"/>
      <c r="M469" s="288"/>
      <c r="N469" s="288">
        <v>12</v>
      </c>
      <c r="O469" s="288"/>
      <c r="P469" s="288"/>
      <c r="Q469" s="288"/>
      <c r="R469" s="288"/>
      <c r="S469" s="288"/>
      <c r="T469" s="288"/>
      <c r="U469" s="288"/>
      <c r="V469" s="288"/>
      <c r="W469" s="288"/>
      <c r="X469" s="288"/>
      <c r="Y469" s="419"/>
      <c r="Z469" s="403"/>
      <c r="AA469" s="403"/>
      <c r="AB469" s="403"/>
      <c r="AC469" s="403"/>
      <c r="AD469" s="403"/>
      <c r="AE469" s="403"/>
      <c r="AF469" s="408"/>
      <c r="AG469" s="408"/>
      <c r="AH469" s="408"/>
      <c r="AI469" s="408"/>
      <c r="AJ469" s="408"/>
      <c r="AK469" s="408"/>
      <c r="AL469" s="408"/>
      <c r="AM469" s="289">
        <f>SUM(Y469:AL469)</f>
        <v>0</v>
      </c>
    </row>
    <row r="470" spans="1:39" outlineLevel="1">
      <c r="A470" s="524"/>
      <c r="B470" s="424" t="s">
        <v>307</v>
      </c>
      <c r="C470" s="284" t="s">
        <v>162</v>
      </c>
      <c r="D470" s="288"/>
      <c r="E470" s="288"/>
      <c r="F470" s="288"/>
      <c r="G470" s="288"/>
      <c r="H470" s="288"/>
      <c r="I470" s="288"/>
      <c r="J470" s="288"/>
      <c r="K470" s="288"/>
      <c r="L470" s="288"/>
      <c r="M470" s="288"/>
      <c r="N470" s="288">
        <f>N469</f>
        <v>12</v>
      </c>
      <c r="O470" s="288"/>
      <c r="P470" s="288"/>
      <c r="Q470" s="288"/>
      <c r="R470" s="288"/>
      <c r="S470" s="288"/>
      <c r="T470" s="288"/>
      <c r="U470" s="288"/>
      <c r="V470" s="288"/>
      <c r="W470" s="288"/>
      <c r="X470" s="288"/>
      <c r="Y470" s="404">
        <f t="shared" ref="Y470:AL470" si="1326">Y469</f>
        <v>0</v>
      </c>
      <c r="Z470" s="404">
        <f t="shared" si="1326"/>
        <v>0</v>
      </c>
      <c r="AA470" s="404">
        <f t="shared" si="1326"/>
        <v>0</v>
      </c>
      <c r="AB470" s="404">
        <f t="shared" si="1326"/>
        <v>0</v>
      </c>
      <c r="AC470" s="404">
        <f t="shared" si="1326"/>
        <v>0</v>
      </c>
      <c r="AD470" s="404">
        <f t="shared" si="1326"/>
        <v>0</v>
      </c>
      <c r="AE470" s="404">
        <f t="shared" si="1326"/>
        <v>0</v>
      </c>
      <c r="AF470" s="404">
        <f t="shared" si="1326"/>
        <v>0</v>
      </c>
      <c r="AG470" s="404">
        <f t="shared" si="1326"/>
        <v>0</v>
      </c>
      <c r="AH470" s="404">
        <f t="shared" si="1326"/>
        <v>0</v>
      </c>
      <c r="AI470" s="404">
        <f t="shared" si="1326"/>
        <v>0</v>
      </c>
      <c r="AJ470" s="404">
        <f t="shared" si="1326"/>
        <v>0</v>
      </c>
      <c r="AK470" s="404">
        <f t="shared" si="1326"/>
        <v>0</v>
      </c>
      <c r="AL470" s="404">
        <f t="shared" si="1326"/>
        <v>0</v>
      </c>
      <c r="AM470" s="299"/>
    </row>
    <row r="471" spans="1:39" ht="15.75" outlineLevel="1">
      <c r="A471" s="524"/>
      <c r="B471" s="523"/>
      <c r="C471" s="293"/>
      <c r="D471" s="284"/>
      <c r="E471" s="284"/>
      <c r="F471" s="284"/>
      <c r="G471" s="284"/>
      <c r="H471" s="284"/>
      <c r="I471" s="284"/>
      <c r="J471" s="284"/>
      <c r="K471" s="284"/>
      <c r="L471" s="284"/>
      <c r="M471" s="284"/>
      <c r="N471" s="293"/>
      <c r="O471" s="284"/>
      <c r="P471" s="284"/>
      <c r="Q471" s="284"/>
      <c r="R471" s="284"/>
      <c r="S471" s="284"/>
      <c r="T471" s="284"/>
      <c r="U471" s="284"/>
      <c r="V471" s="284"/>
      <c r="W471" s="284"/>
      <c r="X471" s="284"/>
      <c r="Y471" s="405"/>
      <c r="Z471" s="405"/>
      <c r="AA471" s="405"/>
      <c r="AB471" s="405"/>
      <c r="AC471" s="405"/>
      <c r="AD471" s="405"/>
      <c r="AE471" s="405"/>
      <c r="AF471" s="405"/>
      <c r="AG471" s="405" t="s">
        <v>837</v>
      </c>
      <c r="AH471" s="405" t="s">
        <v>837</v>
      </c>
      <c r="AI471" s="405" t="s">
        <v>837</v>
      </c>
      <c r="AJ471" s="405" t="s">
        <v>837</v>
      </c>
      <c r="AK471" s="405" t="s">
        <v>837</v>
      </c>
      <c r="AL471" s="405" t="s">
        <v>837</v>
      </c>
      <c r="AM471" s="299" t="s">
        <v>25</v>
      </c>
    </row>
    <row r="472" spans="1:39" ht="15.75" outlineLevel="1">
      <c r="A472" s="524"/>
      <c r="B472" s="517" t="s">
        <v>502</v>
      </c>
      <c r="C472" s="284"/>
      <c r="D472" s="284"/>
      <c r="E472" s="284"/>
      <c r="F472" s="284"/>
      <c r="G472" s="284"/>
      <c r="H472" s="284"/>
      <c r="I472" s="284"/>
      <c r="J472" s="284"/>
      <c r="K472" s="284"/>
      <c r="L472" s="284"/>
      <c r="M472" s="284"/>
      <c r="N472" s="284"/>
      <c r="O472" s="284"/>
      <c r="P472" s="284"/>
      <c r="Q472" s="284"/>
      <c r="R472" s="284"/>
      <c r="S472" s="284"/>
      <c r="T472" s="284"/>
      <c r="AD472" s="418"/>
      <c r="AE472" s="418"/>
      <c r="AF472" s="418"/>
      <c r="AG472" s="418"/>
      <c r="AH472" s="418"/>
      <c r="AI472" s="418"/>
      <c r="AJ472" s="418"/>
      <c r="AK472" s="418"/>
      <c r="AL472" s="418"/>
      <c r="AM472" s="299"/>
    </row>
    <row r="473" spans="1:39" ht="15.75" outlineLevel="1">
      <c r="A473" s="524"/>
      <c r="B473" s="497" t="s">
        <v>498</v>
      </c>
      <c r="C473" s="284"/>
      <c r="D473" s="284"/>
      <c r="E473" s="284"/>
      <c r="F473" s="284"/>
      <c r="G473" s="284"/>
      <c r="H473" s="284"/>
      <c r="I473" s="284"/>
      <c r="J473" s="284"/>
      <c r="K473" s="284"/>
      <c r="L473" s="284"/>
      <c r="M473" s="284"/>
      <c r="N473" s="284"/>
      <c r="O473" s="284"/>
      <c r="P473" s="284"/>
      <c r="Q473" s="284"/>
      <c r="R473" s="284"/>
      <c r="S473" s="284"/>
      <c r="T473" s="284"/>
      <c r="AC473" s="418"/>
      <c r="AD473" s="418"/>
      <c r="AE473" s="418"/>
      <c r="AF473" s="418"/>
      <c r="AG473" s="418"/>
      <c r="AH473" s="418"/>
      <c r="AI473" s="418"/>
      <c r="AJ473" s="418"/>
      <c r="AK473" s="418"/>
      <c r="AL473" s="418"/>
      <c r="AM473" s="299"/>
    </row>
    <row r="474" spans="1:39" outlineLevel="1">
      <c r="A474" s="524">
        <v>21</v>
      </c>
      <c r="B474" s="421" t="s">
        <v>112</v>
      </c>
      <c r="C474" s="284" t="s">
        <v>24</v>
      </c>
      <c r="D474" s="288">
        <f>'[4]LDC Progress'!$CW$7</f>
        <v>4196635</v>
      </c>
      <c r="E474" s="288">
        <f>SUMIF('7.  Persistence Report'!$D$163:$D$171,$B474,'7.  Persistence Report'!AX$163:AX$171)</f>
        <v>3380561</v>
      </c>
      <c r="F474" s="288">
        <f>SUMIF('7.  Persistence Report'!$D$163:$D$171,$B474,'7.  Persistence Report'!AY$163:AY$171)</f>
        <v>3380561</v>
      </c>
      <c r="G474" s="288">
        <f>SUMIF('7.  Persistence Report'!$D$163:$D$171,$B474,'7.  Persistence Report'!AZ$163:AZ$171)</f>
        <v>3380561</v>
      </c>
      <c r="H474" s="288">
        <f>SUMIF('7.  Persistence Report'!$D$163:$D$171,$B474,'7.  Persistence Report'!BA$163:BA$171)</f>
        <v>3380561</v>
      </c>
      <c r="I474" s="288">
        <f>SUMIF('7.  Persistence Report'!$D$163:$D$171,$B474,'7.  Persistence Report'!BB$163:BB$171)</f>
        <v>3380561</v>
      </c>
      <c r="J474" s="288">
        <f>SUMIF('7.  Persistence Report'!$D$163:$D$171,$B474,'7.  Persistence Report'!BC$163:BC$171)</f>
        <v>3380561</v>
      </c>
      <c r="K474" s="288">
        <f>SUMIF('7.  Persistence Report'!$D$163:$D$171,$B474,'7.  Persistence Report'!BD$163:BD$171)</f>
        <v>3380527</v>
      </c>
      <c r="L474" s="288">
        <f>SUMIF('7.  Persistence Report'!$D$163:$D$171,$B474,'7.  Persistence Report'!BE$163:BE$171)</f>
        <v>3380527</v>
      </c>
      <c r="M474" s="288">
        <f>SUMIF('7.  Persistence Report'!$D$163:$D$171,$B474,'7.  Persistence Report'!BF$163:BF$171)</f>
        <v>3372527</v>
      </c>
      <c r="N474" s="284"/>
      <c r="O474" s="288">
        <f>'[4]LDC Progress'!$DV$7</f>
        <v>299</v>
      </c>
      <c r="P474" s="288">
        <f>SUMIF('7.  Persistence Report'!$D$163:$D$171,$B474,'7.  Persistence Report'!S$163:S$171)</f>
        <v>244</v>
      </c>
      <c r="Q474" s="288">
        <f>SUMIF('7.  Persistence Report'!$D$163:$D$171,$B474,'7.  Persistence Report'!T$163:T$171)</f>
        <v>244</v>
      </c>
      <c r="R474" s="288">
        <f>SUMIF('7.  Persistence Report'!$D$163:$D$171,$B474,'7.  Persistence Report'!U$163:U$171)</f>
        <v>244</v>
      </c>
      <c r="S474" s="288">
        <f>SUMIF('7.  Persistence Report'!$D$163:$D$171,$B474,'7.  Persistence Report'!V$163:V$171)</f>
        <v>244</v>
      </c>
      <c r="T474" s="288">
        <f>SUMIF('7.  Persistence Report'!$D$163:$D$171,$B474,'7.  Persistence Report'!W$163:W$171)</f>
        <v>244</v>
      </c>
      <c r="U474" s="288">
        <f>SUMIF('7.  Persistence Report'!$D$163:$D$171,$B474,'7.  Persistence Report'!X$163:X$171)</f>
        <v>244</v>
      </c>
      <c r="V474" s="288">
        <f>SUMIF('7.  Persistence Report'!$D$163:$D$171,$B474,'7.  Persistence Report'!Y$163:Y$171)</f>
        <v>244</v>
      </c>
      <c r="W474" s="288">
        <f>SUMIF('7.  Persistence Report'!$D$163:$D$171,$B474,'7.  Persistence Report'!Z$163:Z$171)</f>
        <v>244</v>
      </c>
      <c r="X474" s="288">
        <f>SUMIF('7.  Persistence Report'!$D$163:$D$171,$B474,'7.  Persistence Report'!AA$163:AA$171)</f>
        <v>244</v>
      </c>
      <c r="Y474" s="403">
        <f>'[6]5.  2015-2020 LRAM'!$Y$474</f>
        <v>1</v>
      </c>
      <c r="Z474" s="403"/>
      <c r="AA474" s="403"/>
      <c r="AB474" s="403"/>
      <c r="AC474" s="403"/>
      <c r="AD474" s="403"/>
      <c r="AE474" s="403"/>
      <c r="AF474" s="403"/>
      <c r="AG474" s="403"/>
      <c r="AH474" s="403"/>
      <c r="AI474" s="403"/>
      <c r="AJ474" s="403"/>
      <c r="AK474" s="403"/>
      <c r="AL474" s="403"/>
      <c r="AM474" s="289">
        <f>SUM(Y474:AL474)</f>
        <v>1</v>
      </c>
    </row>
    <row r="475" spans="1:39" outlineLevel="1">
      <c r="A475" s="524"/>
      <c r="B475" s="424" t="s">
        <v>307</v>
      </c>
      <c r="C475" s="284" t="s">
        <v>162</v>
      </c>
      <c r="D475" s="288"/>
      <c r="E475" s="288"/>
      <c r="F475" s="288"/>
      <c r="G475" s="288"/>
      <c r="H475" s="288"/>
      <c r="I475" s="288"/>
      <c r="J475" s="288"/>
      <c r="K475" s="288"/>
      <c r="L475" s="288"/>
      <c r="M475" s="288"/>
      <c r="N475" s="284"/>
      <c r="O475" s="288"/>
      <c r="P475" s="288"/>
      <c r="Q475" s="288"/>
      <c r="R475" s="288"/>
      <c r="S475" s="288"/>
      <c r="T475" s="288"/>
      <c r="U475" s="288"/>
      <c r="V475" s="288"/>
      <c r="W475" s="288"/>
      <c r="X475" s="288"/>
      <c r="Y475" s="404">
        <f>Y474</f>
        <v>1</v>
      </c>
      <c r="Z475" s="404">
        <f t="shared" ref="Z475" si="1327">Z474</f>
        <v>0</v>
      </c>
      <c r="AA475" s="404">
        <f t="shared" ref="AA475" si="1328">AA474</f>
        <v>0</v>
      </c>
      <c r="AB475" s="404">
        <f t="shared" ref="AB475" si="1329">AB474</f>
        <v>0</v>
      </c>
      <c r="AC475" s="404">
        <f t="shared" ref="AC475" si="1330">AC474</f>
        <v>0</v>
      </c>
      <c r="AD475" s="404">
        <f t="shared" ref="AD475" si="1331">AD474</f>
        <v>0</v>
      </c>
      <c r="AE475" s="404">
        <f t="shared" ref="AE475" si="1332">AE474</f>
        <v>0</v>
      </c>
      <c r="AF475" s="404">
        <f t="shared" ref="AF475" si="1333">AF474</f>
        <v>0</v>
      </c>
      <c r="AG475" s="404">
        <f t="shared" ref="AG475" si="1334">AG474</f>
        <v>0</v>
      </c>
      <c r="AH475" s="404">
        <f t="shared" ref="AH475" si="1335">AH474</f>
        <v>0</v>
      </c>
      <c r="AI475" s="404">
        <f t="shared" ref="AI475" si="1336">AI474</f>
        <v>0</v>
      </c>
      <c r="AJ475" s="404">
        <f t="shared" ref="AJ475" si="1337">AJ474</f>
        <v>0</v>
      </c>
      <c r="AK475" s="404">
        <f t="shared" ref="AK475" si="1338">AK474</f>
        <v>0</v>
      </c>
      <c r="AL475" s="404">
        <f t="shared" ref="AL475" si="1339">AL474</f>
        <v>0</v>
      </c>
      <c r="AM475" s="299"/>
    </row>
    <row r="476" spans="1:39" outlineLevel="1">
      <c r="A476" s="524"/>
      <c r="B476" s="424"/>
      <c r="C476" s="284"/>
      <c r="D476" s="284"/>
      <c r="E476" s="284"/>
      <c r="F476" s="284"/>
      <c r="G476" s="284"/>
      <c r="H476" s="284"/>
      <c r="I476" s="284"/>
      <c r="J476" s="284"/>
      <c r="K476" s="284"/>
      <c r="L476" s="284"/>
      <c r="M476" s="284"/>
      <c r="N476" s="284"/>
      <c r="O476" s="284"/>
      <c r="P476" s="284"/>
      <c r="Q476" s="284"/>
      <c r="R476" s="284"/>
      <c r="S476" s="284"/>
      <c r="T476" s="284"/>
      <c r="U476" s="284"/>
      <c r="V476" s="284"/>
      <c r="W476" s="284"/>
      <c r="X476" s="284"/>
      <c r="Y476" s="415"/>
      <c r="Z476" s="418"/>
      <c r="AA476" s="418"/>
      <c r="AB476" s="418"/>
      <c r="AC476" s="418"/>
      <c r="AD476" s="418"/>
      <c r="AE476" s="418"/>
      <c r="AF476" s="418"/>
      <c r="AG476" s="418"/>
      <c r="AH476" s="418"/>
      <c r="AI476" s="418"/>
      <c r="AJ476" s="418"/>
      <c r="AK476" s="418"/>
      <c r="AL476" s="418"/>
      <c r="AM476" s="299"/>
    </row>
    <row r="477" spans="1:39" s="1064" customFormat="1" outlineLevel="1">
      <c r="A477" s="1059">
        <v>50</v>
      </c>
      <c r="B477" s="421" t="s">
        <v>846</v>
      </c>
      <c r="C477" s="284" t="s">
        <v>24</v>
      </c>
      <c r="D477" s="288">
        <f>'[4]LDC Progress'!$CW$8</f>
        <v>3777549</v>
      </c>
      <c r="E477" s="288">
        <f>SUMIF('7.  Persistence Report'!$D$163:$D$171,$B477,'7.  Persistence Report'!AX$163:AX$171)</f>
        <v>2735657</v>
      </c>
      <c r="F477" s="288">
        <f>SUMIF('7.  Persistence Report'!$D$163:$D$171,$B477,'7.  Persistence Report'!AY$163:AY$171)</f>
        <v>2735657</v>
      </c>
      <c r="G477" s="288">
        <f>SUMIF('7.  Persistence Report'!$D$163:$D$171,$B477,'7.  Persistence Report'!AZ$163:AZ$171)</f>
        <v>2735657</v>
      </c>
      <c r="H477" s="288">
        <f>SUMIF('7.  Persistence Report'!$D$163:$D$171,$B477,'7.  Persistence Report'!BA$163:BA$171)</f>
        <v>2735657</v>
      </c>
      <c r="I477" s="288">
        <f>SUMIF('7.  Persistence Report'!$D$163:$D$171,$B477,'7.  Persistence Report'!BB$163:BB$171)</f>
        <v>2735657</v>
      </c>
      <c r="J477" s="288">
        <f>SUMIF('7.  Persistence Report'!$D$163:$D$171,$B477,'7.  Persistence Report'!BC$163:BC$171)</f>
        <v>2735657</v>
      </c>
      <c r="K477" s="288">
        <f>SUMIF('7.  Persistence Report'!$D$163:$D$171,$B477,'7.  Persistence Report'!BD$163:BD$171)</f>
        <v>2735604</v>
      </c>
      <c r="L477" s="288">
        <f>SUMIF('7.  Persistence Report'!$D$163:$D$171,$B477,'7.  Persistence Report'!BE$163:BE$171)</f>
        <v>2735604</v>
      </c>
      <c r="M477" s="288">
        <f>SUMIF('7.  Persistence Report'!$D$163:$D$171,$B477,'7.  Persistence Report'!BF$163:BF$171)</f>
        <v>2735604</v>
      </c>
      <c r="N477" s="284"/>
      <c r="O477" s="288">
        <f>'[4]LDC Progress'!$DV$8</f>
        <v>259</v>
      </c>
      <c r="P477" s="288">
        <f>SUMIF('7.  Persistence Report'!$D$163:$D$171,$B477,'7.  Persistence Report'!S$163:S$171)</f>
        <v>189</v>
      </c>
      <c r="Q477" s="288">
        <f>SUMIF('7.  Persistence Report'!$D$163:$D$171,$B477,'7.  Persistence Report'!T$163:T$171)</f>
        <v>189</v>
      </c>
      <c r="R477" s="288">
        <f>SUMIF('7.  Persistence Report'!$D$163:$D$171,$B477,'7.  Persistence Report'!U$163:U$171)</f>
        <v>189</v>
      </c>
      <c r="S477" s="288">
        <f>SUMIF('7.  Persistence Report'!$D$163:$D$171,$B477,'7.  Persistence Report'!V$163:V$171)</f>
        <v>189</v>
      </c>
      <c r="T477" s="288">
        <f>SUMIF('7.  Persistence Report'!$D$163:$D$171,$B477,'7.  Persistence Report'!W$163:W$171)</f>
        <v>189</v>
      </c>
      <c r="U477" s="288">
        <f>SUMIF('7.  Persistence Report'!$D$163:$D$171,$B477,'7.  Persistence Report'!X$163:X$171)</f>
        <v>189</v>
      </c>
      <c r="V477" s="288">
        <f>SUMIF('7.  Persistence Report'!$D$163:$D$171,$B477,'7.  Persistence Report'!Y$163:Y$171)</f>
        <v>189</v>
      </c>
      <c r="W477" s="288">
        <f>SUMIF('7.  Persistence Report'!$D$163:$D$171,$B477,'7.  Persistence Report'!Z$163:Z$171)</f>
        <v>189</v>
      </c>
      <c r="X477" s="288">
        <f>SUMIF('7.  Persistence Report'!$D$163:$D$171,$B477,'7.  Persistence Report'!AA$163:AA$171)</f>
        <v>189</v>
      </c>
      <c r="Y477" s="403">
        <f>'[6]5.  2015-2020 LRAM'!$Y$474</f>
        <v>1</v>
      </c>
      <c r="Z477" s="403"/>
      <c r="AA477" s="403"/>
      <c r="AB477" s="403"/>
      <c r="AC477" s="403"/>
      <c r="AD477" s="403"/>
      <c r="AE477" s="403"/>
      <c r="AF477" s="403"/>
      <c r="AG477" s="403"/>
      <c r="AH477" s="403"/>
      <c r="AI477" s="403"/>
      <c r="AJ477" s="403"/>
      <c r="AK477" s="403"/>
      <c r="AL477" s="403"/>
      <c r="AM477" s="289">
        <f>SUM(Y477:AL477)</f>
        <v>1</v>
      </c>
    </row>
    <row r="478" spans="1:39" s="1064" customFormat="1" outlineLevel="1">
      <c r="A478" s="1059"/>
      <c r="B478" s="424" t="s">
        <v>307</v>
      </c>
      <c r="C478" s="284" t="s">
        <v>162</v>
      </c>
      <c r="D478" s="288"/>
      <c r="E478" s="288"/>
      <c r="F478" s="288"/>
      <c r="G478" s="288"/>
      <c r="H478" s="288"/>
      <c r="I478" s="288"/>
      <c r="J478" s="288"/>
      <c r="K478" s="288"/>
      <c r="L478" s="288"/>
      <c r="M478" s="288"/>
      <c r="N478" s="284"/>
      <c r="O478" s="288"/>
      <c r="P478" s="288"/>
      <c r="Q478" s="288"/>
      <c r="R478" s="288"/>
      <c r="S478" s="288"/>
      <c r="T478" s="288"/>
      <c r="U478" s="288"/>
      <c r="V478" s="288"/>
      <c r="W478" s="288"/>
      <c r="X478" s="288"/>
      <c r="Y478" s="1062">
        <f>Y477</f>
        <v>1</v>
      </c>
      <c r="Z478" s="1062">
        <f t="shared" ref="Z478:AL478" si="1340">Z477</f>
        <v>0</v>
      </c>
      <c r="AA478" s="1062">
        <f t="shared" si="1340"/>
        <v>0</v>
      </c>
      <c r="AB478" s="1062">
        <f t="shared" si="1340"/>
        <v>0</v>
      </c>
      <c r="AC478" s="1062">
        <f t="shared" si="1340"/>
        <v>0</v>
      </c>
      <c r="AD478" s="1062">
        <f t="shared" si="1340"/>
        <v>0</v>
      </c>
      <c r="AE478" s="1062">
        <f t="shared" si="1340"/>
        <v>0</v>
      </c>
      <c r="AF478" s="1062">
        <f t="shared" si="1340"/>
        <v>0</v>
      </c>
      <c r="AG478" s="1062">
        <f t="shared" si="1340"/>
        <v>0</v>
      </c>
      <c r="AH478" s="1062">
        <f t="shared" si="1340"/>
        <v>0</v>
      </c>
      <c r="AI478" s="1062">
        <f t="shared" si="1340"/>
        <v>0</v>
      </c>
      <c r="AJ478" s="1062">
        <f t="shared" si="1340"/>
        <v>0</v>
      </c>
      <c r="AK478" s="1062">
        <f t="shared" si="1340"/>
        <v>0</v>
      </c>
      <c r="AL478" s="1062">
        <f t="shared" si="1340"/>
        <v>0</v>
      </c>
      <c r="AM478" s="1063"/>
    </row>
    <row r="479" spans="1:39" outlineLevel="1">
      <c r="A479" s="524"/>
      <c r="B479" s="424"/>
      <c r="C479" s="284"/>
      <c r="D479" s="284"/>
      <c r="E479" s="284"/>
      <c r="F479" s="284"/>
      <c r="G479" s="284"/>
      <c r="H479" s="284"/>
      <c r="I479" s="284"/>
      <c r="J479" s="284"/>
      <c r="K479" s="284"/>
      <c r="L479" s="284"/>
      <c r="M479" s="284"/>
      <c r="N479" s="284"/>
      <c r="O479" s="284"/>
      <c r="P479" s="284"/>
      <c r="Q479" s="284"/>
      <c r="R479" s="284"/>
      <c r="S479" s="284"/>
      <c r="T479" s="284"/>
      <c r="U479" s="284"/>
      <c r="V479" s="284"/>
      <c r="W479" s="284"/>
      <c r="X479" s="284"/>
      <c r="Y479" s="415"/>
      <c r="Z479" s="418"/>
      <c r="AA479" s="418"/>
      <c r="AB479" s="418"/>
      <c r="AC479" s="418"/>
      <c r="AD479" s="418"/>
      <c r="AE479" s="418"/>
      <c r="AF479" s="418"/>
      <c r="AG479" s="418"/>
      <c r="AH479" s="418"/>
      <c r="AI479" s="418"/>
      <c r="AJ479" s="418"/>
      <c r="AK479" s="418"/>
      <c r="AL479" s="418"/>
      <c r="AM479" s="299"/>
    </row>
    <row r="480" spans="1:39" ht="30" outlineLevel="1">
      <c r="A480" s="524">
        <v>22</v>
      </c>
      <c r="B480" s="421" t="s">
        <v>113</v>
      </c>
      <c r="C480" s="284" t="s">
        <v>24</v>
      </c>
      <c r="D480" s="288">
        <f>'[4]LDC Progress'!$CW$9</f>
        <v>956804</v>
      </c>
      <c r="E480" s="288">
        <f>SUMIF('7.  Persistence Report'!$D$163:$D$171,$B480,'7.  Persistence Report'!AX$163:AX$171)</f>
        <v>956804</v>
      </c>
      <c r="F480" s="288">
        <f>SUMIF('7.  Persistence Report'!$D$163:$D$171,$B480,'7.  Persistence Report'!AY$163:AY$171)</f>
        <v>956804</v>
      </c>
      <c r="G480" s="288">
        <f>SUMIF('7.  Persistence Report'!$D$163:$D$171,$B480,'7.  Persistence Report'!AZ$163:AZ$171)</f>
        <v>956804</v>
      </c>
      <c r="H480" s="288">
        <f>SUMIF('7.  Persistence Report'!$D$163:$D$171,$B480,'7.  Persistence Report'!BA$163:BA$171)</f>
        <v>956804</v>
      </c>
      <c r="I480" s="288">
        <f>SUMIF('7.  Persistence Report'!$D$163:$D$171,$B480,'7.  Persistence Report'!BB$163:BB$171)</f>
        <v>956804</v>
      </c>
      <c r="J480" s="288">
        <f>SUMIF('7.  Persistence Report'!$D$163:$D$171,$B480,'7.  Persistence Report'!BC$163:BC$171)</f>
        <v>956804</v>
      </c>
      <c r="K480" s="288">
        <f>SUMIF('7.  Persistence Report'!$D$163:$D$171,$B480,'7.  Persistence Report'!BD$163:BD$171)</f>
        <v>956804</v>
      </c>
      <c r="L480" s="288">
        <f>SUMIF('7.  Persistence Report'!$D$163:$D$171,$B480,'7.  Persistence Report'!BE$163:BE$171)</f>
        <v>956804</v>
      </c>
      <c r="M480" s="288">
        <f>SUMIF('7.  Persistence Report'!$D$163:$D$171,$B480,'7.  Persistence Report'!BF$163:BF$171)</f>
        <v>956804</v>
      </c>
      <c r="N480" s="284"/>
      <c r="O480" s="288">
        <f>'[4]LDC Progress'!$DV$9</f>
        <v>274</v>
      </c>
      <c r="P480" s="288">
        <f>SUMIF('7.  Persistence Report'!$D$163:$D$171,$B480,'7.  Persistence Report'!S$163:S$171)</f>
        <v>274</v>
      </c>
      <c r="Q480" s="288">
        <f>SUMIF('7.  Persistence Report'!$D$163:$D$171,$B480,'7.  Persistence Report'!T$163:T$171)</f>
        <v>274</v>
      </c>
      <c r="R480" s="288">
        <f>SUMIF('7.  Persistence Report'!$D$163:$D$171,$B480,'7.  Persistence Report'!U$163:U$171)</f>
        <v>274</v>
      </c>
      <c r="S480" s="288">
        <f>SUMIF('7.  Persistence Report'!$D$163:$D$171,$B480,'7.  Persistence Report'!V$163:V$171)</f>
        <v>274</v>
      </c>
      <c r="T480" s="288">
        <f>SUMIF('7.  Persistence Report'!$D$163:$D$171,$B480,'7.  Persistence Report'!W$163:W$171)</f>
        <v>274</v>
      </c>
      <c r="U480" s="288">
        <f>SUMIF('7.  Persistence Report'!$D$163:$D$171,$B480,'7.  Persistence Report'!X$163:X$171)</f>
        <v>274</v>
      </c>
      <c r="V480" s="288">
        <f>SUMIF('7.  Persistence Report'!$D$163:$D$171,$B480,'7.  Persistence Report'!Y$163:Y$171)</f>
        <v>274</v>
      </c>
      <c r="W480" s="288">
        <f>SUMIF('7.  Persistence Report'!$D$163:$D$171,$B480,'7.  Persistence Report'!Z$163:Z$171)</f>
        <v>274</v>
      </c>
      <c r="X480" s="288">
        <f>SUMIF('7.  Persistence Report'!$D$163:$D$171,$B480,'7.  Persistence Report'!AA$163:AA$171)</f>
        <v>274</v>
      </c>
      <c r="Y480" s="403">
        <v>0.98</v>
      </c>
      <c r="Z480" s="403">
        <v>0.02</v>
      </c>
      <c r="AA480" s="403"/>
      <c r="AB480" s="403"/>
      <c r="AC480" s="403"/>
      <c r="AD480" s="403"/>
      <c r="AE480" s="403"/>
      <c r="AF480" s="403"/>
      <c r="AG480" s="403"/>
      <c r="AH480" s="403"/>
      <c r="AI480" s="403"/>
      <c r="AJ480" s="403"/>
      <c r="AK480" s="403"/>
      <c r="AL480" s="403"/>
      <c r="AM480" s="289">
        <f>SUM(Y480:AL480)</f>
        <v>1</v>
      </c>
    </row>
    <row r="481" spans="1:39" outlineLevel="1">
      <c r="A481" s="524"/>
      <c r="B481" s="424" t="s">
        <v>307</v>
      </c>
      <c r="C481" s="284" t="s">
        <v>162</v>
      </c>
      <c r="D481" s="288"/>
      <c r="E481" s="288"/>
      <c r="F481" s="288"/>
      <c r="G481" s="288"/>
      <c r="H481" s="288"/>
      <c r="I481" s="288"/>
      <c r="J481" s="288"/>
      <c r="K481" s="288"/>
      <c r="L481" s="288"/>
      <c r="M481" s="288"/>
      <c r="N481" s="284"/>
      <c r="O481" s="288"/>
      <c r="P481" s="288"/>
      <c r="Q481" s="288"/>
      <c r="R481" s="288"/>
      <c r="S481" s="288"/>
      <c r="T481" s="288"/>
      <c r="U481" s="288"/>
      <c r="V481" s="288"/>
      <c r="W481" s="288"/>
      <c r="X481" s="288"/>
      <c r="Y481" s="404">
        <f>Y480</f>
        <v>0.98</v>
      </c>
      <c r="Z481" s="404">
        <f t="shared" ref="Z481" si="1341">Z480</f>
        <v>0.02</v>
      </c>
      <c r="AA481" s="404">
        <f t="shared" ref="AA481" si="1342">AA480</f>
        <v>0</v>
      </c>
      <c r="AB481" s="404">
        <f t="shared" ref="AB481" si="1343">AB480</f>
        <v>0</v>
      </c>
      <c r="AC481" s="404">
        <f t="shared" ref="AC481" si="1344">AC480</f>
        <v>0</v>
      </c>
      <c r="AD481" s="404">
        <f t="shared" ref="AD481" si="1345">AD480</f>
        <v>0</v>
      </c>
      <c r="AE481" s="404">
        <f t="shared" ref="AE481" si="1346">AE480</f>
        <v>0</v>
      </c>
      <c r="AF481" s="404">
        <f t="shared" ref="AF481" si="1347">AF480</f>
        <v>0</v>
      </c>
      <c r="AG481" s="404">
        <f t="shared" ref="AG481" si="1348">AG480</f>
        <v>0</v>
      </c>
      <c r="AH481" s="404">
        <f t="shared" ref="AH481" si="1349">AH480</f>
        <v>0</v>
      </c>
      <c r="AI481" s="404">
        <f t="shared" ref="AI481" si="1350">AI480</f>
        <v>0</v>
      </c>
      <c r="AJ481" s="404">
        <f t="shared" ref="AJ481" si="1351">AJ480</f>
        <v>0</v>
      </c>
      <c r="AK481" s="404">
        <f t="shared" ref="AK481" si="1352">AK480</f>
        <v>0</v>
      </c>
      <c r="AL481" s="404">
        <f t="shared" ref="AL481" si="1353">AL480</f>
        <v>0</v>
      </c>
      <c r="AM481" s="299"/>
    </row>
    <row r="482" spans="1:39" outlineLevel="1">
      <c r="A482" s="524"/>
      <c r="B482" s="424"/>
      <c r="C482" s="284"/>
      <c r="D482" s="284"/>
      <c r="E482" s="284"/>
      <c r="F482" s="284"/>
      <c r="G482" s="284"/>
      <c r="H482" s="284"/>
      <c r="I482" s="284"/>
      <c r="J482" s="284"/>
      <c r="K482" s="284"/>
      <c r="L482" s="284"/>
      <c r="M482" s="284"/>
      <c r="N482" s="284"/>
      <c r="O482" s="284"/>
      <c r="P482" s="284"/>
      <c r="Q482" s="284"/>
      <c r="R482" s="284"/>
      <c r="S482" s="284"/>
      <c r="T482" s="284"/>
      <c r="U482" s="284"/>
      <c r="V482" s="284"/>
      <c r="W482" s="284"/>
      <c r="X482" s="284"/>
      <c r="Y482" s="415"/>
      <c r="Z482" s="418"/>
      <c r="AA482" s="418"/>
      <c r="AB482" s="418"/>
      <c r="AC482" s="418"/>
      <c r="AD482" s="418"/>
      <c r="AE482" s="418"/>
      <c r="AF482" s="418"/>
      <c r="AG482" s="418"/>
      <c r="AH482" s="418"/>
      <c r="AI482" s="418"/>
      <c r="AJ482" s="418"/>
      <c r="AK482" s="418"/>
      <c r="AL482" s="418"/>
      <c r="AM482" s="299"/>
    </row>
    <row r="483" spans="1:39" ht="30" outlineLevel="1">
      <c r="A483" s="524">
        <v>23</v>
      </c>
      <c r="B483" s="421" t="s">
        <v>114</v>
      </c>
      <c r="C483" s="284" t="s">
        <v>24</v>
      </c>
      <c r="D483" s="288">
        <f>'[4]LDC Progress'!$CW$10</f>
        <v>0</v>
      </c>
      <c r="E483" s="288">
        <f>SUMIF('7.  Persistence Report'!$D$163:$D$171,$B483,'7.  Persistence Report'!AX$163:AX$171)</f>
        <v>0</v>
      </c>
      <c r="F483" s="288">
        <f>SUMIF('7.  Persistence Report'!$D$163:$D$171,$B483,'7.  Persistence Report'!AY$163:AY$171)</f>
        <v>0</v>
      </c>
      <c r="G483" s="288">
        <f>SUMIF('7.  Persistence Report'!$D$163:$D$171,$B483,'7.  Persistence Report'!AZ$163:AZ$171)</f>
        <v>0</v>
      </c>
      <c r="H483" s="288">
        <f>SUMIF('7.  Persistence Report'!$D$163:$D$171,$B483,'7.  Persistence Report'!BA$163:BA$171)</f>
        <v>0</v>
      </c>
      <c r="I483" s="288">
        <f>SUMIF('7.  Persistence Report'!$D$163:$D$171,$B483,'7.  Persistence Report'!BB$163:BB$171)</f>
        <v>0</v>
      </c>
      <c r="J483" s="288">
        <f>SUMIF('7.  Persistence Report'!$D$163:$D$171,$B483,'7.  Persistence Report'!BC$163:BC$171)</f>
        <v>0</v>
      </c>
      <c r="K483" s="288">
        <f>SUMIF('7.  Persistence Report'!$D$163:$D$171,$B483,'7.  Persistence Report'!BD$163:BD$171)</f>
        <v>0</v>
      </c>
      <c r="L483" s="288">
        <f>SUMIF('7.  Persistence Report'!$D$163:$D$171,$B483,'7.  Persistence Report'!BE$163:BE$171)</f>
        <v>0</v>
      </c>
      <c r="M483" s="288">
        <f>SUMIF('7.  Persistence Report'!$D$163:$D$171,$B483,'7.  Persistence Report'!BF$163:BF$171)</f>
        <v>0</v>
      </c>
      <c r="N483" s="284"/>
      <c r="O483" s="288">
        <f>'[4]LDC Progress'!$DV$10</f>
        <v>0</v>
      </c>
      <c r="P483" s="288"/>
      <c r="Q483" s="288"/>
      <c r="R483" s="288"/>
      <c r="S483" s="288"/>
      <c r="T483" s="288"/>
      <c r="U483" s="288"/>
      <c r="V483" s="288"/>
      <c r="W483" s="288"/>
      <c r="X483" s="288"/>
      <c r="Y483" s="403">
        <f>'[6]5.  2015-2020 LRAM'!$Y$474</f>
        <v>1</v>
      </c>
      <c r="Z483" s="403"/>
      <c r="AA483" s="403"/>
      <c r="AB483" s="403"/>
      <c r="AC483" s="403"/>
      <c r="AD483" s="403"/>
      <c r="AE483" s="403"/>
      <c r="AF483" s="403"/>
      <c r="AG483" s="403"/>
      <c r="AH483" s="403"/>
      <c r="AI483" s="403"/>
      <c r="AJ483" s="403"/>
      <c r="AK483" s="403"/>
      <c r="AL483" s="403"/>
      <c r="AM483" s="289">
        <f>SUM(Y483:AL483)</f>
        <v>1</v>
      </c>
    </row>
    <row r="484" spans="1:39" outlineLevel="1">
      <c r="A484" s="524"/>
      <c r="B484" s="424" t="s">
        <v>307</v>
      </c>
      <c r="C484" s="284" t="s">
        <v>162</v>
      </c>
      <c r="D484" s="288"/>
      <c r="E484" s="288"/>
      <c r="F484" s="288"/>
      <c r="G484" s="288"/>
      <c r="H484" s="288"/>
      <c r="I484" s="288"/>
      <c r="J484" s="288"/>
      <c r="K484" s="288"/>
      <c r="L484" s="288"/>
      <c r="M484" s="288"/>
      <c r="N484" s="284"/>
      <c r="O484" s="288"/>
      <c r="P484" s="288"/>
      <c r="Q484" s="288"/>
      <c r="R484" s="288"/>
      <c r="S484" s="288"/>
      <c r="T484" s="288"/>
      <c r="U484" s="288"/>
      <c r="V484" s="288"/>
      <c r="W484" s="288"/>
      <c r="X484" s="288"/>
      <c r="Y484" s="404">
        <f>Y483</f>
        <v>1</v>
      </c>
      <c r="Z484" s="404">
        <f t="shared" ref="Z484" si="1354">Z483</f>
        <v>0</v>
      </c>
      <c r="AA484" s="404">
        <f t="shared" ref="AA484" si="1355">AA483</f>
        <v>0</v>
      </c>
      <c r="AB484" s="404">
        <f t="shared" ref="AB484" si="1356">AB483</f>
        <v>0</v>
      </c>
      <c r="AC484" s="404">
        <f t="shared" ref="AC484" si="1357">AC483</f>
        <v>0</v>
      </c>
      <c r="AD484" s="404">
        <f t="shared" ref="AD484" si="1358">AD483</f>
        <v>0</v>
      </c>
      <c r="AE484" s="404">
        <f t="shared" ref="AE484" si="1359">AE483</f>
        <v>0</v>
      </c>
      <c r="AF484" s="404">
        <f t="shared" ref="AF484" si="1360">AF483</f>
        <v>0</v>
      </c>
      <c r="AG484" s="404">
        <f t="shared" ref="AG484" si="1361">AG483</f>
        <v>0</v>
      </c>
      <c r="AH484" s="404">
        <f t="shared" ref="AH484" si="1362">AH483</f>
        <v>0</v>
      </c>
      <c r="AI484" s="404">
        <f t="shared" ref="AI484" si="1363">AI483</f>
        <v>0</v>
      </c>
      <c r="AJ484" s="404">
        <f t="shared" ref="AJ484" si="1364">AJ483</f>
        <v>0</v>
      </c>
      <c r="AK484" s="404">
        <f t="shared" ref="AK484" si="1365">AK483</f>
        <v>0</v>
      </c>
      <c r="AL484" s="404">
        <f t="shared" ref="AL484" si="1366">AL483</f>
        <v>0</v>
      </c>
      <c r="AM484" s="299"/>
    </row>
    <row r="485" spans="1:39" outlineLevel="1">
      <c r="A485" s="524"/>
      <c r="B485" s="423"/>
      <c r="C485" s="284"/>
      <c r="D485" s="284"/>
      <c r="E485" s="284"/>
      <c r="F485" s="284"/>
      <c r="G485" s="284"/>
      <c r="H485" s="284"/>
      <c r="I485" s="284"/>
      <c r="J485" s="284"/>
      <c r="K485" s="284"/>
      <c r="L485" s="284"/>
      <c r="M485" s="284"/>
      <c r="N485" s="284"/>
      <c r="O485" s="284"/>
      <c r="P485" s="284"/>
      <c r="Q485" s="284"/>
      <c r="R485" s="284"/>
      <c r="S485" s="284"/>
      <c r="T485" s="284"/>
      <c r="U485" s="284"/>
      <c r="V485" s="284"/>
      <c r="W485" s="284"/>
      <c r="X485" s="284"/>
      <c r="Y485" s="415"/>
      <c r="Z485" s="418"/>
      <c r="AA485" s="418"/>
      <c r="AB485" s="418"/>
      <c r="AC485" s="418"/>
      <c r="AD485" s="418"/>
      <c r="AE485" s="418"/>
      <c r="AF485" s="418"/>
      <c r="AG485" s="418"/>
      <c r="AH485" s="418"/>
      <c r="AI485" s="418"/>
      <c r="AJ485" s="418"/>
      <c r="AK485" s="418"/>
      <c r="AL485" s="418"/>
      <c r="AM485" s="299"/>
    </row>
    <row r="486" spans="1:39" ht="30" outlineLevel="1">
      <c r="A486" s="524">
        <v>24</v>
      </c>
      <c r="B486" s="421" t="s">
        <v>115</v>
      </c>
      <c r="C486" s="284" t="s">
        <v>24</v>
      </c>
      <c r="D486" s="288">
        <f>'[4]LDC Progress'!$CW$11</f>
        <v>145140</v>
      </c>
      <c r="E486" s="288">
        <f>SUMIF('7.  Persistence Report'!$D$163:$D$171,$B486,'7.  Persistence Report'!AX$163:AX$171)</f>
        <v>145140</v>
      </c>
      <c r="F486" s="288">
        <f>SUMIF('7.  Persistence Report'!$D$163:$D$171,$B486,'7.  Persistence Report'!AY$163:AY$171)</f>
        <v>145140</v>
      </c>
      <c r="G486" s="288">
        <f>SUMIF('7.  Persistence Report'!$D$163:$D$171,$B486,'7.  Persistence Report'!AZ$163:AZ$171)</f>
        <v>145140</v>
      </c>
      <c r="H486" s="288">
        <f>SUMIF('7.  Persistence Report'!$D$163:$D$171,$B486,'7.  Persistence Report'!BA$163:BA$171)</f>
        <v>145140</v>
      </c>
      <c r="I486" s="288">
        <f>SUMIF('7.  Persistence Report'!$D$163:$D$171,$B486,'7.  Persistence Report'!BB$163:BB$171)</f>
        <v>145140</v>
      </c>
      <c r="J486" s="288">
        <f>SUMIF('7.  Persistence Report'!$D$163:$D$171,$B486,'7.  Persistence Report'!BC$163:BC$171)</f>
        <v>145140</v>
      </c>
      <c r="K486" s="288">
        <f>SUMIF('7.  Persistence Report'!$D$163:$D$171,$B486,'7.  Persistence Report'!BD$163:BD$171)</f>
        <v>145140</v>
      </c>
      <c r="L486" s="288">
        <f>SUMIF('7.  Persistence Report'!$D$163:$D$171,$B486,'7.  Persistence Report'!BE$163:BE$171)</f>
        <v>145140</v>
      </c>
      <c r="M486" s="288">
        <f>SUMIF('7.  Persistence Report'!$D$163:$D$171,$B486,'7.  Persistence Report'!BF$163:BF$171)</f>
        <v>145140</v>
      </c>
      <c r="N486" s="284"/>
      <c r="O486" s="288">
        <f>'[4]LDC Progress'!$DV$11</f>
        <v>24</v>
      </c>
      <c r="P486" s="288">
        <f>SUMIF('7.  Persistence Report'!$D$163:$D$171,$B486,'7.  Persistence Report'!S$163:S$171)</f>
        <v>24</v>
      </c>
      <c r="Q486" s="288">
        <f>SUMIF('7.  Persistence Report'!$D$163:$D$171,$B486,'7.  Persistence Report'!T$163:T$171)</f>
        <v>24</v>
      </c>
      <c r="R486" s="288">
        <f>SUMIF('7.  Persistence Report'!$D$163:$D$171,$B486,'7.  Persistence Report'!U$163:U$171)</f>
        <v>24</v>
      </c>
      <c r="S486" s="288">
        <f>SUMIF('7.  Persistence Report'!$D$163:$D$171,$B486,'7.  Persistence Report'!V$163:V$171)</f>
        <v>24</v>
      </c>
      <c r="T486" s="288">
        <f>SUMIF('7.  Persistence Report'!$D$163:$D$171,$B486,'7.  Persistence Report'!W$163:W$171)</f>
        <v>24</v>
      </c>
      <c r="U486" s="288">
        <f>SUMIF('7.  Persistence Report'!$D$163:$D$171,$B486,'7.  Persistence Report'!X$163:X$171)</f>
        <v>24</v>
      </c>
      <c r="V486" s="288">
        <f>SUMIF('7.  Persistence Report'!$D$163:$D$171,$B486,'7.  Persistence Report'!Y$163:Y$171)</f>
        <v>24</v>
      </c>
      <c r="W486" s="288">
        <f>SUMIF('7.  Persistence Report'!$D$163:$D$171,$B486,'7.  Persistence Report'!Z$163:Z$171)</f>
        <v>24</v>
      </c>
      <c r="X486" s="288">
        <f>SUMIF('7.  Persistence Report'!$D$163:$D$171,$B486,'7.  Persistence Report'!AA$163:AA$171)</f>
        <v>24</v>
      </c>
      <c r="Y486" s="403">
        <f>'[6]5.  2015-2020 LRAM'!$Y$483</f>
        <v>1</v>
      </c>
      <c r="Z486" s="403"/>
      <c r="AA486" s="403"/>
      <c r="AB486" s="403"/>
      <c r="AC486" s="403"/>
      <c r="AD486" s="403"/>
      <c r="AE486" s="403"/>
      <c r="AF486" s="403"/>
      <c r="AG486" s="403"/>
      <c r="AH486" s="403"/>
      <c r="AI486" s="403"/>
      <c r="AJ486" s="403"/>
      <c r="AK486" s="403"/>
      <c r="AL486" s="403"/>
      <c r="AM486" s="289">
        <f>SUM(Y486:AL486)</f>
        <v>1</v>
      </c>
    </row>
    <row r="487" spans="1:39" outlineLevel="1">
      <c r="A487" s="524"/>
      <c r="B487" s="424" t="s">
        <v>307</v>
      </c>
      <c r="C487" s="284" t="s">
        <v>162</v>
      </c>
      <c r="D487" s="288"/>
      <c r="E487" s="288"/>
      <c r="F487" s="288"/>
      <c r="G487" s="288"/>
      <c r="H487" s="288"/>
      <c r="I487" s="288"/>
      <c r="J487" s="288"/>
      <c r="K487" s="288"/>
      <c r="L487" s="288"/>
      <c r="M487" s="288"/>
      <c r="N487" s="284"/>
      <c r="O487" s="288"/>
      <c r="P487" s="288"/>
      <c r="Q487" s="288"/>
      <c r="R487" s="288"/>
      <c r="S487" s="288"/>
      <c r="T487" s="288"/>
      <c r="U487" s="288"/>
      <c r="V487" s="288"/>
      <c r="W487" s="288"/>
      <c r="X487" s="288"/>
      <c r="Y487" s="404">
        <f>Y486</f>
        <v>1</v>
      </c>
      <c r="Z487" s="404">
        <f t="shared" ref="Z487" si="1367">Z486</f>
        <v>0</v>
      </c>
      <c r="AA487" s="404">
        <f t="shared" ref="AA487" si="1368">AA486</f>
        <v>0</v>
      </c>
      <c r="AB487" s="404">
        <f t="shared" ref="AB487" si="1369">AB486</f>
        <v>0</v>
      </c>
      <c r="AC487" s="404">
        <f t="shared" ref="AC487" si="1370">AC486</f>
        <v>0</v>
      </c>
      <c r="AD487" s="404">
        <f t="shared" ref="AD487" si="1371">AD486</f>
        <v>0</v>
      </c>
      <c r="AE487" s="404">
        <f t="shared" ref="AE487" si="1372">AE486</f>
        <v>0</v>
      </c>
      <c r="AF487" s="404">
        <f t="shared" ref="AF487" si="1373">AF486</f>
        <v>0</v>
      </c>
      <c r="AG487" s="404">
        <f t="shared" ref="AG487" si="1374">AG486</f>
        <v>0</v>
      </c>
      <c r="AH487" s="404">
        <f t="shared" ref="AH487" si="1375">AH486</f>
        <v>0</v>
      </c>
      <c r="AI487" s="404">
        <f t="shared" ref="AI487" si="1376">AI486</f>
        <v>0</v>
      </c>
      <c r="AJ487" s="404">
        <f t="shared" ref="AJ487" si="1377">AJ486</f>
        <v>0</v>
      </c>
      <c r="AK487" s="404">
        <f t="shared" ref="AK487" si="1378">AK486</f>
        <v>0</v>
      </c>
      <c r="AL487" s="404">
        <f t="shared" ref="AL487" si="1379">AL486</f>
        <v>0</v>
      </c>
      <c r="AM487" s="299"/>
    </row>
    <row r="488" spans="1:39" outlineLevel="1">
      <c r="A488" s="524"/>
      <c r="B488" s="424"/>
      <c r="C488" s="284"/>
      <c r="D488" s="284"/>
      <c r="E488" s="284"/>
      <c r="F488" s="284"/>
      <c r="G488" s="284"/>
      <c r="H488" s="284"/>
      <c r="I488" s="284"/>
      <c r="J488" s="284"/>
      <c r="K488" s="284"/>
      <c r="L488" s="284"/>
      <c r="M488" s="284"/>
      <c r="N488" s="284"/>
      <c r="O488" s="284"/>
      <c r="P488" s="284"/>
      <c r="Q488" s="284"/>
      <c r="R488" s="284"/>
      <c r="S488" s="284"/>
      <c r="T488" s="284"/>
      <c r="U488" s="284"/>
      <c r="V488" s="284"/>
      <c r="W488" s="284"/>
      <c r="X488" s="284"/>
      <c r="Y488" s="284"/>
      <c r="Z488" s="284"/>
      <c r="AA488" s="284"/>
      <c r="AB488" s="284"/>
      <c r="AC488" s="284"/>
      <c r="AD488" s="284"/>
      <c r="AE488" s="284"/>
      <c r="AF488" s="284"/>
      <c r="AG488" s="284"/>
      <c r="AH488" s="284"/>
      <c r="AI488" s="284"/>
      <c r="AJ488" s="284"/>
      <c r="AK488" s="284"/>
      <c r="AL488" s="284"/>
      <c r="AM488" s="299"/>
    </row>
    <row r="489" spans="1:39" ht="15.75" outlineLevel="1">
      <c r="A489" s="524"/>
      <c r="B489" s="497" t="s">
        <v>499</v>
      </c>
      <c r="C489" s="284"/>
      <c r="D489" s="284"/>
      <c r="E489" s="284"/>
      <c r="F489" s="284"/>
      <c r="G489" s="284"/>
      <c r="H489" s="284"/>
      <c r="I489" s="284"/>
      <c r="J489" s="284"/>
      <c r="K489" s="284"/>
      <c r="L489" s="284"/>
      <c r="M489" s="284"/>
      <c r="N489" s="284"/>
      <c r="O489" s="284"/>
      <c r="P489" s="284"/>
      <c r="Q489" s="284"/>
      <c r="R489" s="284"/>
      <c r="S489" s="284"/>
      <c r="T489" s="284"/>
      <c r="U489" s="284"/>
      <c r="V489" s="284"/>
      <c r="W489" s="284"/>
      <c r="X489" s="284"/>
      <c r="Y489" s="284"/>
      <c r="Z489" s="284"/>
      <c r="AA489" s="284"/>
      <c r="AB489" s="284"/>
      <c r="AC489" s="284"/>
      <c r="AD489" s="284"/>
      <c r="AE489" s="284"/>
      <c r="AF489" s="284"/>
      <c r="AG489" s="284"/>
      <c r="AH489" s="284"/>
      <c r="AI489" s="284"/>
      <c r="AJ489" s="284"/>
      <c r="AK489" s="284"/>
      <c r="AL489" s="284"/>
      <c r="AM489" s="299"/>
    </row>
    <row r="490" spans="1:39" outlineLevel="1">
      <c r="A490" s="524">
        <v>25</v>
      </c>
      <c r="B490" s="421" t="s">
        <v>116</v>
      </c>
      <c r="C490" s="284" t="s">
        <v>24</v>
      </c>
      <c r="D490" s="288">
        <f>'[4]LDC Progress'!$CW$15</f>
        <v>0</v>
      </c>
      <c r="E490" s="288"/>
      <c r="F490" s="288"/>
      <c r="G490" s="288"/>
      <c r="H490" s="288"/>
      <c r="I490" s="288"/>
      <c r="J490" s="288"/>
      <c r="K490" s="288"/>
      <c r="L490" s="288"/>
      <c r="M490" s="288"/>
      <c r="N490" s="288">
        <v>12</v>
      </c>
      <c r="O490" s="288">
        <f>'[4]LDC Progress'!$DV$15</f>
        <v>0</v>
      </c>
      <c r="P490" s="288"/>
      <c r="Q490" s="288"/>
      <c r="R490" s="288"/>
      <c r="S490" s="288"/>
      <c r="T490" s="288"/>
      <c r="U490" s="288"/>
      <c r="V490" s="288"/>
      <c r="W490" s="288"/>
      <c r="X490" s="288"/>
      <c r="Y490" s="419"/>
      <c r="Z490" s="403"/>
      <c r="AA490" s="403"/>
      <c r="AB490" s="403"/>
      <c r="AC490" s="403"/>
      <c r="AD490" s="403"/>
      <c r="AE490" s="403"/>
      <c r="AF490" s="408"/>
      <c r="AG490" s="408"/>
      <c r="AH490" s="408"/>
      <c r="AI490" s="408"/>
      <c r="AJ490" s="408"/>
      <c r="AK490" s="408"/>
      <c r="AL490" s="408"/>
      <c r="AM490" s="289">
        <f>SUM(Y490:AL490)</f>
        <v>0</v>
      </c>
    </row>
    <row r="491" spans="1:39" outlineLevel="1">
      <c r="A491" s="524"/>
      <c r="B491" s="424" t="s">
        <v>307</v>
      </c>
      <c r="C491" s="284" t="s">
        <v>162</v>
      </c>
      <c r="D491" s="288"/>
      <c r="E491" s="288"/>
      <c r="F491" s="288"/>
      <c r="G491" s="288"/>
      <c r="H491" s="288"/>
      <c r="I491" s="288"/>
      <c r="J491" s="288"/>
      <c r="K491" s="288"/>
      <c r="L491" s="288"/>
      <c r="M491" s="288"/>
      <c r="N491" s="288">
        <f>N490</f>
        <v>12</v>
      </c>
      <c r="O491" s="288"/>
      <c r="P491" s="288"/>
      <c r="Q491" s="288"/>
      <c r="R491" s="288"/>
      <c r="S491" s="288"/>
      <c r="T491" s="288"/>
      <c r="U491" s="288"/>
      <c r="V491" s="288"/>
      <c r="W491" s="288"/>
      <c r="X491" s="288"/>
      <c r="Y491" s="404">
        <f>Y490</f>
        <v>0</v>
      </c>
      <c r="Z491" s="404">
        <f t="shared" ref="Z491" si="1380">Z490</f>
        <v>0</v>
      </c>
      <c r="AA491" s="404">
        <f t="shared" ref="AA491" si="1381">AA490</f>
        <v>0</v>
      </c>
      <c r="AB491" s="404">
        <f t="shared" ref="AB491" si="1382">AB490</f>
        <v>0</v>
      </c>
      <c r="AC491" s="404">
        <f t="shared" ref="AC491" si="1383">AC490</f>
        <v>0</v>
      </c>
      <c r="AD491" s="404">
        <f t="shared" ref="AD491" si="1384">AD490</f>
        <v>0</v>
      </c>
      <c r="AE491" s="404">
        <f t="shared" ref="AE491" si="1385">AE490</f>
        <v>0</v>
      </c>
      <c r="AF491" s="404">
        <f t="shared" ref="AF491" si="1386">AF490</f>
        <v>0</v>
      </c>
      <c r="AG491" s="404">
        <f t="shared" ref="AG491" si="1387">AG490</f>
        <v>0</v>
      </c>
      <c r="AH491" s="404">
        <f t="shared" ref="AH491" si="1388">AH490</f>
        <v>0</v>
      </c>
      <c r="AI491" s="404">
        <f t="shared" ref="AI491" si="1389">AI490</f>
        <v>0</v>
      </c>
      <c r="AJ491" s="404">
        <f t="shared" ref="AJ491" si="1390">AJ490</f>
        <v>0</v>
      </c>
      <c r="AK491" s="404">
        <f t="shared" ref="AK491" si="1391">AK490</f>
        <v>0</v>
      </c>
      <c r="AL491" s="404">
        <f t="shared" ref="AL491" si="1392">AL490</f>
        <v>0</v>
      </c>
      <c r="AM491" s="299"/>
    </row>
    <row r="492" spans="1:39" outlineLevel="1">
      <c r="A492" s="524"/>
      <c r="B492" s="424"/>
      <c r="C492" s="284"/>
      <c r="D492" s="284"/>
      <c r="E492" s="284"/>
      <c r="F492" s="284"/>
      <c r="G492" s="284"/>
      <c r="H492" s="284"/>
      <c r="I492" s="284"/>
      <c r="J492" s="284"/>
      <c r="K492" s="284"/>
      <c r="L492" s="284"/>
      <c r="M492" s="284"/>
      <c r="N492" s="284"/>
      <c r="O492" s="284"/>
      <c r="P492" s="284"/>
      <c r="Q492" s="284"/>
      <c r="R492" s="284"/>
      <c r="S492" s="284"/>
      <c r="T492" s="284"/>
      <c r="U492" s="284"/>
      <c r="V492" s="284"/>
      <c r="W492" s="284"/>
      <c r="X492" s="284"/>
      <c r="Y492" s="405"/>
      <c r="Z492" s="418"/>
      <c r="AA492" s="418"/>
      <c r="AB492" s="418"/>
      <c r="AC492" s="418"/>
      <c r="AD492" s="418"/>
      <c r="AE492" s="418"/>
      <c r="AF492" s="418"/>
      <c r="AG492" s="418"/>
      <c r="AH492" s="418"/>
      <c r="AI492" s="418"/>
      <c r="AJ492" s="418"/>
      <c r="AK492" s="418"/>
      <c r="AL492" s="418"/>
      <c r="AM492" s="299"/>
    </row>
    <row r="493" spans="1:39" outlineLevel="1">
      <c r="A493" s="524">
        <v>26</v>
      </c>
      <c r="B493" s="421" t="s">
        <v>117</v>
      </c>
      <c r="C493" s="284" t="s">
        <v>24</v>
      </c>
      <c r="D493" s="288">
        <f>'[4]LDC Progress'!$CW$16</f>
        <v>18742234</v>
      </c>
      <c r="E493" s="288">
        <f>SUMIF('7.  Persistence Report'!$D$163:$D$171,$B493,'7.  Persistence Report'!AX$163:AX$171)</f>
        <v>19032537</v>
      </c>
      <c r="F493" s="288">
        <f>SUMIF('7.  Persistence Report'!$D$163:$D$171,$B493,'7.  Persistence Report'!AY$163:AY$171)</f>
        <v>19032537</v>
      </c>
      <c r="G493" s="288">
        <f>SUMIF('7.  Persistence Report'!$D$163:$D$171,$B493,'7.  Persistence Report'!AZ$163:AZ$171)</f>
        <v>19032537</v>
      </c>
      <c r="H493" s="288">
        <f>SUMIF('7.  Persistence Report'!$D$163:$D$171,$B493,'7.  Persistence Report'!BA$163:BA$171)</f>
        <v>19032537</v>
      </c>
      <c r="I493" s="288">
        <f>SUMIF('7.  Persistence Report'!$D$163:$D$171,$B493,'7.  Persistence Report'!BB$163:BB$171)</f>
        <v>18711481</v>
      </c>
      <c r="J493" s="288">
        <f>SUMIF('7.  Persistence Report'!$D$163:$D$171,$B493,'7.  Persistence Report'!BC$163:BC$171)</f>
        <v>18711481</v>
      </c>
      <c r="K493" s="288">
        <f>SUMIF('7.  Persistence Report'!$D$163:$D$171,$B493,'7.  Persistence Report'!BD$163:BD$171)</f>
        <v>18711481</v>
      </c>
      <c r="L493" s="288">
        <f>SUMIF('7.  Persistence Report'!$D$163:$D$171,$B493,'7.  Persistence Report'!BE$163:BE$171)</f>
        <v>18691215</v>
      </c>
      <c r="M493" s="288">
        <f>SUMIF('7.  Persistence Report'!$D$163:$D$171,$B493,'7.  Persistence Report'!BF$163:BF$171)</f>
        <v>18691215</v>
      </c>
      <c r="N493" s="288">
        <v>12</v>
      </c>
      <c r="O493" s="977">
        <f>'[4]LDC Progress'!$DV$16+'8.  Streetlighting'!K46</f>
        <v>2970.041594412</v>
      </c>
      <c r="P493" s="977">
        <f>SUMIF('7.  Persistence Report'!$D$163:$D$171,$B493,'7.  Persistence Report'!S$163:S$171)+'8.  Streetlighting'!F55</f>
        <v>3086.9185688569287</v>
      </c>
      <c r="Q493" s="977">
        <f>SUMIF('7.  Persistence Report'!$D$163:$D$171,$B493,'7.  Persistence Report'!T$163:T$171)+'8.  Streetlighting'!G55</f>
        <v>3086.9185688569287</v>
      </c>
      <c r="R493" s="977">
        <f>SUMIF('7.  Persistence Report'!$D$163:$D$171,$B493,'7.  Persistence Report'!U$163:U$171)+'8.  Streetlighting'!H55</f>
        <v>3086.9185688569287</v>
      </c>
      <c r="S493" s="977">
        <f>SUMIF('7.  Persistence Report'!$D$163:$D$171,$B493,'7.  Persistence Report'!V$163:V$171)+'8.  Streetlighting'!I55</f>
        <v>3086.9185688569287</v>
      </c>
      <c r="T493" s="977">
        <f>SUMIF('7.  Persistence Report'!$D$163:$D$171,$B493,'7.  Persistence Report'!W$163:W$171)+'8.  Streetlighting'!J55</f>
        <v>3029.9702252724869</v>
      </c>
      <c r="U493" s="977">
        <f>SUMIF('7.  Persistence Report'!$D$163:$D$171,$B493,'7.  Persistence Report'!X$163:X$171)+'8.  Streetlighting'!K55</f>
        <v>3029.9702252724869</v>
      </c>
      <c r="V493" s="977">
        <f>SUMIF('7.  Persistence Report'!$D$163:$D$171,$B493,'7.  Persistence Report'!Y$163:Y$171)+'8.  Streetlighting'!L55</f>
        <v>3029.9702252724869</v>
      </c>
      <c r="W493" s="977">
        <f>SUMIF('7.  Persistence Report'!$D$163:$D$171,$B493,'7.  Persistence Report'!Z$163:Z$171)+'8.  Streetlighting'!M55</f>
        <v>3029.9702252724869</v>
      </c>
      <c r="X493" s="977">
        <f>SUMIF('7.  Persistence Report'!$D$163:$D$171,$B493,'7.  Persistence Report'!AA$163:AA$171)+'8.  Streetlighting'!N55</f>
        <v>3029.9702252724869</v>
      </c>
      <c r="Y493" s="419"/>
      <c r="Z493" s="403">
        <v>0.03</v>
      </c>
      <c r="AA493" s="403">
        <v>0.43</v>
      </c>
      <c r="AB493" s="403">
        <v>0.25</v>
      </c>
      <c r="AC493" s="403">
        <f>'[6]5.  2015-2020 LRAM'!AC490</f>
        <v>0.26</v>
      </c>
      <c r="AD493" s="403"/>
      <c r="AE493" s="403"/>
      <c r="AF493" s="408">
        <f>'[6]5.  2015-2020 LRAM'!$AF$490</f>
        <v>0.01</v>
      </c>
      <c r="AG493" s="408"/>
      <c r="AH493" s="408"/>
      <c r="AI493" s="408"/>
      <c r="AJ493" s="408"/>
      <c r="AK493" s="408"/>
      <c r="AL493" s="408"/>
      <c r="AM493" s="289">
        <f>SUM(Y493:AL493)</f>
        <v>0.98</v>
      </c>
    </row>
    <row r="494" spans="1:39" outlineLevel="1">
      <c r="A494" s="524"/>
      <c r="B494" s="424" t="s">
        <v>307</v>
      </c>
      <c r="C494" s="284" t="s">
        <v>162</v>
      </c>
      <c r="D494" s="288"/>
      <c r="E494" s="288"/>
      <c r="F494" s="288"/>
      <c r="G494" s="288"/>
      <c r="H494" s="288"/>
      <c r="I494" s="288"/>
      <c r="J494" s="288"/>
      <c r="K494" s="288"/>
      <c r="L494" s="288"/>
      <c r="M494" s="288"/>
      <c r="N494" s="288">
        <f>N493</f>
        <v>12</v>
      </c>
      <c r="O494" s="288"/>
      <c r="P494" s="288"/>
      <c r="Q494" s="288"/>
      <c r="R494" s="288"/>
      <c r="S494" s="288"/>
      <c r="T494" s="288"/>
      <c r="U494" s="288"/>
      <c r="V494" s="288"/>
      <c r="W494" s="288"/>
      <c r="X494" s="288"/>
      <c r="Y494" s="404">
        <f>Y493</f>
        <v>0</v>
      </c>
      <c r="Z494" s="404">
        <f t="shared" ref="Z494" si="1393">Z493</f>
        <v>0.03</v>
      </c>
      <c r="AA494" s="404">
        <f t="shared" ref="AA494" si="1394">AA493</f>
        <v>0.43</v>
      </c>
      <c r="AB494" s="404">
        <f t="shared" ref="AB494" si="1395">AB493</f>
        <v>0.25</v>
      </c>
      <c r="AC494" s="404">
        <f t="shared" ref="AC494" si="1396">AC493</f>
        <v>0.26</v>
      </c>
      <c r="AD494" s="404">
        <f t="shared" ref="AD494" si="1397">AD493</f>
        <v>0</v>
      </c>
      <c r="AE494" s="404">
        <f t="shared" ref="AE494" si="1398">AE493</f>
        <v>0</v>
      </c>
      <c r="AF494" s="404">
        <f t="shared" ref="AF494" si="1399">AF493</f>
        <v>0.01</v>
      </c>
      <c r="AG494" s="404">
        <f t="shared" ref="AG494" si="1400">AG493</f>
        <v>0</v>
      </c>
      <c r="AH494" s="404">
        <f t="shared" ref="AH494" si="1401">AH493</f>
        <v>0</v>
      </c>
      <c r="AI494" s="404">
        <f t="shared" ref="AI494" si="1402">AI493</f>
        <v>0</v>
      </c>
      <c r="AJ494" s="404">
        <f t="shared" ref="AJ494" si="1403">AJ493</f>
        <v>0</v>
      </c>
      <c r="AK494" s="404">
        <f t="shared" ref="AK494" si="1404">AK493</f>
        <v>0</v>
      </c>
      <c r="AL494" s="404">
        <f t="shared" ref="AL494" si="1405">AL493</f>
        <v>0</v>
      </c>
      <c r="AM494" s="299"/>
    </row>
    <row r="495" spans="1:39" outlineLevel="1">
      <c r="A495" s="524"/>
      <c r="B495" s="424"/>
      <c r="C495" s="284"/>
      <c r="D495" s="284"/>
      <c r="E495" s="284"/>
      <c r="F495" s="284"/>
      <c r="G495" s="284"/>
      <c r="H495" s="284"/>
      <c r="I495" s="284"/>
      <c r="J495" s="284"/>
      <c r="K495" s="284"/>
      <c r="L495" s="284"/>
      <c r="M495" s="284"/>
      <c r="N495" s="284"/>
      <c r="O495" s="284"/>
      <c r="P495" s="284"/>
      <c r="Q495" s="284"/>
      <c r="R495" s="284"/>
      <c r="S495" s="284"/>
      <c r="T495" s="284"/>
      <c r="U495" s="284"/>
      <c r="V495" s="284"/>
      <c r="W495" s="284"/>
      <c r="X495" s="284"/>
      <c r="Y495" s="405"/>
      <c r="Z495" s="418"/>
      <c r="AA495" s="418"/>
      <c r="AB495" s="418"/>
      <c r="AC495" s="418"/>
      <c r="AD495" s="418"/>
      <c r="AE495" s="418"/>
      <c r="AF495" s="418"/>
      <c r="AG495" s="418"/>
      <c r="AH495" s="418"/>
      <c r="AI495" s="418"/>
      <c r="AJ495" s="418"/>
      <c r="AK495" s="418"/>
      <c r="AL495" s="418"/>
      <c r="AM495" s="299"/>
    </row>
    <row r="496" spans="1:39" ht="30" outlineLevel="1">
      <c r="A496" s="524">
        <v>27</v>
      </c>
      <c r="B496" s="421" t="s">
        <v>118</v>
      </c>
      <c r="C496" s="284" t="s">
        <v>24</v>
      </c>
      <c r="D496" s="288">
        <f>'[4]LDC Progress'!$CW$17</f>
        <v>0</v>
      </c>
      <c r="E496" s="288"/>
      <c r="F496" s="288"/>
      <c r="G496" s="288"/>
      <c r="H496" s="288"/>
      <c r="I496" s="288"/>
      <c r="J496" s="288"/>
      <c r="K496" s="288"/>
      <c r="L496" s="288"/>
      <c r="M496" s="288"/>
      <c r="N496" s="288">
        <v>12</v>
      </c>
      <c r="O496" s="288">
        <f>'[4]LDC Progress'!$DV$17</f>
        <v>0</v>
      </c>
      <c r="P496" s="288"/>
      <c r="Q496" s="288"/>
      <c r="R496" s="288"/>
      <c r="S496" s="288"/>
      <c r="T496" s="288"/>
      <c r="U496" s="288"/>
      <c r="V496" s="288"/>
      <c r="W496" s="288"/>
      <c r="X496" s="288"/>
      <c r="Y496" s="419"/>
      <c r="Z496" s="403"/>
      <c r="AA496" s="403"/>
      <c r="AB496" s="403"/>
      <c r="AC496" s="403"/>
      <c r="AD496" s="403"/>
      <c r="AE496" s="403"/>
      <c r="AF496" s="408"/>
      <c r="AG496" s="408"/>
      <c r="AH496" s="408"/>
      <c r="AI496" s="408"/>
      <c r="AJ496" s="408"/>
      <c r="AK496" s="408"/>
      <c r="AL496" s="408"/>
      <c r="AM496" s="289">
        <f>SUM(Y496:AL496)</f>
        <v>0</v>
      </c>
    </row>
    <row r="497" spans="1:39" outlineLevel="1">
      <c r="A497" s="524"/>
      <c r="B497" s="424" t="s">
        <v>307</v>
      </c>
      <c r="C497" s="284" t="s">
        <v>162</v>
      </c>
      <c r="D497" s="288"/>
      <c r="E497" s="288"/>
      <c r="F497" s="288"/>
      <c r="G497" s="288"/>
      <c r="H497" s="288"/>
      <c r="I497" s="288"/>
      <c r="J497" s="288"/>
      <c r="K497" s="288"/>
      <c r="L497" s="288"/>
      <c r="M497" s="288"/>
      <c r="N497" s="288">
        <f>N496</f>
        <v>12</v>
      </c>
      <c r="O497" s="288"/>
      <c r="P497" s="288"/>
      <c r="Q497" s="288"/>
      <c r="R497" s="288"/>
      <c r="S497" s="288"/>
      <c r="T497" s="288"/>
      <c r="U497" s="288"/>
      <c r="V497" s="288"/>
      <c r="W497" s="288"/>
      <c r="X497" s="288"/>
      <c r="Y497" s="404">
        <f>Y496</f>
        <v>0</v>
      </c>
      <c r="Z497" s="404">
        <f t="shared" ref="Z497" si="1406">Z496</f>
        <v>0</v>
      </c>
      <c r="AA497" s="404">
        <f t="shared" ref="AA497" si="1407">AA496</f>
        <v>0</v>
      </c>
      <c r="AB497" s="404">
        <f t="shared" ref="AB497" si="1408">AB496</f>
        <v>0</v>
      </c>
      <c r="AC497" s="404">
        <f t="shared" ref="AC497" si="1409">AC496</f>
        <v>0</v>
      </c>
      <c r="AD497" s="404">
        <f t="shared" ref="AD497" si="1410">AD496</f>
        <v>0</v>
      </c>
      <c r="AE497" s="404">
        <f t="shared" ref="AE497" si="1411">AE496</f>
        <v>0</v>
      </c>
      <c r="AF497" s="404">
        <f t="shared" ref="AF497" si="1412">AF496</f>
        <v>0</v>
      </c>
      <c r="AG497" s="404">
        <f t="shared" ref="AG497" si="1413">AG496</f>
        <v>0</v>
      </c>
      <c r="AH497" s="404">
        <f t="shared" ref="AH497" si="1414">AH496</f>
        <v>0</v>
      </c>
      <c r="AI497" s="404">
        <f t="shared" ref="AI497" si="1415">AI496</f>
        <v>0</v>
      </c>
      <c r="AJ497" s="404">
        <f t="shared" ref="AJ497" si="1416">AJ496</f>
        <v>0</v>
      </c>
      <c r="AK497" s="404">
        <f t="shared" ref="AK497" si="1417">AK496</f>
        <v>0</v>
      </c>
      <c r="AL497" s="404">
        <f t="shared" ref="AL497" si="1418">AL496</f>
        <v>0</v>
      </c>
      <c r="AM497" s="299"/>
    </row>
    <row r="498" spans="1:39" outlineLevel="1">
      <c r="A498" s="524"/>
      <c r="B498" s="424"/>
      <c r="C498" s="284"/>
      <c r="D498" s="284"/>
      <c r="E498" s="284"/>
      <c r="F498" s="284"/>
      <c r="G498" s="284"/>
      <c r="H498" s="284"/>
      <c r="I498" s="284"/>
      <c r="J498" s="284"/>
      <c r="K498" s="284"/>
      <c r="L498" s="284"/>
      <c r="M498" s="284"/>
      <c r="N498" s="284"/>
      <c r="O498" s="284"/>
      <c r="P498" s="284"/>
      <c r="Q498" s="284"/>
      <c r="R498" s="284"/>
      <c r="S498" s="284"/>
      <c r="T498" s="284"/>
      <c r="U498" s="284"/>
      <c r="V498" s="284"/>
      <c r="W498" s="284"/>
      <c r="X498" s="284"/>
      <c r="Y498" s="405"/>
      <c r="Z498" s="418"/>
      <c r="AA498" s="418"/>
      <c r="AB498" s="418"/>
      <c r="AC498" s="418"/>
      <c r="AD498" s="418"/>
      <c r="AE498" s="418"/>
      <c r="AF498" s="418"/>
      <c r="AG498" s="418"/>
      <c r="AH498" s="418"/>
      <c r="AI498" s="418"/>
      <c r="AJ498" s="418"/>
      <c r="AK498" s="418"/>
      <c r="AL498" s="418"/>
      <c r="AM498" s="299"/>
    </row>
    <row r="499" spans="1:39" ht="30" outlineLevel="1">
      <c r="A499" s="524">
        <v>28</v>
      </c>
      <c r="B499" s="421" t="s">
        <v>119</v>
      </c>
      <c r="C499" s="284" t="s">
        <v>24</v>
      </c>
      <c r="D499" s="288">
        <f>'[4]LDC Progress'!$CW$18</f>
        <v>72721</v>
      </c>
      <c r="E499" s="288">
        <f>SUMIF('7.  Persistence Report'!$D$163:$D$171,$B499,'7.  Persistence Report'!AX$163:AX$171)</f>
        <v>72721</v>
      </c>
      <c r="F499" s="288">
        <f>SUMIF('7.  Persistence Report'!$D$163:$D$171,$B499,'7.  Persistence Report'!AY$163:AY$171)</f>
        <v>72721</v>
      </c>
      <c r="G499" s="288">
        <f>SUMIF('7.  Persistence Report'!$D$163:$D$171,$B499,'7.  Persistence Report'!AZ$163:AZ$171)</f>
        <v>72721</v>
      </c>
      <c r="H499" s="288">
        <f>SUMIF('7.  Persistence Report'!$D$163:$D$171,$B499,'7.  Persistence Report'!BA$163:BA$171)</f>
        <v>72721</v>
      </c>
      <c r="I499" s="288">
        <f>SUMIF('7.  Persistence Report'!$D$163:$D$171,$B499,'7.  Persistence Report'!BB$163:BB$171)</f>
        <v>72721</v>
      </c>
      <c r="J499" s="288">
        <f>SUMIF('7.  Persistence Report'!$D$163:$D$171,$B499,'7.  Persistence Report'!BC$163:BC$171)</f>
        <v>72721</v>
      </c>
      <c r="K499" s="288">
        <f>SUMIF('7.  Persistence Report'!$D$163:$D$171,$B499,'7.  Persistence Report'!BD$163:BD$171)</f>
        <v>72721</v>
      </c>
      <c r="L499" s="288">
        <f>SUMIF('7.  Persistence Report'!$D$163:$D$171,$B499,'7.  Persistence Report'!BE$163:BE$171)</f>
        <v>72721</v>
      </c>
      <c r="M499" s="288">
        <f>SUMIF('7.  Persistence Report'!$D$163:$D$171,$B499,'7.  Persistence Report'!BF$163:BF$171)</f>
        <v>72721</v>
      </c>
      <c r="N499" s="288">
        <v>12</v>
      </c>
      <c r="O499" s="288">
        <f>'[4]LDC Progress'!$DV$18</f>
        <v>16</v>
      </c>
      <c r="P499" s="288">
        <f>SUMIF('7.  Persistence Report'!$D$163:$D$171,$B499,'7.  Persistence Report'!S$163:S$171)</f>
        <v>16</v>
      </c>
      <c r="Q499" s="288">
        <f>SUMIF('7.  Persistence Report'!$D$163:$D$171,$B499,'7.  Persistence Report'!T$163:T$171)</f>
        <v>16</v>
      </c>
      <c r="R499" s="288">
        <f>SUMIF('7.  Persistence Report'!$D$163:$D$171,$B499,'7.  Persistence Report'!U$163:U$171)</f>
        <v>16</v>
      </c>
      <c r="S499" s="288">
        <f>SUMIF('7.  Persistence Report'!$D$163:$D$171,$B499,'7.  Persistence Report'!V$163:V$171)</f>
        <v>16</v>
      </c>
      <c r="T499" s="288">
        <f>SUMIF('7.  Persistence Report'!$D$163:$D$171,$B499,'7.  Persistence Report'!W$163:W$171)</f>
        <v>16</v>
      </c>
      <c r="U499" s="288">
        <f>SUMIF('7.  Persistence Report'!$D$163:$D$171,$B499,'7.  Persistence Report'!X$163:X$171)</f>
        <v>16</v>
      </c>
      <c r="V499" s="288">
        <f>SUMIF('7.  Persistence Report'!$D$163:$D$171,$B499,'7.  Persistence Report'!Y$163:Y$171)</f>
        <v>16</v>
      </c>
      <c r="W499" s="288">
        <f>SUMIF('7.  Persistence Report'!$D$163:$D$171,$B499,'7.  Persistence Report'!Z$163:Z$171)</f>
        <v>16</v>
      </c>
      <c r="X499" s="288">
        <f>SUMIF('7.  Persistence Report'!$D$163:$D$171,$B499,'7.  Persistence Report'!AA$163:AA$171)</f>
        <v>16</v>
      </c>
      <c r="Y499" s="419"/>
      <c r="Z499" s="403"/>
      <c r="AA499" s="403">
        <f>'[6]5.  2015-2020 LRAM'!$AA$496</f>
        <v>1</v>
      </c>
      <c r="AB499" s="403"/>
      <c r="AC499" s="403"/>
      <c r="AD499" s="403"/>
      <c r="AE499" s="403"/>
      <c r="AF499" s="408"/>
      <c r="AG499" s="408"/>
      <c r="AH499" s="408"/>
      <c r="AI499" s="408"/>
      <c r="AJ499" s="408"/>
      <c r="AK499" s="408"/>
      <c r="AL499" s="408"/>
      <c r="AM499" s="289">
        <f>SUM(Y499:AL499)</f>
        <v>1</v>
      </c>
    </row>
    <row r="500" spans="1:39" outlineLevel="1">
      <c r="A500" s="524"/>
      <c r="B500" s="424" t="s">
        <v>307</v>
      </c>
      <c r="C500" s="284" t="s">
        <v>162</v>
      </c>
      <c r="D500" s="288"/>
      <c r="E500" s="288"/>
      <c r="F500" s="288"/>
      <c r="G500" s="288"/>
      <c r="H500" s="288"/>
      <c r="I500" s="288"/>
      <c r="J500" s="288"/>
      <c r="K500" s="288"/>
      <c r="L500" s="288"/>
      <c r="M500" s="288"/>
      <c r="N500" s="288">
        <f>N499</f>
        <v>12</v>
      </c>
      <c r="O500" s="288"/>
      <c r="P500" s="288"/>
      <c r="Q500" s="288"/>
      <c r="R500" s="288"/>
      <c r="S500" s="288"/>
      <c r="T500" s="288"/>
      <c r="U500" s="288"/>
      <c r="V500" s="288"/>
      <c r="W500" s="288"/>
      <c r="X500" s="288"/>
      <c r="Y500" s="404">
        <f>Y499</f>
        <v>0</v>
      </c>
      <c r="Z500" s="404">
        <f t="shared" ref="Z500" si="1419">Z499</f>
        <v>0</v>
      </c>
      <c r="AA500" s="404">
        <f t="shared" ref="AA500" si="1420">AA499</f>
        <v>1</v>
      </c>
      <c r="AB500" s="404">
        <f t="shared" ref="AB500" si="1421">AB499</f>
        <v>0</v>
      </c>
      <c r="AC500" s="404">
        <f t="shared" ref="AC500" si="1422">AC499</f>
        <v>0</v>
      </c>
      <c r="AD500" s="404">
        <f t="shared" ref="AD500" si="1423">AD499</f>
        <v>0</v>
      </c>
      <c r="AE500" s="404">
        <f t="shared" ref="AE500" si="1424">AE499</f>
        <v>0</v>
      </c>
      <c r="AF500" s="404">
        <f t="shared" ref="AF500" si="1425">AF499</f>
        <v>0</v>
      </c>
      <c r="AG500" s="404">
        <f t="shared" ref="AG500" si="1426">AG499</f>
        <v>0</v>
      </c>
      <c r="AH500" s="404">
        <f t="shared" ref="AH500" si="1427">AH499</f>
        <v>0</v>
      </c>
      <c r="AI500" s="404">
        <f t="shared" ref="AI500" si="1428">AI499</f>
        <v>0</v>
      </c>
      <c r="AJ500" s="404">
        <f t="shared" ref="AJ500" si="1429">AJ499</f>
        <v>0</v>
      </c>
      <c r="AK500" s="404">
        <f t="shared" ref="AK500" si="1430">AK499</f>
        <v>0</v>
      </c>
      <c r="AL500" s="404">
        <f t="shared" ref="AL500" si="1431">AL499</f>
        <v>0</v>
      </c>
      <c r="AM500" s="299"/>
    </row>
    <row r="501" spans="1:39" outlineLevel="1">
      <c r="A501" s="524"/>
      <c r="B501" s="424"/>
      <c r="C501" s="284"/>
      <c r="D501" s="284"/>
      <c r="E501" s="284"/>
      <c r="F501" s="284"/>
      <c r="G501" s="284"/>
      <c r="H501" s="284"/>
      <c r="I501" s="284"/>
      <c r="J501" s="284"/>
      <c r="K501" s="284"/>
      <c r="L501" s="284"/>
      <c r="M501" s="284"/>
      <c r="N501" s="284"/>
      <c r="O501" s="284"/>
      <c r="P501" s="284"/>
      <c r="Q501" s="284"/>
      <c r="R501" s="284"/>
      <c r="S501" s="284"/>
      <c r="T501" s="284"/>
      <c r="U501" s="284"/>
      <c r="V501" s="284"/>
      <c r="W501" s="284"/>
      <c r="X501" s="284"/>
      <c r="Y501" s="405"/>
      <c r="Z501" s="418"/>
      <c r="AA501" s="418"/>
      <c r="AB501" s="418"/>
      <c r="AC501" s="418"/>
      <c r="AD501" s="418"/>
      <c r="AE501" s="418"/>
      <c r="AF501" s="418"/>
      <c r="AG501" s="418"/>
      <c r="AH501" s="418"/>
      <c r="AI501" s="418"/>
      <c r="AJ501" s="418"/>
      <c r="AK501" s="418"/>
      <c r="AL501" s="418"/>
      <c r="AM501" s="299"/>
    </row>
    <row r="502" spans="1:39" ht="30" outlineLevel="1">
      <c r="A502" s="524">
        <v>29</v>
      </c>
      <c r="B502" s="421" t="s">
        <v>120</v>
      </c>
      <c r="C502" s="284" t="s">
        <v>24</v>
      </c>
      <c r="D502" s="288">
        <f>'[4]LDC Progress'!$CW$19</f>
        <v>0</v>
      </c>
      <c r="E502" s="288"/>
      <c r="F502" s="288"/>
      <c r="G502" s="288"/>
      <c r="H502" s="288"/>
      <c r="I502" s="288"/>
      <c r="J502" s="288"/>
      <c r="K502" s="288"/>
      <c r="L502" s="288"/>
      <c r="M502" s="288"/>
      <c r="N502" s="288">
        <v>3</v>
      </c>
      <c r="O502" s="288">
        <f>'[4]LDC Progress'!$DV$19</f>
        <v>0</v>
      </c>
      <c r="P502" s="288"/>
      <c r="Q502" s="288"/>
      <c r="R502" s="288"/>
      <c r="S502" s="288"/>
      <c r="T502" s="288"/>
      <c r="U502" s="288"/>
      <c r="V502" s="288"/>
      <c r="W502" s="288"/>
      <c r="X502" s="288"/>
      <c r="Y502" s="419"/>
      <c r="Z502" s="403"/>
      <c r="AA502" s="403"/>
      <c r="AB502" s="403"/>
      <c r="AC502" s="403"/>
      <c r="AD502" s="403"/>
      <c r="AE502" s="403"/>
      <c r="AF502" s="408"/>
      <c r="AG502" s="408"/>
      <c r="AH502" s="408"/>
      <c r="AI502" s="408"/>
      <c r="AJ502" s="408"/>
      <c r="AK502" s="408"/>
      <c r="AL502" s="408"/>
      <c r="AM502" s="289">
        <f>SUM(Y502:AL502)</f>
        <v>0</v>
      </c>
    </row>
    <row r="503" spans="1:39" outlineLevel="1">
      <c r="A503" s="524"/>
      <c r="B503" s="424" t="s">
        <v>307</v>
      </c>
      <c r="C503" s="284" t="s">
        <v>162</v>
      </c>
      <c r="D503" s="288"/>
      <c r="E503" s="288"/>
      <c r="F503" s="288"/>
      <c r="G503" s="288"/>
      <c r="H503" s="288"/>
      <c r="I503" s="288"/>
      <c r="J503" s="288"/>
      <c r="K503" s="288"/>
      <c r="L503" s="288"/>
      <c r="M503" s="288"/>
      <c r="N503" s="288">
        <f>N502</f>
        <v>3</v>
      </c>
      <c r="O503" s="288"/>
      <c r="P503" s="288"/>
      <c r="Q503" s="288"/>
      <c r="R503" s="288"/>
      <c r="S503" s="288"/>
      <c r="T503" s="288"/>
      <c r="U503" s="288"/>
      <c r="V503" s="288"/>
      <c r="W503" s="288"/>
      <c r="X503" s="288"/>
      <c r="Y503" s="404">
        <f>Y502</f>
        <v>0</v>
      </c>
      <c r="Z503" s="404">
        <f t="shared" ref="Z503" si="1432">Z502</f>
        <v>0</v>
      </c>
      <c r="AA503" s="404">
        <f t="shared" ref="AA503" si="1433">AA502</f>
        <v>0</v>
      </c>
      <c r="AB503" s="404">
        <f t="shared" ref="AB503" si="1434">AB502</f>
        <v>0</v>
      </c>
      <c r="AC503" s="404">
        <f t="shared" ref="AC503" si="1435">AC502</f>
        <v>0</v>
      </c>
      <c r="AD503" s="404">
        <f t="shared" ref="AD503" si="1436">AD502</f>
        <v>0</v>
      </c>
      <c r="AE503" s="404">
        <f t="shared" ref="AE503" si="1437">AE502</f>
        <v>0</v>
      </c>
      <c r="AF503" s="404">
        <f t="shared" ref="AF503" si="1438">AF502</f>
        <v>0</v>
      </c>
      <c r="AG503" s="404">
        <f t="shared" ref="AG503" si="1439">AG502</f>
        <v>0</v>
      </c>
      <c r="AH503" s="404">
        <f t="shared" ref="AH503" si="1440">AH502</f>
        <v>0</v>
      </c>
      <c r="AI503" s="404">
        <f t="shared" ref="AI503" si="1441">AI502</f>
        <v>0</v>
      </c>
      <c r="AJ503" s="404">
        <f t="shared" ref="AJ503" si="1442">AJ502</f>
        <v>0</v>
      </c>
      <c r="AK503" s="404">
        <f t="shared" ref="AK503" si="1443">AK502</f>
        <v>0</v>
      </c>
      <c r="AL503" s="404">
        <f t="shared" ref="AL503" si="1444">AL502</f>
        <v>0</v>
      </c>
      <c r="AM503" s="299"/>
    </row>
    <row r="504" spans="1:39" outlineLevel="1">
      <c r="A504" s="524"/>
      <c r="B504" s="424"/>
      <c r="C504" s="284"/>
      <c r="D504" s="284"/>
      <c r="E504" s="284"/>
      <c r="F504" s="284"/>
      <c r="G504" s="284"/>
      <c r="H504" s="284"/>
      <c r="I504" s="284"/>
      <c r="J504" s="284"/>
      <c r="K504" s="284"/>
      <c r="L504" s="284"/>
      <c r="M504" s="284"/>
      <c r="N504" s="284"/>
      <c r="O504" s="284"/>
      <c r="P504" s="284"/>
      <c r="Q504" s="284"/>
      <c r="R504" s="284"/>
      <c r="S504" s="284"/>
      <c r="T504" s="284"/>
      <c r="U504" s="284"/>
      <c r="V504" s="284"/>
      <c r="W504" s="284"/>
      <c r="X504" s="284"/>
      <c r="Y504" s="405"/>
      <c r="Z504" s="418"/>
      <c r="AA504" s="418"/>
      <c r="AB504" s="418"/>
      <c r="AC504" s="418"/>
      <c r="AD504" s="418"/>
      <c r="AE504" s="418"/>
      <c r="AF504" s="418"/>
      <c r="AG504" s="418"/>
      <c r="AH504" s="418"/>
      <c r="AI504" s="418"/>
      <c r="AJ504" s="418"/>
      <c r="AK504" s="418"/>
      <c r="AL504" s="418"/>
      <c r="AM504" s="299"/>
    </row>
    <row r="505" spans="1:39" ht="30" outlineLevel="1">
      <c r="A505" s="524">
        <v>30</v>
      </c>
      <c r="B505" s="421" t="s">
        <v>121</v>
      </c>
      <c r="C505" s="284" t="s">
        <v>24</v>
      </c>
      <c r="D505" s="288">
        <f>'[4]LDC Progress'!$CW$21</f>
        <v>0</v>
      </c>
      <c r="E505" s="288"/>
      <c r="F505" s="288"/>
      <c r="G505" s="288"/>
      <c r="H505" s="288"/>
      <c r="I505" s="288"/>
      <c r="J505" s="288"/>
      <c r="K505" s="288"/>
      <c r="L505" s="288"/>
      <c r="M505" s="288"/>
      <c r="N505" s="288">
        <v>12</v>
      </c>
      <c r="O505" s="288">
        <f>'[4]LDC Progress'!$DV$21</f>
        <v>0</v>
      </c>
      <c r="P505" s="288"/>
      <c r="Q505" s="288"/>
      <c r="R505" s="288"/>
      <c r="S505" s="288"/>
      <c r="T505" s="288"/>
      <c r="U505" s="288"/>
      <c r="V505" s="288"/>
      <c r="W505" s="288"/>
      <c r="X505" s="288"/>
      <c r="Y505" s="419"/>
      <c r="Z505" s="403"/>
      <c r="AA505" s="403"/>
      <c r="AB505" s="403"/>
      <c r="AC505" s="403"/>
      <c r="AD505" s="403"/>
      <c r="AE505" s="403"/>
      <c r="AF505" s="408"/>
      <c r="AG505" s="408"/>
      <c r="AH505" s="408"/>
      <c r="AI505" s="408"/>
      <c r="AJ505" s="408"/>
      <c r="AK505" s="408"/>
      <c r="AL505" s="408"/>
      <c r="AM505" s="289">
        <f>SUM(Y505:AL505)</f>
        <v>0</v>
      </c>
    </row>
    <row r="506" spans="1:39" outlineLevel="1">
      <c r="A506" s="524"/>
      <c r="B506" s="424" t="s">
        <v>307</v>
      </c>
      <c r="C506" s="284" t="s">
        <v>162</v>
      </c>
      <c r="D506" s="288"/>
      <c r="E506" s="288"/>
      <c r="F506" s="288"/>
      <c r="G506" s="288"/>
      <c r="H506" s="288"/>
      <c r="I506" s="288"/>
      <c r="J506" s="288"/>
      <c r="K506" s="288"/>
      <c r="L506" s="288"/>
      <c r="M506" s="288"/>
      <c r="N506" s="288">
        <f>N505</f>
        <v>12</v>
      </c>
      <c r="O506" s="288"/>
      <c r="P506" s="288"/>
      <c r="Q506" s="288"/>
      <c r="R506" s="288"/>
      <c r="S506" s="288"/>
      <c r="T506" s="288"/>
      <c r="U506" s="288"/>
      <c r="V506" s="288"/>
      <c r="W506" s="288"/>
      <c r="X506" s="288"/>
      <c r="Y506" s="404">
        <f>Y505</f>
        <v>0</v>
      </c>
      <c r="Z506" s="404">
        <f t="shared" ref="Z506" si="1445">Z505</f>
        <v>0</v>
      </c>
      <c r="AA506" s="404">
        <f t="shared" ref="AA506" si="1446">AA505</f>
        <v>0</v>
      </c>
      <c r="AB506" s="404">
        <f t="shared" ref="AB506" si="1447">AB505</f>
        <v>0</v>
      </c>
      <c r="AC506" s="404">
        <f t="shared" ref="AC506" si="1448">AC505</f>
        <v>0</v>
      </c>
      <c r="AD506" s="404">
        <f t="shared" ref="AD506" si="1449">AD505</f>
        <v>0</v>
      </c>
      <c r="AE506" s="404">
        <f t="shared" ref="AE506" si="1450">AE505</f>
        <v>0</v>
      </c>
      <c r="AF506" s="404">
        <f t="shared" ref="AF506" si="1451">AF505</f>
        <v>0</v>
      </c>
      <c r="AG506" s="404">
        <f t="shared" ref="AG506" si="1452">AG505</f>
        <v>0</v>
      </c>
      <c r="AH506" s="404">
        <f t="shared" ref="AH506" si="1453">AH505</f>
        <v>0</v>
      </c>
      <c r="AI506" s="404">
        <f t="shared" ref="AI506" si="1454">AI505</f>
        <v>0</v>
      </c>
      <c r="AJ506" s="404">
        <f t="shared" ref="AJ506" si="1455">AJ505</f>
        <v>0</v>
      </c>
      <c r="AK506" s="404">
        <f t="shared" ref="AK506" si="1456">AK505</f>
        <v>0</v>
      </c>
      <c r="AL506" s="404">
        <f t="shared" ref="AL506" si="1457">AL505</f>
        <v>0</v>
      </c>
      <c r="AM506" s="299"/>
    </row>
    <row r="507" spans="1:39" outlineLevel="1">
      <c r="A507" s="524"/>
      <c r="B507" s="424"/>
      <c r="C507" s="284"/>
      <c r="D507" s="284"/>
      <c r="E507" s="284"/>
      <c r="F507" s="284"/>
      <c r="G507" s="284"/>
      <c r="H507" s="284"/>
      <c r="I507" s="284"/>
      <c r="J507" s="284"/>
      <c r="K507" s="284"/>
      <c r="L507" s="284"/>
      <c r="M507" s="284"/>
      <c r="N507" s="284"/>
      <c r="O507" s="284"/>
      <c r="P507" s="284"/>
      <c r="Q507" s="284"/>
      <c r="R507" s="284"/>
      <c r="S507" s="284"/>
      <c r="T507" s="284"/>
      <c r="U507" s="284"/>
      <c r="V507" s="284"/>
      <c r="W507" s="284"/>
      <c r="X507" s="284"/>
      <c r="Y507" s="405"/>
      <c r="Z507" s="418"/>
      <c r="AA507" s="418"/>
      <c r="AB507" s="418"/>
      <c r="AC507" s="418"/>
      <c r="AD507" s="418"/>
      <c r="AE507" s="418"/>
      <c r="AF507" s="418"/>
      <c r="AG507" s="418"/>
      <c r="AH507" s="418"/>
      <c r="AI507" s="418"/>
      <c r="AJ507" s="418"/>
      <c r="AK507" s="418"/>
      <c r="AL507" s="418"/>
      <c r="AM507" s="299"/>
    </row>
    <row r="508" spans="1:39" ht="30" outlineLevel="1">
      <c r="A508" s="524">
        <v>31</v>
      </c>
      <c r="B508" s="421" t="s">
        <v>122</v>
      </c>
      <c r="C508" s="284" t="s">
        <v>24</v>
      </c>
      <c r="D508" s="288">
        <f>'[4]LDC Progress'!$CW$23</f>
        <v>0</v>
      </c>
      <c r="E508" s="288"/>
      <c r="F508" s="288"/>
      <c r="G508" s="288"/>
      <c r="H508" s="288"/>
      <c r="I508" s="288"/>
      <c r="J508" s="288"/>
      <c r="K508" s="288"/>
      <c r="L508" s="288"/>
      <c r="M508" s="288"/>
      <c r="N508" s="288">
        <v>12</v>
      </c>
      <c r="O508" s="288">
        <f>'[4]LDC Progress'!$DV$23</f>
        <v>0</v>
      </c>
      <c r="P508" s="288"/>
      <c r="Q508" s="288"/>
      <c r="R508" s="288"/>
      <c r="S508" s="288"/>
      <c r="T508" s="288"/>
      <c r="U508" s="288"/>
      <c r="V508" s="288"/>
      <c r="W508" s="288"/>
      <c r="X508" s="288"/>
      <c r="Y508" s="419"/>
      <c r="Z508" s="403"/>
      <c r="AA508" s="403"/>
      <c r="AB508" s="403"/>
      <c r="AC508" s="403"/>
      <c r="AD508" s="403"/>
      <c r="AE508" s="403"/>
      <c r="AF508" s="408"/>
      <c r="AG508" s="408"/>
      <c r="AH508" s="408"/>
      <c r="AI508" s="408"/>
      <c r="AJ508" s="408"/>
      <c r="AK508" s="408"/>
      <c r="AL508" s="408"/>
      <c r="AM508" s="289">
        <f>SUM(Y508:AL508)</f>
        <v>0</v>
      </c>
    </row>
    <row r="509" spans="1:39" outlineLevel="1">
      <c r="A509" s="524"/>
      <c r="B509" s="424" t="s">
        <v>307</v>
      </c>
      <c r="C509" s="284" t="s">
        <v>162</v>
      </c>
      <c r="D509" s="288"/>
      <c r="E509" s="288"/>
      <c r="F509" s="288"/>
      <c r="G509" s="288"/>
      <c r="H509" s="288"/>
      <c r="I509" s="288"/>
      <c r="J509" s="288"/>
      <c r="K509" s="288"/>
      <c r="L509" s="288"/>
      <c r="M509" s="288"/>
      <c r="N509" s="288">
        <f>N508</f>
        <v>12</v>
      </c>
      <c r="O509" s="288"/>
      <c r="P509" s="288"/>
      <c r="Q509" s="288"/>
      <c r="R509" s="288"/>
      <c r="S509" s="288"/>
      <c r="T509" s="288"/>
      <c r="U509" s="288"/>
      <c r="V509" s="288"/>
      <c r="W509" s="288"/>
      <c r="X509" s="288"/>
      <c r="Y509" s="404">
        <f>Y508</f>
        <v>0</v>
      </c>
      <c r="Z509" s="404">
        <f t="shared" ref="Z509" si="1458">Z508</f>
        <v>0</v>
      </c>
      <c r="AA509" s="404">
        <f t="shared" ref="AA509" si="1459">AA508</f>
        <v>0</v>
      </c>
      <c r="AB509" s="404">
        <f t="shared" ref="AB509" si="1460">AB508</f>
        <v>0</v>
      </c>
      <c r="AC509" s="404">
        <f t="shared" ref="AC509" si="1461">AC508</f>
        <v>0</v>
      </c>
      <c r="AD509" s="404">
        <f t="shared" ref="AD509" si="1462">AD508</f>
        <v>0</v>
      </c>
      <c r="AE509" s="404">
        <f t="shared" ref="AE509" si="1463">AE508</f>
        <v>0</v>
      </c>
      <c r="AF509" s="404">
        <f t="shared" ref="AF509" si="1464">AF508</f>
        <v>0</v>
      </c>
      <c r="AG509" s="404">
        <f t="shared" ref="AG509" si="1465">AG508</f>
        <v>0</v>
      </c>
      <c r="AH509" s="404">
        <f t="shared" ref="AH509" si="1466">AH508</f>
        <v>0</v>
      </c>
      <c r="AI509" s="404">
        <f t="shared" ref="AI509" si="1467">AI508</f>
        <v>0</v>
      </c>
      <c r="AJ509" s="404">
        <f t="shared" ref="AJ509" si="1468">AJ508</f>
        <v>0</v>
      </c>
      <c r="AK509" s="404">
        <f t="shared" ref="AK509" si="1469">AK508</f>
        <v>0</v>
      </c>
      <c r="AL509" s="404">
        <f t="shared" ref="AL509" si="1470">AL508</f>
        <v>0</v>
      </c>
      <c r="AM509" s="299"/>
    </row>
    <row r="510" spans="1:39" outlineLevel="1">
      <c r="A510" s="524"/>
      <c r="B510" s="421"/>
      <c r="C510" s="284"/>
      <c r="D510" s="284"/>
      <c r="E510" s="284"/>
      <c r="F510" s="284"/>
      <c r="G510" s="284"/>
      <c r="H510" s="284"/>
      <c r="I510" s="284"/>
      <c r="J510" s="284"/>
      <c r="K510" s="284"/>
      <c r="L510" s="284"/>
      <c r="M510" s="284"/>
      <c r="N510" s="284"/>
      <c r="O510" s="284"/>
      <c r="P510" s="284"/>
      <c r="Q510" s="284"/>
      <c r="R510" s="284"/>
      <c r="S510" s="284"/>
      <c r="T510" s="284"/>
      <c r="U510" s="284"/>
      <c r="V510" s="284"/>
      <c r="W510" s="284"/>
      <c r="X510" s="284"/>
      <c r="Y510" s="405"/>
      <c r="Z510" s="418"/>
      <c r="AA510" s="418"/>
      <c r="AB510" s="418"/>
      <c r="AC510" s="418"/>
      <c r="AD510" s="418"/>
      <c r="AE510" s="418"/>
      <c r="AF510" s="418"/>
      <c r="AG510" s="418"/>
      <c r="AH510" s="418"/>
      <c r="AI510" s="418"/>
      <c r="AJ510" s="418"/>
      <c r="AK510" s="418"/>
      <c r="AL510" s="418"/>
      <c r="AM510" s="299"/>
    </row>
    <row r="511" spans="1:39" ht="30" outlineLevel="1">
      <c r="A511" s="524">
        <v>32</v>
      </c>
      <c r="B511" s="421" t="s">
        <v>123</v>
      </c>
      <c r="C511" s="284" t="s">
        <v>24</v>
      </c>
      <c r="D511" s="288">
        <f>'[4]LDC Progress'!$CW$22</f>
        <v>6141</v>
      </c>
      <c r="E511" s="288">
        <f>SUMIF('7.  Persistence Report'!$D$163:$D$171,$B511,'7.  Persistence Report'!AX$163:AX$171)</f>
        <v>6141</v>
      </c>
      <c r="F511" s="288">
        <f>SUMIF('7.  Persistence Report'!$D$163:$D$171,$B511,'7.  Persistence Report'!AY$163:AY$171)</f>
        <v>6141</v>
      </c>
      <c r="G511" s="288">
        <f>SUMIF('7.  Persistence Report'!$D$163:$D$171,$B511,'7.  Persistence Report'!AZ$163:AZ$171)</f>
        <v>6141</v>
      </c>
      <c r="H511" s="288">
        <f>SUMIF('7.  Persistence Report'!$D$163:$D$171,$B511,'7.  Persistence Report'!BA$163:BA$171)</f>
        <v>6141</v>
      </c>
      <c r="I511" s="288">
        <f>SUMIF('7.  Persistence Report'!$D$163:$D$171,$B511,'7.  Persistence Report'!BB$163:BB$171)</f>
        <v>6141</v>
      </c>
      <c r="J511" s="288">
        <f>SUMIF('7.  Persistence Report'!$D$163:$D$171,$B511,'7.  Persistence Report'!BC$163:BC$171)</f>
        <v>6141</v>
      </c>
      <c r="K511" s="288">
        <f>SUMIF('7.  Persistence Report'!$D$163:$D$171,$B511,'7.  Persistence Report'!BD$163:BD$171)</f>
        <v>6141</v>
      </c>
      <c r="L511" s="288">
        <f>SUMIF('7.  Persistence Report'!$D$163:$D$171,$B511,'7.  Persistence Report'!BE$163:BE$171)</f>
        <v>6141</v>
      </c>
      <c r="M511" s="288">
        <f>SUMIF('7.  Persistence Report'!$D$163:$D$171,$B511,'7.  Persistence Report'!BF$163:BF$171)</f>
        <v>6141</v>
      </c>
      <c r="N511" s="288">
        <v>12</v>
      </c>
      <c r="O511" s="288">
        <f>'[4]LDC Progress'!$DV$22</f>
        <v>0</v>
      </c>
      <c r="P511" s="288"/>
      <c r="Q511" s="288"/>
      <c r="R511" s="288"/>
      <c r="S511" s="288"/>
      <c r="T511" s="288"/>
      <c r="U511" s="288"/>
      <c r="V511" s="288"/>
      <c r="W511" s="288"/>
      <c r="X511" s="288"/>
      <c r="Y511" s="419"/>
      <c r="Z511" s="403"/>
      <c r="AA511" s="403">
        <v>1</v>
      </c>
      <c r="AB511" s="403"/>
      <c r="AC511" s="403"/>
      <c r="AD511" s="403"/>
      <c r="AE511" s="403"/>
      <c r="AF511" s="408"/>
      <c r="AG511" s="408"/>
      <c r="AH511" s="408"/>
      <c r="AI511" s="408"/>
      <c r="AJ511" s="408"/>
      <c r="AK511" s="408"/>
      <c r="AL511" s="408"/>
      <c r="AM511" s="289">
        <f>SUM(Y511:AL511)</f>
        <v>1</v>
      </c>
    </row>
    <row r="512" spans="1:39" outlineLevel="1">
      <c r="A512" s="524"/>
      <c r="B512" s="424" t="s">
        <v>307</v>
      </c>
      <c r="C512" s="284" t="s">
        <v>162</v>
      </c>
      <c r="D512" s="288"/>
      <c r="E512" s="288"/>
      <c r="F512" s="288"/>
      <c r="G512" s="288"/>
      <c r="H512" s="288"/>
      <c r="I512" s="288"/>
      <c r="J512" s="288"/>
      <c r="K512" s="288"/>
      <c r="L512" s="288"/>
      <c r="M512" s="288"/>
      <c r="N512" s="288">
        <f>N511</f>
        <v>12</v>
      </c>
      <c r="O512" s="288"/>
      <c r="P512" s="288"/>
      <c r="Q512" s="288"/>
      <c r="R512" s="288"/>
      <c r="S512" s="288"/>
      <c r="T512" s="288"/>
      <c r="U512" s="288"/>
      <c r="V512" s="288"/>
      <c r="W512" s="288"/>
      <c r="X512" s="288"/>
      <c r="Y512" s="404">
        <f>Y511</f>
        <v>0</v>
      </c>
      <c r="Z512" s="404">
        <f t="shared" ref="Z512" si="1471">Z511</f>
        <v>0</v>
      </c>
      <c r="AA512" s="404">
        <f t="shared" ref="AA512" si="1472">AA511</f>
        <v>1</v>
      </c>
      <c r="AB512" s="404">
        <f t="shared" ref="AB512" si="1473">AB511</f>
        <v>0</v>
      </c>
      <c r="AC512" s="404">
        <f t="shared" ref="AC512" si="1474">AC511</f>
        <v>0</v>
      </c>
      <c r="AD512" s="404">
        <f t="shared" ref="AD512" si="1475">AD511</f>
        <v>0</v>
      </c>
      <c r="AE512" s="404">
        <f t="shared" ref="AE512" si="1476">AE511</f>
        <v>0</v>
      </c>
      <c r="AF512" s="404">
        <f t="shared" ref="AF512" si="1477">AF511</f>
        <v>0</v>
      </c>
      <c r="AG512" s="404">
        <f t="shared" ref="AG512" si="1478">AG511</f>
        <v>0</v>
      </c>
      <c r="AH512" s="404">
        <f t="shared" ref="AH512" si="1479">AH511</f>
        <v>0</v>
      </c>
      <c r="AI512" s="404">
        <f t="shared" ref="AI512" si="1480">AI511</f>
        <v>0</v>
      </c>
      <c r="AJ512" s="404">
        <f t="shared" ref="AJ512" si="1481">AJ511</f>
        <v>0</v>
      </c>
      <c r="AK512" s="404">
        <f t="shared" ref="AK512" si="1482">AK511</f>
        <v>0</v>
      </c>
      <c r="AL512" s="404">
        <f t="shared" ref="AL512" si="1483">AL511</f>
        <v>0</v>
      </c>
      <c r="AM512" s="299"/>
    </row>
    <row r="513" spans="1:39" outlineLevel="1">
      <c r="A513" s="524"/>
      <c r="B513" s="421"/>
      <c r="C513" s="284"/>
      <c r="D513" s="284"/>
      <c r="E513" s="284"/>
      <c r="F513" s="284"/>
      <c r="G513" s="284"/>
      <c r="H513" s="284"/>
      <c r="I513" s="284"/>
      <c r="J513" s="284"/>
      <c r="K513" s="284"/>
      <c r="L513" s="284"/>
      <c r="M513" s="284"/>
      <c r="N513" s="284"/>
      <c r="O513" s="284"/>
      <c r="P513" s="284"/>
      <c r="Q513" s="284"/>
      <c r="R513" s="284"/>
      <c r="S513" s="284"/>
      <c r="T513" s="284"/>
      <c r="U513" s="284"/>
      <c r="V513" s="284"/>
      <c r="W513" s="284"/>
      <c r="X513" s="284"/>
      <c r="Y513" s="405"/>
      <c r="Z513" s="418"/>
      <c r="AA513" s="418"/>
      <c r="AB513" s="418"/>
      <c r="AC513" s="418"/>
      <c r="AD513" s="418"/>
      <c r="AE513" s="418"/>
      <c r="AF513" s="418"/>
      <c r="AG513" s="418"/>
      <c r="AH513" s="418"/>
      <c r="AI513" s="418"/>
      <c r="AJ513" s="418"/>
      <c r="AK513" s="418"/>
      <c r="AL513" s="418"/>
      <c r="AM513" s="299"/>
    </row>
    <row r="514" spans="1:39" ht="15.75" outlineLevel="1">
      <c r="A514" s="524"/>
      <c r="B514" s="497" t="s">
        <v>500</v>
      </c>
      <c r="C514" s="284"/>
      <c r="D514" s="284"/>
      <c r="E514" s="284"/>
      <c r="F514" s="284"/>
      <c r="G514" s="284"/>
      <c r="H514" s="284"/>
      <c r="I514" s="284"/>
      <c r="J514" s="284"/>
      <c r="K514" s="284"/>
      <c r="L514" s="284"/>
      <c r="M514" s="284"/>
      <c r="N514" s="284"/>
      <c r="O514" s="284"/>
      <c r="P514" s="284"/>
      <c r="Q514" s="284"/>
      <c r="R514" s="284"/>
      <c r="S514" s="284"/>
      <c r="T514" s="284"/>
      <c r="U514" s="284"/>
      <c r="V514" s="284"/>
      <c r="W514" s="284"/>
      <c r="X514" s="284"/>
      <c r="Y514" s="405"/>
      <c r="Z514" s="418"/>
      <c r="AA514" s="418"/>
      <c r="AB514" s="418"/>
      <c r="AC514" s="418"/>
      <c r="AD514" s="418"/>
      <c r="AE514" s="418"/>
      <c r="AF514" s="418"/>
      <c r="AG514" s="418"/>
      <c r="AH514" s="418"/>
      <c r="AI514" s="418"/>
      <c r="AJ514" s="418"/>
      <c r="AK514" s="418"/>
      <c r="AL514" s="418"/>
      <c r="AM514" s="299"/>
    </row>
    <row r="515" spans="1:39" outlineLevel="1">
      <c r="A515" s="524">
        <v>33</v>
      </c>
      <c r="B515" s="421" t="s">
        <v>124</v>
      </c>
      <c r="C515" s="284" t="s">
        <v>24</v>
      </c>
      <c r="D515" s="288">
        <f>'[4]LDC Progress'!$CW$30</f>
        <v>0</v>
      </c>
      <c r="E515" s="288"/>
      <c r="F515" s="288"/>
      <c r="G515" s="288"/>
      <c r="H515" s="288"/>
      <c r="I515" s="288"/>
      <c r="J515" s="288"/>
      <c r="K515" s="288"/>
      <c r="L515" s="288"/>
      <c r="M515" s="288"/>
      <c r="N515" s="288">
        <v>0</v>
      </c>
      <c r="O515" s="288"/>
      <c r="P515" s="288"/>
      <c r="Q515" s="288"/>
      <c r="R515" s="288"/>
      <c r="S515" s="288"/>
      <c r="T515" s="288"/>
      <c r="U515" s="288"/>
      <c r="V515" s="288"/>
      <c r="W515" s="288"/>
      <c r="X515" s="288"/>
      <c r="Y515" s="419"/>
      <c r="Z515" s="403"/>
      <c r="AA515" s="403"/>
      <c r="AB515" s="403"/>
      <c r="AC515" s="403"/>
      <c r="AD515" s="403"/>
      <c r="AE515" s="403"/>
      <c r="AF515" s="408"/>
      <c r="AG515" s="408"/>
      <c r="AH515" s="408"/>
      <c r="AI515" s="408"/>
      <c r="AJ515" s="408"/>
      <c r="AK515" s="408"/>
      <c r="AL515" s="408"/>
      <c r="AM515" s="289">
        <f>SUM(Y515:AL515)</f>
        <v>0</v>
      </c>
    </row>
    <row r="516" spans="1:39" outlineLevel="1">
      <c r="A516" s="524"/>
      <c r="B516" s="424" t="s">
        <v>307</v>
      </c>
      <c r="C516" s="284" t="s">
        <v>162</v>
      </c>
      <c r="D516" s="288"/>
      <c r="E516" s="288"/>
      <c r="F516" s="288"/>
      <c r="G516" s="288"/>
      <c r="H516" s="288"/>
      <c r="I516" s="288"/>
      <c r="J516" s="288"/>
      <c r="K516" s="288"/>
      <c r="L516" s="288"/>
      <c r="M516" s="288"/>
      <c r="N516" s="288">
        <f>N515</f>
        <v>0</v>
      </c>
      <c r="O516" s="288"/>
      <c r="P516" s="288"/>
      <c r="Q516" s="288"/>
      <c r="R516" s="288"/>
      <c r="S516" s="288"/>
      <c r="T516" s="288"/>
      <c r="U516" s="288"/>
      <c r="V516" s="288"/>
      <c r="W516" s="288"/>
      <c r="X516" s="288"/>
      <c r="Y516" s="404">
        <f>Y515</f>
        <v>0</v>
      </c>
      <c r="Z516" s="404">
        <f t="shared" ref="Z516" si="1484">Z515</f>
        <v>0</v>
      </c>
      <c r="AA516" s="404">
        <f t="shared" ref="AA516" si="1485">AA515</f>
        <v>0</v>
      </c>
      <c r="AB516" s="404">
        <f t="shared" ref="AB516" si="1486">AB515</f>
        <v>0</v>
      </c>
      <c r="AC516" s="404">
        <f t="shared" ref="AC516" si="1487">AC515</f>
        <v>0</v>
      </c>
      <c r="AD516" s="404">
        <f t="shared" ref="AD516" si="1488">AD515</f>
        <v>0</v>
      </c>
      <c r="AE516" s="404">
        <f t="shared" ref="AE516" si="1489">AE515</f>
        <v>0</v>
      </c>
      <c r="AF516" s="404">
        <f t="shared" ref="AF516" si="1490">AF515</f>
        <v>0</v>
      </c>
      <c r="AG516" s="404">
        <f t="shared" ref="AG516" si="1491">AG515</f>
        <v>0</v>
      </c>
      <c r="AH516" s="404">
        <f t="shared" ref="AH516" si="1492">AH515</f>
        <v>0</v>
      </c>
      <c r="AI516" s="404">
        <f t="shared" ref="AI516" si="1493">AI515</f>
        <v>0</v>
      </c>
      <c r="AJ516" s="404">
        <f t="shared" ref="AJ516" si="1494">AJ515</f>
        <v>0</v>
      </c>
      <c r="AK516" s="404">
        <f t="shared" ref="AK516" si="1495">AK515</f>
        <v>0</v>
      </c>
      <c r="AL516" s="404">
        <f t="shared" ref="AL516" si="1496">AL515</f>
        <v>0</v>
      </c>
      <c r="AM516" s="299"/>
    </row>
    <row r="517" spans="1:39" outlineLevel="1">
      <c r="A517" s="524"/>
      <c r="B517" s="421"/>
      <c r="C517" s="284"/>
      <c r="D517" s="284"/>
      <c r="E517" s="284"/>
      <c r="F517" s="284"/>
      <c r="G517" s="284"/>
      <c r="H517" s="284"/>
      <c r="I517" s="284"/>
      <c r="J517" s="284"/>
      <c r="K517" s="284"/>
      <c r="L517" s="284"/>
      <c r="M517" s="284"/>
      <c r="N517" s="284"/>
      <c r="O517" s="284"/>
      <c r="P517" s="284"/>
      <c r="Q517" s="284"/>
      <c r="R517" s="284"/>
      <c r="S517" s="284"/>
      <c r="T517" s="284"/>
      <c r="U517" s="284"/>
      <c r="V517" s="284"/>
      <c r="W517" s="284"/>
      <c r="X517" s="284"/>
      <c r="Y517" s="405"/>
      <c r="Z517" s="418"/>
      <c r="AA517" s="418"/>
      <c r="AB517" s="418"/>
      <c r="AC517" s="418"/>
      <c r="AD517" s="418"/>
      <c r="AE517" s="418"/>
      <c r="AF517" s="418"/>
      <c r="AG517" s="418"/>
      <c r="AH517" s="418"/>
      <c r="AI517" s="418"/>
      <c r="AJ517" s="418"/>
      <c r="AK517" s="418"/>
      <c r="AL517" s="418"/>
      <c r="AM517" s="299"/>
    </row>
    <row r="518" spans="1:39" outlineLevel="1">
      <c r="A518" s="524">
        <v>34</v>
      </c>
      <c r="B518" s="421" t="s">
        <v>125</v>
      </c>
      <c r="C518" s="284" t="s">
        <v>24</v>
      </c>
      <c r="D518" s="288">
        <f>'[4]LDC Progress'!$CW$33</f>
        <v>0</v>
      </c>
      <c r="E518" s="288"/>
      <c r="F518" s="288"/>
      <c r="G518" s="288"/>
      <c r="H518" s="288"/>
      <c r="I518" s="288"/>
      <c r="J518" s="288"/>
      <c r="K518" s="288"/>
      <c r="L518" s="288"/>
      <c r="M518" s="288"/>
      <c r="N518" s="288">
        <v>0</v>
      </c>
      <c r="O518" s="288"/>
      <c r="P518" s="288"/>
      <c r="Q518" s="288"/>
      <c r="R518" s="288"/>
      <c r="S518" s="288"/>
      <c r="T518" s="288"/>
      <c r="U518" s="288"/>
      <c r="V518" s="288"/>
      <c r="W518" s="288"/>
      <c r="X518" s="288"/>
      <c r="Y518" s="419"/>
      <c r="Z518" s="403"/>
      <c r="AA518" s="403"/>
      <c r="AB518" s="403"/>
      <c r="AC518" s="403"/>
      <c r="AD518" s="403"/>
      <c r="AE518" s="403"/>
      <c r="AF518" s="408"/>
      <c r="AG518" s="408"/>
      <c r="AH518" s="408"/>
      <c r="AI518" s="408"/>
      <c r="AJ518" s="408"/>
      <c r="AK518" s="408"/>
      <c r="AL518" s="408"/>
      <c r="AM518" s="289">
        <f>SUM(Y518:AL518)</f>
        <v>0</v>
      </c>
    </row>
    <row r="519" spans="1:39" outlineLevel="1">
      <c r="A519" s="524"/>
      <c r="B519" s="424" t="s">
        <v>307</v>
      </c>
      <c r="C519" s="284" t="s">
        <v>162</v>
      </c>
      <c r="D519" s="288"/>
      <c r="E519" s="288"/>
      <c r="F519" s="288"/>
      <c r="G519" s="288"/>
      <c r="H519" s="288"/>
      <c r="I519" s="288"/>
      <c r="J519" s="288"/>
      <c r="K519" s="288"/>
      <c r="L519" s="288"/>
      <c r="M519" s="288"/>
      <c r="N519" s="288">
        <f>N518</f>
        <v>0</v>
      </c>
      <c r="O519" s="288"/>
      <c r="P519" s="288"/>
      <c r="Q519" s="288"/>
      <c r="R519" s="288"/>
      <c r="S519" s="288"/>
      <c r="T519" s="288"/>
      <c r="U519" s="288"/>
      <c r="V519" s="288"/>
      <c r="W519" s="288"/>
      <c r="X519" s="288"/>
      <c r="Y519" s="404">
        <f>Y518</f>
        <v>0</v>
      </c>
      <c r="Z519" s="404">
        <f t="shared" ref="Z519" si="1497">Z518</f>
        <v>0</v>
      </c>
      <c r="AA519" s="404">
        <f t="shared" ref="AA519" si="1498">AA518</f>
        <v>0</v>
      </c>
      <c r="AB519" s="404">
        <f t="shared" ref="AB519" si="1499">AB518</f>
        <v>0</v>
      </c>
      <c r="AC519" s="404">
        <f t="shared" ref="AC519" si="1500">AC518</f>
        <v>0</v>
      </c>
      <c r="AD519" s="404">
        <f t="shared" ref="AD519" si="1501">AD518</f>
        <v>0</v>
      </c>
      <c r="AE519" s="404">
        <f t="shared" ref="AE519" si="1502">AE518</f>
        <v>0</v>
      </c>
      <c r="AF519" s="404">
        <f t="shared" ref="AF519" si="1503">AF518</f>
        <v>0</v>
      </c>
      <c r="AG519" s="404">
        <f t="shared" ref="AG519" si="1504">AG518</f>
        <v>0</v>
      </c>
      <c r="AH519" s="404">
        <f t="shared" ref="AH519" si="1505">AH518</f>
        <v>0</v>
      </c>
      <c r="AI519" s="404">
        <f t="shared" ref="AI519" si="1506">AI518</f>
        <v>0</v>
      </c>
      <c r="AJ519" s="404">
        <f t="shared" ref="AJ519" si="1507">AJ518</f>
        <v>0</v>
      </c>
      <c r="AK519" s="404">
        <f t="shared" ref="AK519" si="1508">AK518</f>
        <v>0</v>
      </c>
      <c r="AL519" s="404">
        <f t="shared" ref="AL519" si="1509">AL518</f>
        <v>0</v>
      </c>
      <c r="AM519" s="299"/>
    </row>
    <row r="520" spans="1:39" outlineLevel="1">
      <c r="A520" s="524"/>
      <c r="B520" s="421"/>
      <c r="C520" s="284"/>
      <c r="D520" s="284"/>
      <c r="E520" s="284"/>
      <c r="F520" s="284"/>
      <c r="G520" s="284"/>
      <c r="H520" s="284"/>
      <c r="I520" s="284"/>
      <c r="J520" s="284"/>
      <c r="K520" s="284"/>
      <c r="L520" s="284"/>
      <c r="M520" s="284"/>
      <c r="N520" s="284"/>
      <c r="O520" s="284"/>
      <c r="P520" s="284"/>
      <c r="Q520" s="284"/>
      <c r="R520" s="284"/>
      <c r="S520" s="284"/>
      <c r="T520" s="284"/>
      <c r="U520" s="284"/>
      <c r="V520" s="284"/>
      <c r="W520" s="284"/>
      <c r="X520" s="284"/>
      <c r="Y520" s="405"/>
      <c r="Z520" s="418"/>
      <c r="AA520" s="418"/>
      <c r="AB520" s="418"/>
      <c r="AC520" s="418"/>
      <c r="AD520" s="418"/>
      <c r="AE520" s="418"/>
      <c r="AF520" s="418"/>
      <c r="AG520" s="418"/>
      <c r="AH520" s="418"/>
      <c r="AI520" s="418"/>
      <c r="AJ520" s="418"/>
      <c r="AK520" s="418"/>
      <c r="AL520" s="418"/>
      <c r="AM520" s="299"/>
    </row>
    <row r="521" spans="1:39" outlineLevel="1">
      <c r="A521" s="524">
        <v>35</v>
      </c>
      <c r="B521" s="421" t="s">
        <v>126</v>
      </c>
      <c r="C521" s="284" t="s">
        <v>24</v>
      </c>
      <c r="D521" s="288">
        <f>'[4]LDC Progress'!$CW$40</f>
        <v>0</v>
      </c>
      <c r="E521" s="288"/>
      <c r="F521" s="288"/>
      <c r="G521" s="288"/>
      <c r="H521" s="288"/>
      <c r="I521" s="288"/>
      <c r="J521" s="288"/>
      <c r="K521" s="288"/>
      <c r="L521" s="288"/>
      <c r="M521" s="288"/>
      <c r="N521" s="288">
        <v>0</v>
      </c>
      <c r="O521" s="288"/>
      <c r="P521" s="288"/>
      <c r="Q521" s="288"/>
      <c r="R521" s="288"/>
      <c r="S521" s="288"/>
      <c r="T521" s="288"/>
      <c r="U521" s="288"/>
      <c r="V521" s="288"/>
      <c r="W521" s="288"/>
      <c r="X521" s="288"/>
      <c r="Y521" s="403">
        <v>1</v>
      </c>
      <c r="Z521" s="403"/>
      <c r="AA521" s="403"/>
      <c r="AB521" s="403"/>
      <c r="AC521" s="403"/>
      <c r="AD521" s="403"/>
      <c r="AE521" s="403"/>
      <c r="AF521" s="403"/>
      <c r="AG521" s="403"/>
      <c r="AH521" s="403"/>
      <c r="AI521" s="403"/>
      <c r="AJ521" s="403"/>
      <c r="AK521" s="403"/>
      <c r="AL521" s="403"/>
      <c r="AM521" s="289">
        <f>SUM(Y521:AL521)</f>
        <v>1</v>
      </c>
    </row>
    <row r="522" spans="1:39" outlineLevel="1">
      <c r="A522" s="524"/>
      <c r="B522" s="424" t="s">
        <v>307</v>
      </c>
      <c r="C522" s="284" t="s">
        <v>162</v>
      </c>
      <c r="D522" s="288"/>
      <c r="E522" s="288"/>
      <c r="F522" s="288"/>
      <c r="G522" s="288"/>
      <c r="H522" s="288"/>
      <c r="I522" s="288"/>
      <c r="J522" s="288"/>
      <c r="K522" s="288"/>
      <c r="L522" s="288"/>
      <c r="M522" s="288"/>
      <c r="N522" s="288">
        <f>N521</f>
        <v>0</v>
      </c>
      <c r="O522" s="288"/>
      <c r="P522" s="288"/>
      <c r="Q522" s="288"/>
      <c r="R522" s="288"/>
      <c r="S522" s="288"/>
      <c r="T522" s="288"/>
      <c r="U522" s="288"/>
      <c r="V522" s="288"/>
      <c r="W522" s="288"/>
      <c r="X522" s="288"/>
      <c r="Y522" s="404">
        <f>Y521</f>
        <v>1</v>
      </c>
      <c r="Z522" s="404">
        <f t="shared" ref="Z522" si="1510">Z521</f>
        <v>0</v>
      </c>
      <c r="AA522" s="404">
        <f t="shared" ref="AA522" si="1511">AA521</f>
        <v>0</v>
      </c>
      <c r="AB522" s="404">
        <f t="shared" ref="AB522" si="1512">AB521</f>
        <v>0</v>
      </c>
      <c r="AC522" s="404">
        <f t="shared" ref="AC522" si="1513">AC521</f>
        <v>0</v>
      </c>
      <c r="AD522" s="404">
        <f t="shared" ref="AD522" si="1514">AD521</f>
        <v>0</v>
      </c>
      <c r="AE522" s="404">
        <f t="shared" ref="AE522" si="1515">AE521</f>
        <v>0</v>
      </c>
      <c r="AF522" s="404">
        <f t="shared" ref="AF522" si="1516">AF521</f>
        <v>0</v>
      </c>
      <c r="AG522" s="404">
        <f t="shared" ref="AG522" si="1517">AG521</f>
        <v>0</v>
      </c>
      <c r="AH522" s="404">
        <f t="shared" ref="AH522" si="1518">AH521</f>
        <v>0</v>
      </c>
      <c r="AI522" s="404">
        <f t="shared" ref="AI522" si="1519">AI521</f>
        <v>0</v>
      </c>
      <c r="AJ522" s="404">
        <f t="shared" ref="AJ522" si="1520">AJ521</f>
        <v>0</v>
      </c>
      <c r="AK522" s="404">
        <f t="shared" ref="AK522" si="1521">AK521</f>
        <v>0</v>
      </c>
      <c r="AL522" s="404">
        <f t="shared" ref="AL522" si="1522">AL521</f>
        <v>0</v>
      </c>
      <c r="AM522" s="299"/>
    </row>
    <row r="523" spans="1:39" outlineLevel="1">
      <c r="A523" s="524"/>
      <c r="B523" s="424"/>
      <c r="C523" s="284"/>
      <c r="D523" s="284"/>
      <c r="E523" s="284"/>
      <c r="F523" s="284"/>
      <c r="G523" s="284"/>
      <c r="H523" s="284"/>
      <c r="I523" s="284"/>
      <c r="J523" s="284"/>
      <c r="K523" s="284"/>
      <c r="L523" s="284"/>
      <c r="M523" s="284"/>
      <c r="N523" s="284"/>
      <c r="O523" s="284"/>
      <c r="P523" s="284"/>
      <c r="Q523" s="284"/>
      <c r="R523" s="284"/>
      <c r="S523" s="284"/>
      <c r="T523" s="284"/>
      <c r="U523" s="284"/>
      <c r="V523" s="284"/>
      <c r="W523" s="284"/>
      <c r="X523" s="284"/>
      <c r="Y523" s="405"/>
      <c r="Z523" s="418"/>
      <c r="AA523" s="418"/>
      <c r="AB523" s="418"/>
      <c r="AC523" s="418"/>
      <c r="AD523" s="418"/>
      <c r="AE523" s="418"/>
      <c r="AF523" s="418"/>
      <c r="AG523" s="418"/>
      <c r="AH523" s="418"/>
      <c r="AI523" s="418"/>
      <c r="AJ523" s="418"/>
      <c r="AK523" s="418"/>
      <c r="AL523" s="418"/>
      <c r="AM523" s="299"/>
    </row>
    <row r="524" spans="1:39" ht="15.75" outlineLevel="1">
      <c r="A524" s="524"/>
      <c r="B524" s="497" t="s">
        <v>501</v>
      </c>
      <c r="C524" s="284"/>
      <c r="D524" s="284"/>
      <c r="E524" s="284"/>
      <c r="F524" s="284"/>
      <c r="G524" s="284"/>
      <c r="H524" s="284"/>
      <c r="I524" s="284"/>
      <c r="J524" s="284"/>
      <c r="K524" s="284"/>
      <c r="L524" s="284"/>
      <c r="M524" s="284"/>
      <c r="N524" s="284"/>
      <c r="O524" s="284"/>
      <c r="P524" s="284"/>
      <c r="Q524" s="284"/>
      <c r="R524" s="284"/>
      <c r="S524" s="284"/>
      <c r="T524" s="284"/>
      <c r="U524" s="284"/>
      <c r="V524" s="284"/>
      <c r="W524" s="284"/>
      <c r="X524" s="284"/>
      <c r="Y524" s="405"/>
      <c r="Z524" s="418"/>
      <c r="AA524" s="418"/>
      <c r="AB524" s="418"/>
      <c r="AC524" s="418"/>
      <c r="AD524" s="418"/>
      <c r="AE524" s="418"/>
      <c r="AF524" s="418"/>
      <c r="AG524" s="418"/>
      <c r="AH524" s="418"/>
      <c r="AI524" s="418"/>
      <c r="AJ524" s="418"/>
      <c r="AK524" s="418"/>
      <c r="AL524" s="418"/>
      <c r="AM524" s="299"/>
    </row>
    <row r="525" spans="1:39" ht="45" outlineLevel="1">
      <c r="A525" s="524">
        <v>36</v>
      </c>
      <c r="B525" s="421" t="s">
        <v>127</v>
      </c>
      <c r="C525" s="284" t="s">
        <v>24</v>
      </c>
      <c r="D525" s="288"/>
      <c r="E525" s="288"/>
      <c r="F525" s="288"/>
      <c r="G525" s="288"/>
      <c r="H525" s="288"/>
      <c r="I525" s="288"/>
      <c r="J525" s="288"/>
      <c r="K525" s="288"/>
      <c r="L525" s="288"/>
      <c r="M525" s="288"/>
      <c r="N525" s="288">
        <v>12</v>
      </c>
      <c r="O525" s="288"/>
      <c r="P525" s="288"/>
      <c r="Q525" s="288"/>
      <c r="R525" s="288"/>
      <c r="S525" s="288"/>
      <c r="T525" s="288"/>
      <c r="U525" s="288"/>
      <c r="V525" s="288"/>
      <c r="W525" s="288"/>
      <c r="X525" s="288"/>
      <c r="Y525" s="419"/>
      <c r="Z525" s="403"/>
      <c r="AA525" s="403"/>
      <c r="AB525" s="403"/>
      <c r="AC525" s="403"/>
      <c r="AD525" s="403"/>
      <c r="AE525" s="403"/>
      <c r="AF525" s="408"/>
      <c r="AG525" s="408"/>
      <c r="AH525" s="408"/>
      <c r="AI525" s="408"/>
      <c r="AJ525" s="408"/>
      <c r="AK525" s="408"/>
      <c r="AL525" s="408"/>
      <c r="AM525" s="289">
        <f>SUM(Y525:AL525)</f>
        <v>0</v>
      </c>
    </row>
    <row r="526" spans="1:39" outlineLevel="1">
      <c r="A526" s="524"/>
      <c r="B526" s="424" t="s">
        <v>307</v>
      </c>
      <c r="C526" s="284" t="s">
        <v>162</v>
      </c>
      <c r="D526" s="288"/>
      <c r="E526" s="288"/>
      <c r="F526" s="288"/>
      <c r="G526" s="288"/>
      <c r="H526" s="288"/>
      <c r="I526" s="288"/>
      <c r="J526" s="288"/>
      <c r="K526" s="288"/>
      <c r="L526" s="288"/>
      <c r="M526" s="288"/>
      <c r="N526" s="288">
        <f>N525</f>
        <v>12</v>
      </c>
      <c r="O526" s="288"/>
      <c r="P526" s="288"/>
      <c r="Q526" s="288"/>
      <c r="R526" s="288"/>
      <c r="S526" s="288"/>
      <c r="T526" s="288"/>
      <c r="U526" s="288"/>
      <c r="V526" s="288"/>
      <c r="W526" s="288"/>
      <c r="X526" s="288"/>
      <c r="Y526" s="404">
        <f>Y525</f>
        <v>0</v>
      </c>
      <c r="Z526" s="404">
        <f t="shared" ref="Z526" si="1523">Z525</f>
        <v>0</v>
      </c>
      <c r="AA526" s="404">
        <f t="shared" ref="AA526" si="1524">AA525</f>
        <v>0</v>
      </c>
      <c r="AB526" s="404">
        <f t="shared" ref="AB526" si="1525">AB525</f>
        <v>0</v>
      </c>
      <c r="AC526" s="404">
        <f t="shared" ref="AC526" si="1526">AC525</f>
        <v>0</v>
      </c>
      <c r="AD526" s="404">
        <f t="shared" ref="AD526" si="1527">AD525</f>
        <v>0</v>
      </c>
      <c r="AE526" s="404">
        <f t="shared" ref="AE526" si="1528">AE525</f>
        <v>0</v>
      </c>
      <c r="AF526" s="404">
        <f t="shared" ref="AF526" si="1529">AF525</f>
        <v>0</v>
      </c>
      <c r="AG526" s="404">
        <f t="shared" ref="AG526" si="1530">AG525</f>
        <v>0</v>
      </c>
      <c r="AH526" s="404">
        <f t="shared" ref="AH526" si="1531">AH525</f>
        <v>0</v>
      </c>
      <c r="AI526" s="404">
        <f t="shared" ref="AI526" si="1532">AI525</f>
        <v>0</v>
      </c>
      <c r="AJ526" s="404">
        <f t="shared" ref="AJ526" si="1533">AJ525</f>
        <v>0</v>
      </c>
      <c r="AK526" s="404">
        <f t="shared" ref="AK526" si="1534">AK525</f>
        <v>0</v>
      </c>
      <c r="AL526" s="404">
        <f t="shared" ref="AL526" si="1535">AL525</f>
        <v>0</v>
      </c>
      <c r="AM526" s="299"/>
    </row>
    <row r="527" spans="1:39" outlineLevel="1">
      <c r="A527" s="524"/>
      <c r="B527" s="421"/>
      <c r="C527" s="284"/>
      <c r="D527" s="284"/>
      <c r="E527" s="284"/>
      <c r="F527" s="284"/>
      <c r="G527" s="284"/>
      <c r="H527" s="284"/>
      <c r="I527" s="284"/>
      <c r="J527" s="284"/>
      <c r="K527" s="284"/>
      <c r="L527" s="284"/>
      <c r="M527" s="284"/>
      <c r="N527" s="284"/>
      <c r="O527" s="284"/>
      <c r="P527" s="284"/>
      <c r="Q527" s="284"/>
      <c r="R527" s="284"/>
      <c r="S527" s="284"/>
      <c r="T527" s="284"/>
      <c r="U527" s="284"/>
      <c r="V527" s="284"/>
      <c r="W527" s="284"/>
      <c r="X527" s="284"/>
      <c r="Y527" s="405"/>
      <c r="Z527" s="418"/>
      <c r="AA527" s="418"/>
      <c r="AB527" s="418"/>
      <c r="AC527" s="418"/>
      <c r="AD527" s="418"/>
      <c r="AE527" s="418"/>
      <c r="AF527" s="418"/>
      <c r="AG527" s="418"/>
      <c r="AH527" s="418"/>
      <c r="AI527" s="418"/>
      <c r="AJ527" s="418"/>
      <c r="AK527" s="418"/>
      <c r="AL527" s="418"/>
      <c r="AM527" s="299"/>
    </row>
    <row r="528" spans="1:39" ht="30" outlineLevel="1">
      <c r="A528" s="524">
        <v>37</v>
      </c>
      <c r="B528" s="421" t="s">
        <v>128</v>
      </c>
      <c r="C528" s="284" t="s">
        <v>24</v>
      </c>
      <c r="D528" s="288"/>
      <c r="E528" s="288"/>
      <c r="F528" s="288"/>
      <c r="G528" s="288"/>
      <c r="H528" s="288"/>
      <c r="I528" s="288"/>
      <c r="J528" s="288"/>
      <c r="K528" s="288"/>
      <c r="L528" s="288"/>
      <c r="M528" s="288"/>
      <c r="N528" s="288">
        <v>12</v>
      </c>
      <c r="O528" s="288"/>
      <c r="P528" s="288"/>
      <c r="Q528" s="288"/>
      <c r="R528" s="288"/>
      <c r="S528" s="288"/>
      <c r="T528" s="288"/>
      <c r="U528" s="288"/>
      <c r="V528" s="288"/>
      <c r="W528" s="288"/>
      <c r="X528" s="288"/>
      <c r="Y528" s="419"/>
      <c r="Z528" s="403"/>
      <c r="AA528" s="403"/>
      <c r="AB528" s="403"/>
      <c r="AC528" s="403"/>
      <c r="AD528" s="403"/>
      <c r="AE528" s="403"/>
      <c r="AF528" s="408"/>
      <c r="AG528" s="408"/>
      <c r="AH528" s="408"/>
      <c r="AI528" s="408"/>
      <c r="AJ528" s="408"/>
      <c r="AK528" s="408"/>
      <c r="AL528" s="408"/>
      <c r="AM528" s="289">
        <f>SUM(Y528:AL528)</f>
        <v>0</v>
      </c>
    </row>
    <row r="529" spans="1:39" outlineLevel="1">
      <c r="A529" s="524"/>
      <c r="B529" s="424" t="s">
        <v>307</v>
      </c>
      <c r="C529" s="284" t="s">
        <v>162</v>
      </c>
      <c r="D529" s="288"/>
      <c r="E529" s="288"/>
      <c r="F529" s="288"/>
      <c r="G529" s="288"/>
      <c r="H529" s="288"/>
      <c r="I529" s="288"/>
      <c r="J529" s="288"/>
      <c r="K529" s="288"/>
      <c r="L529" s="288"/>
      <c r="M529" s="288"/>
      <c r="N529" s="288">
        <f>N528</f>
        <v>12</v>
      </c>
      <c r="O529" s="288"/>
      <c r="P529" s="288"/>
      <c r="Q529" s="288"/>
      <c r="R529" s="288"/>
      <c r="S529" s="288"/>
      <c r="T529" s="288"/>
      <c r="U529" s="288"/>
      <c r="V529" s="288"/>
      <c r="W529" s="288"/>
      <c r="X529" s="288"/>
      <c r="Y529" s="404">
        <f>Y528</f>
        <v>0</v>
      </c>
      <c r="Z529" s="404">
        <f t="shared" ref="Z529" si="1536">Z528</f>
        <v>0</v>
      </c>
      <c r="AA529" s="404">
        <f t="shared" ref="AA529" si="1537">AA528</f>
        <v>0</v>
      </c>
      <c r="AB529" s="404">
        <f t="shared" ref="AB529" si="1538">AB528</f>
        <v>0</v>
      </c>
      <c r="AC529" s="404">
        <f t="shared" ref="AC529" si="1539">AC528</f>
        <v>0</v>
      </c>
      <c r="AD529" s="404">
        <f t="shared" ref="AD529" si="1540">AD528</f>
        <v>0</v>
      </c>
      <c r="AE529" s="404">
        <f t="shared" ref="AE529" si="1541">AE528</f>
        <v>0</v>
      </c>
      <c r="AF529" s="404">
        <f t="shared" ref="AF529" si="1542">AF528</f>
        <v>0</v>
      </c>
      <c r="AG529" s="404">
        <f t="shared" ref="AG529" si="1543">AG528</f>
        <v>0</v>
      </c>
      <c r="AH529" s="404">
        <f t="shared" ref="AH529" si="1544">AH528</f>
        <v>0</v>
      </c>
      <c r="AI529" s="404">
        <f t="shared" ref="AI529" si="1545">AI528</f>
        <v>0</v>
      </c>
      <c r="AJ529" s="404">
        <f t="shared" ref="AJ529" si="1546">AJ528</f>
        <v>0</v>
      </c>
      <c r="AK529" s="404">
        <f t="shared" ref="AK529" si="1547">AK528</f>
        <v>0</v>
      </c>
      <c r="AL529" s="404">
        <f t="shared" ref="AL529" si="1548">AL528</f>
        <v>0</v>
      </c>
      <c r="AM529" s="299"/>
    </row>
    <row r="530" spans="1:39" outlineLevel="1">
      <c r="A530" s="524"/>
      <c r="B530" s="421"/>
      <c r="C530" s="284"/>
      <c r="D530" s="284"/>
      <c r="E530" s="284"/>
      <c r="F530" s="284"/>
      <c r="G530" s="284"/>
      <c r="H530" s="284"/>
      <c r="I530" s="284"/>
      <c r="J530" s="284"/>
      <c r="K530" s="284"/>
      <c r="L530" s="284"/>
      <c r="M530" s="284"/>
      <c r="N530" s="284"/>
      <c r="O530" s="284"/>
      <c r="P530" s="284"/>
      <c r="Q530" s="284"/>
      <c r="R530" s="284"/>
      <c r="S530" s="284"/>
      <c r="T530" s="284"/>
      <c r="U530" s="284"/>
      <c r="V530" s="284"/>
      <c r="W530" s="284"/>
      <c r="X530" s="284"/>
      <c r="Y530" s="405"/>
      <c r="Z530" s="418"/>
      <c r="AA530" s="418"/>
      <c r="AB530" s="418"/>
      <c r="AC530" s="418"/>
      <c r="AD530" s="418"/>
      <c r="AE530" s="418"/>
      <c r="AF530" s="418"/>
      <c r="AG530" s="418"/>
      <c r="AH530" s="418"/>
      <c r="AI530" s="418"/>
      <c r="AJ530" s="418"/>
      <c r="AK530" s="418"/>
      <c r="AL530" s="418"/>
      <c r="AM530" s="299"/>
    </row>
    <row r="531" spans="1:39" outlineLevel="1">
      <c r="A531" s="524">
        <v>38</v>
      </c>
      <c r="B531" s="421" t="s">
        <v>129</v>
      </c>
      <c r="C531" s="284" t="s">
        <v>24</v>
      </c>
      <c r="D531" s="288"/>
      <c r="E531" s="288"/>
      <c r="F531" s="288"/>
      <c r="G531" s="288"/>
      <c r="H531" s="288"/>
      <c r="I531" s="288"/>
      <c r="J531" s="288"/>
      <c r="K531" s="288"/>
      <c r="L531" s="288"/>
      <c r="M531" s="288"/>
      <c r="N531" s="288">
        <v>12</v>
      </c>
      <c r="O531" s="288"/>
      <c r="P531" s="288"/>
      <c r="Q531" s="288"/>
      <c r="R531" s="288"/>
      <c r="S531" s="288"/>
      <c r="T531" s="288"/>
      <c r="U531" s="288"/>
      <c r="V531" s="288"/>
      <c r="W531" s="288"/>
      <c r="X531" s="288"/>
      <c r="Y531" s="419"/>
      <c r="Z531" s="403"/>
      <c r="AA531" s="403"/>
      <c r="AB531" s="403"/>
      <c r="AC531" s="403"/>
      <c r="AD531" s="403"/>
      <c r="AE531" s="403"/>
      <c r="AF531" s="408"/>
      <c r="AG531" s="408"/>
      <c r="AH531" s="408"/>
      <c r="AI531" s="408"/>
      <c r="AJ531" s="408"/>
      <c r="AK531" s="408"/>
      <c r="AL531" s="408"/>
      <c r="AM531" s="289">
        <f>SUM(Y531:AL531)</f>
        <v>0</v>
      </c>
    </row>
    <row r="532" spans="1:39" outlineLevel="1">
      <c r="A532" s="524"/>
      <c r="B532" s="424" t="s">
        <v>307</v>
      </c>
      <c r="C532" s="284" t="s">
        <v>162</v>
      </c>
      <c r="D532" s="288"/>
      <c r="E532" s="288"/>
      <c r="F532" s="288"/>
      <c r="G532" s="288"/>
      <c r="H532" s="288"/>
      <c r="I532" s="288"/>
      <c r="J532" s="288"/>
      <c r="K532" s="288"/>
      <c r="L532" s="288"/>
      <c r="M532" s="288"/>
      <c r="N532" s="288">
        <f>N531</f>
        <v>12</v>
      </c>
      <c r="O532" s="288"/>
      <c r="P532" s="288"/>
      <c r="Q532" s="288"/>
      <c r="R532" s="288"/>
      <c r="S532" s="288"/>
      <c r="T532" s="288"/>
      <c r="U532" s="288"/>
      <c r="V532" s="288"/>
      <c r="W532" s="288"/>
      <c r="X532" s="288"/>
      <c r="Y532" s="404">
        <f>Y531</f>
        <v>0</v>
      </c>
      <c r="Z532" s="404">
        <f t="shared" ref="Z532" si="1549">Z531</f>
        <v>0</v>
      </c>
      <c r="AA532" s="404">
        <f t="shared" ref="AA532" si="1550">AA531</f>
        <v>0</v>
      </c>
      <c r="AB532" s="404">
        <f t="shared" ref="AB532" si="1551">AB531</f>
        <v>0</v>
      </c>
      <c r="AC532" s="404">
        <f t="shared" ref="AC532" si="1552">AC531</f>
        <v>0</v>
      </c>
      <c r="AD532" s="404">
        <f t="shared" ref="AD532" si="1553">AD531</f>
        <v>0</v>
      </c>
      <c r="AE532" s="404">
        <f t="shared" ref="AE532" si="1554">AE531</f>
        <v>0</v>
      </c>
      <c r="AF532" s="404">
        <f t="shared" ref="AF532" si="1555">AF531</f>
        <v>0</v>
      </c>
      <c r="AG532" s="404">
        <f t="shared" ref="AG532" si="1556">AG531</f>
        <v>0</v>
      </c>
      <c r="AH532" s="404">
        <f t="shared" ref="AH532" si="1557">AH531</f>
        <v>0</v>
      </c>
      <c r="AI532" s="404">
        <f t="shared" ref="AI532" si="1558">AI531</f>
        <v>0</v>
      </c>
      <c r="AJ532" s="404">
        <f t="shared" ref="AJ532" si="1559">AJ531</f>
        <v>0</v>
      </c>
      <c r="AK532" s="404">
        <f t="shared" ref="AK532" si="1560">AK531</f>
        <v>0</v>
      </c>
      <c r="AL532" s="404">
        <f t="shared" ref="AL532" si="1561">AL531</f>
        <v>0</v>
      </c>
      <c r="AM532" s="299"/>
    </row>
    <row r="533" spans="1:39" outlineLevel="1">
      <c r="A533" s="524"/>
      <c r="B533" s="421"/>
      <c r="C533" s="284"/>
      <c r="D533" s="284"/>
      <c r="E533" s="284"/>
      <c r="F533" s="284"/>
      <c r="G533" s="284"/>
      <c r="H533" s="284"/>
      <c r="I533" s="284"/>
      <c r="J533" s="284"/>
      <c r="K533" s="284"/>
      <c r="L533" s="284"/>
      <c r="M533" s="284"/>
      <c r="N533" s="284"/>
      <c r="O533" s="284"/>
      <c r="P533" s="284"/>
      <c r="Q533" s="284"/>
      <c r="R533" s="284"/>
      <c r="S533" s="284"/>
      <c r="T533" s="284"/>
      <c r="U533" s="284"/>
      <c r="V533" s="284"/>
      <c r="W533" s="284"/>
      <c r="X533" s="284"/>
      <c r="Y533" s="405"/>
      <c r="Z533" s="418"/>
      <c r="AA533" s="418"/>
      <c r="AB533" s="418"/>
      <c r="AC533" s="418"/>
      <c r="AD533" s="418"/>
      <c r="AE533" s="418"/>
      <c r="AF533" s="418"/>
      <c r="AG533" s="418"/>
      <c r="AH533" s="418"/>
      <c r="AI533" s="418"/>
      <c r="AJ533" s="418"/>
      <c r="AK533" s="418"/>
      <c r="AL533" s="418"/>
      <c r="AM533" s="299"/>
    </row>
    <row r="534" spans="1:39" ht="30" outlineLevel="1">
      <c r="A534" s="524">
        <v>39</v>
      </c>
      <c r="B534" s="421" t="s">
        <v>130</v>
      </c>
      <c r="C534" s="284" t="s">
        <v>24</v>
      </c>
      <c r="D534" s="288"/>
      <c r="E534" s="288"/>
      <c r="F534" s="288"/>
      <c r="G534" s="288"/>
      <c r="H534" s="288"/>
      <c r="I534" s="288"/>
      <c r="J534" s="288"/>
      <c r="K534" s="288"/>
      <c r="L534" s="288"/>
      <c r="M534" s="288"/>
      <c r="N534" s="288">
        <v>12</v>
      </c>
      <c r="O534" s="288"/>
      <c r="P534" s="288"/>
      <c r="Q534" s="288"/>
      <c r="R534" s="288"/>
      <c r="S534" s="288"/>
      <c r="T534" s="288"/>
      <c r="U534" s="288"/>
      <c r="V534" s="288"/>
      <c r="W534" s="288"/>
      <c r="X534" s="288"/>
      <c r="Y534" s="419"/>
      <c r="Z534" s="403"/>
      <c r="AA534" s="403"/>
      <c r="AB534" s="403"/>
      <c r="AC534" s="403"/>
      <c r="AD534" s="403"/>
      <c r="AE534" s="403"/>
      <c r="AF534" s="408"/>
      <c r="AG534" s="408"/>
      <c r="AH534" s="408"/>
      <c r="AI534" s="408"/>
      <c r="AJ534" s="408"/>
      <c r="AK534" s="408"/>
      <c r="AL534" s="408"/>
      <c r="AM534" s="289">
        <f>SUM(Y534:AL534)</f>
        <v>0</v>
      </c>
    </row>
    <row r="535" spans="1:39" outlineLevel="1">
      <c r="A535" s="524"/>
      <c r="B535" s="424" t="s">
        <v>307</v>
      </c>
      <c r="C535" s="284" t="s">
        <v>162</v>
      </c>
      <c r="D535" s="288"/>
      <c r="E535" s="288"/>
      <c r="F535" s="288"/>
      <c r="G535" s="288"/>
      <c r="H535" s="288"/>
      <c r="I535" s="288"/>
      <c r="J535" s="288"/>
      <c r="K535" s="288"/>
      <c r="L535" s="288"/>
      <c r="M535" s="288"/>
      <c r="N535" s="288">
        <f>N534</f>
        <v>12</v>
      </c>
      <c r="O535" s="288"/>
      <c r="P535" s="288"/>
      <c r="Q535" s="288"/>
      <c r="R535" s="288"/>
      <c r="S535" s="288"/>
      <c r="T535" s="288"/>
      <c r="U535" s="288"/>
      <c r="V535" s="288"/>
      <c r="W535" s="288"/>
      <c r="X535" s="288"/>
      <c r="Y535" s="404">
        <f>Y534</f>
        <v>0</v>
      </c>
      <c r="Z535" s="404">
        <f t="shared" ref="Z535" si="1562">Z534</f>
        <v>0</v>
      </c>
      <c r="AA535" s="404">
        <f t="shared" ref="AA535" si="1563">AA534</f>
        <v>0</v>
      </c>
      <c r="AB535" s="404">
        <f t="shared" ref="AB535" si="1564">AB534</f>
        <v>0</v>
      </c>
      <c r="AC535" s="404">
        <f t="shared" ref="AC535" si="1565">AC534</f>
        <v>0</v>
      </c>
      <c r="AD535" s="404">
        <f t="shared" ref="AD535" si="1566">AD534</f>
        <v>0</v>
      </c>
      <c r="AE535" s="404">
        <f t="shared" ref="AE535" si="1567">AE534</f>
        <v>0</v>
      </c>
      <c r="AF535" s="404">
        <f t="shared" ref="AF535" si="1568">AF534</f>
        <v>0</v>
      </c>
      <c r="AG535" s="404">
        <f t="shared" ref="AG535" si="1569">AG534</f>
        <v>0</v>
      </c>
      <c r="AH535" s="404">
        <f t="shared" ref="AH535" si="1570">AH534</f>
        <v>0</v>
      </c>
      <c r="AI535" s="404">
        <f t="shared" ref="AI535" si="1571">AI534</f>
        <v>0</v>
      </c>
      <c r="AJ535" s="404">
        <f t="shared" ref="AJ535" si="1572">AJ534</f>
        <v>0</v>
      </c>
      <c r="AK535" s="404">
        <f t="shared" ref="AK535" si="1573">AK534</f>
        <v>0</v>
      </c>
      <c r="AL535" s="404">
        <f t="shared" ref="AL535" si="1574">AL534</f>
        <v>0</v>
      </c>
      <c r="AM535" s="299"/>
    </row>
    <row r="536" spans="1:39" outlineLevel="1">
      <c r="A536" s="524"/>
      <c r="B536" s="421"/>
      <c r="C536" s="284"/>
      <c r="D536" s="284"/>
      <c r="E536" s="284"/>
      <c r="F536" s="284"/>
      <c r="G536" s="284"/>
      <c r="H536" s="284"/>
      <c r="I536" s="284"/>
      <c r="J536" s="284"/>
      <c r="K536" s="284"/>
      <c r="L536" s="284"/>
      <c r="M536" s="284"/>
      <c r="N536" s="284"/>
      <c r="O536" s="284"/>
      <c r="P536" s="284"/>
      <c r="Q536" s="284"/>
      <c r="R536" s="284"/>
      <c r="S536" s="284"/>
      <c r="T536" s="284"/>
      <c r="U536" s="284"/>
      <c r="V536" s="284"/>
      <c r="W536" s="284"/>
      <c r="X536" s="284"/>
      <c r="Y536" s="405"/>
      <c r="Z536" s="418"/>
      <c r="AA536" s="418"/>
      <c r="AB536" s="418"/>
      <c r="AC536" s="418"/>
      <c r="AD536" s="418"/>
      <c r="AE536" s="418"/>
      <c r="AF536" s="418"/>
      <c r="AG536" s="418"/>
      <c r="AH536" s="418"/>
      <c r="AI536" s="418"/>
      <c r="AJ536" s="418"/>
      <c r="AK536" s="418"/>
      <c r="AL536" s="418"/>
      <c r="AM536" s="299"/>
    </row>
    <row r="537" spans="1:39" ht="30" outlineLevel="1">
      <c r="A537" s="524">
        <v>40</v>
      </c>
      <c r="B537" s="421" t="s">
        <v>131</v>
      </c>
      <c r="C537" s="284" t="s">
        <v>24</v>
      </c>
      <c r="D537" s="288"/>
      <c r="E537" s="288"/>
      <c r="F537" s="288"/>
      <c r="G537" s="288"/>
      <c r="H537" s="288"/>
      <c r="I537" s="288"/>
      <c r="J537" s="288"/>
      <c r="K537" s="288"/>
      <c r="L537" s="288"/>
      <c r="M537" s="288"/>
      <c r="N537" s="288">
        <v>12</v>
      </c>
      <c r="O537" s="288"/>
      <c r="P537" s="288"/>
      <c r="Q537" s="288"/>
      <c r="R537" s="288"/>
      <c r="S537" s="288"/>
      <c r="T537" s="288"/>
      <c r="U537" s="288"/>
      <c r="V537" s="288"/>
      <c r="W537" s="288"/>
      <c r="X537" s="288"/>
      <c r="Y537" s="419"/>
      <c r="Z537" s="403"/>
      <c r="AA537" s="403"/>
      <c r="AB537" s="403"/>
      <c r="AC537" s="403"/>
      <c r="AD537" s="403"/>
      <c r="AE537" s="403"/>
      <c r="AF537" s="408"/>
      <c r="AG537" s="408"/>
      <c r="AH537" s="408"/>
      <c r="AI537" s="408"/>
      <c r="AJ537" s="408"/>
      <c r="AK537" s="408"/>
      <c r="AL537" s="408"/>
      <c r="AM537" s="289">
        <f>SUM(Y537:AL537)</f>
        <v>0</v>
      </c>
    </row>
    <row r="538" spans="1:39" outlineLevel="1">
      <c r="A538" s="524"/>
      <c r="B538" s="424" t="s">
        <v>307</v>
      </c>
      <c r="C538" s="284" t="s">
        <v>162</v>
      </c>
      <c r="D538" s="288"/>
      <c r="E538" s="288"/>
      <c r="F538" s="288"/>
      <c r="G538" s="288"/>
      <c r="H538" s="288"/>
      <c r="I538" s="288"/>
      <c r="J538" s="288"/>
      <c r="K538" s="288"/>
      <c r="L538" s="288"/>
      <c r="M538" s="288"/>
      <c r="N538" s="288">
        <f>N537</f>
        <v>12</v>
      </c>
      <c r="O538" s="288"/>
      <c r="P538" s="288"/>
      <c r="Q538" s="288"/>
      <c r="R538" s="288"/>
      <c r="S538" s="288"/>
      <c r="T538" s="288"/>
      <c r="U538" s="288"/>
      <c r="V538" s="288"/>
      <c r="W538" s="288"/>
      <c r="X538" s="288"/>
      <c r="Y538" s="404">
        <f>Y537</f>
        <v>0</v>
      </c>
      <c r="Z538" s="404">
        <f t="shared" ref="Z538" si="1575">Z537</f>
        <v>0</v>
      </c>
      <c r="AA538" s="404">
        <f t="shared" ref="AA538" si="1576">AA537</f>
        <v>0</v>
      </c>
      <c r="AB538" s="404">
        <f t="shared" ref="AB538" si="1577">AB537</f>
        <v>0</v>
      </c>
      <c r="AC538" s="404">
        <f t="shared" ref="AC538" si="1578">AC537</f>
        <v>0</v>
      </c>
      <c r="AD538" s="404">
        <f t="shared" ref="AD538" si="1579">AD537</f>
        <v>0</v>
      </c>
      <c r="AE538" s="404">
        <f t="shared" ref="AE538" si="1580">AE537</f>
        <v>0</v>
      </c>
      <c r="AF538" s="404">
        <f t="shared" ref="AF538" si="1581">AF537</f>
        <v>0</v>
      </c>
      <c r="AG538" s="404">
        <f t="shared" ref="AG538" si="1582">AG537</f>
        <v>0</v>
      </c>
      <c r="AH538" s="404">
        <f t="shared" ref="AH538" si="1583">AH537</f>
        <v>0</v>
      </c>
      <c r="AI538" s="404">
        <f t="shared" ref="AI538" si="1584">AI537</f>
        <v>0</v>
      </c>
      <c r="AJ538" s="404">
        <f t="shared" ref="AJ538" si="1585">AJ537</f>
        <v>0</v>
      </c>
      <c r="AK538" s="404">
        <f t="shared" ref="AK538" si="1586">AK537</f>
        <v>0</v>
      </c>
      <c r="AL538" s="404">
        <f t="shared" ref="AL538" si="1587">AL537</f>
        <v>0</v>
      </c>
      <c r="AM538" s="299"/>
    </row>
    <row r="539" spans="1:39" outlineLevel="1">
      <c r="A539" s="524"/>
      <c r="B539" s="421"/>
      <c r="C539" s="284"/>
      <c r="D539" s="284"/>
      <c r="E539" s="284"/>
      <c r="F539" s="284"/>
      <c r="G539" s="284"/>
      <c r="H539" s="284"/>
      <c r="I539" s="284"/>
      <c r="J539" s="284"/>
      <c r="K539" s="284"/>
      <c r="L539" s="284"/>
      <c r="M539" s="284"/>
      <c r="N539" s="284"/>
      <c r="O539" s="284"/>
      <c r="P539" s="284"/>
      <c r="Q539" s="284"/>
      <c r="R539" s="284"/>
      <c r="S539" s="284"/>
      <c r="T539" s="284"/>
      <c r="U539" s="284"/>
      <c r="V539" s="284"/>
      <c r="W539" s="284"/>
      <c r="X539" s="284"/>
      <c r="Y539" s="405"/>
      <c r="Z539" s="418"/>
      <c r="AA539" s="418"/>
      <c r="AB539" s="418"/>
      <c r="AC539" s="418"/>
      <c r="AD539" s="418"/>
      <c r="AE539" s="418"/>
      <c r="AF539" s="418"/>
      <c r="AG539" s="418"/>
      <c r="AH539" s="418"/>
      <c r="AI539" s="418"/>
      <c r="AJ539" s="418"/>
      <c r="AK539" s="418"/>
      <c r="AL539" s="418"/>
      <c r="AM539" s="299"/>
    </row>
    <row r="540" spans="1:39" ht="45" outlineLevel="1">
      <c r="A540" s="524">
        <v>41</v>
      </c>
      <c r="B540" s="421" t="s">
        <v>132</v>
      </c>
      <c r="C540" s="284" t="s">
        <v>24</v>
      </c>
      <c r="D540" s="288"/>
      <c r="E540" s="288"/>
      <c r="F540" s="288"/>
      <c r="G540" s="288"/>
      <c r="H540" s="288"/>
      <c r="I540" s="288"/>
      <c r="J540" s="288"/>
      <c r="K540" s="288"/>
      <c r="L540" s="288"/>
      <c r="M540" s="288"/>
      <c r="N540" s="288">
        <v>12</v>
      </c>
      <c r="O540" s="288"/>
      <c r="P540" s="288"/>
      <c r="Q540" s="288"/>
      <c r="R540" s="288"/>
      <c r="S540" s="288"/>
      <c r="T540" s="288"/>
      <c r="U540" s="288"/>
      <c r="V540" s="288"/>
      <c r="W540" s="288"/>
      <c r="X540" s="288"/>
      <c r="Y540" s="419"/>
      <c r="Z540" s="403"/>
      <c r="AA540" s="403"/>
      <c r="AB540" s="403"/>
      <c r="AC540" s="403"/>
      <c r="AD540" s="403"/>
      <c r="AE540" s="403"/>
      <c r="AF540" s="408"/>
      <c r="AG540" s="408"/>
      <c r="AH540" s="408"/>
      <c r="AI540" s="408"/>
      <c r="AJ540" s="408"/>
      <c r="AK540" s="408"/>
      <c r="AL540" s="408"/>
      <c r="AM540" s="289">
        <f>SUM(Y540:AL540)</f>
        <v>0</v>
      </c>
    </row>
    <row r="541" spans="1:39" outlineLevel="1">
      <c r="A541" s="524"/>
      <c r="B541" s="424" t="s">
        <v>307</v>
      </c>
      <c r="C541" s="284" t="s">
        <v>162</v>
      </c>
      <c r="D541" s="288"/>
      <c r="E541" s="288"/>
      <c r="F541" s="288"/>
      <c r="G541" s="288"/>
      <c r="H541" s="288"/>
      <c r="I541" s="288"/>
      <c r="J541" s="288"/>
      <c r="K541" s="288"/>
      <c r="L541" s="288"/>
      <c r="M541" s="288"/>
      <c r="N541" s="288">
        <f>N540</f>
        <v>12</v>
      </c>
      <c r="O541" s="288"/>
      <c r="P541" s="288"/>
      <c r="Q541" s="288"/>
      <c r="R541" s="288"/>
      <c r="S541" s="288"/>
      <c r="T541" s="288"/>
      <c r="U541" s="288"/>
      <c r="V541" s="288"/>
      <c r="W541" s="288"/>
      <c r="X541" s="288"/>
      <c r="Y541" s="404">
        <f>Y540</f>
        <v>0</v>
      </c>
      <c r="Z541" s="404">
        <f t="shared" ref="Z541" si="1588">Z540</f>
        <v>0</v>
      </c>
      <c r="AA541" s="404">
        <f t="shared" ref="AA541" si="1589">AA540</f>
        <v>0</v>
      </c>
      <c r="AB541" s="404">
        <f t="shared" ref="AB541" si="1590">AB540</f>
        <v>0</v>
      </c>
      <c r="AC541" s="404">
        <f t="shared" ref="AC541" si="1591">AC540</f>
        <v>0</v>
      </c>
      <c r="AD541" s="404">
        <f t="shared" ref="AD541" si="1592">AD540</f>
        <v>0</v>
      </c>
      <c r="AE541" s="404">
        <f t="shared" ref="AE541" si="1593">AE540</f>
        <v>0</v>
      </c>
      <c r="AF541" s="404">
        <f t="shared" ref="AF541" si="1594">AF540</f>
        <v>0</v>
      </c>
      <c r="AG541" s="404">
        <f t="shared" ref="AG541" si="1595">AG540</f>
        <v>0</v>
      </c>
      <c r="AH541" s="404">
        <f t="shared" ref="AH541" si="1596">AH540</f>
        <v>0</v>
      </c>
      <c r="AI541" s="404">
        <f t="shared" ref="AI541" si="1597">AI540</f>
        <v>0</v>
      </c>
      <c r="AJ541" s="404">
        <f t="shared" ref="AJ541" si="1598">AJ540</f>
        <v>0</v>
      </c>
      <c r="AK541" s="404">
        <f t="shared" ref="AK541" si="1599">AK540</f>
        <v>0</v>
      </c>
      <c r="AL541" s="404">
        <f t="shared" ref="AL541" si="1600">AL540</f>
        <v>0</v>
      </c>
      <c r="AM541" s="299"/>
    </row>
    <row r="542" spans="1:39" outlineLevel="1">
      <c r="A542" s="524"/>
      <c r="B542" s="421"/>
      <c r="C542" s="284"/>
      <c r="D542" s="284"/>
      <c r="E542" s="284"/>
      <c r="F542" s="284"/>
      <c r="G542" s="284"/>
      <c r="H542" s="284"/>
      <c r="I542" s="284"/>
      <c r="J542" s="284"/>
      <c r="K542" s="284"/>
      <c r="L542" s="284"/>
      <c r="M542" s="284"/>
      <c r="N542" s="284"/>
      <c r="O542" s="284"/>
      <c r="P542" s="284"/>
      <c r="Q542" s="284"/>
      <c r="R542" s="284"/>
      <c r="S542" s="284"/>
      <c r="T542" s="284"/>
      <c r="U542" s="284"/>
      <c r="V542" s="284"/>
      <c r="W542" s="284"/>
      <c r="X542" s="284"/>
      <c r="Y542" s="405"/>
      <c r="Z542" s="418"/>
      <c r="AA542" s="418"/>
      <c r="AB542" s="418"/>
      <c r="AC542" s="418"/>
      <c r="AD542" s="418"/>
      <c r="AE542" s="418"/>
      <c r="AF542" s="418"/>
      <c r="AG542" s="418"/>
      <c r="AH542" s="418"/>
      <c r="AI542" s="418"/>
      <c r="AJ542" s="418"/>
      <c r="AK542" s="418"/>
      <c r="AL542" s="418"/>
      <c r="AM542" s="299"/>
    </row>
    <row r="543" spans="1:39" ht="45" outlineLevel="1">
      <c r="A543" s="524">
        <v>42</v>
      </c>
      <c r="B543" s="421" t="s">
        <v>133</v>
      </c>
      <c r="C543" s="284" t="s">
        <v>24</v>
      </c>
      <c r="D543" s="288"/>
      <c r="E543" s="288"/>
      <c r="F543" s="288"/>
      <c r="G543" s="288"/>
      <c r="H543" s="288"/>
      <c r="I543" s="288"/>
      <c r="J543" s="288"/>
      <c r="K543" s="288"/>
      <c r="L543" s="288"/>
      <c r="M543" s="288"/>
      <c r="N543" s="284"/>
      <c r="O543" s="288"/>
      <c r="P543" s="288"/>
      <c r="Q543" s="288"/>
      <c r="R543" s="288"/>
      <c r="S543" s="288"/>
      <c r="T543" s="288"/>
      <c r="U543" s="288"/>
      <c r="V543" s="288"/>
      <c r="W543" s="288"/>
      <c r="X543" s="288"/>
      <c r="Y543" s="419"/>
      <c r="Z543" s="403"/>
      <c r="AA543" s="403"/>
      <c r="AB543" s="403"/>
      <c r="AC543" s="403"/>
      <c r="AD543" s="403"/>
      <c r="AE543" s="403"/>
      <c r="AF543" s="408"/>
      <c r="AG543" s="408"/>
      <c r="AH543" s="408"/>
      <c r="AI543" s="408"/>
      <c r="AJ543" s="408"/>
      <c r="AK543" s="408"/>
      <c r="AL543" s="408"/>
      <c r="AM543" s="289">
        <f>SUM(Y543:AL543)</f>
        <v>0</v>
      </c>
    </row>
    <row r="544" spans="1:39" outlineLevel="1">
      <c r="A544" s="524"/>
      <c r="B544" s="424" t="s">
        <v>307</v>
      </c>
      <c r="C544" s="284" t="s">
        <v>162</v>
      </c>
      <c r="D544" s="288"/>
      <c r="E544" s="288"/>
      <c r="F544" s="288"/>
      <c r="G544" s="288"/>
      <c r="H544" s="288"/>
      <c r="I544" s="288"/>
      <c r="J544" s="288"/>
      <c r="K544" s="288"/>
      <c r="L544" s="288"/>
      <c r="M544" s="288"/>
      <c r="N544" s="461"/>
      <c r="O544" s="288"/>
      <c r="P544" s="288"/>
      <c r="Q544" s="288"/>
      <c r="R544" s="288"/>
      <c r="S544" s="288"/>
      <c r="T544" s="288"/>
      <c r="U544" s="288"/>
      <c r="V544" s="288"/>
      <c r="W544" s="288"/>
      <c r="X544" s="288"/>
      <c r="Y544" s="404">
        <f>Y543</f>
        <v>0</v>
      </c>
      <c r="Z544" s="404">
        <f t="shared" ref="Z544" si="1601">Z543</f>
        <v>0</v>
      </c>
      <c r="AA544" s="404">
        <f t="shared" ref="AA544" si="1602">AA543</f>
        <v>0</v>
      </c>
      <c r="AB544" s="404">
        <f t="shared" ref="AB544" si="1603">AB543</f>
        <v>0</v>
      </c>
      <c r="AC544" s="404">
        <f t="shared" ref="AC544" si="1604">AC543</f>
        <v>0</v>
      </c>
      <c r="AD544" s="404">
        <f t="shared" ref="AD544" si="1605">AD543</f>
        <v>0</v>
      </c>
      <c r="AE544" s="404">
        <f t="shared" ref="AE544" si="1606">AE543</f>
        <v>0</v>
      </c>
      <c r="AF544" s="404">
        <f t="shared" ref="AF544" si="1607">AF543</f>
        <v>0</v>
      </c>
      <c r="AG544" s="404">
        <f t="shared" ref="AG544" si="1608">AG543</f>
        <v>0</v>
      </c>
      <c r="AH544" s="404">
        <f t="shared" ref="AH544" si="1609">AH543</f>
        <v>0</v>
      </c>
      <c r="AI544" s="404">
        <f t="shared" ref="AI544" si="1610">AI543</f>
        <v>0</v>
      </c>
      <c r="AJ544" s="404">
        <f t="shared" ref="AJ544" si="1611">AJ543</f>
        <v>0</v>
      </c>
      <c r="AK544" s="404">
        <f t="shared" ref="AK544" si="1612">AK543</f>
        <v>0</v>
      </c>
      <c r="AL544" s="404">
        <f t="shared" ref="AL544" si="1613">AL543</f>
        <v>0</v>
      </c>
      <c r="AM544" s="299"/>
    </row>
    <row r="545" spans="1:39" outlineLevel="1">
      <c r="A545" s="524"/>
      <c r="B545" s="421"/>
      <c r="C545" s="284"/>
      <c r="D545" s="284"/>
      <c r="E545" s="284"/>
      <c r="F545" s="284"/>
      <c r="G545" s="284"/>
      <c r="H545" s="284"/>
      <c r="I545" s="284"/>
      <c r="J545" s="284"/>
      <c r="K545" s="284"/>
      <c r="L545" s="284"/>
      <c r="M545" s="284"/>
      <c r="N545" s="284"/>
      <c r="O545" s="284"/>
      <c r="P545" s="284"/>
      <c r="Q545" s="284"/>
      <c r="R545" s="284"/>
      <c r="S545" s="284"/>
      <c r="T545" s="284"/>
      <c r="U545" s="284"/>
      <c r="V545" s="284"/>
      <c r="W545" s="284"/>
      <c r="X545" s="284"/>
      <c r="Y545" s="405"/>
      <c r="Z545" s="418"/>
      <c r="AA545" s="418"/>
      <c r="AB545" s="418"/>
      <c r="AC545" s="418"/>
      <c r="AD545" s="418"/>
      <c r="AE545" s="418"/>
      <c r="AF545" s="418"/>
      <c r="AG545" s="418"/>
      <c r="AH545" s="418"/>
      <c r="AI545" s="418"/>
      <c r="AJ545" s="418"/>
      <c r="AK545" s="418"/>
      <c r="AL545" s="418"/>
      <c r="AM545" s="299"/>
    </row>
    <row r="546" spans="1:39" ht="30" outlineLevel="1">
      <c r="A546" s="524">
        <v>43</v>
      </c>
      <c r="B546" s="421" t="s">
        <v>134</v>
      </c>
      <c r="C546" s="284" t="s">
        <v>24</v>
      </c>
      <c r="D546" s="288"/>
      <c r="E546" s="288"/>
      <c r="F546" s="288"/>
      <c r="G546" s="288"/>
      <c r="H546" s="288"/>
      <c r="I546" s="288"/>
      <c r="J546" s="288"/>
      <c r="K546" s="288"/>
      <c r="L546" s="288"/>
      <c r="M546" s="288"/>
      <c r="N546" s="288">
        <v>12</v>
      </c>
      <c r="O546" s="288"/>
      <c r="P546" s="288"/>
      <c r="Q546" s="288"/>
      <c r="R546" s="288"/>
      <c r="S546" s="288"/>
      <c r="T546" s="288"/>
      <c r="U546" s="288"/>
      <c r="V546" s="288"/>
      <c r="W546" s="288"/>
      <c r="X546" s="288"/>
      <c r="Y546" s="419"/>
      <c r="Z546" s="403"/>
      <c r="AA546" s="403"/>
      <c r="AB546" s="403"/>
      <c r="AC546" s="403"/>
      <c r="AD546" s="403"/>
      <c r="AE546" s="403"/>
      <c r="AF546" s="408"/>
      <c r="AG546" s="408"/>
      <c r="AH546" s="408"/>
      <c r="AI546" s="408"/>
      <c r="AJ546" s="408"/>
      <c r="AK546" s="408"/>
      <c r="AL546" s="408"/>
      <c r="AM546" s="289">
        <f>SUM(Y546:AL546)</f>
        <v>0</v>
      </c>
    </row>
    <row r="547" spans="1:39" outlineLevel="1">
      <c r="A547" s="524"/>
      <c r="B547" s="424" t="s">
        <v>307</v>
      </c>
      <c r="C547" s="284" t="s">
        <v>162</v>
      </c>
      <c r="D547" s="288"/>
      <c r="E547" s="288"/>
      <c r="F547" s="288"/>
      <c r="G547" s="288"/>
      <c r="H547" s="288"/>
      <c r="I547" s="288"/>
      <c r="J547" s="288"/>
      <c r="K547" s="288"/>
      <c r="L547" s="288"/>
      <c r="M547" s="288"/>
      <c r="N547" s="288">
        <f>N546</f>
        <v>12</v>
      </c>
      <c r="O547" s="288"/>
      <c r="P547" s="288"/>
      <c r="Q547" s="288"/>
      <c r="R547" s="288"/>
      <c r="S547" s="288"/>
      <c r="T547" s="288"/>
      <c r="U547" s="288"/>
      <c r="V547" s="288"/>
      <c r="W547" s="288"/>
      <c r="X547" s="288"/>
      <c r="Y547" s="404">
        <f>Y546</f>
        <v>0</v>
      </c>
      <c r="Z547" s="404">
        <f t="shared" ref="Z547" si="1614">Z546</f>
        <v>0</v>
      </c>
      <c r="AA547" s="404">
        <f t="shared" ref="AA547" si="1615">AA546</f>
        <v>0</v>
      </c>
      <c r="AB547" s="404">
        <f t="shared" ref="AB547" si="1616">AB546</f>
        <v>0</v>
      </c>
      <c r="AC547" s="404">
        <f t="shared" ref="AC547" si="1617">AC546</f>
        <v>0</v>
      </c>
      <c r="AD547" s="404">
        <f t="shared" ref="AD547" si="1618">AD546</f>
        <v>0</v>
      </c>
      <c r="AE547" s="404">
        <f t="shared" ref="AE547" si="1619">AE546</f>
        <v>0</v>
      </c>
      <c r="AF547" s="404">
        <f t="shared" ref="AF547" si="1620">AF546</f>
        <v>0</v>
      </c>
      <c r="AG547" s="404">
        <f t="shared" ref="AG547" si="1621">AG546</f>
        <v>0</v>
      </c>
      <c r="AH547" s="404">
        <f t="shared" ref="AH547" si="1622">AH546</f>
        <v>0</v>
      </c>
      <c r="AI547" s="404">
        <f t="shared" ref="AI547" si="1623">AI546</f>
        <v>0</v>
      </c>
      <c r="AJ547" s="404">
        <f t="shared" ref="AJ547" si="1624">AJ546</f>
        <v>0</v>
      </c>
      <c r="AK547" s="404">
        <f t="shared" ref="AK547" si="1625">AK546</f>
        <v>0</v>
      </c>
      <c r="AL547" s="404">
        <f t="shared" ref="AL547" si="1626">AL546</f>
        <v>0</v>
      </c>
      <c r="AM547" s="299"/>
    </row>
    <row r="548" spans="1:39" outlineLevel="1">
      <c r="A548" s="524"/>
      <c r="B548" s="421"/>
      <c r="C548" s="284"/>
      <c r="D548" s="284"/>
      <c r="E548" s="284"/>
      <c r="F548" s="284"/>
      <c r="G548" s="284"/>
      <c r="H548" s="284"/>
      <c r="I548" s="284"/>
      <c r="J548" s="284"/>
      <c r="K548" s="284"/>
      <c r="L548" s="284"/>
      <c r="M548" s="284"/>
      <c r="N548" s="284"/>
      <c r="O548" s="284"/>
      <c r="P548" s="284"/>
      <c r="Q548" s="284"/>
      <c r="R548" s="284"/>
      <c r="S548" s="284"/>
      <c r="T548" s="284"/>
      <c r="U548" s="284"/>
      <c r="V548" s="284"/>
      <c r="W548" s="284"/>
      <c r="X548" s="284"/>
      <c r="Y548" s="405"/>
      <c r="Z548" s="418"/>
      <c r="AA548" s="418"/>
      <c r="AB548" s="418"/>
      <c r="AC548" s="418"/>
      <c r="AD548" s="418"/>
      <c r="AE548" s="418"/>
      <c r="AF548" s="418"/>
      <c r="AG548" s="418"/>
      <c r="AH548" s="418"/>
      <c r="AI548" s="418"/>
      <c r="AJ548" s="418"/>
      <c r="AK548" s="418"/>
      <c r="AL548" s="418"/>
      <c r="AM548" s="299"/>
    </row>
    <row r="549" spans="1:39" ht="45" outlineLevel="1">
      <c r="A549" s="524">
        <v>44</v>
      </c>
      <c r="B549" s="421" t="s">
        <v>135</v>
      </c>
      <c r="C549" s="284" t="s">
        <v>24</v>
      </c>
      <c r="D549" s="288"/>
      <c r="E549" s="288"/>
      <c r="F549" s="288"/>
      <c r="G549" s="288"/>
      <c r="H549" s="288"/>
      <c r="I549" s="288"/>
      <c r="J549" s="288"/>
      <c r="K549" s="288"/>
      <c r="L549" s="288"/>
      <c r="M549" s="288"/>
      <c r="N549" s="288">
        <v>12</v>
      </c>
      <c r="O549" s="288"/>
      <c r="P549" s="288"/>
      <c r="Q549" s="288"/>
      <c r="R549" s="288"/>
      <c r="S549" s="288"/>
      <c r="T549" s="288"/>
      <c r="U549" s="288"/>
      <c r="V549" s="288"/>
      <c r="W549" s="288"/>
      <c r="X549" s="288"/>
      <c r="Y549" s="419"/>
      <c r="Z549" s="403"/>
      <c r="AA549" s="403"/>
      <c r="AB549" s="403"/>
      <c r="AC549" s="403"/>
      <c r="AD549" s="403"/>
      <c r="AE549" s="403"/>
      <c r="AF549" s="408"/>
      <c r="AG549" s="408"/>
      <c r="AH549" s="408"/>
      <c r="AI549" s="408"/>
      <c r="AJ549" s="408"/>
      <c r="AK549" s="408"/>
      <c r="AL549" s="408"/>
      <c r="AM549" s="289">
        <f>SUM(Y549:AL549)</f>
        <v>0</v>
      </c>
    </row>
    <row r="550" spans="1:39" outlineLevel="1">
      <c r="A550" s="524"/>
      <c r="B550" s="424" t="s">
        <v>307</v>
      </c>
      <c r="C550" s="284" t="s">
        <v>162</v>
      </c>
      <c r="D550" s="288"/>
      <c r="E550" s="288"/>
      <c r="F550" s="288"/>
      <c r="G550" s="288"/>
      <c r="H550" s="288"/>
      <c r="I550" s="288"/>
      <c r="J550" s="288"/>
      <c r="K550" s="288"/>
      <c r="L550" s="288"/>
      <c r="M550" s="288"/>
      <c r="N550" s="288">
        <f>N549</f>
        <v>12</v>
      </c>
      <c r="O550" s="288"/>
      <c r="P550" s="288"/>
      <c r="Q550" s="288"/>
      <c r="R550" s="288"/>
      <c r="S550" s="288"/>
      <c r="T550" s="288"/>
      <c r="U550" s="288"/>
      <c r="V550" s="288"/>
      <c r="W550" s="288"/>
      <c r="X550" s="288"/>
      <c r="Y550" s="404">
        <f>Y549</f>
        <v>0</v>
      </c>
      <c r="Z550" s="404">
        <f t="shared" ref="Z550" si="1627">Z549</f>
        <v>0</v>
      </c>
      <c r="AA550" s="404">
        <f t="shared" ref="AA550" si="1628">AA549</f>
        <v>0</v>
      </c>
      <c r="AB550" s="404">
        <f t="shared" ref="AB550" si="1629">AB549</f>
        <v>0</v>
      </c>
      <c r="AC550" s="404">
        <f t="shared" ref="AC550" si="1630">AC549</f>
        <v>0</v>
      </c>
      <c r="AD550" s="404">
        <f t="shared" ref="AD550" si="1631">AD549</f>
        <v>0</v>
      </c>
      <c r="AE550" s="404">
        <f t="shared" ref="AE550" si="1632">AE549</f>
        <v>0</v>
      </c>
      <c r="AF550" s="404">
        <f t="shared" ref="AF550" si="1633">AF549</f>
        <v>0</v>
      </c>
      <c r="AG550" s="404">
        <f t="shared" ref="AG550" si="1634">AG549</f>
        <v>0</v>
      </c>
      <c r="AH550" s="404">
        <f t="shared" ref="AH550" si="1635">AH549</f>
        <v>0</v>
      </c>
      <c r="AI550" s="404">
        <f t="shared" ref="AI550" si="1636">AI549</f>
        <v>0</v>
      </c>
      <c r="AJ550" s="404">
        <f t="shared" ref="AJ550" si="1637">AJ549</f>
        <v>0</v>
      </c>
      <c r="AK550" s="404">
        <f t="shared" ref="AK550" si="1638">AK549</f>
        <v>0</v>
      </c>
      <c r="AL550" s="404">
        <f t="shared" ref="AL550" si="1639">AL549</f>
        <v>0</v>
      </c>
      <c r="AM550" s="299"/>
    </row>
    <row r="551" spans="1:39" outlineLevel="1">
      <c r="A551" s="524"/>
      <c r="B551" s="421"/>
      <c r="C551" s="284"/>
      <c r="D551" s="284"/>
      <c r="E551" s="284"/>
      <c r="F551" s="284"/>
      <c r="G551" s="284"/>
      <c r="H551" s="284"/>
      <c r="I551" s="284"/>
      <c r="J551" s="284"/>
      <c r="K551" s="284"/>
      <c r="L551" s="284"/>
      <c r="M551" s="284"/>
      <c r="N551" s="284"/>
      <c r="O551" s="284"/>
      <c r="P551" s="284"/>
      <c r="Q551" s="284"/>
      <c r="R551" s="284"/>
      <c r="S551" s="284"/>
      <c r="T551" s="284"/>
      <c r="U551" s="284"/>
      <c r="V551" s="284"/>
      <c r="W551" s="284"/>
      <c r="X551" s="284"/>
      <c r="Y551" s="405"/>
      <c r="Z551" s="418"/>
      <c r="AA551" s="418"/>
      <c r="AB551" s="418"/>
      <c r="AC551" s="418"/>
      <c r="AD551" s="418"/>
      <c r="AE551" s="418"/>
      <c r="AF551" s="418"/>
      <c r="AG551" s="418"/>
      <c r="AH551" s="418"/>
      <c r="AI551" s="418"/>
      <c r="AJ551" s="418"/>
      <c r="AK551" s="418"/>
      <c r="AL551" s="418"/>
      <c r="AM551" s="299"/>
    </row>
    <row r="552" spans="1:39" ht="30" outlineLevel="1">
      <c r="A552" s="524">
        <v>45</v>
      </c>
      <c r="B552" s="421" t="s">
        <v>136</v>
      </c>
      <c r="C552" s="284" t="s">
        <v>24</v>
      </c>
      <c r="D552" s="288"/>
      <c r="E552" s="288"/>
      <c r="F552" s="288"/>
      <c r="G552" s="288"/>
      <c r="H552" s="288"/>
      <c r="I552" s="288"/>
      <c r="J552" s="288"/>
      <c r="K552" s="288"/>
      <c r="L552" s="288"/>
      <c r="M552" s="288"/>
      <c r="N552" s="288">
        <v>12</v>
      </c>
      <c r="O552" s="288"/>
      <c r="P552" s="288"/>
      <c r="Q552" s="288"/>
      <c r="R552" s="288"/>
      <c r="S552" s="288"/>
      <c r="T552" s="288"/>
      <c r="U552" s="288"/>
      <c r="V552" s="288"/>
      <c r="W552" s="288"/>
      <c r="X552" s="288"/>
      <c r="Y552" s="419"/>
      <c r="Z552" s="403"/>
      <c r="AA552" s="403"/>
      <c r="AB552" s="403"/>
      <c r="AC552" s="403"/>
      <c r="AD552" s="403"/>
      <c r="AE552" s="403"/>
      <c r="AF552" s="408"/>
      <c r="AG552" s="408"/>
      <c r="AH552" s="408"/>
      <c r="AI552" s="408"/>
      <c r="AJ552" s="408"/>
      <c r="AK552" s="408"/>
      <c r="AL552" s="408"/>
      <c r="AM552" s="289">
        <f>SUM(Y552:AL552)</f>
        <v>0</v>
      </c>
    </row>
    <row r="553" spans="1:39" outlineLevel="1">
      <c r="A553" s="524"/>
      <c r="B553" s="424" t="s">
        <v>307</v>
      </c>
      <c r="C553" s="284" t="s">
        <v>162</v>
      </c>
      <c r="D553" s="288"/>
      <c r="E553" s="288"/>
      <c r="F553" s="288"/>
      <c r="G553" s="288"/>
      <c r="H553" s="288"/>
      <c r="I553" s="288"/>
      <c r="J553" s="288"/>
      <c r="K553" s="288"/>
      <c r="L553" s="288"/>
      <c r="M553" s="288"/>
      <c r="N553" s="288">
        <f>N552</f>
        <v>12</v>
      </c>
      <c r="O553" s="288"/>
      <c r="P553" s="288"/>
      <c r="Q553" s="288"/>
      <c r="R553" s="288"/>
      <c r="S553" s="288"/>
      <c r="T553" s="288"/>
      <c r="U553" s="288"/>
      <c r="V553" s="288"/>
      <c r="W553" s="288"/>
      <c r="X553" s="288"/>
      <c r="Y553" s="404">
        <f>Y552</f>
        <v>0</v>
      </c>
      <c r="Z553" s="404">
        <f t="shared" ref="Z553" si="1640">Z552</f>
        <v>0</v>
      </c>
      <c r="AA553" s="404">
        <f t="shared" ref="AA553" si="1641">AA552</f>
        <v>0</v>
      </c>
      <c r="AB553" s="404">
        <f t="shared" ref="AB553" si="1642">AB552</f>
        <v>0</v>
      </c>
      <c r="AC553" s="404">
        <f t="shared" ref="AC553" si="1643">AC552</f>
        <v>0</v>
      </c>
      <c r="AD553" s="404">
        <f t="shared" ref="AD553" si="1644">AD552</f>
        <v>0</v>
      </c>
      <c r="AE553" s="404">
        <f t="shared" ref="AE553" si="1645">AE552</f>
        <v>0</v>
      </c>
      <c r="AF553" s="404">
        <f t="shared" ref="AF553" si="1646">AF552</f>
        <v>0</v>
      </c>
      <c r="AG553" s="404">
        <f t="shared" ref="AG553" si="1647">AG552</f>
        <v>0</v>
      </c>
      <c r="AH553" s="404">
        <f t="shared" ref="AH553" si="1648">AH552</f>
        <v>0</v>
      </c>
      <c r="AI553" s="404">
        <f t="shared" ref="AI553" si="1649">AI552</f>
        <v>0</v>
      </c>
      <c r="AJ553" s="404">
        <f t="shared" ref="AJ553" si="1650">AJ552</f>
        <v>0</v>
      </c>
      <c r="AK553" s="404">
        <f t="shared" ref="AK553" si="1651">AK552</f>
        <v>0</v>
      </c>
      <c r="AL553" s="404">
        <f t="shared" ref="AL553" si="1652">AL552</f>
        <v>0</v>
      </c>
      <c r="AM553" s="299"/>
    </row>
    <row r="554" spans="1:39" outlineLevel="1">
      <c r="A554" s="524"/>
      <c r="B554" s="421"/>
      <c r="C554" s="284"/>
      <c r="D554" s="284"/>
      <c r="E554" s="284"/>
      <c r="F554" s="284"/>
      <c r="G554" s="284"/>
      <c r="H554" s="284"/>
      <c r="I554" s="284"/>
      <c r="J554" s="284"/>
      <c r="K554" s="284"/>
      <c r="L554" s="284"/>
      <c r="M554" s="284"/>
      <c r="N554" s="284"/>
      <c r="O554" s="284"/>
      <c r="P554" s="284"/>
      <c r="Q554" s="284"/>
      <c r="R554" s="284"/>
      <c r="S554" s="284"/>
      <c r="T554" s="284"/>
      <c r="U554" s="284"/>
      <c r="V554" s="284"/>
      <c r="W554" s="284"/>
      <c r="X554" s="284"/>
      <c r="Y554" s="405"/>
      <c r="Z554" s="418"/>
      <c r="AA554" s="418"/>
      <c r="AB554" s="418"/>
      <c r="AC554" s="418"/>
      <c r="AD554" s="418"/>
      <c r="AE554" s="418"/>
      <c r="AF554" s="418"/>
      <c r="AG554" s="418"/>
      <c r="AH554" s="418"/>
      <c r="AI554" s="418"/>
      <c r="AJ554" s="418"/>
      <c r="AK554" s="418"/>
      <c r="AL554" s="418"/>
      <c r="AM554" s="299"/>
    </row>
    <row r="555" spans="1:39" ht="30" outlineLevel="1">
      <c r="A555" s="524">
        <v>46</v>
      </c>
      <c r="B555" s="421" t="s">
        <v>137</v>
      </c>
      <c r="C555" s="284" t="s">
        <v>24</v>
      </c>
      <c r="D555" s="288"/>
      <c r="E555" s="288"/>
      <c r="F555" s="288"/>
      <c r="G555" s="288"/>
      <c r="H555" s="288"/>
      <c r="I555" s="288"/>
      <c r="J555" s="288"/>
      <c r="K555" s="288"/>
      <c r="L555" s="288"/>
      <c r="M555" s="288"/>
      <c r="N555" s="288">
        <v>12</v>
      </c>
      <c r="O555" s="288"/>
      <c r="P555" s="288"/>
      <c r="Q555" s="288"/>
      <c r="R555" s="288"/>
      <c r="S555" s="288"/>
      <c r="T555" s="288"/>
      <c r="U555" s="288"/>
      <c r="V555" s="288"/>
      <c r="W555" s="288"/>
      <c r="X555" s="288"/>
      <c r="Y555" s="419"/>
      <c r="Z555" s="403"/>
      <c r="AA555" s="403"/>
      <c r="AB555" s="403"/>
      <c r="AC555" s="403"/>
      <c r="AD555" s="403"/>
      <c r="AE555" s="403"/>
      <c r="AF555" s="408"/>
      <c r="AG555" s="408"/>
      <c r="AH555" s="408"/>
      <c r="AI555" s="408"/>
      <c r="AJ555" s="408"/>
      <c r="AK555" s="408"/>
      <c r="AL555" s="408"/>
      <c r="AM555" s="289">
        <f>SUM(Y555:AL555)</f>
        <v>0</v>
      </c>
    </row>
    <row r="556" spans="1:39" outlineLevel="1">
      <c r="A556" s="524"/>
      <c r="B556" s="424" t="s">
        <v>307</v>
      </c>
      <c r="C556" s="284" t="s">
        <v>162</v>
      </c>
      <c r="D556" s="288"/>
      <c r="E556" s="288"/>
      <c r="F556" s="288"/>
      <c r="G556" s="288"/>
      <c r="H556" s="288"/>
      <c r="I556" s="288"/>
      <c r="J556" s="288"/>
      <c r="K556" s="288"/>
      <c r="L556" s="288"/>
      <c r="M556" s="288"/>
      <c r="N556" s="288">
        <f>N555</f>
        <v>12</v>
      </c>
      <c r="O556" s="288"/>
      <c r="P556" s="288"/>
      <c r="Q556" s="288"/>
      <c r="R556" s="288"/>
      <c r="S556" s="288"/>
      <c r="T556" s="288"/>
      <c r="U556" s="288"/>
      <c r="V556" s="288"/>
      <c r="W556" s="288"/>
      <c r="X556" s="288"/>
      <c r="Y556" s="404">
        <f>Y555</f>
        <v>0</v>
      </c>
      <c r="Z556" s="404">
        <f t="shared" ref="Z556" si="1653">Z555</f>
        <v>0</v>
      </c>
      <c r="AA556" s="404">
        <f t="shared" ref="AA556" si="1654">AA555</f>
        <v>0</v>
      </c>
      <c r="AB556" s="404">
        <f t="shared" ref="AB556" si="1655">AB555</f>
        <v>0</v>
      </c>
      <c r="AC556" s="404">
        <f t="shared" ref="AC556" si="1656">AC555</f>
        <v>0</v>
      </c>
      <c r="AD556" s="404">
        <f t="shared" ref="AD556" si="1657">AD555</f>
        <v>0</v>
      </c>
      <c r="AE556" s="404">
        <f t="shared" ref="AE556" si="1658">AE555</f>
        <v>0</v>
      </c>
      <c r="AF556" s="404">
        <f t="shared" ref="AF556" si="1659">AF555</f>
        <v>0</v>
      </c>
      <c r="AG556" s="404">
        <f t="shared" ref="AG556" si="1660">AG555</f>
        <v>0</v>
      </c>
      <c r="AH556" s="404">
        <f t="shared" ref="AH556" si="1661">AH555</f>
        <v>0</v>
      </c>
      <c r="AI556" s="404">
        <f t="shared" ref="AI556" si="1662">AI555</f>
        <v>0</v>
      </c>
      <c r="AJ556" s="404">
        <f t="shared" ref="AJ556" si="1663">AJ555</f>
        <v>0</v>
      </c>
      <c r="AK556" s="404">
        <f t="shared" ref="AK556" si="1664">AK555</f>
        <v>0</v>
      </c>
      <c r="AL556" s="404">
        <f t="shared" ref="AL556" si="1665">AL555</f>
        <v>0</v>
      </c>
      <c r="AM556" s="299"/>
    </row>
    <row r="557" spans="1:39" outlineLevel="1">
      <c r="A557" s="524"/>
      <c r="B557" s="421"/>
      <c r="C557" s="284"/>
      <c r="D557" s="284"/>
      <c r="E557" s="284"/>
      <c r="F557" s="284"/>
      <c r="G557" s="284"/>
      <c r="H557" s="284"/>
      <c r="I557" s="284"/>
      <c r="J557" s="284"/>
      <c r="K557" s="284"/>
      <c r="L557" s="284"/>
      <c r="M557" s="284"/>
      <c r="N557" s="284"/>
      <c r="O557" s="284"/>
      <c r="P557" s="284"/>
      <c r="Q557" s="284"/>
      <c r="R557" s="284"/>
      <c r="S557" s="284"/>
      <c r="T557" s="284"/>
      <c r="U557" s="284"/>
      <c r="V557" s="284"/>
      <c r="W557" s="284"/>
      <c r="X557" s="284"/>
      <c r="Y557" s="405"/>
      <c r="Z557" s="418"/>
      <c r="AA557" s="418"/>
      <c r="AB557" s="418"/>
      <c r="AC557" s="418"/>
      <c r="AD557" s="418"/>
      <c r="AE557" s="418"/>
      <c r="AF557" s="418"/>
      <c r="AG557" s="418"/>
      <c r="AH557" s="418"/>
      <c r="AI557" s="418"/>
      <c r="AJ557" s="418"/>
      <c r="AK557" s="418"/>
      <c r="AL557" s="418"/>
      <c r="AM557" s="299"/>
    </row>
    <row r="558" spans="1:39" ht="30" outlineLevel="1">
      <c r="A558" s="524">
        <v>47</v>
      </c>
      <c r="B558" s="421" t="s">
        <v>138</v>
      </c>
      <c r="C558" s="284" t="s">
        <v>24</v>
      </c>
      <c r="D558" s="288"/>
      <c r="E558" s="288"/>
      <c r="F558" s="288"/>
      <c r="G558" s="288"/>
      <c r="H558" s="288"/>
      <c r="I558" s="288"/>
      <c r="J558" s="288"/>
      <c r="K558" s="288"/>
      <c r="L558" s="288"/>
      <c r="M558" s="288"/>
      <c r="N558" s="288">
        <v>12</v>
      </c>
      <c r="O558" s="288"/>
      <c r="P558" s="288"/>
      <c r="Q558" s="288"/>
      <c r="R558" s="288"/>
      <c r="S558" s="288"/>
      <c r="T558" s="288"/>
      <c r="U558" s="288"/>
      <c r="V558" s="288"/>
      <c r="W558" s="288"/>
      <c r="X558" s="288"/>
      <c r="Y558" s="419"/>
      <c r="Z558" s="403"/>
      <c r="AA558" s="403"/>
      <c r="AB558" s="403"/>
      <c r="AC558" s="403"/>
      <c r="AD558" s="403"/>
      <c r="AE558" s="403"/>
      <c r="AF558" s="408"/>
      <c r="AG558" s="408"/>
      <c r="AH558" s="408"/>
      <c r="AI558" s="408"/>
      <c r="AJ558" s="408"/>
      <c r="AK558" s="408"/>
      <c r="AL558" s="408"/>
      <c r="AM558" s="289">
        <f>SUM(Y558:AL558)</f>
        <v>0</v>
      </c>
    </row>
    <row r="559" spans="1:39" outlineLevel="1">
      <c r="A559" s="524"/>
      <c r="B559" s="424" t="s">
        <v>307</v>
      </c>
      <c r="C559" s="284" t="s">
        <v>162</v>
      </c>
      <c r="D559" s="288"/>
      <c r="E559" s="288"/>
      <c r="F559" s="288"/>
      <c r="G559" s="288"/>
      <c r="H559" s="288"/>
      <c r="I559" s="288"/>
      <c r="J559" s="288"/>
      <c r="K559" s="288"/>
      <c r="L559" s="288"/>
      <c r="M559" s="288"/>
      <c r="N559" s="288">
        <f>N558</f>
        <v>12</v>
      </c>
      <c r="O559" s="288"/>
      <c r="P559" s="288"/>
      <c r="Q559" s="288"/>
      <c r="R559" s="288"/>
      <c r="S559" s="288"/>
      <c r="T559" s="288"/>
      <c r="U559" s="288"/>
      <c r="V559" s="288"/>
      <c r="W559" s="288"/>
      <c r="X559" s="288"/>
      <c r="Y559" s="404">
        <f>Y558</f>
        <v>0</v>
      </c>
      <c r="Z559" s="404">
        <f t="shared" ref="Z559" si="1666">Z558</f>
        <v>0</v>
      </c>
      <c r="AA559" s="404">
        <f t="shared" ref="AA559" si="1667">AA558</f>
        <v>0</v>
      </c>
      <c r="AB559" s="404">
        <f t="shared" ref="AB559" si="1668">AB558</f>
        <v>0</v>
      </c>
      <c r="AC559" s="404">
        <f t="shared" ref="AC559" si="1669">AC558</f>
        <v>0</v>
      </c>
      <c r="AD559" s="404">
        <f t="shared" ref="AD559" si="1670">AD558</f>
        <v>0</v>
      </c>
      <c r="AE559" s="404">
        <f t="shared" ref="AE559" si="1671">AE558</f>
        <v>0</v>
      </c>
      <c r="AF559" s="404">
        <f t="shared" ref="AF559" si="1672">AF558</f>
        <v>0</v>
      </c>
      <c r="AG559" s="404">
        <f t="shared" ref="AG559" si="1673">AG558</f>
        <v>0</v>
      </c>
      <c r="AH559" s="404">
        <f t="shared" ref="AH559" si="1674">AH558</f>
        <v>0</v>
      </c>
      <c r="AI559" s="404">
        <f t="shared" ref="AI559" si="1675">AI558</f>
        <v>0</v>
      </c>
      <c r="AJ559" s="404">
        <f t="shared" ref="AJ559" si="1676">AJ558</f>
        <v>0</v>
      </c>
      <c r="AK559" s="404">
        <f t="shared" ref="AK559" si="1677">AK558</f>
        <v>0</v>
      </c>
      <c r="AL559" s="404">
        <f t="shared" ref="AL559" si="1678">AL558</f>
        <v>0</v>
      </c>
      <c r="AM559" s="299"/>
    </row>
    <row r="560" spans="1:39" outlineLevel="1">
      <c r="A560" s="524"/>
      <c r="B560" s="421"/>
      <c r="C560" s="284"/>
      <c r="D560" s="284"/>
      <c r="E560" s="284"/>
      <c r="F560" s="284"/>
      <c r="G560" s="284"/>
      <c r="H560" s="284"/>
      <c r="I560" s="284"/>
      <c r="J560" s="284"/>
      <c r="K560" s="284"/>
      <c r="L560" s="284"/>
      <c r="M560" s="284"/>
      <c r="N560" s="284"/>
      <c r="O560" s="284"/>
      <c r="P560" s="284"/>
      <c r="Q560" s="284"/>
      <c r="R560" s="284"/>
      <c r="S560" s="284"/>
      <c r="T560" s="284"/>
      <c r="U560" s="284"/>
      <c r="V560" s="284"/>
      <c r="W560" s="284"/>
      <c r="X560" s="284"/>
      <c r="Y560" s="405"/>
      <c r="Z560" s="418"/>
      <c r="AA560" s="418"/>
      <c r="AB560" s="418"/>
      <c r="AC560" s="418"/>
      <c r="AD560" s="418"/>
      <c r="AE560" s="418"/>
      <c r="AF560" s="418"/>
      <c r="AG560" s="418"/>
      <c r="AH560" s="418"/>
      <c r="AI560" s="418"/>
      <c r="AJ560" s="418"/>
      <c r="AK560" s="418"/>
      <c r="AL560" s="418"/>
      <c r="AM560" s="299"/>
    </row>
    <row r="561" spans="1:39" ht="45" outlineLevel="1">
      <c r="A561" s="524">
        <v>48</v>
      </c>
      <c r="B561" s="421" t="s">
        <v>139</v>
      </c>
      <c r="C561" s="284" t="s">
        <v>24</v>
      </c>
      <c r="D561" s="288"/>
      <c r="E561" s="288"/>
      <c r="F561" s="288"/>
      <c r="G561" s="288"/>
      <c r="H561" s="288"/>
      <c r="I561" s="288"/>
      <c r="J561" s="288"/>
      <c r="K561" s="288"/>
      <c r="L561" s="288"/>
      <c r="M561" s="288"/>
      <c r="N561" s="288">
        <v>12</v>
      </c>
      <c r="O561" s="288"/>
      <c r="P561" s="288"/>
      <c r="Q561" s="288"/>
      <c r="R561" s="288"/>
      <c r="S561" s="288"/>
      <c r="T561" s="288"/>
      <c r="U561" s="288"/>
      <c r="V561" s="288"/>
      <c r="W561" s="288"/>
      <c r="X561" s="288"/>
      <c r="Y561" s="419"/>
      <c r="Z561" s="403"/>
      <c r="AA561" s="403"/>
      <c r="AB561" s="403"/>
      <c r="AC561" s="403"/>
      <c r="AD561" s="403"/>
      <c r="AE561" s="403"/>
      <c r="AF561" s="408"/>
      <c r="AG561" s="408"/>
      <c r="AH561" s="408"/>
      <c r="AI561" s="408"/>
      <c r="AJ561" s="408"/>
      <c r="AK561" s="408"/>
      <c r="AL561" s="408"/>
      <c r="AM561" s="289">
        <f>SUM(Y561:AL561)</f>
        <v>0</v>
      </c>
    </row>
    <row r="562" spans="1:39" outlineLevel="1">
      <c r="A562" s="524"/>
      <c r="B562" s="424" t="s">
        <v>307</v>
      </c>
      <c r="C562" s="284" t="s">
        <v>162</v>
      </c>
      <c r="D562" s="288"/>
      <c r="E562" s="288"/>
      <c r="F562" s="288"/>
      <c r="G562" s="288"/>
      <c r="H562" s="288"/>
      <c r="I562" s="288"/>
      <c r="J562" s="288"/>
      <c r="K562" s="288"/>
      <c r="L562" s="288"/>
      <c r="M562" s="288"/>
      <c r="N562" s="288">
        <f>N561</f>
        <v>12</v>
      </c>
      <c r="O562" s="288"/>
      <c r="P562" s="288"/>
      <c r="Q562" s="288"/>
      <c r="R562" s="288"/>
      <c r="S562" s="288"/>
      <c r="T562" s="288"/>
      <c r="U562" s="288"/>
      <c r="V562" s="288"/>
      <c r="W562" s="288"/>
      <c r="X562" s="288"/>
      <c r="Y562" s="404">
        <f>Y561</f>
        <v>0</v>
      </c>
      <c r="Z562" s="404">
        <f t="shared" ref="Z562" si="1679">Z561</f>
        <v>0</v>
      </c>
      <c r="AA562" s="404">
        <f t="shared" ref="AA562" si="1680">AA561</f>
        <v>0</v>
      </c>
      <c r="AB562" s="404">
        <f t="shared" ref="AB562" si="1681">AB561</f>
        <v>0</v>
      </c>
      <c r="AC562" s="404">
        <f t="shared" ref="AC562" si="1682">AC561</f>
        <v>0</v>
      </c>
      <c r="AD562" s="404">
        <f t="shared" ref="AD562" si="1683">AD561</f>
        <v>0</v>
      </c>
      <c r="AE562" s="404">
        <f t="shared" ref="AE562" si="1684">AE561</f>
        <v>0</v>
      </c>
      <c r="AF562" s="404">
        <f t="shared" ref="AF562" si="1685">AF561</f>
        <v>0</v>
      </c>
      <c r="AG562" s="404">
        <f t="shared" ref="AG562" si="1686">AG561</f>
        <v>0</v>
      </c>
      <c r="AH562" s="404">
        <f t="shared" ref="AH562" si="1687">AH561</f>
        <v>0</v>
      </c>
      <c r="AI562" s="404">
        <f t="shared" ref="AI562" si="1688">AI561</f>
        <v>0</v>
      </c>
      <c r="AJ562" s="404">
        <f t="shared" ref="AJ562" si="1689">AJ561</f>
        <v>0</v>
      </c>
      <c r="AK562" s="404">
        <f t="shared" ref="AK562" si="1690">AK561</f>
        <v>0</v>
      </c>
      <c r="AL562" s="404">
        <f t="shared" ref="AL562" si="1691">AL561</f>
        <v>0</v>
      </c>
      <c r="AM562" s="299"/>
    </row>
    <row r="563" spans="1:39" outlineLevel="1">
      <c r="A563" s="524"/>
      <c r="B563" s="421"/>
      <c r="C563" s="284"/>
      <c r="D563" s="284"/>
      <c r="E563" s="284"/>
      <c r="F563" s="284"/>
      <c r="G563" s="284"/>
      <c r="H563" s="284"/>
      <c r="I563" s="284"/>
      <c r="J563" s="284"/>
      <c r="K563" s="284"/>
      <c r="L563" s="284"/>
      <c r="M563" s="284"/>
      <c r="N563" s="284"/>
      <c r="O563" s="284"/>
      <c r="P563" s="284"/>
      <c r="Q563" s="284"/>
      <c r="R563" s="284"/>
      <c r="S563" s="284"/>
      <c r="T563" s="284"/>
      <c r="U563" s="284"/>
      <c r="V563" s="284"/>
      <c r="W563" s="284"/>
      <c r="X563" s="284"/>
      <c r="Y563" s="405"/>
      <c r="Z563" s="418"/>
      <c r="AA563" s="418"/>
      <c r="AB563" s="418"/>
      <c r="AC563" s="418"/>
      <c r="AD563" s="418"/>
      <c r="AE563" s="418"/>
      <c r="AF563" s="418"/>
      <c r="AG563" s="418"/>
      <c r="AH563" s="418"/>
      <c r="AI563" s="418"/>
      <c r="AJ563" s="418"/>
      <c r="AK563" s="418"/>
      <c r="AL563" s="418"/>
      <c r="AM563" s="299"/>
    </row>
    <row r="564" spans="1:39" ht="30" outlineLevel="1">
      <c r="A564" s="524">
        <v>49</v>
      </c>
      <c r="B564" s="421" t="s">
        <v>140</v>
      </c>
      <c r="C564" s="284" t="s">
        <v>24</v>
      </c>
      <c r="D564" s="288"/>
      <c r="E564" s="288"/>
      <c r="F564" s="288"/>
      <c r="G564" s="288"/>
      <c r="H564" s="288"/>
      <c r="I564" s="288"/>
      <c r="J564" s="288"/>
      <c r="K564" s="288"/>
      <c r="L564" s="288"/>
      <c r="M564" s="288"/>
      <c r="N564" s="288">
        <v>12</v>
      </c>
      <c r="O564" s="288"/>
      <c r="P564" s="288"/>
      <c r="Q564" s="288"/>
      <c r="R564" s="288"/>
      <c r="S564" s="288"/>
      <c r="T564" s="288"/>
      <c r="U564" s="288"/>
      <c r="V564" s="288"/>
      <c r="W564" s="288"/>
      <c r="X564" s="288"/>
      <c r="Y564" s="419"/>
      <c r="Z564" s="403"/>
      <c r="AA564" s="403"/>
      <c r="AB564" s="403"/>
      <c r="AC564" s="403"/>
      <c r="AD564" s="403"/>
      <c r="AE564" s="403"/>
      <c r="AF564" s="408"/>
      <c r="AG564" s="408"/>
      <c r="AH564" s="408"/>
      <c r="AI564" s="408"/>
      <c r="AJ564" s="408"/>
      <c r="AK564" s="408"/>
      <c r="AL564" s="408"/>
      <c r="AM564" s="289">
        <f>SUM(Y564:AL564)</f>
        <v>0</v>
      </c>
    </row>
    <row r="565" spans="1:39" outlineLevel="1">
      <c r="A565" s="524"/>
      <c r="B565" s="424" t="s">
        <v>307</v>
      </c>
      <c r="C565" s="284" t="s">
        <v>162</v>
      </c>
      <c r="D565" s="288"/>
      <c r="E565" s="288"/>
      <c r="F565" s="288"/>
      <c r="G565" s="288"/>
      <c r="H565" s="288"/>
      <c r="I565" s="288"/>
      <c r="J565" s="288"/>
      <c r="K565" s="288"/>
      <c r="L565" s="288"/>
      <c r="M565" s="288"/>
      <c r="N565" s="288">
        <f>N564</f>
        <v>12</v>
      </c>
      <c r="O565" s="288"/>
      <c r="P565" s="288"/>
      <c r="Q565" s="288"/>
      <c r="R565" s="288"/>
      <c r="S565" s="288"/>
      <c r="T565" s="288"/>
      <c r="U565" s="288"/>
      <c r="V565" s="288"/>
      <c r="W565" s="288"/>
      <c r="X565" s="288"/>
      <c r="Y565" s="404">
        <f>Y564</f>
        <v>0</v>
      </c>
      <c r="Z565" s="404">
        <f t="shared" ref="Z565" si="1692">Z564</f>
        <v>0</v>
      </c>
      <c r="AA565" s="404">
        <f t="shared" ref="AA565" si="1693">AA564</f>
        <v>0</v>
      </c>
      <c r="AB565" s="404">
        <f t="shared" ref="AB565" si="1694">AB564</f>
        <v>0</v>
      </c>
      <c r="AC565" s="404">
        <f t="shared" ref="AC565" si="1695">AC564</f>
        <v>0</v>
      </c>
      <c r="AD565" s="404">
        <f t="shared" ref="AD565" si="1696">AD564</f>
        <v>0</v>
      </c>
      <c r="AE565" s="404">
        <f t="shared" ref="AE565" si="1697">AE564</f>
        <v>0</v>
      </c>
      <c r="AF565" s="404">
        <f t="shared" ref="AF565" si="1698">AF564</f>
        <v>0</v>
      </c>
      <c r="AG565" s="404">
        <f t="shared" ref="AG565" si="1699">AG564</f>
        <v>0</v>
      </c>
      <c r="AH565" s="404">
        <f t="shared" ref="AH565" si="1700">AH564</f>
        <v>0</v>
      </c>
      <c r="AI565" s="404">
        <f t="shared" ref="AI565" si="1701">AI564</f>
        <v>0</v>
      </c>
      <c r="AJ565" s="404">
        <f t="shared" ref="AJ565" si="1702">AJ564</f>
        <v>0</v>
      </c>
      <c r="AK565" s="404">
        <f t="shared" ref="AK565" si="1703">AK564</f>
        <v>0</v>
      </c>
      <c r="AL565" s="404">
        <f t="shared" ref="AL565" si="1704">AL564</f>
        <v>0</v>
      </c>
      <c r="AM565" s="299"/>
    </row>
    <row r="566" spans="1:39" outlineLevel="1">
      <c r="A566" s="524"/>
      <c r="B566" s="424"/>
      <c r="C566" s="284"/>
      <c r="D566" s="284"/>
      <c r="E566" s="284"/>
      <c r="F566" s="284"/>
      <c r="G566" s="284"/>
      <c r="H566" s="284"/>
      <c r="I566" s="284"/>
      <c r="J566" s="284"/>
      <c r="K566" s="284"/>
      <c r="L566" s="284"/>
      <c r="M566" s="284"/>
      <c r="N566" s="284"/>
      <c r="O566" s="284"/>
      <c r="P566" s="284"/>
      <c r="Q566" s="284"/>
      <c r="R566" s="284"/>
      <c r="S566" s="284"/>
      <c r="T566" s="284"/>
      <c r="U566" s="284"/>
      <c r="V566" s="284"/>
      <c r="W566" s="284"/>
      <c r="X566" s="284"/>
      <c r="Y566" s="404"/>
      <c r="Z566" s="404"/>
      <c r="AA566" s="404"/>
      <c r="AB566" s="404"/>
      <c r="AC566" s="404"/>
      <c r="AD566" s="404"/>
      <c r="AE566" s="404"/>
      <c r="AF566" s="404"/>
      <c r="AG566" s="404"/>
      <c r="AH566" s="404"/>
      <c r="AI566" s="404"/>
      <c r="AJ566" s="404"/>
      <c r="AK566" s="404"/>
      <c r="AL566" s="404"/>
      <c r="AM566" s="299"/>
    </row>
    <row r="567" spans="1:39" s="1064" customFormat="1" ht="15.75" outlineLevel="1">
      <c r="A567" s="1059"/>
      <c r="B567" s="1060" t="s">
        <v>849</v>
      </c>
      <c r="C567" s="1061"/>
      <c r="D567" s="1061"/>
      <c r="E567" s="1061"/>
      <c r="F567" s="1061"/>
      <c r="G567" s="1061"/>
      <c r="H567" s="1061"/>
      <c r="I567" s="1061"/>
      <c r="J567" s="1061"/>
      <c r="K567" s="1061"/>
      <c r="L567" s="1061"/>
      <c r="M567" s="1061"/>
      <c r="N567" s="1061"/>
      <c r="O567" s="1061"/>
      <c r="P567" s="1061"/>
      <c r="Q567" s="1061"/>
      <c r="R567" s="1061"/>
      <c r="S567" s="1061"/>
      <c r="T567" s="1061"/>
      <c r="U567" s="1061"/>
      <c r="V567" s="1061"/>
      <c r="W567" s="1061"/>
      <c r="X567" s="1061"/>
      <c r="Y567" s="1062"/>
      <c r="Z567" s="1062"/>
      <c r="AA567" s="1062"/>
      <c r="AB567" s="1062"/>
      <c r="AC567" s="1062"/>
      <c r="AD567" s="1062"/>
      <c r="AE567" s="1062"/>
      <c r="AF567" s="1062"/>
      <c r="AG567" s="1062"/>
      <c r="AH567" s="1062"/>
      <c r="AI567" s="1062"/>
      <c r="AJ567" s="1062"/>
      <c r="AK567" s="1062"/>
      <c r="AL567" s="1062"/>
      <c r="AM567" s="1063"/>
    </row>
    <row r="568" spans="1:39" s="1064" customFormat="1" ht="30" outlineLevel="1">
      <c r="A568" s="1059">
        <v>51</v>
      </c>
      <c r="B568" s="421" t="s">
        <v>850</v>
      </c>
      <c r="C568" s="284" t="s">
        <v>24</v>
      </c>
      <c r="D568" s="288">
        <f>'[4]LDC Progress'!$CW$70</f>
        <v>577329</v>
      </c>
      <c r="E568" s="288">
        <f>SUMIF('7.  Persistence Report'!$D$163:$D$171,$B568,'7.  Persistence Report'!AX$163:AX$171)</f>
        <v>577329</v>
      </c>
      <c r="F568" s="288">
        <f>SUMIF('7.  Persistence Report'!$D$163:$D$171,$B568,'7.  Persistence Report'!AY$163:AY$171)</f>
        <v>577329</v>
      </c>
      <c r="G568" s="288">
        <f>SUMIF('7.  Persistence Report'!$D$163:$D$171,$B568,'7.  Persistence Report'!AZ$163:AZ$171)</f>
        <v>577329</v>
      </c>
      <c r="H568" s="288">
        <f>SUMIF('7.  Persistence Report'!$D$163:$D$171,$B568,'7.  Persistence Report'!BA$163:BA$171)</f>
        <v>577329</v>
      </c>
      <c r="I568" s="288">
        <f>SUMIF('7.  Persistence Report'!$D$163:$D$171,$B568,'7.  Persistence Report'!BB$163:BB$171)</f>
        <v>439357</v>
      </c>
      <c r="J568" s="288">
        <f>SUMIF('7.  Persistence Report'!$D$163:$D$171,$B568,'7.  Persistence Report'!BC$163:BC$171)</f>
        <v>439357</v>
      </c>
      <c r="K568" s="288">
        <f>SUMIF('7.  Persistence Report'!$D$163:$D$171,$B568,'7.  Persistence Report'!BD$163:BD$171)</f>
        <v>439357</v>
      </c>
      <c r="L568" s="288">
        <f>SUMIF('7.  Persistence Report'!$D$163:$D$171,$B568,'7.  Persistence Report'!BE$163:BE$171)</f>
        <v>205945</v>
      </c>
      <c r="M568" s="288">
        <f>SUMIF('7.  Persistence Report'!$D$163:$D$171,$B568,'7.  Persistence Report'!BF$163:BF$171)</f>
        <v>0</v>
      </c>
      <c r="N568" s="288">
        <v>12</v>
      </c>
      <c r="O568" s="288">
        <f>'[4]LDC Progress'!$DV$70</f>
        <v>0</v>
      </c>
      <c r="P568" s="288"/>
      <c r="Q568" s="288"/>
      <c r="R568" s="288"/>
      <c r="S568" s="288"/>
      <c r="T568" s="288"/>
      <c r="U568" s="288"/>
      <c r="V568" s="288"/>
      <c r="W568" s="288"/>
      <c r="X568" s="288"/>
      <c r="Y568" s="403"/>
      <c r="Z568" s="403"/>
      <c r="AA568" s="403">
        <v>1</v>
      </c>
      <c r="AB568" s="403"/>
      <c r="AC568" s="403"/>
      <c r="AD568" s="403"/>
      <c r="AE568" s="403"/>
      <c r="AF568" s="403"/>
      <c r="AG568" s="403"/>
      <c r="AH568" s="403"/>
      <c r="AI568" s="403"/>
      <c r="AJ568" s="403"/>
      <c r="AK568" s="403"/>
      <c r="AL568" s="403"/>
      <c r="AM568" s="289">
        <f>SUM(Y568:AL568)</f>
        <v>1</v>
      </c>
    </row>
    <row r="569" spans="1:39" outlineLevel="1">
      <c r="A569" s="524"/>
      <c r="B569" s="424" t="s">
        <v>851</v>
      </c>
      <c r="C569" s="284" t="s">
        <v>162</v>
      </c>
      <c r="D569" s="288"/>
      <c r="E569" s="288"/>
      <c r="F569" s="288"/>
      <c r="G569" s="288"/>
      <c r="H569" s="288"/>
      <c r="I569" s="288"/>
      <c r="J569" s="288"/>
      <c r="K569" s="288"/>
      <c r="L569" s="288"/>
      <c r="M569" s="288"/>
      <c r="N569" s="288">
        <f>N568</f>
        <v>12</v>
      </c>
      <c r="O569" s="288"/>
      <c r="P569" s="288"/>
      <c r="Q569" s="288"/>
      <c r="R569" s="288"/>
      <c r="S569" s="288"/>
      <c r="T569" s="288"/>
      <c r="U569" s="288"/>
      <c r="V569" s="288"/>
      <c r="W569" s="288"/>
      <c r="X569" s="288"/>
      <c r="Y569" s="404">
        <f>Y568</f>
        <v>0</v>
      </c>
      <c r="Z569" s="404">
        <f t="shared" ref="Z569:AL569" si="1705">Z568</f>
        <v>0</v>
      </c>
      <c r="AA569" s="404">
        <f t="shared" si="1705"/>
        <v>1</v>
      </c>
      <c r="AB569" s="404">
        <f t="shared" si="1705"/>
        <v>0</v>
      </c>
      <c r="AC569" s="404">
        <f t="shared" si="1705"/>
        <v>0</v>
      </c>
      <c r="AD569" s="404">
        <f t="shared" si="1705"/>
        <v>0</v>
      </c>
      <c r="AE569" s="404">
        <f t="shared" si="1705"/>
        <v>0</v>
      </c>
      <c r="AF569" s="404">
        <f t="shared" si="1705"/>
        <v>0</v>
      </c>
      <c r="AG569" s="404">
        <f t="shared" si="1705"/>
        <v>0</v>
      </c>
      <c r="AH569" s="404">
        <f t="shared" si="1705"/>
        <v>0</v>
      </c>
      <c r="AI569" s="404">
        <f t="shared" si="1705"/>
        <v>0</v>
      </c>
      <c r="AJ569" s="404">
        <f t="shared" si="1705"/>
        <v>0</v>
      </c>
      <c r="AK569" s="404">
        <f t="shared" si="1705"/>
        <v>0</v>
      </c>
      <c r="AL569" s="404">
        <f t="shared" si="1705"/>
        <v>0</v>
      </c>
      <c r="AM569" s="299"/>
    </row>
    <row r="570" spans="1:39" outlineLevel="1">
      <c r="A570" s="524"/>
      <c r="B570" s="424"/>
      <c r="C570" s="284"/>
      <c r="D570" s="284"/>
      <c r="E570" s="284"/>
      <c r="F570" s="284"/>
      <c r="G570" s="284"/>
      <c r="H570" s="284"/>
      <c r="I570" s="284"/>
      <c r="J570" s="284"/>
      <c r="K570" s="284"/>
      <c r="L570" s="284"/>
      <c r="M570" s="284"/>
      <c r="N570" s="284"/>
      <c r="O570" s="284"/>
      <c r="P570" s="284"/>
      <c r="Q570" s="284"/>
      <c r="R570" s="284"/>
      <c r="S570" s="284"/>
      <c r="T570" s="284"/>
      <c r="U570" s="284"/>
      <c r="V570" s="284"/>
      <c r="W570" s="284"/>
      <c r="X570" s="284"/>
      <c r="Y570" s="404"/>
      <c r="Z570" s="404"/>
      <c r="AA570" s="404"/>
      <c r="AB570" s="404"/>
      <c r="AC570" s="404"/>
      <c r="AD570" s="404"/>
      <c r="AE570" s="404"/>
      <c r="AF570" s="404"/>
      <c r="AG570" s="404"/>
      <c r="AH570" s="404"/>
      <c r="AI570" s="404"/>
      <c r="AJ570" s="404"/>
      <c r="AK570" s="404"/>
      <c r="AL570" s="404"/>
      <c r="AM570" s="299"/>
    </row>
    <row r="571" spans="1:39" s="1064" customFormat="1" outlineLevel="1">
      <c r="A571" s="1059">
        <v>52</v>
      </c>
      <c r="B571" s="421" t="s">
        <v>852</v>
      </c>
      <c r="C571" s="284" t="s">
        <v>24</v>
      </c>
      <c r="D571" s="288">
        <f>'[4]LDC Progress'!$CW$71</f>
        <v>120265</v>
      </c>
      <c r="E571" s="288">
        <f>SUMIF('7.  Persistence Report'!$D$163:$D$171,$B571,'7.  Persistence Report'!AX$163:AX$171)</f>
        <v>120265</v>
      </c>
      <c r="F571" s="288">
        <f>SUMIF('7.  Persistence Report'!$D$163:$D$171,$B571,'7.  Persistence Report'!AY$163:AY$171)</f>
        <v>120265</v>
      </c>
      <c r="G571" s="288">
        <f>SUMIF('7.  Persistence Report'!$D$163:$D$171,$B571,'7.  Persistence Report'!AZ$163:AZ$171)</f>
        <v>120265</v>
      </c>
      <c r="H571" s="288">
        <f>SUMIF('7.  Persistence Report'!$D$163:$D$171,$B571,'7.  Persistence Report'!BA$163:BA$171)</f>
        <v>119981</v>
      </c>
      <c r="I571" s="288">
        <f>SUMIF('7.  Persistence Report'!$D$163:$D$171,$B571,'7.  Persistence Report'!BB$163:BB$171)</f>
        <v>118307</v>
      </c>
      <c r="J571" s="288">
        <f>SUMIF('7.  Persistence Report'!$D$163:$D$171,$B571,'7.  Persistence Report'!BC$163:BC$171)</f>
        <v>118307</v>
      </c>
      <c r="K571" s="288">
        <f>SUMIF('7.  Persistence Report'!$D$163:$D$171,$B571,'7.  Persistence Report'!BD$163:BD$171)</f>
        <v>118307</v>
      </c>
      <c r="L571" s="288">
        <f>SUMIF('7.  Persistence Report'!$D$163:$D$171,$B571,'7.  Persistence Report'!BE$163:BE$171)</f>
        <v>118307</v>
      </c>
      <c r="M571" s="288">
        <f>SUMIF('7.  Persistence Report'!$D$163:$D$171,$B571,'7.  Persistence Report'!BF$163:BF$171)</f>
        <v>118307</v>
      </c>
      <c r="N571" s="288">
        <v>12</v>
      </c>
      <c r="O571" s="288">
        <f>'[4]LDC Progress'!$DV$71</f>
        <v>17</v>
      </c>
      <c r="P571" s="288">
        <f>SUMIF('7.  Persistence Report'!$D$163:$D$171,$B571,'7.  Persistence Report'!S$163:S$171)</f>
        <v>17</v>
      </c>
      <c r="Q571" s="288">
        <f>SUMIF('7.  Persistence Report'!$D$163:$D$171,$B571,'7.  Persistence Report'!T$163:T$171)</f>
        <v>17</v>
      </c>
      <c r="R571" s="288">
        <f>SUMIF('7.  Persistence Report'!$D$163:$D$171,$B571,'7.  Persistence Report'!U$163:U$171)</f>
        <v>17</v>
      </c>
      <c r="S571" s="288">
        <f>SUMIF('7.  Persistence Report'!$D$163:$D$171,$B571,'7.  Persistence Report'!V$163:V$171)</f>
        <v>17</v>
      </c>
      <c r="T571" s="288">
        <f>SUMIF('7.  Persistence Report'!$D$163:$D$171,$B571,'7.  Persistence Report'!W$163:W$171)</f>
        <v>17</v>
      </c>
      <c r="U571" s="288">
        <f>SUMIF('7.  Persistence Report'!$D$163:$D$171,$B571,'7.  Persistence Report'!X$163:X$171)</f>
        <v>17</v>
      </c>
      <c r="V571" s="288">
        <f>SUMIF('7.  Persistence Report'!$D$163:$D$171,$B571,'7.  Persistence Report'!Y$163:Y$171)</f>
        <v>17</v>
      </c>
      <c r="W571" s="288">
        <f>SUMIF('7.  Persistence Report'!$D$163:$D$171,$B571,'7.  Persistence Report'!Z$163:Z$171)</f>
        <v>17</v>
      </c>
      <c r="X571" s="288">
        <f>SUMIF('7.  Persistence Report'!$D$163:$D$171,$B571,'7.  Persistence Report'!AA$163:AA$171)</f>
        <v>17</v>
      </c>
      <c r="Y571" s="403">
        <f>'[6]5.  2015-2020 LRAM'!$Y$483</f>
        <v>1</v>
      </c>
      <c r="Z571" s="403"/>
      <c r="AA571" s="403"/>
      <c r="AB571" s="403"/>
      <c r="AC571" s="403"/>
      <c r="AD571" s="403"/>
      <c r="AE571" s="403"/>
      <c r="AF571" s="403"/>
      <c r="AG571" s="403"/>
      <c r="AH571" s="403"/>
      <c r="AI571" s="403"/>
      <c r="AJ571" s="403"/>
      <c r="AK571" s="403"/>
      <c r="AL571" s="403"/>
      <c r="AM571" s="289">
        <f>SUM(Y571:AL571)</f>
        <v>1</v>
      </c>
    </row>
    <row r="572" spans="1:39" outlineLevel="1">
      <c r="A572" s="524"/>
      <c r="B572" s="424" t="s">
        <v>851</v>
      </c>
      <c r="C572" s="284" t="s">
        <v>162</v>
      </c>
      <c r="D572" s="288"/>
      <c r="E572" s="288"/>
      <c r="F572" s="288"/>
      <c r="G572" s="288"/>
      <c r="H572" s="288"/>
      <c r="I572" s="288"/>
      <c r="J572" s="288"/>
      <c r="K572" s="288"/>
      <c r="L572" s="288"/>
      <c r="M572" s="288"/>
      <c r="N572" s="288">
        <f>N571</f>
        <v>12</v>
      </c>
      <c r="O572" s="288"/>
      <c r="P572" s="288"/>
      <c r="Q572" s="288"/>
      <c r="R572" s="288"/>
      <c r="S572" s="288"/>
      <c r="T572" s="288"/>
      <c r="U572" s="288"/>
      <c r="V572" s="288"/>
      <c r="W572" s="288"/>
      <c r="X572" s="288"/>
      <c r="Y572" s="404">
        <f>Y571</f>
        <v>1</v>
      </c>
      <c r="Z572" s="404">
        <f t="shared" ref="Z572:AL572" si="1706">Z571</f>
        <v>0</v>
      </c>
      <c r="AA572" s="404">
        <f t="shared" si="1706"/>
        <v>0</v>
      </c>
      <c r="AB572" s="404">
        <f t="shared" si="1706"/>
        <v>0</v>
      </c>
      <c r="AC572" s="404">
        <f t="shared" si="1706"/>
        <v>0</v>
      </c>
      <c r="AD572" s="404">
        <f t="shared" si="1706"/>
        <v>0</v>
      </c>
      <c r="AE572" s="404">
        <f t="shared" si="1706"/>
        <v>0</v>
      </c>
      <c r="AF572" s="404">
        <f t="shared" si="1706"/>
        <v>0</v>
      </c>
      <c r="AG572" s="404">
        <f t="shared" si="1706"/>
        <v>0</v>
      </c>
      <c r="AH572" s="404">
        <f t="shared" si="1706"/>
        <v>0</v>
      </c>
      <c r="AI572" s="404">
        <f t="shared" si="1706"/>
        <v>0</v>
      </c>
      <c r="AJ572" s="404">
        <f t="shared" si="1706"/>
        <v>0</v>
      </c>
      <c r="AK572" s="404">
        <f t="shared" si="1706"/>
        <v>0</v>
      </c>
      <c r="AL572" s="404">
        <f t="shared" si="1706"/>
        <v>0</v>
      </c>
      <c r="AM572" s="299"/>
    </row>
    <row r="573" spans="1:39" outlineLevel="1">
      <c r="A573" s="524"/>
      <c r="B573" s="424"/>
      <c r="C573" s="284"/>
      <c r="D573" s="284"/>
      <c r="E573" s="284"/>
      <c r="F573" s="284"/>
      <c r="G573" s="284"/>
      <c r="H573" s="284"/>
      <c r="I573" s="284"/>
      <c r="J573" s="284"/>
      <c r="K573" s="284"/>
      <c r="L573" s="284"/>
      <c r="M573" s="284"/>
      <c r="N573" s="284"/>
      <c r="O573" s="284"/>
      <c r="P573" s="284"/>
      <c r="Q573" s="284"/>
      <c r="R573" s="284"/>
      <c r="S573" s="284"/>
      <c r="T573" s="284"/>
      <c r="U573" s="284"/>
      <c r="V573" s="284"/>
      <c r="W573" s="284"/>
      <c r="X573" s="284"/>
      <c r="Y573" s="404"/>
      <c r="Z573" s="404"/>
      <c r="AA573" s="404"/>
      <c r="AB573" s="404"/>
      <c r="AC573" s="404"/>
      <c r="AD573" s="404"/>
      <c r="AE573" s="404"/>
      <c r="AF573" s="404"/>
      <c r="AG573" s="404"/>
      <c r="AH573" s="404"/>
      <c r="AI573" s="404"/>
      <c r="AJ573" s="404"/>
      <c r="AK573" s="404"/>
      <c r="AL573" s="404"/>
      <c r="AM573" s="299"/>
    </row>
    <row r="574" spans="1:39" outlineLevel="1">
      <c r="A574" s="524"/>
      <c r="B574" s="424"/>
      <c r="C574" s="298"/>
      <c r="D574" s="284"/>
      <c r="E574" s="284"/>
      <c r="F574" s="284"/>
      <c r="G574" s="284"/>
      <c r="H574" s="284"/>
      <c r="I574" s="284"/>
      <c r="J574" s="284"/>
      <c r="K574" s="284"/>
      <c r="L574" s="284"/>
      <c r="M574" s="284"/>
      <c r="N574" s="284"/>
      <c r="O574" s="284"/>
      <c r="P574" s="284"/>
      <c r="Q574" s="284"/>
      <c r="R574" s="284"/>
      <c r="S574" s="284"/>
      <c r="T574" s="284"/>
      <c r="U574" s="284"/>
      <c r="V574" s="284"/>
      <c r="W574" s="284"/>
      <c r="X574" s="284"/>
      <c r="Y574" s="294"/>
      <c r="Z574" s="294"/>
      <c r="AA574" s="294"/>
      <c r="AB574" s="294"/>
      <c r="AC574" s="294"/>
      <c r="AD574" s="294"/>
      <c r="AE574" s="294"/>
      <c r="AF574" s="294"/>
      <c r="AG574" s="294"/>
      <c r="AH574" s="294"/>
      <c r="AI574" s="294"/>
      <c r="AJ574" s="294"/>
      <c r="AK574" s="294"/>
      <c r="AL574" s="294"/>
      <c r="AM574" s="299"/>
    </row>
    <row r="575" spans="1:39" ht="15.75">
      <c r="B575" s="320" t="s">
        <v>291</v>
      </c>
      <c r="C575" s="322"/>
      <c r="D575" s="322">
        <f>SUM(D407:D572)</f>
        <v>28594818</v>
      </c>
      <c r="E575" s="322">
        <f t="shared" ref="E575:M575" si="1707">SUM(E407:E572)</f>
        <v>27027155</v>
      </c>
      <c r="F575" s="322">
        <f t="shared" si="1707"/>
        <v>27027155</v>
      </c>
      <c r="G575" s="322">
        <f t="shared" si="1707"/>
        <v>27027155</v>
      </c>
      <c r="H575" s="322">
        <f t="shared" si="1707"/>
        <v>27026871</v>
      </c>
      <c r="I575" s="322">
        <f t="shared" si="1707"/>
        <v>26566169</v>
      </c>
      <c r="J575" s="322">
        <f t="shared" si="1707"/>
        <v>26566169</v>
      </c>
      <c r="K575" s="322">
        <f t="shared" si="1707"/>
        <v>26566082</v>
      </c>
      <c r="L575" s="322">
        <f t="shared" si="1707"/>
        <v>26312404</v>
      </c>
      <c r="M575" s="322">
        <f t="shared" si="1707"/>
        <v>26098459</v>
      </c>
      <c r="N575" s="322"/>
      <c r="O575" s="322">
        <f>SUM(O407:O572)</f>
        <v>3859.041594412</v>
      </c>
      <c r="P575" s="322">
        <f t="shared" ref="P575:X575" si="1708">SUM(P407:P572)</f>
        <v>3850.9185688569287</v>
      </c>
      <c r="Q575" s="322">
        <f t="shared" si="1708"/>
        <v>3850.9185688569287</v>
      </c>
      <c r="R575" s="322">
        <f t="shared" si="1708"/>
        <v>3850.9185688569287</v>
      </c>
      <c r="S575" s="322">
        <f t="shared" si="1708"/>
        <v>3850.9185688569287</v>
      </c>
      <c r="T575" s="322">
        <f t="shared" si="1708"/>
        <v>3793.9702252724869</v>
      </c>
      <c r="U575" s="322">
        <f t="shared" si="1708"/>
        <v>3793.9702252724869</v>
      </c>
      <c r="V575" s="322">
        <f t="shared" si="1708"/>
        <v>3793.9702252724869</v>
      </c>
      <c r="W575" s="322">
        <f t="shared" si="1708"/>
        <v>3793.9702252724869</v>
      </c>
      <c r="X575" s="322">
        <f t="shared" si="1708"/>
        <v>3793.9702252724869</v>
      </c>
      <c r="Y575" s="1206">
        <f>IF(Y405="kWh",SUMPRODUCT(D407:D572,Y407:Y572))</f>
        <v>9177256.9199999999</v>
      </c>
      <c r="Z575" s="1206">
        <f>IF(Z405="kWh",SUMPRODUCT(D407:D572,Z407:Z572))</f>
        <v>581403.1</v>
      </c>
      <c r="AA575" s="1206">
        <f>IF(AA405="kw",SUMPRODUCT(N407:N572,O407:O572,AA407:AA572),SUMPRODUCT(D407:D572,AA407:AA572))</f>
        <v>15517.414627165921</v>
      </c>
      <c r="AB575" s="1206">
        <f>IF(AB405="kw",SUMPRODUCT(N407:N572,O407:O572,AB407:AB572),SUMPRODUCT(D407:D572,AB407:AB572))</f>
        <v>8910.1247832360004</v>
      </c>
      <c r="AC575" s="1206">
        <f>IF(AC405="kw",SUMPRODUCT(N407:N572,O407:O572,AC407:AC572),SUMPRODUCT(D407:D572,AC407:AC572))</f>
        <v>9266.5297745654407</v>
      </c>
      <c r="AD575" s="1206">
        <f>IF(AD405="kw",SUMPRODUCT(N407:N572,O407:O572,AD407:AD572),SUMPRODUCT(D407:D572,AD407:AD572))</f>
        <v>0</v>
      </c>
      <c r="AE575" s="1206">
        <f>IF(AE405="kw",SUMPRODUCT(N407:N572,O407:O572,AE407:AE572),SUMPRODUCT(D407:D572,AE407:AE572))</f>
        <v>0</v>
      </c>
      <c r="AF575" s="1206">
        <f>IF(AF405="kw",SUMPRODUCT(N407:N572,O407:O572,AF407:AF572),SUMPRODUCT(D407:D572,AF407:AF572))</f>
        <v>356.40499132944001</v>
      </c>
      <c r="AG575" s="322">
        <f>IF(AG405="kw",SUMPRODUCT(N407:N565,O407:O565,AG407:AG565),SUMPRODUCT(D407:D565,AG407:AG565))</f>
        <v>0</v>
      </c>
      <c r="AH575" s="322">
        <f>IF(AH405="kw",SUMPRODUCT(N407:N565,O407:O565,AH407:AH565),SUMPRODUCT(D407:D565,AH407:AH565))</f>
        <v>0</v>
      </c>
      <c r="AI575" s="322">
        <f>IF(AI405="kw",SUMPRODUCT(N407:N565,O407:O565,AI407:AI565),SUMPRODUCT(D407:D565,AI407:AI565))</f>
        <v>0</v>
      </c>
      <c r="AJ575" s="322">
        <f>IF(AJ405="kw",SUMPRODUCT(N407:N565,O407:O565,AJ407:AJ565),SUMPRODUCT(D407:D565,AJ407:AJ565))</f>
        <v>0</v>
      </c>
      <c r="AK575" s="322">
        <f>IF(AK405="kw",SUMPRODUCT(N407:N565,O407:O565,AK407:AK565),SUMPRODUCT(D407:D565,AK407:AK565))</f>
        <v>0</v>
      </c>
      <c r="AL575" s="322">
        <f>IF(AL405="kw",SUMPRODUCT(N407:N565,O407:O565,AL407:AL565),SUMPRODUCT(D407:D565,AL407:AL565))</f>
        <v>0</v>
      </c>
      <c r="AM575" s="323"/>
    </row>
    <row r="576" spans="1:39" ht="15.75">
      <c r="B576" s="384" t="s">
        <v>292</v>
      </c>
      <c r="C576" s="385"/>
      <c r="D576" s="385"/>
      <c r="E576" s="385"/>
      <c r="F576" s="385"/>
      <c r="G576" s="385"/>
      <c r="H576" s="385"/>
      <c r="I576" s="385"/>
      <c r="J576" s="385"/>
      <c r="K576" s="385"/>
      <c r="L576" s="385"/>
      <c r="M576" s="385"/>
      <c r="N576" s="385"/>
      <c r="O576" s="385"/>
      <c r="P576" s="385"/>
      <c r="Q576" s="385"/>
      <c r="R576" s="385"/>
      <c r="S576" s="385"/>
      <c r="T576" s="385"/>
      <c r="U576" s="385"/>
      <c r="V576" s="385"/>
      <c r="W576" s="385"/>
      <c r="X576" s="385"/>
      <c r="Y576" s="385">
        <f>HLOOKUP(Y218,'2. LRAMVA Threshold'!$B$42:$Q$53,9,FALSE)</f>
        <v>4365765.92957245</v>
      </c>
      <c r="Z576" s="385">
        <f>HLOOKUP(Z218,'2. LRAMVA Threshold'!$B$42:$Q$53,9,FALSE)</f>
        <v>1133690.8300986523</v>
      </c>
      <c r="AA576" s="385">
        <f>HLOOKUP(AA218,'2. LRAMVA Threshold'!$B$42:$Q$53,9,FALSE)</f>
        <v>8871.3761118055845</v>
      </c>
      <c r="AB576" s="385">
        <f>HLOOKUP(AB218,'2. LRAMVA Threshold'!$B$42:$Q$53,9,FALSE)</f>
        <v>1545.7177676787485</v>
      </c>
      <c r="AC576" s="385">
        <f>HLOOKUP(AC218,'2. LRAMVA Threshold'!$B$42:$Q$53,9,FALSE)</f>
        <v>40431.832780544399</v>
      </c>
      <c r="AD576" s="385">
        <f>HLOOKUP(AD218,'2. LRAMVA Threshold'!$B$42:$Q$53,9,FALSE)</f>
        <v>0</v>
      </c>
      <c r="AE576" s="385">
        <f>HLOOKUP(AE218,'2. LRAMVA Threshold'!$B$42:$Q$53,9,FALSE)</f>
        <v>0</v>
      </c>
      <c r="AF576" s="385">
        <f>HLOOKUP(AF218,'2. LRAMVA Threshold'!$B$42:$Q$53,9,FALSE)</f>
        <v>2343.7724587326593</v>
      </c>
      <c r="AG576" s="385">
        <f>HLOOKUP(AG218,'2. LRAMVA Threshold'!$B$42:$Q$53,9,FALSE)</f>
        <v>0</v>
      </c>
      <c r="AH576" s="385">
        <f>HLOOKUP(AH218,'2. LRAMVA Threshold'!$B$42:$Q$53,9,FALSE)</f>
        <v>0</v>
      </c>
      <c r="AI576" s="385">
        <f>HLOOKUP(AI218,'2. LRAMVA Threshold'!$B$42:$Q$53,9,FALSE)</f>
        <v>0</v>
      </c>
      <c r="AJ576" s="385">
        <f>HLOOKUP(AJ218,'2. LRAMVA Threshold'!$B$42:$Q$53,9,FALSE)</f>
        <v>0</v>
      </c>
      <c r="AK576" s="385">
        <f>HLOOKUP(AK218,'2. LRAMVA Threshold'!$B$42:$Q$53,9,FALSE)</f>
        <v>0</v>
      </c>
      <c r="AL576" s="385">
        <f>HLOOKUP(AL218,'2. LRAMVA Threshold'!$B$42:$Q$53,9,FALSE)</f>
        <v>0</v>
      </c>
      <c r="AM576" s="386"/>
    </row>
    <row r="577" spans="2:39">
      <c r="B577" s="387"/>
      <c r="C577" s="425"/>
      <c r="D577" s="426"/>
      <c r="E577" s="426"/>
      <c r="F577" s="426"/>
      <c r="G577" s="426"/>
      <c r="H577" s="426"/>
      <c r="I577" s="426"/>
      <c r="J577" s="426"/>
      <c r="K577" s="426"/>
      <c r="L577" s="426"/>
      <c r="M577" s="426"/>
      <c r="N577" s="426"/>
      <c r="O577" s="427"/>
      <c r="P577" s="426"/>
      <c r="Q577" s="426"/>
      <c r="R577" s="426"/>
      <c r="S577" s="428"/>
      <c r="T577" s="428"/>
      <c r="U577" s="428"/>
      <c r="V577" s="428"/>
      <c r="W577" s="426"/>
      <c r="X577" s="426"/>
      <c r="Y577" s="429"/>
      <c r="Z577" s="429"/>
      <c r="AA577" s="429"/>
      <c r="AB577" s="429"/>
      <c r="AC577" s="429"/>
      <c r="AD577" s="429"/>
      <c r="AE577" s="429"/>
      <c r="AF577" s="392"/>
      <c r="AG577" s="392"/>
      <c r="AH577" s="392"/>
      <c r="AI577" s="392"/>
      <c r="AJ577" s="392"/>
      <c r="AK577" s="392"/>
      <c r="AL577" s="392"/>
      <c r="AM577" s="393"/>
    </row>
    <row r="578" spans="2:39">
      <c r="B578" s="317" t="s">
        <v>293</v>
      </c>
      <c r="C578" s="331"/>
      <c r="D578" s="331"/>
      <c r="E578" s="369"/>
      <c r="F578" s="369"/>
      <c r="G578" s="369"/>
      <c r="H578" s="369"/>
      <c r="I578" s="369"/>
      <c r="J578" s="369"/>
      <c r="K578" s="369"/>
      <c r="L578" s="369"/>
      <c r="M578" s="369"/>
      <c r="N578" s="369"/>
      <c r="O578" s="284"/>
      <c r="P578" s="333"/>
      <c r="Q578" s="333"/>
      <c r="R578" s="333"/>
      <c r="S578" s="332"/>
      <c r="T578" s="332"/>
      <c r="U578" s="332"/>
      <c r="V578" s="332"/>
      <c r="W578" s="333"/>
      <c r="X578" s="333"/>
      <c r="Y578" s="334">
        <f>HLOOKUP(Y$35,'3.  Distribution Rates'!$C$122:$P$133,9,FALSE)</f>
        <v>9.7999999999999997E-3</v>
      </c>
      <c r="Z578" s="334">
        <f>HLOOKUP(Z$35,'3.  Distribution Rates'!$C$122:$P$133,9,FALSE)</f>
        <v>1.3899999999999999E-2</v>
      </c>
      <c r="AA578" s="334">
        <f>HLOOKUP(AA$35,'3.  Distribution Rates'!$C$122:$P$133,9,FALSE)</f>
        <v>2.7403</v>
      </c>
      <c r="AB578" s="334">
        <f>HLOOKUP(AB$35,'3.  Distribution Rates'!$C$122:$P$133,9,FALSE)</f>
        <v>3.0421</v>
      </c>
      <c r="AC578" s="334">
        <f>HLOOKUP(AC$35,'3.  Distribution Rates'!$C$122:$P$133,9,FALSE)</f>
        <v>2.7330999999999999</v>
      </c>
      <c r="AD578" s="334">
        <f>HLOOKUP(AD$35,'3.  Distribution Rates'!$C$122:$P$133,9,FALSE)</f>
        <v>2.2100000000000002E-2</v>
      </c>
      <c r="AE578" s="334">
        <f>HLOOKUP(AE$35,'3.  Distribution Rates'!$C$122:$P$133,9,FALSE)</f>
        <v>8.3138000000000005</v>
      </c>
      <c r="AF578" s="334">
        <f>HLOOKUP(AF$35,'3.  Distribution Rates'!$C$122:$P$133,9,FALSE)</f>
        <v>10.1929</v>
      </c>
      <c r="AG578" s="334">
        <f>HLOOKUP(AG$35,'3.  Distribution Rates'!$C$122:$P$133,9,FALSE)</f>
        <v>0</v>
      </c>
      <c r="AH578" s="334">
        <f>HLOOKUP(AH$35,'3.  Distribution Rates'!$C$122:$P$133,9,FALSE)</f>
        <v>0</v>
      </c>
      <c r="AI578" s="334">
        <f>HLOOKUP(AI$35,'3.  Distribution Rates'!$C$122:$P$133,9,FALSE)</f>
        <v>0</v>
      </c>
      <c r="AJ578" s="334">
        <f>HLOOKUP(AJ$35,'3.  Distribution Rates'!$C$122:$P$133,9,FALSE)</f>
        <v>0</v>
      </c>
      <c r="AK578" s="334">
        <f>HLOOKUP(AK$35,'3.  Distribution Rates'!$C$122:$P$133,9,FALSE)</f>
        <v>0</v>
      </c>
      <c r="AL578" s="334">
        <f>HLOOKUP(AL$35,'3.  Distribution Rates'!$C$122:$P$133,9,FALSE)</f>
        <v>0</v>
      </c>
      <c r="AM578" s="434"/>
    </row>
    <row r="579" spans="2:39">
      <c r="B579" s="317" t="s">
        <v>294</v>
      </c>
      <c r="C579" s="338"/>
      <c r="D579" s="302"/>
      <c r="E579" s="272"/>
      <c r="F579" s="272"/>
      <c r="G579" s="272"/>
      <c r="H579" s="272"/>
      <c r="I579" s="272"/>
      <c r="J579" s="272"/>
      <c r="K579" s="272"/>
      <c r="L579" s="272"/>
      <c r="M579" s="272"/>
      <c r="N579" s="272"/>
      <c r="O579" s="284"/>
      <c r="P579" s="272"/>
      <c r="Q579" s="272"/>
      <c r="R579" s="272"/>
      <c r="S579" s="302"/>
      <c r="T579" s="302"/>
      <c r="U579" s="302"/>
      <c r="V579" s="302"/>
      <c r="W579" s="272"/>
      <c r="X579" s="272"/>
      <c r="Y579" s="1204"/>
      <c r="Z579" s="1204"/>
      <c r="AA579" s="1204"/>
      <c r="AB579" s="1204"/>
      <c r="AC579" s="1204"/>
      <c r="AD579" s="1204"/>
      <c r="AE579" s="1204"/>
      <c r="AF579" s="1204"/>
      <c r="AG579" s="1204"/>
      <c r="AH579" s="1204"/>
      <c r="AI579" s="1204"/>
      <c r="AJ579" s="1204"/>
      <c r="AK579" s="1204"/>
      <c r="AL579" s="1204"/>
      <c r="AM579" s="1205"/>
    </row>
    <row r="580" spans="2:39">
      <c r="B580" s="317" t="s">
        <v>295</v>
      </c>
      <c r="C580" s="338"/>
      <c r="D580" s="302"/>
      <c r="E580" s="272"/>
      <c r="F580" s="272"/>
      <c r="G580" s="272"/>
      <c r="H580" s="272"/>
      <c r="I580" s="272"/>
      <c r="J580" s="272"/>
      <c r="K580" s="272"/>
      <c r="L580" s="272"/>
      <c r="M580" s="272"/>
      <c r="N580" s="272"/>
      <c r="O580" s="284"/>
      <c r="P580" s="272"/>
      <c r="Q580" s="272"/>
      <c r="R580" s="272"/>
      <c r="S580" s="302"/>
      <c r="T580" s="302"/>
      <c r="U580" s="302"/>
      <c r="V580" s="302"/>
      <c r="W580" s="272"/>
      <c r="X580" s="272"/>
      <c r="Y580" s="1204"/>
      <c r="Z580" s="1204"/>
      <c r="AA580" s="1204"/>
      <c r="AB580" s="1204"/>
      <c r="AC580" s="1204"/>
      <c r="AD580" s="1204"/>
      <c r="AE580" s="1204"/>
      <c r="AF580" s="1204"/>
      <c r="AG580" s="1204"/>
      <c r="AH580" s="1204"/>
      <c r="AI580" s="1204"/>
      <c r="AJ580" s="1204"/>
      <c r="AK580" s="1204"/>
      <c r="AL580" s="1204"/>
      <c r="AM580" s="1205"/>
    </row>
    <row r="581" spans="2:39">
      <c r="B581" s="317" t="s">
        <v>296</v>
      </c>
      <c r="C581" s="338"/>
      <c r="D581" s="302"/>
      <c r="E581" s="272"/>
      <c r="F581" s="272"/>
      <c r="G581" s="272"/>
      <c r="H581" s="272"/>
      <c r="I581" s="272"/>
      <c r="J581" s="272"/>
      <c r="K581" s="272"/>
      <c r="L581" s="272"/>
      <c r="M581" s="272"/>
      <c r="N581" s="272"/>
      <c r="O581" s="284"/>
      <c r="P581" s="272"/>
      <c r="Q581" s="272"/>
      <c r="R581" s="272"/>
      <c r="S581" s="302"/>
      <c r="T581" s="302"/>
      <c r="U581" s="302"/>
      <c r="V581" s="302"/>
      <c r="W581" s="272"/>
      <c r="X581" s="272"/>
      <c r="Y581" s="1204"/>
      <c r="Z581" s="1204"/>
      <c r="AA581" s="1204"/>
      <c r="AB581" s="1204"/>
      <c r="AC581" s="1204"/>
      <c r="AD581" s="1204"/>
      <c r="AE581" s="1204"/>
      <c r="AF581" s="1204"/>
      <c r="AG581" s="1204"/>
      <c r="AH581" s="1204"/>
      <c r="AI581" s="1204"/>
      <c r="AJ581" s="1204"/>
      <c r="AK581" s="1204"/>
      <c r="AL581" s="1204"/>
      <c r="AM581" s="1205"/>
    </row>
    <row r="582" spans="2:39">
      <c r="B582" s="317" t="s">
        <v>297</v>
      </c>
      <c r="C582" s="338"/>
      <c r="D582" s="302"/>
      <c r="E582" s="272"/>
      <c r="F582" s="272"/>
      <c r="G582" s="272"/>
      <c r="H582" s="272"/>
      <c r="I582" s="272"/>
      <c r="J582" s="272"/>
      <c r="K582" s="272"/>
      <c r="L582" s="272"/>
      <c r="M582" s="272"/>
      <c r="N582" s="272"/>
      <c r="O582" s="284"/>
      <c r="P582" s="272"/>
      <c r="Q582" s="272"/>
      <c r="R582" s="272"/>
      <c r="S582" s="302"/>
      <c r="T582" s="302"/>
      <c r="U582" s="302"/>
      <c r="V582" s="302"/>
      <c r="W582" s="272"/>
      <c r="X582" s="272"/>
      <c r="Y582" s="371">
        <f>'4.  2011-2014 LRAM'!Y528*Y578</f>
        <v>18652.93959970705</v>
      </c>
      <c r="Z582" s="371">
        <f>'4.  2011-2014 LRAM'!Z528*Z578</f>
        <v>24064.816009720202</v>
      </c>
      <c r="AA582" s="371">
        <f>'4.  2011-2014 LRAM'!AA528*AA578</f>
        <v>12326.619322736376</v>
      </c>
      <c r="AB582" s="371">
        <f>'4.  2011-2014 LRAM'!AB528*AB578</f>
        <v>20037.576103627198</v>
      </c>
      <c r="AC582" s="371">
        <f>'4.  2011-2014 LRAM'!AC528*AC578</f>
        <v>7025.275287058409</v>
      </c>
      <c r="AD582" s="371">
        <f>'4.  2011-2014 LRAM'!AD528*AD578</f>
        <v>0</v>
      </c>
      <c r="AE582" s="371">
        <f>'4.  2011-2014 LRAM'!AE528*AE578</f>
        <v>0</v>
      </c>
      <c r="AF582" s="371">
        <f>'4.  2011-2014 LRAM'!AF528*AF578</f>
        <v>0</v>
      </c>
      <c r="AG582" s="371">
        <f>'4.  2011-2014 LRAM'!AG528*AG578</f>
        <v>0</v>
      </c>
      <c r="AH582" s="371">
        <f>'4.  2011-2014 LRAM'!AH528*AH578</f>
        <v>0</v>
      </c>
      <c r="AI582" s="371">
        <f>'4.  2011-2014 LRAM'!AI528*AI578</f>
        <v>0</v>
      </c>
      <c r="AJ582" s="371">
        <f>'4.  2011-2014 LRAM'!AJ528*AJ578</f>
        <v>0</v>
      </c>
      <c r="AK582" s="371">
        <f>'4.  2011-2014 LRAM'!AK528*AK578</f>
        <v>0</v>
      </c>
      <c r="AL582" s="371">
        <f>'4.  2011-2014 LRAM'!AL528*AL578</f>
        <v>0</v>
      </c>
      <c r="AM582" s="620">
        <f t="shared" ref="AM582:AM585" si="1709">SUM(Y582:AL582)</f>
        <v>82107.226322849237</v>
      </c>
    </row>
    <row r="583" spans="2:39">
      <c r="B583" s="317" t="s">
        <v>298</v>
      </c>
      <c r="C583" s="338"/>
      <c r="D583" s="302"/>
      <c r="E583" s="272"/>
      <c r="F583" s="272"/>
      <c r="G583" s="272"/>
      <c r="H583" s="272"/>
      <c r="I583" s="272"/>
      <c r="J583" s="272"/>
      <c r="K583" s="272"/>
      <c r="L583" s="272"/>
      <c r="M583" s="272"/>
      <c r="N583" s="272"/>
      <c r="O583" s="284"/>
      <c r="P583" s="272"/>
      <c r="Q583" s="272"/>
      <c r="R583" s="272"/>
      <c r="S583" s="302"/>
      <c r="T583" s="302"/>
      <c r="U583" s="302"/>
      <c r="V583" s="302"/>
      <c r="W583" s="272"/>
      <c r="X583" s="272"/>
      <c r="Y583" s="371">
        <f t="shared" ref="Y583:AL583" si="1710">Y209*Y578</f>
        <v>25771.3148</v>
      </c>
      <c r="Z583" s="371">
        <f t="shared" si="1710"/>
        <v>22166.496799999997</v>
      </c>
      <c r="AA583" s="371">
        <f t="shared" si="1710"/>
        <v>29738.941332000006</v>
      </c>
      <c r="AB583" s="371">
        <f t="shared" si="1710"/>
        <v>27623.484840000005</v>
      </c>
      <c r="AC583" s="371">
        <f t="shared" si="1710"/>
        <v>346401.40262399998</v>
      </c>
      <c r="AD583" s="371">
        <f t="shared" si="1710"/>
        <v>0</v>
      </c>
      <c r="AE583" s="371">
        <f t="shared" si="1710"/>
        <v>0</v>
      </c>
      <c r="AF583" s="371">
        <f t="shared" si="1710"/>
        <v>0</v>
      </c>
      <c r="AG583" s="371">
        <f t="shared" si="1710"/>
        <v>0</v>
      </c>
      <c r="AH583" s="371">
        <f t="shared" si="1710"/>
        <v>0</v>
      </c>
      <c r="AI583" s="371">
        <f t="shared" si="1710"/>
        <v>0</v>
      </c>
      <c r="AJ583" s="371">
        <f t="shared" si="1710"/>
        <v>0</v>
      </c>
      <c r="AK583" s="371">
        <f t="shared" si="1710"/>
        <v>0</v>
      </c>
      <c r="AL583" s="371">
        <f t="shared" si="1710"/>
        <v>0</v>
      </c>
      <c r="AM583" s="620">
        <f t="shared" si="1709"/>
        <v>451701.640396</v>
      </c>
    </row>
    <row r="584" spans="2:39">
      <c r="B584" s="317" t="s">
        <v>299</v>
      </c>
      <c r="C584" s="338"/>
      <c r="D584" s="302"/>
      <c r="E584" s="272"/>
      <c r="F584" s="272"/>
      <c r="G584" s="272"/>
      <c r="H584" s="272"/>
      <c r="I584" s="272"/>
      <c r="J584" s="272"/>
      <c r="K584" s="272"/>
      <c r="L584" s="272"/>
      <c r="M584" s="272"/>
      <c r="N584" s="272"/>
      <c r="O584" s="284"/>
      <c r="P584" s="272"/>
      <c r="Q584" s="272"/>
      <c r="R584" s="272"/>
      <c r="S584" s="302"/>
      <c r="T584" s="302"/>
      <c r="U584" s="302"/>
      <c r="V584" s="302"/>
      <c r="W584" s="272"/>
      <c r="X584" s="272"/>
      <c r="Y584" s="371">
        <f>Y395*Y578</f>
        <v>53808.722799999996</v>
      </c>
      <c r="Z584" s="371">
        <f>Z395*Z578</f>
        <v>8138.8271069999992</v>
      </c>
      <c r="AA584" s="371">
        <f t="shared" ref="AA584:AL584" si="1711">AA395*AA578</f>
        <v>13907.3951808</v>
      </c>
      <c r="AB584" s="371">
        <f>AB395*AB578</f>
        <v>9062.3428895999987</v>
      </c>
      <c r="AC584" s="371">
        <f t="shared" si="1711"/>
        <v>13432.158854399999</v>
      </c>
      <c r="AD584" s="371">
        <f t="shared" si="1711"/>
        <v>0</v>
      </c>
      <c r="AE584" s="371">
        <f t="shared" si="1711"/>
        <v>0</v>
      </c>
      <c r="AF584" s="371">
        <f t="shared" si="1711"/>
        <v>0</v>
      </c>
      <c r="AG584" s="371">
        <f t="shared" si="1711"/>
        <v>0</v>
      </c>
      <c r="AH584" s="371">
        <f t="shared" si="1711"/>
        <v>0</v>
      </c>
      <c r="AI584" s="371">
        <f t="shared" si="1711"/>
        <v>0</v>
      </c>
      <c r="AJ584" s="371">
        <f t="shared" si="1711"/>
        <v>0</v>
      </c>
      <c r="AK584" s="371">
        <f t="shared" si="1711"/>
        <v>0</v>
      </c>
      <c r="AL584" s="371">
        <f t="shared" si="1711"/>
        <v>0</v>
      </c>
      <c r="AM584" s="620">
        <f t="shared" si="1709"/>
        <v>98349.446831799985</v>
      </c>
    </row>
    <row r="585" spans="2:39">
      <c r="B585" s="317" t="s">
        <v>300</v>
      </c>
      <c r="C585" s="338"/>
      <c r="D585" s="302"/>
      <c r="E585" s="272"/>
      <c r="F585" s="272"/>
      <c r="G585" s="272"/>
      <c r="H585" s="272"/>
      <c r="I585" s="272"/>
      <c r="J585" s="272"/>
      <c r="K585" s="272"/>
      <c r="L585" s="272"/>
      <c r="M585" s="272"/>
      <c r="N585" s="272"/>
      <c r="O585" s="284"/>
      <c r="P585" s="272"/>
      <c r="Q585" s="272"/>
      <c r="R585" s="272"/>
      <c r="S585" s="302"/>
      <c r="T585" s="302"/>
      <c r="U585" s="302"/>
      <c r="V585" s="302"/>
      <c r="W585" s="272"/>
      <c r="X585" s="272"/>
      <c r="Y585" s="371">
        <f>Y575*Y578</f>
        <v>89937.117815999998</v>
      </c>
      <c r="Z585" s="371">
        <f t="shared" ref="Z585:AL585" si="1712">Z575*Z578</f>
        <v>8081.5030899999992</v>
      </c>
      <c r="AA585" s="371">
        <f t="shared" si="1712"/>
        <v>42522.371302822772</v>
      </c>
      <c r="AB585" s="371">
        <f t="shared" si="1712"/>
        <v>27105.490603082239</v>
      </c>
      <c r="AC585" s="371">
        <f t="shared" si="1712"/>
        <v>25326.352526864805</v>
      </c>
      <c r="AD585" s="371">
        <f t="shared" si="1712"/>
        <v>0</v>
      </c>
      <c r="AE585" s="371">
        <f t="shared" si="1712"/>
        <v>0</v>
      </c>
      <c r="AF585" s="371">
        <f t="shared" si="1712"/>
        <v>3632.8004361218491</v>
      </c>
      <c r="AG585" s="371">
        <f t="shared" si="1712"/>
        <v>0</v>
      </c>
      <c r="AH585" s="371">
        <f t="shared" si="1712"/>
        <v>0</v>
      </c>
      <c r="AI585" s="371">
        <f t="shared" si="1712"/>
        <v>0</v>
      </c>
      <c r="AJ585" s="371">
        <f t="shared" si="1712"/>
        <v>0</v>
      </c>
      <c r="AK585" s="371">
        <f t="shared" si="1712"/>
        <v>0</v>
      </c>
      <c r="AL585" s="371">
        <f t="shared" si="1712"/>
        <v>0</v>
      </c>
      <c r="AM585" s="620">
        <f t="shared" si="1709"/>
        <v>196605.63577489165</v>
      </c>
    </row>
    <row r="586" spans="2:39" ht="15.75">
      <c r="B586" s="342" t="s">
        <v>301</v>
      </c>
      <c r="C586" s="338"/>
      <c r="D586" s="329"/>
      <c r="E586" s="327"/>
      <c r="F586" s="327"/>
      <c r="G586" s="327"/>
      <c r="H586" s="327"/>
      <c r="I586" s="327"/>
      <c r="J586" s="327"/>
      <c r="K586" s="327"/>
      <c r="L586" s="327"/>
      <c r="M586" s="327"/>
      <c r="N586" s="327"/>
      <c r="O586" s="293"/>
      <c r="P586" s="327"/>
      <c r="Q586" s="327"/>
      <c r="R586" s="327"/>
      <c r="S586" s="329"/>
      <c r="T586" s="329"/>
      <c r="U586" s="329"/>
      <c r="V586" s="329"/>
      <c r="W586" s="327"/>
      <c r="X586" s="327"/>
      <c r="Y586" s="339">
        <f>SUM(Y579:Y585)</f>
        <v>188170.09501570702</v>
      </c>
      <c r="Z586" s="339">
        <f>SUM(Z579:Z585)</f>
        <v>62451.643006720195</v>
      </c>
      <c r="AA586" s="339">
        <f t="shared" ref="AA586:AE586" si="1713">SUM(AA579:AA585)</f>
        <v>98495.327138359164</v>
      </c>
      <c r="AB586" s="339">
        <f t="shared" si="1713"/>
        <v>83828.894436309434</v>
      </c>
      <c r="AC586" s="339">
        <f t="shared" si="1713"/>
        <v>392185.18929232319</v>
      </c>
      <c r="AD586" s="339">
        <f>SUM(AD579:AD585)</f>
        <v>0</v>
      </c>
      <c r="AE586" s="339">
        <f t="shared" si="1713"/>
        <v>0</v>
      </c>
      <c r="AF586" s="339">
        <f>SUM(AF579:AF585)</f>
        <v>3632.8004361218491</v>
      </c>
      <c r="AG586" s="339">
        <f>SUM(AG579:AG585)</f>
        <v>0</v>
      </c>
      <c r="AH586" s="339">
        <f t="shared" ref="AH586:AL586" si="1714">SUM(AH579:AH585)</f>
        <v>0</v>
      </c>
      <c r="AI586" s="339">
        <f t="shared" si="1714"/>
        <v>0</v>
      </c>
      <c r="AJ586" s="339">
        <f>SUM(AJ579:AJ585)</f>
        <v>0</v>
      </c>
      <c r="AK586" s="339">
        <f t="shared" si="1714"/>
        <v>0</v>
      </c>
      <c r="AL586" s="339">
        <f t="shared" si="1714"/>
        <v>0</v>
      </c>
      <c r="AM586" s="400">
        <f>SUM(AM579:AM585)</f>
        <v>828763.9493255408</v>
      </c>
    </row>
    <row r="587" spans="2:39" ht="15.75">
      <c r="B587" s="342" t="s">
        <v>302</v>
      </c>
      <c r="C587" s="338"/>
      <c r="D587" s="343"/>
      <c r="E587" s="327"/>
      <c r="F587" s="327"/>
      <c r="G587" s="327"/>
      <c r="H587" s="327"/>
      <c r="I587" s="327"/>
      <c r="J587" s="327"/>
      <c r="K587" s="327"/>
      <c r="L587" s="327"/>
      <c r="M587" s="327"/>
      <c r="N587" s="327"/>
      <c r="O587" s="293"/>
      <c r="P587" s="327"/>
      <c r="Q587" s="327"/>
      <c r="R587" s="327"/>
      <c r="S587" s="329"/>
      <c r="T587" s="329"/>
      <c r="U587" s="329"/>
      <c r="V587" s="329"/>
      <c r="W587" s="327"/>
      <c r="X587" s="327"/>
      <c r="Y587" s="340">
        <f>Y576*Y578</f>
        <v>42784.506109810005</v>
      </c>
      <c r="Z587" s="340">
        <f>Z576*Z578</f>
        <v>15758.302538371267</v>
      </c>
      <c r="AA587" s="340">
        <f t="shared" ref="AA587:AE587" si="1715">AA576*AA578</f>
        <v>24310.231959180845</v>
      </c>
      <c r="AB587" s="340">
        <f t="shared" si="1715"/>
        <v>4702.2280210555209</v>
      </c>
      <c r="AC587" s="340">
        <f>AC576*AC578</f>
        <v>110504.2421725059</v>
      </c>
      <c r="AD587" s="340">
        <f>AD576*AD578</f>
        <v>0</v>
      </c>
      <c r="AE587" s="340">
        <f t="shared" si="1715"/>
        <v>0</v>
      </c>
      <c r="AF587" s="340">
        <f>AF576*AF578</f>
        <v>23889.838294616122</v>
      </c>
      <c r="AG587" s="340">
        <f t="shared" ref="AG587:AL587" si="1716">AG576*AG578</f>
        <v>0</v>
      </c>
      <c r="AH587" s="340">
        <f t="shared" si="1716"/>
        <v>0</v>
      </c>
      <c r="AI587" s="340">
        <f t="shared" si="1716"/>
        <v>0</v>
      </c>
      <c r="AJ587" s="340">
        <f>AJ576*AJ578</f>
        <v>0</v>
      </c>
      <c r="AK587" s="340">
        <f>AK576*AK578</f>
        <v>0</v>
      </c>
      <c r="AL587" s="340">
        <f t="shared" si="1716"/>
        <v>0</v>
      </c>
      <c r="AM587" s="400">
        <f>SUM(Y587:AL587)</f>
        <v>221949.34909553963</v>
      </c>
    </row>
    <row r="588" spans="2:39" ht="15.75">
      <c r="B588" s="342" t="s">
        <v>303</v>
      </c>
      <c r="C588" s="338"/>
      <c r="D588" s="343"/>
      <c r="E588" s="327"/>
      <c r="F588" s="327"/>
      <c r="G588" s="327"/>
      <c r="H588" s="327"/>
      <c r="I588" s="327"/>
      <c r="J588" s="327"/>
      <c r="K588" s="327"/>
      <c r="L588" s="327"/>
      <c r="M588" s="327"/>
      <c r="N588" s="327"/>
      <c r="O588" s="293"/>
      <c r="P588" s="327"/>
      <c r="Q588" s="327"/>
      <c r="R588" s="327"/>
      <c r="S588" s="343"/>
      <c r="T588" s="343"/>
      <c r="U588" s="343"/>
      <c r="V588" s="343"/>
      <c r="W588" s="327"/>
      <c r="X588" s="327"/>
      <c r="Y588" s="344"/>
      <c r="Z588" s="344"/>
      <c r="AA588" s="344"/>
      <c r="AB588" s="344"/>
      <c r="AC588" s="344"/>
      <c r="AD588" s="344"/>
      <c r="AE588" s="344"/>
      <c r="AF588" s="344"/>
      <c r="AG588" s="344"/>
      <c r="AH588" s="344"/>
      <c r="AI588" s="344"/>
      <c r="AJ588" s="344"/>
      <c r="AK588" s="344"/>
      <c r="AL588" s="344"/>
      <c r="AM588" s="400">
        <f>AM586-AM587</f>
        <v>606814.60023000115</v>
      </c>
    </row>
    <row r="589" spans="2:39">
      <c r="B589" s="317"/>
      <c r="C589" s="343"/>
      <c r="D589" s="343"/>
      <c r="E589" s="327"/>
      <c r="F589" s="327"/>
      <c r="G589" s="327"/>
      <c r="H589" s="327"/>
      <c r="I589" s="327"/>
      <c r="J589" s="327"/>
      <c r="K589" s="327"/>
      <c r="L589" s="327"/>
      <c r="M589" s="327"/>
      <c r="N589" s="327"/>
      <c r="O589" s="293"/>
      <c r="P589" s="327"/>
      <c r="Q589" s="327"/>
      <c r="R589" s="327"/>
      <c r="S589" s="343"/>
      <c r="T589" s="338"/>
      <c r="U589" s="343"/>
      <c r="V589" s="343"/>
      <c r="W589" s="327"/>
      <c r="X589" s="327"/>
      <c r="Y589" s="345"/>
      <c r="Z589" s="345"/>
      <c r="AA589" s="345"/>
      <c r="AB589" s="345"/>
      <c r="AC589" s="345"/>
      <c r="AD589" s="345"/>
      <c r="AE589" s="345"/>
      <c r="AF589" s="345"/>
      <c r="AG589" s="345"/>
      <c r="AH589" s="345"/>
      <c r="AI589" s="345"/>
      <c r="AJ589" s="345"/>
      <c r="AK589" s="345"/>
      <c r="AL589" s="345"/>
      <c r="AM589" s="341"/>
    </row>
    <row r="590" spans="2:39">
      <c r="B590" s="432" t="s">
        <v>304</v>
      </c>
      <c r="C590" s="297"/>
      <c r="D590" s="272"/>
      <c r="E590" s="272"/>
      <c r="F590" s="272"/>
      <c r="G590" s="272"/>
      <c r="H590" s="272"/>
      <c r="I590" s="272"/>
      <c r="J590" s="272"/>
      <c r="K590" s="272"/>
      <c r="L590" s="272"/>
      <c r="M590" s="272"/>
      <c r="N590" s="272"/>
      <c r="O590" s="350"/>
      <c r="P590" s="272"/>
      <c r="Q590" s="272"/>
      <c r="R590" s="272"/>
      <c r="S590" s="297"/>
      <c r="T590" s="302"/>
      <c r="U590" s="302"/>
      <c r="V590" s="272"/>
      <c r="W590" s="272"/>
      <c r="X590" s="302"/>
      <c r="Y590" s="284">
        <f>SUMPRODUCT(E407:E565,Y407:Y565)</f>
        <v>7199025.9199999999</v>
      </c>
      <c r="Z590" s="284">
        <f>SUMPRODUCT(E407:E565,Z407:Z565)</f>
        <v>590112.18999999994</v>
      </c>
      <c r="AA590" s="284">
        <f>IF(AA405="kw",SUMPRODUCT($N$407:$N$565,$P$407:$P$565,AA407:AA565),SUMPRODUCT($E$407:$E$565,AA407:AA565))</f>
        <v>16120.499815301751</v>
      </c>
      <c r="AB590" s="284">
        <f>IF(AB405="kw",SUMPRODUCT($N$407:$N$565,$P$407:$P$565,AB407:AB565),SUMPRODUCT($E$407:$E$565,AB407:AB565))</f>
        <v>9260.7557065707861</v>
      </c>
      <c r="AC590" s="284">
        <f>IF(AC405="kw",SUMPRODUCT($N$407:$N$565,$P$407:$P$565,AC407:AC565),SUMPRODUCT($E$407:$E$565,AC407:AC565))</f>
        <v>9631.1859348336184</v>
      </c>
      <c r="AD590" s="284">
        <f t="shared" ref="AD590:AL590" si="1717">IF(AD405="kw",SUMPRODUCT($N$407:$N$565,$P$407:$P$565,AD407:AD565),SUMPRODUCT($E$407:$E$565,AD407:AD565))</f>
        <v>0</v>
      </c>
      <c r="AE590" s="284">
        <f t="shared" si="1717"/>
        <v>0</v>
      </c>
      <c r="AF590" s="284">
        <f t="shared" si="1717"/>
        <v>370.43022826283146</v>
      </c>
      <c r="AG590" s="284">
        <f t="shared" si="1717"/>
        <v>0</v>
      </c>
      <c r="AH590" s="284">
        <f t="shared" si="1717"/>
        <v>0</v>
      </c>
      <c r="AI590" s="284">
        <f t="shared" si="1717"/>
        <v>0</v>
      </c>
      <c r="AJ590" s="284">
        <f t="shared" si="1717"/>
        <v>0</v>
      </c>
      <c r="AK590" s="284">
        <f t="shared" si="1717"/>
        <v>0</v>
      </c>
      <c r="AL590" s="284">
        <f t="shared" si="1717"/>
        <v>0</v>
      </c>
      <c r="AM590" s="330"/>
    </row>
    <row r="591" spans="2:39">
      <c r="B591" s="432" t="s">
        <v>305</v>
      </c>
      <c r="C591" s="297"/>
      <c r="D591" s="272"/>
      <c r="E591" s="272"/>
      <c r="F591" s="272"/>
      <c r="G591" s="272"/>
      <c r="H591" s="272"/>
      <c r="I591" s="272"/>
      <c r="J591" s="272"/>
      <c r="K591" s="272"/>
      <c r="L591" s="272"/>
      <c r="M591" s="272"/>
      <c r="N591" s="272"/>
      <c r="O591" s="350"/>
      <c r="P591" s="272"/>
      <c r="Q591" s="272"/>
      <c r="R591" s="272"/>
      <c r="S591" s="297"/>
      <c r="T591" s="302"/>
      <c r="U591" s="302"/>
      <c r="V591" s="272"/>
      <c r="W591" s="272"/>
      <c r="X591" s="302"/>
      <c r="Y591" s="284">
        <f>SUMPRODUCT(F407:F565,Y407:Y565)</f>
        <v>7199025.9199999999</v>
      </c>
      <c r="Z591" s="284">
        <f>SUMPRODUCT(F407:F565,Z407:Z565)</f>
        <v>590112.18999999994</v>
      </c>
      <c r="AA591" s="284">
        <f t="shared" ref="AA591:AL591" si="1718">IF(AA405="kw",SUMPRODUCT($N$407:$N$565,$Q$407:$Q$565,AA407:AA565),SUMPRODUCT($F$407:$F$565,AA407:AA565))</f>
        <v>16120.499815301751</v>
      </c>
      <c r="AB591" s="284">
        <f t="shared" si="1718"/>
        <v>9260.7557065707861</v>
      </c>
      <c r="AC591" s="284">
        <f>IF(AC405="kw",SUMPRODUCT($N$407:$N$565,$Q$407:$Q$565,AC407:AC565),SUMPRODUCT($F$407:$F$565,AC407:AC565))</f>
        <v>9631.1859348336184</v>
      </c>
      <c r="AD591" s="284">
        <f t="shared" si="1718"/>
        <v>0</v>
      </c>
      <c r="AE591" s="284">
        <f t="shared" si="1718"/>
        <v>0</v>
      </c>
      <c r="AF591" s="284">
        <f t="shared" si="1718"/>
        <v>370.43022826283146</v>
      </c>
      <c r="AG591" s="284">
        <f t="shared" si="1718"/>
        <v>0</v>
      </c>
      <c r="AH591" s="284">
        <f t="shared" si="1718"/>
        <v>0</v>
      </c>
      <c r="AI591" s="284">
        <f t="shared" si="1718"/>
        <v>0</v>
      </c>
      <c r="AJ591" s="284">
        <f t="shared" si="1718"/>
        <v>0</v>
      </c>
      <c r="AK591" s="284">
        <f t="shared" si="1718"/>
        <v>0</v>
      </c>
      <c r="AL591" s="284">
        <f t="shared" si="1718"/>
        <v>0</v>
      </c>
      <c r="AM591" s="330"/>
    </row>
    <row r="592" spans="2:39">
      <c r="B592" s="433" t="s">
        <v>306</v>
      </c>
      <c r="C592" s="357"/>
      <c r="D592" s="377"/>
      <c r="E592" s="377"/>
      <c r="F592" s="377"/>
      <c r="G592" s="377"/>
      <c r="H592" s="377"/>
      <c r="I592" s="377"/>
      <c r="J592" s="377"/>
      <c r="K592" s="377"/>
      <c r="L592" s="377"/>
      <c r="M592" s="377"/>
      <c r="N592" s="377"/>
      <c r="O592" s="376"/>
      <c r="P592" s="377"/>
      <c r="Q592" s="377"/>
      <c r="R592" s="377"/>
      <c r="S592" s="357"/>
      <c r="T592" s="378"/>
      <c r="U592" s="378"/>
      <c r="V592" s="377"/>
      <c r="W592" s="377"/>
      <c r="X592" s="378"/>
      <c r="Y592" s="319">
        <f>SUMPRODUCT(G407:G565,Y407:Y565)</f>
        <v>7199025.9199999999</v>
      </c>
      <c r="Z592" s="319">
        <f>SUMPRODUCT(G407:G565,Z407:Z565)</f>
        <v>590112.18999999994</v>
      </c>
      <c r="AA592" s="319">
        <f t="shared" ref="AA592:AL592" si="1719">IF(AA405="kw",SUMPRODUCT($N$407:$N$565,$R$407:$R$565,AA407:AA565),SUMPRODUCT($G$407:$G$565,AA407:AA565))</f>
        <v>16120.499815301751</v>
      </c>
      <c r="AB592" s="319">
        <f t="shared" si="1719"/>
        <v>9260.7557065707861</v>
      </c>
      <c r="AC592" s="319">
        <f>IF(AC405="kw",SUMPRODUCT($N$407:$N$565,$R$407:$R$565,AC407:AC565),SUMPRODUCT($G$407:$G$565,AC407:AC565))</f>
        <v>9631.1859348336184</v>
      </c>
      <c r="AD592" s="319">
        <f t="shared" si="1719"/>
        <v>0</v>
      </c>
      <c r="AE592" s="319">
        <f t="shared" si="1719"/>
        <v>0</v>
      </c>
      <c r="AF592" s="319">
        <f t="shared" si="1719"/>
        <v>370.43022826283146</v>
      </c>
      <c r="AG592" s="319">
        <f t="shared" si="1719"/>
        <v>0</v>
      </c>
      <c r="AH592" s="319">
        <f t="shared" si="1719"/>
        <v>0</v>
      </c>
      <c r="AI592" s="319">
        <f t="shared" si="1719"/>
        <v>0</v>
      </c>
      <c r="AJ592" s="319">
        <f t="shared" si="1719"/>
        <v>0</v>
      </c>
      <c r="AK592" s="319">
        <f t="shared" si="1719"/>
        <v>0</v>
      </c>
      <c r="AL592" s="319">
        <f t="shared" si="1719"/>
        <v>0</v>
      </c>
      <c r="AM592" s="379"/>
    </row>
    <row r="593" spans="1:39" ht="22.5" customHeight="1">
      <c r="B593" s="361" t="s">
        <v>594</v>
      </c>
      <c r="C593" s="380"/>
      <c r="D593" s="381"/>
      <c r="E593" s="381"/>
      <c r="F593" s="381"/>
      <c r="G593" s="381"/>
      <c r="H593" s="381"/>
      <c r="I593" s="381"/>
      <c r="J593" s="381"/>
      <c r="K593" s="381"/>
      <c r="L593" s="381"/>
      <c r="M593" s="381"/>
      <c r="N593" s="381"/>
      <c r="O593" s="381"/>
      <c r="P593" s="381"/>
      <c r="Q593" s="381"/>
      <c r="R593" s="381"/>
      <c r="S593" s="364"/>
      <c r="T593" s="365"/>
      <c r="U593" s="381"/>
      <c r="V593" s="381"/>
      <c r="W593" s="381"/>
      <c r="X593" s="381"/>
      <c r="Y593" s="402"/>
      <c r="Z593" s="402"/>
      <c r="AA593" s="402"/>
      <c r="AB593" s="402"/>
      <c r="AC593" s="402"/>
      <c r="AD593" s="402"/>
      <c r="AE593" s="402"/>
      <c r="AF593" s="402"/>
      <c r="AG593" s="402"/>
      <c r="AH593" s="402"/>
      <c r="AI593" s="402"/>
      <c r="AJ593" s="402"/>
      <c r="AK593" s="402"/>
      <c r="AL593" s="402"/>
      <c r="AM593" s="382"/>
    </row>
    <row r="596" spans="1:39" ht="15.75">
      <c r="B596" s="273" t="s">
        <v>308</v>
      </c>
      <c r="C596" s="274"/>
      <c r="D596" s="582" t="s">
        <v>525</v>
      </c>
      <c r="E596" s="246"/>
      <c r="F596" s="582"/>
      <c r="G596" s="246"/>
      <c r="H596" s="246"/>
      <c r="I596" s="246"/>
      <c r="J596" s="246"/>
      <c r="K596" s="246"/>
      <c r="L596" s="246"/>
      <c r="M596" s="246"/>
      <c r="N596" s="246"/>
      <c r="O596" s="274"/>
      <c r="P596" s="246"/>
      <c r="Q596" s="246"/>
      <c r="R596" s="246"/>
      <c r="S596" s="246"/>
      <c r="T596" s="246"/>
      <c r="U596" s="246"/>
      <c r="V596" s="246"/>
      <c r="W596" s="246"/>
      <c r="X596" s="246"/>
      <c r="Y596" s="263"/>
      <c r="Z596" s="260"/>
      <c r="AA596" s="260"/>
      <c r="AB596" s="260"/>
      <c r="AC596" s="260"/>
      <c r="AD596" s="260"/>
      <c r="AE596" s="260"/>
      <c r="AF596" s="260"/>
      <c r="AG596" s="260"/>
      <c r="AH596" s="260"/>
      <c r="AI596" s="260"/>
      <c r="AJ596" s="260"/>
      <c r="AK596" s="260"/>
      <c r="AL596" s="260"/>
    </row>
    <row r="597" spans="1:39" ht="33.75" customHeight="1">
      <c r="B597" s="1287" t="s">
        <v>210</v>
      </c>
      <c r="C597" s="1289" t="s">
        <v>32</v>
      </c>
      <c r="D597" s="277" t="s">
        <v>421</v>
      </c>
      <c r="E597" s="1291" t="s">
        <v>208</v>
      </c>
      <c r="F597" s="1292"/>
      <c r="G597" s="1292"/>
      <c r="H597" s="1292"/>
      <c r="I597" s="1292"/>
      <c r="J597" s="1292"/>
      <c r="K597" s="1292"/>
      <c r="L597" s="1292"/>
      <c r="M597" s="1293"/>
      <c r="N597" s="1297" t="s">
        <v>212</v>
      </c>
      <c r="O597" s="277" t="s">
        <v>422</v>
      </c>
      <c r="P597" s="1291" t="s">
        <v>211</v>
      </c>
      <c r="Q597" s="1292"/>
      <c r="R597" s="1292"/>
      <c r="S597" s="1292"/>
      <c r="T597" s="1292"/>
      <c r="U597" s="1292"/>
      <c r="V597" s="1292"/>
      <c r="W597" s="1292"/>
      <c r="X597" s="1293"/>
      <c r="Y597" s="1294" t="s">
        <v>242</v>
      </c>
      <c r="Z597" s="1295"/>
      <c r="AA597" s="1295"/>
      <c r="AB597" s="1295"/>
      <c r="AC597" s="1295"/>
      <c r="AD597" s="1295"/>
      <c r="AE597" s="1295"/>
      <c r="AF597" s="1295"/>
      <c r="AG597" s="1295"/>
      <c r="AH597" s="1295"/>
      <c r="AI597" s="1295"/>
      <c r="AJ597" s="1295"/>
      <c r="AK597" s="1295"/>
      <c r="AL597" s="1295"/>
      <c r="AM597" s="1296"/>
    </row>
    <row r="598" spans="1:39" ht="68.25" customHeight="1">
      <c r="B598" s="1288"/>
      <c r="C598" s="1290"/>
      <c r="D598" s="278">
        <v>2018</v>
      </c>
      <c r="E598" s="278">
        <v>2019</v>
      </c>
      <c r="F598" s="278">
        <v>2020</v>
      </c>
      <c r="G598" s="278">
        <v>2021</v>
      </c>
      <c r="H598" s="278">
        <v>2022</v>
      </c>
      <c r="I598" s="278">
        <v>2023</v>
      </c>
      <c r="J598" s="278">
        <v>2024</v>
      </c>
      <c r="K598" s="278">
        <v>2025</v>
      </c>
      <c r="L598" s="278">
        <v>2026</v>
      </c>
      <c r="M598" s="278">
        <v>2027</v>
      </c>
      <c r="N598" s="1298"/>
      <c r="O598" s="278">
        <v>2018</v>
      </c>
      <c r="P598" s="278">
        <v>2019</v>
      </c>
      <c r="Q598" s="278">
        <v>2020</v>
      </c>
      <c r="R598" s="278">
        <v>2021</v>
      </c>
      <c r="S598" s="278">
        <v>2022</v>
      </c>
      <c r="T598" s="278">
        <v>2023</v>
      </c>
      <c r="U598" s="278">
        <v>2024</v>
      </c>
      <c r="V598" s="278">
        <v>2025</v>
      </c>
      <c r="W598" s="278">
        <v>2026</v>
      </c>
      <c r="X598" s="278">
        <v>2027</v>
      </c>
      <c r="Y598" s="278" t="str">
        <f>'1.  LRAMVA Summary'!D52</f>
        <v>Residential</v>
      </c>
      <c r="Z598" s="278" t="str">
        <f>'1.  LRAMVA Summary'!E52</f>
        <v>GS&lt;50 kW</v>
      </c>
      <c r="AA598" s="278" t="str">
        <f>'1.  LRAMVA Summary'!F52</f>
        <v>General Service 50 to 999 kW</v>
      </c>
      <c r="AB598" s="278" t="str">
        <f>'1.  LRAMVA Summary'!G52</f>
        <v>General Service 1,000 to 4,999 kW</v>
      </c>
      <c r="AC598" s="278" t="str">
        <f>'1.  LRAMVA Summary'!H52</f>
        <v>Large Use</v>
      </c>
      <c r="AD598" s="278" t="str">
        <f>'1.  LRAMVA Summary'!I52</f>
        <v>Unmetered Scattered Load</v>
      </c>
      <c r="AE598" s="278" t="str">
        <f>'1.  LRAMVA Summary'!J52</f>
        <v>Sentinel Lighting</v>
      </c>
      <c r="AF598" s="278" t="str">
        <f>'1.  LRAMVA Summary'!K52</f>
        <v>Street Lighting</v>
      </c>
      <c r="AG598" s="278" t="str">
        <f>'1.  LRAMVA Summary'!L52</f>
        <v/>
      </c>
      <c r="AH598" s="278" t="str">
        <f>'1.  LRAMVA Summary'!M52</f>
        <v/>
      </c>
      <c r="AI598" s="278" t="str">
        <f>'1.  LRAMVA Summary'!N52</f>
        <v/>
      </c>
      <c r="AJ598" s="278" t="str">
        <f>'1.  LRAMVA Summary'!O52</f>
        <v/>
      </c>
      <c r="AK598" s="278" t="str">
        <f>'1.  LRAMVA Summary'!P52</f>
        <v/>
      </c>
      <c r="AL598" s="278" t="str">
        <f>'1.  LRAMVA Summary'!Q52</f>
        <v/>
      </c>
      <c r="AM598" s="280" t="str">
        <f>'1.  LRAMVA Summary'!R52</f>
        <v>Total</v>
      </c>
    </row>
    <row r="599" spans="1:39" ht="15.75" customHeight="1">
      <c r="A599" s="524"/>
      <c r="B599" s="511" t="s">
        <v>503</v>
      </c>
      <c r="C599" s="282"/>
      <c r="D599" s="282"/>
      <c r="E599" s="282"/>
      <c r="F599" s="282"/>
      <c r="G599" s="282"/>
      <c r="H599" s="282"/>
      <c r="I599" s="282"/>
      <c r="J599" s="282"/>
      <c r="K599" s="282"/>
      <c r="L599" s="282"/>
      <c r="M599" s="282"/>
      <c r="N599" s="283"/>
      <c r="O599" s="282"/>
      <c r="P599" s="282"/>
      <c r="Q599" s="282"/>
      <c r="R599" s="282"/>
      <c r="S599" s="282"/>
      <c r="T599" s="282"/>
      <c r="U599" s="282"/>
      <c r="V599" s="282"/>
      <c r="W599" s="282"/>
      <c r="X599" s="282"/>
      <c r="Y599" s="284" t="str">
        <f>'1.  LRAMVA Summary'!D53</f>
        <v>kWh</v>
      </c>
      <c r="Z599" s="284" t="str">
        <f>'1.  LRAMVA Summary'!E53</f>
        <v>kWh</v>
      </c>
      <c r="AA599" s="284" t="str">
        <f>'1.  LRAMVA Summary'!F53</f>
        <v>kW</v>
      </c>
      <c r="AB599" s="284" t="str">
        <f>'1.  LRAMVA Summary'!G53</f>
        <v>kW</v>
      </c>
      <c r="AC599" s="284" t="str">
        <f>'1.  LRAMVA Summary'!H53</f>
        <v>kW</v>
      </c>
      <c r="AD599" s="284" t="str">
        <f>'1.  LRAMVA Summary'!I53</f>
        <v>kWh</v>
      </c>
      <c r="AE599" s="284" t="str">
        <f>'1.  LRAMVA Summary'!J53</f>
        <v>kW</v>
      </c>
      <c r="AF599" s="284" t="str">
        <f>'1.  LRAMVA Summary'!K53</f>
        <v>kW</v>
      </c>
      <c r="AG599" s="284">
        <f>'1.  LRAMVA Summary'!L53</f>
        <v>0</v>
      </c>
      <c r="AH599" s="284">
        <f>'1.  LRAMVA Summary'!M53</f>
        <v>0</v>
      </c>
      <c r="AI599" s="284">
        <f>'1.  LRAMVA Summary'!N53</f>
        <v>0</v>
      </c>
      <c r="AJ599" s="284">
        <f>'1.  LRAMVA Summary'!O53</f>
        <v>0</v>
      </c>
      <c r="AK599" s="284">
        <f>'1.  LRAMVA Summary'!P53</f>
        <v>0</v>
      </c>
      <c r="AL599" s="284">
        <f>'1.  LRAMVA Summary'!Q53</f>
        <v>0</v>
      </c>
      <c r="AM599" s="285"/>
    </row>
    <row r="600" spans="1:39" ht="15.75" hidden="1" outlineLevel="1">
      <c r="A600" s="524"/>
      <c r="B600" s="497" t="s">
        <v>496</v>
      </c>
      <c r="C600" s="282"/>
      <c r="D600" s="282"/>
      <c r="E600" s="282"/>
      <c r="F600" s="282"/>
      <c r="G600" s="282"/>
      <c r="H600" s="282"/>
      <c r="I600" s="282"/>
      <c r="J600" s="282"/>
      <c r="K600" s="282"/>
      <c r="L600" s="282"/>
      <c r="M600" s="282"/>
      <c r="N600" s="283"/>
      <c r="O600" s="282"/>
      <c r="P600" s="282"/>
      <c r="Q600" s="282"/>
      <c r="R600" s="282"/>
      <c r="S600" s="282"/>
      <c r="T600" s="282"/>
      <c r="U600" s="282"/>
      <c r="V600" s="282"/>
      <c r="W600" s="282"/>
      <c r="X600" s="282"/>
      <c r="Y600" s="284"/>
      <c r="Z600" s="284"/>
      <c r="AA600" s="284"/>
      <c r="AB600" s="284"/>
      <c r="AC600" s="284"/>
      <c r="AD600" s="284"/>
      <c r="AE600" s="284"/>
      <c r="AF600" s="284"/>
      <c r="AG600" s="284"/>
      <c r="AH600" s="284"/>
      <c r="AI600" s="284"/>
      <c r="AJ600" s="284"/>
      <c r="AK600" s="284"/>
      <c r="AL600" s="284"/>
      <c r="AM600" s="285"/>
    </row>
    <row r="601" spans="1:39" hidden="1" outlineLevel="1">
      <c r="A601" s="524">
        <v>1</v>
      </c>
      <c r="B601" s="421" t="s">
        <v>94</v>
      </c>
      <c r="C601" s="284" t="s">
        <v>24</v>
      </c>
      <c r="D601" s="288"/>
      <c r="E601" s="288"/>
      <c r="F601" s="288"/>
      <c r="G601" s="288"/>
      <c r="H601" s="288"/>
      <c r="I601" s="288"/>
      <c r="J601" s="288"/>
      <c r="K601" s="288"/>
      <c r="L601" s="288"/>
      <c r="M601" s="288"/>
      <c r="N601" s="284"/>
      <c r="O601" s="288"/>
      <c r="P601" s="288"/>
      <c r="Q601" s="288"/>
      <c r="R601" s="288"/>
      <c r="S601" s="288"/>
      <c r="T601" s="288"/>
      <c r="U601" s="288"/>
      <c r="V601" s="288"/>
      <c r="W601" s="288"/>
      <c r="X601" s="288"/>
      <c r="Y601" s="403"/>
      <c r="Z601" s="403"/>
      <c r="AA601" s="403"/>
      <c r="AB601" s="403"/>
      <c r="AC601" s="403"/>
      <c r="AD601" s="403"/>
      <c r="AE601" s="403"/>
      <c r="AF601" s="403"/>
      <c r="AG601" s="403"/>
      <c r="AH601" s="403"/>
      <c r="AI601" s="403"/>
      <c r="AJ601" s="403"/>
      <c r="AK601" s="403"/>
      <c r="AL601" s="403"/>
      <c r="AM601" s="289">
        <f>SUM(Y601:AL601)</f>
        <v>0</v>
      </c>
    </row>
    <row r="602" spans="1:39" hidden="1" outlineLevel="1">
      <c r="A602" s="524"/>
      <c r="B602" s="287" t="s">
        <v>309</v>
      </c>
      <c r="C602" s="284" t="s">
        <v>162</v>
      </c>
      <c r="D602" s="288"/>
      <c r="E602" s="288"/>
      <c r="F602" s="288"/>
      <c r="G602" s="288"/>
      <c r="H602" s="288"/>
      <c r="I602" s="288"/>
      <c r="J602" s="288"/>
      <c r="K602" s="288"/>
      <c r="L602" s="288"/>
      <c r="M602" s="288"/>
      <c r="N602" s="461"/>
      <c r="O602" s="288"/>
      <c r="P602" s="288"/>
      <c r="Q602" s="288"/>
      <c r="R602" s="288"/>
      <c r="S602" s="288"/>
      <c r="T602" s="288"/>
      <c r="U602" s="288"/>
      <c r="V602" s="288"/>
      <c r="W602" s="288"/>
      <c r="X602" s="288"/>
      <c r="Y602" s="404">
        <f>Y601</f>
        <v>0</v>
      </c>
      <c r="Z602" s="404">
        <f t="shared" ref="Z602" si="1720">Z601</f>
        <v>0</v>
      </c>
      <c r="AA602" s="404">
        <f t="shared" ref="AA602" si="1721">AA601</f>
        <v>0</v>
      </c>
      <c r="AB602" s="404">
        <f t="shared" ref="AB602" si="1722">AB601</f>
        <v>0</v>
      </c>
      <c r="AC602" s="404">
        <f t="shared" ref="AC602" si="1723">AC601</f>
        <v>0</v>
      </c>
      <c r="AD602" s="404">
        <f t="shared" ref="AD602" si="1724">AD601</f>
        <v>0</v>
      </c>
      <c r="AE602" s="404">
        <f t="shared" ref="AE602" si="1725">AE601</f>
        <v>0</v>
      </c>
      <c r="AF602" s="404">
        <f t="shared" ref="AF602" si="1726">AF601</f>
        <v>0</v>
      </c>
      <c r="AG602" s="404">
        <f t="shared" ref="AG602" si="1727">AG601</f>
        <v>0</v>
      </c>
      <c r="AH602" s="404">
        <f t="shared" ref="AH602" si="1728">AH601</f>
        <v>0</v>
      </c>
      <c r="AI602" s="404">
        <f t="shared" ref="AI602" si="1729">AI601</f>
        <v>0</v>
      </c>
      <c r="AJ602" s="404">
        <f t="shared" ref="AJ602" si="1730">AJ601</f>
        <v>0</v>
      </c>
      <c r="AK602" s="404">
        <f t="shared" ref="AK602" si="1731">AK601</f>
        <v>0</v>
      </c>
      <c r="AL602" s="404">
        <f t="shared" ref="AL602" si="1732">AL601</f>
        <v>0</v>
      </c>
      <c r="AM602" s="290"/>
    </row>
    <row r="603" spans="1:39" ht="15.75" hidden="1" outlineLevel="1">
      <c r="A603" s="524"/>
      <c r="B603" s="291"/>
      <c r="C603" s="292"/>
      <c r="D603" s="292"/>
      <c r="E603" s="292"/>
      <c r="F603" s="292"/>
      <c r="G603" s="292"/>
      <c r="H603" s="292"/>
      <c r="I603" s="292"/>
      <c r="J603" s="292"/>
      <c r="K603" s="292"/>
      <c r="L603" s="292"/>
      <c r="M603" s="292"/>
      <c r="N603" s="293"/>
      <c r="O603" s="292"/>
      <c r="P603" s="292"/>
      <c r="Q603" s="292"/>
      <c r="R603" s="292"/>
      <c r="S603" s="292"/>
      <c r="T603" s="292"/>
      <c r="U603" s="292"/>
      <c r="V603" s="292"/>
      <c r="W603" s="292"/>
      <c r="X603" s="292"/>
      <c r="Y603" s="405"/>
      <c r="Z603" s="406"/>
      <c r="AA603" s="406"/>
      <c r="AB603" s="406"/>
      <c r="AC603" s="406"/>
      <c r="AD603" s="406"/>
      <c r="AE603" s="406"/>
      <c r="AF603" s="406"/>
      <c r="AG603" s="406"/>
      <c r="AH603" s="406"/>
      <c r="AI603" s="406"/>
      <c r="AJ603" s="406"/>
      <c r="AK603" s="406"/>
      <c r="AL603" s="406"/>
      <c r="AM603" s="295"/>
    </row>
    <row r="604" spans="1:39" hidden="1" outlineLevel="1">
      <c r="A604" s="524">
        <v>2</v>
      </c>
      <c r="B604" s="421" t="s">
        <v>95</v>
      </c>
      <c r="C604" s="284" t="s">
        <v>24</v>
      </c>
      <c r="D604" s="288"/>
      <c r="E604" s="288"/>
      <c r="F604" s="288"/>
      <c r="G604" s="288"/>
      <c r="H604" s="288"/>
      <c r="I604" s="288"/>
      <c r="J604" s="288"/>
      <c r="K604" s="288"/>
      <c r="L604" s="288"/>
      <c r="M604" s="288"/>
      <c r="N604" s="284"/>
      <c r="O604" s="288"/>
      <c r="P604" s="288"/>
      <c r="Q604" s="288"/>
      <c r="R604" s="288"/>
      <c r="S604" s="288"/>
      <c r="T604" s="288"/>
      <c r="U604" s="288"/>
      <c r="V604" s="288"/>
      <c r="W604" s="288"/>
      <c r="X604" s="288"/>
      <c r="Y604" s="403"/>
      <c r="Z604" s="403"/>
      <c r="AA604" s="403"/>
      <c r="AB604" s="403"/>
      <c r="AC604" s="403"/>
      <c r="AD604" s="403"/>
      <c r="AE604" s="403"/>
      <c r="AF604" s="403"/>
      <c r="AG604" s="403"/>
      <c r="AH604" s="403"/>
      <c r="AI604" s="403"/>
      <c r="AJ604" s="403"/>
      <c r="AK604" s="403"/>
      <c r="AL604" s="403"/>
      <c r="AM604" s="289">
        <f>SUM(Y604:AL604)</f>
        <v>0</v>
      </c>
    </row>
    <row r="605" spans="1:39" hidden="1" outlineLevel="1">
      <c r="A605" s="524"/>
      <c r="B605" s="287" t="s">
        <v>309</v>
      </c>
      <c r="C605" s="284" t="s">
        <v>162</v>
      </c>
      <c r="D605" s="288"/>
      <c r="E605" s="288"/>
      <c r="F605" s="288"/>
      <c r="G605" s="288"/>
      <c r="H605" s="288"/>
      <c r="I605" s="288"/>
      <c r="J605" s="288"/>
      <c r="K605" s="288"/>
      <c r="L605" s="288"/>
      <c r="M605" s="288"/>
      <c r="N605" s="461"/>
      <c r="O605" s="288"/>
      <c r="P605" s="288"/>
      <c r="Q605" s="288"/>
      <c r="R605" s="288"/>
      <c r="S605" s="288"/>
      <c r="T605" s="288"/>
      <c r="U605" s="288"/>
      <c r="V605" s="288"/>
      <c r="W605" s="288"/>
      <c r="X605" s="288"/>
      <c r="Y605" s="404">
        <f>Y604</f>
        <v>0</v>
      </c>
      <c r="Z605" s="404">
        <f t="shared" ref="Z605" si="1733">Z604</f>
        <v>0</v>
      </c>
      <c r="AA605" s="404">
        <f t="shared" ref="AA605" si="1734">AA604</f>
        <v>0</v>
      </c>
      <c r="AB605" s="404">
        <f t="shared" ref="AB605" si="1735">AB604</f>
        <v>0</v>
      </c>
      <c r="AC605" s="404">
        <f t="shared" ref="AC605" si="1736">AC604</f>
        <v>0</v>
      </c>
      <c r="AD605" s="404">
        <f t="shared" ref="AD605" si="1737">AD604</f>
        <v>0</v>
      </c>
      <c r="AE605" s="404">
        <f t="shared" ref="AE605" si="1738">AE604</f>
        <v>0</v>
      </c>
      <c r="AF605" s="404">
        <f t="shared" ref="AF605" si="1739">AF604</f>
        <v>0</v>
      </c>
      <c r="AG605" s="404">
        <f t="shared" ref="AG605" si="1740">AG604</f>
        <v>0</v>
      </c>
      <c r="AH605" s="404">
        <f t="shared" ref="AH605" si="1741">AH604</f>
        <v>0</v>
      </c>
      <c r="AI605" s="404">
        <f t="shared" ref="AI605" si="1742">AI604</f>
        <v>0</v>
      </c>
      <c r="AJ605" s="404">
        <f t="shared" ref="AJ605" si="1743">AJ604</f>
        <v>0</v>
      </c>
      <c r="AK605" s="404">
        <f t="shared" ref="AK605" si="1744">AK604</f>
        <v>0</v>
      </c>
      <c r="AL605" s="404">
        <f t="shared" ref="AL605" si="1745">AL604</f>
        <v>0</v>
      </c>
      <c r="AM605" s="290"/>
    </row>
    <row r="606" spans="1:39" ht="15.75" hidden="1" outlineLevel="1">
      <c r="A606" s="524"/>
      <c r="B606" s="291"/>
      <c r="C606" s="292"/>
      <c r="D606" s="297"/>
      <c r="E606" s="297"/>
      <c r="F606" s="297"/>
      <c r="G606" s="297"/>
      <c r="H606" s="297"/>
      <c r="I606" s="297"/>
      <c r="J606" s="297"/>
      <c r="K606" s="297"/>
      <c r="L606" s="297"/>
      <c r="M606" s="297"/>
      <c r="N606" s="293"/>
      <c r="O606" s="297"/>
      <c r="P606" s="297"/>
      <c r="Q606" s="297"/>
      <c r="R606" s="297"/>
      <c r="S606" s="297"/>
      <c r="T606" s="297"/>
      <c r="U606" s="297"/>
      <c r="V606" s="297"/>
      <c r="W606" s="297"/>
      <c r="X606" s="297"/>
      <c r="Y606" s="405"/>
      <c r="Z606" s="406"/>
      <c r="AA606" s="406"/>
      <c r="AB606" s="406"/>
      <c r="AC606" s="406"/>
      <c r="AD606" s="406"/>
      <c r="AE606" s="406"/>
      <c r="AF606" s="406"/>
      <c r="AG606" s="406"/>
      <c r="AH606" s="406"/>
      <c r="AI606" s="406"/>
      <c r="AJ606" s="406"/>
      <c r="AK606" s="406"/>
      <c r="AL606" s="406"/>
      <c r="AM606" s="295"/>
    </row>
    <row r="607" spans="1:39" hidden="1" outlineLevel="1">
      <c r="A607" s="524">
        <v>3</v>
      </c>
      <c r="B607" s="421" t="s">
        <v>96</v>
      </c>
      <c r="C607" s="284" t="s">
        <v>24</v>
      </c>
      <c r="D607" s="288"/>
      <c r="E607" s="288"/>
      <c r="F607" s="288"/>
      <c r="G607" s="288"/>
      <c r="H607" s="288"/>
      <c r="I607" s="288"/>
      <c r="J607" s="288"/>
      <c r="K607" s="288"/>
      <c r="L607" s="288"/>
      <c r="M607" s="288"/>
      <c r="N607" s="284"/>
      <c r="O607" s="288"/>
      <c r="P607" s="288"/>
      <c r="Q607" s="288"/>
      <c r="R607" s="288"/>
      <c r="S607" s="288"/>
      <c r="T607" s="288"/>
      <c r="U607" s="288"/>
      <c r="V607" s="288"/>
      <c r="W607" s="288"/>
      <c r="X607" s="288"/>
      <c r="Y607" s="403"/>
      <c r="Z607" s="403"/>
      <c r="AA607" s="403"/>
      <c r="AB607" s="403"/>
      <c r="AC607" s="403"/>
      <c r="AD607" s="403"/>
      <c r="AE607" s="403"/>
      <c r="AF607" s="403"/>
      <c r="AG607" s="403"/>
      <c r="AH607" s="403"/>
      <c r="AI607" s="403"/>
      <c r="AJ607" s="403"/>
      <c r="AK607" s="403"/>
      <c r="AL607" s="403"/>
      <c r="AM607" s="289">
        <f>SUM(Y607:AL607)</f>
        <v>0</v>
      </c>
    </row>
    <row r="608" spans="1:39" hidden="1" outlineLevel="1">
      <c r="A608" s="524"/>
      <c r="B608" s="287" t="s">
        <v>309</v>
      </c>
      <c r="C608" s="284" t="s">
        <v>162</v>
      </c>
      <c r="D608" s="288"/>
      <c r="E608" s="288"/>
      <c r="F608" s="288"/>
      <c r="G608" s="288"/>
      <c r="H608" s="288"/>
      <c r="I608" s="288"/>
      <c r="J608" s="288"/>
      <c r="K608" s="288"/>
      <c r="L608" s="288"/>
      <c r="M608" s="288"/>
      <c r="N608" s="461"/>
      <c r="O608" s="288"/>
      <c r="P608" s="288"/>
      <c r="Q608" s="288"/>
      <c r="R608" s="288"/>
      <c r="S608" s="288"/>
      <c r="T608" s="288"/>
      <c r="U608" s="288"/>
      <c r="V608" s="288"/>
      <c r="W608" s="288"/>
      <c r="X608" s="288"/>
      <c r="Y608" s="404">
        <f>Y607</f>
        <v>0</v>
      </c>
      <c r="Z608" s="404">
        <f t="shared" ref="Z608" si="1746">Z607</f>
        <v>0</v>
      </c>
      <c r="AA608" s="404">
        <f t="shared" ref="AA608" si="1747">AA607</f>
        <v>0</v>
      </c>
      <c r="AB608" s="404">
        <f t="shared" ref="AB608" si="1748">AB607</f>
        <v>0</v>
      </c>
      <c r="AC608" s="404">
        <f t="shared" ref="AC608" si="1749">AC607</f>
        <v>0</v>
      </c>
      <c r="AD608" s="404">
        <f t="shared" ref="AD608" si="1750">AD607</f>
        <v>0</v>
      </c>
      <c r="AE608" s="404">
        <f t="shared" ref="AE608" si="1751">AE607</f>
        <v>0</v>
      </c>
      <c r="AF608" s="404">
        <f t="shared" ref="AF608" si="1752">AF607</f>
        <v>0</v>
      </c>
      <c r="AG608" s="404">
        <f t="shared" ref="AG608" si="1753">AG607</f>
        <v>0</v>
      </c>
      <c r="AH608" s="404">
        <f t="shared" ref="AH608" si="1754">AH607</f>
        <v>0</v>
      </c>
      <c r="AI608" s="404">
        <f t="shared" ref="AI608" si="1755">AI607</f>
        <v>0</v>
      </c>
      <c r="AJ608" s="404">
        <f t="shared" ref="AJ608" si="1756">AJ607</f>
        <v>0</v>
      </c>
      <c r="AK608" s="404">
        <f t="shared" ref="AK608" si="1757">AK607</f>
        <v>0</v>
      </c>
      <c r="AL608" s="404">
        <f t="shared" ref="AL608" si="1758">AL607</f>
        <v>0</v>
      </c>
      <c r="AM608" s="290"/>
    </row>
    <row r="609" spans="1:39" hidden="1" outlineLevel="1">
      <c r="A609" s="524"/>
      <c r="B609" s="287"/>
      <c r="C609" s="298"/>
      <c r="D609" s="284"/>
      <c r="E609" s="284"/>
      <c r="F609" s="284"/>
      <c r="G609" s="284"/>
      <c r="H609" s="284"/>
      <c r="I609" s="284"/>
      <c r="J609" s="284"/>
      <c r="K609" s="284"/>
      <c r="L609" s="284"/>
      <c r="M609" s="284"/>
      <c r="N609" s="284"/>
      <c r="O609" s="284"/>
      <c r="P609" s="284"/>
      <c r="Q609" s="284"/>
      <c r="R609" s="284"/>
      <c r="S609" s="284"/>
      <c r="T609" s="284"/>
      <c r="U609" s="284"/>
      <c r="V609" s="284"/>
      <c r="W609" s="284"/>
      <c r="X609" s="284"/>
      <c r="Y609" s="405"/>
      <c r="Z609" s="405"/>
      <c r="AA609" s="405"/>
      <c r="AB609" s="405"/>
      <c r="AC609" s="405"/>
      <c r="AD609" s="405"/>
      <c r="AE609" s="405"/>
      <c r="AF609" s="405"/>
      <c r="AG609" s="405"/>
      <c r="AH609" s="405"/>
      <c r="AI609" s="405"/>
      <c r="AJ609" s="405"/>
      <c r="AK609" s="405"/>
      <c r="AL609" s="405"/>
      <c r="AM609" s="299"/>
    </row>
    <row r="610" spans="1:39" hidden="1" outlineLevel="1">
      <c r="A610" s="524">
        <v>4</v>
      </c>
      <c r="B610" s="513" t="s">
        <v>687</v>
      </c>
      <c r="C610" s="284" t="s">
        <v>24</v>
      </c>
      <c r="D610" s="288"/>
      <c r="E610" s="288"/>
      <c r="F610" s="288"/>
      <c r="G610" s="288"/>
      <c r="H610" s="288"/>
      <c r="I610" s="288"/>
      <c r="J610" s="288"/>
      <c r="K610" s="288"/>
      <c r="L610" s="288"/>
      <c r="M610" s="288"/>
      <c r="N610" s="284"/>
      <c r="O610" s="288"/>
      <c r="P610" s="288"/>
      <c r="Q610" s="288"/>
      <c r="R610" s="288"/>
      <c r="S610" s="288"/>
      <c r="T610" s="288"/>
      <c r="U610" s="288"/>
      <c r="V610" s="288"/>
      <c r="W610" s="288"/>
      <c r="X610" s="288"/>
      <c r="Y610" s="403"/>
      <c r="Z610" s="403"/>
      <c r="AA610" s="403"/>
      <c r="AB610" s="403"/>
      <c r="AC610" s="403"/>
      <c r="AD610" s="403"/>
      <c r="AE610" s="403"/>
      <c r="AF610" s="403"/>
      <c r="AG610" s="403"/>
      <c r="AH610" s="403"/>
      <c r="AI610" s="403"/>
      <c r="AJ610" s="403"/>
      <c r="AK610" s="403"/>
      <c r="AL610" s="403"/>
      <c r="AM610" s="289">
        <f>SUM(Y610:AL610)</f>
        <v>0</v>
      </c>
    </row>
    <row r="611" spans="1:39" hidden="1" outlineLevel="1">
      <c r="A611" s="524"/>
      <c r="B611" s="287" t="s">
        <v>309</v>
      </c>
      <c r="C611" s="284" t="s">
        <v>162</v>
      </c>
      <c r="D611" s="288"/>
      <c r="E611" s="288"/>
      <c r="F611" s="288"/>
      <c r="G611" s="288"/>
      <c r="H611" s="288"/>
      <c r="I611" s="288"/>
      <c r="J611" s="288"/>
      <c r="K611" s="288"/>
      <c r="L611" s="288"/>
      <c r="M611" s="288"/>
      <c r="N611" s="461"/>
      <c r="O611" s="288"/>
      <c r="P611" s="288"/>
      <c r="Q611" s="288"/>
      <c r="R611" s="288"/>
      <c r="S611" s="288"/>
      <c r="T611" s="288"/>
      <c r="U611" s="288"/>
      <c r="V611" s="288"/>
      <c r="W611" s="288"/>
      <c r="X611" s="288"/>
      <c r="Y611" s="404">
        <f>Y610</f>
        <v>0</v>
      </c>
      <c r="Z611" s="404">
        <f t="shared" ref="Z611" si="1759">Z610</f>
        <v>0</v>
      </c>
      <c r="AA611" s="404">
        <f t="shared" ref="AA611" si="1760">AA610</f>
        <v>0</v>
      </c>
      <c r="AB611" s="404">
        <f t="shared" ref="AB611" si="1761">AB610</f>
        <v>0</v>
      </c>
      <c r="AC611" s="404">
        <f t="shared" ref="AC611" si="1762">AC610</f>
        <v>0</v>
      </c>
      <c r="AD611" s="404">
        <f t="shared" ref="AD611" si="1763">AD610</f>
        <v>0</v>
      </c>
      <c r="AE611" s="404">
        <f t="shared" ref="AE611" si="1764">AE610</f>
        <v>0</v>
      </c>
      <c r="AF611" s="404">
        <f t="shared" ref="AF611" si="1765">AF610</f>
        <v>0</v>
      </c>
      <c r="AG611" s="404">
        <f t="shared" ref="AG611" si="1766">AG610</f>
        <v>0</v>
      </c>
      <c r="AH611" s="404">
        <f t="shared" ref="AH611" si="1767">AH610</f>
        <v>0</v>
      </c>
      <c r="AI611" s="404">
        <f t="shared" ref="AI611" si="1768">AI610</f>
        <v>0</v>
      </c>
      <c r="AJ611" s="404">
        <f t="shared" ref="AJ611" si="1769">AJ610</f>
        <v>0</v>
      </c>
      <c r="AK611" s="404">
        <f t="shared" ref="AK611" si="1770">AK610</f>
        <v>0</v>
      </c>
      <c r="AL611" s="404">
        <f t="shared" ref="AL611" si="1771">AL610</f>
        <v>0</v>
      </c>
      <c r="AM611" s="290"/>
    </row>
    <row r="612" spans="1:39" hidden="1" outlineLevel="1">
      <c r="A612" s="524"/>
      <c r="B612" s="287"/>
      <c r="C612" s="298"/>
      <c r="D612" s="297"/>
      <c r="E612" s="297"/>
      <c r="F612" s="297"/>
      <c r="G612" s="297"/>
      <c r="H612" s="297"/>
      <c r="I612" s="297"/>
      <c r="J612" s="297"/>
      <c r="K612" s="297"/>
      <c r="L612" s="297"/>
      <c r="M612" s="297"/>
      <c r="N612" s="284"/>
      <c r="O612" s="297"/>
      <c r="P612" s="297"/>
      <c r="Q612" s="297"/>
      <c r="R612" s="297"/>
      <c r="S612" s="297"/>
      <c r="T612" s="297"/>
      <c r="U612" s="297"/>
      <c r="V612" s="297"/>
      <c r="W612" s="297"/>
      <c r="X612" s="297"/>
      <c r="Y612" s="405"/>
      <c r="Z612" s="405"/>
      <c r="AA612" s="405"/>
      <c r="AB612" s="405"/>
      <c r="AC612" s="405"/>
      <c r="AD612" s="405"/>
      <c r="AE612" s="405"/>
      <c r="AF612" s="405"/>
      <c r="AG612" s="405"/>
      <c r="AH612" s="405"/>
      <c r="AI612" s="405"/>
      <c r="AJ612" s="405"/>
      <c r="AK612" s="405"/>
      <c r="AL612" s="405"/>
      <c r="AM612" s="299"/>
    </row>
    <row r="613" spans="1:39" ht="15.75" hidden="1" customHeight="1" outlineLevel="1">
      <c r="A613" s="524">
        <v>5</v>
      </c>
      <c r="B613" s="421" t="s">
        <v>97</v>
      </c>
      <c r="C613" s="284" t="s">
        <v>24</v>
      </c>
      <c r="D613" s="288"/>
      <c r="E613" s="288"/>
      <c r="F613" s="288"/>
      <c r="G613" s="288"/>
      <c r="H613" s="288"/>
      <c r="I613" s="288"/>
      <c r="J613" s="288"/>
      <c r="K613" s="288"/>
      <c r="L613" s="288"/>
      <c r="M613" s="288"/>
      <c r="N613" s="284"/>
      <c r="O613" s="288"/>
      <c r="P613" s="288"/>
      <c r="Q613" s="288"/>
      <c r="R613" s="288"/>
      <c r="S613" s="288"/>
      <c r="T613" s="288"/>
      <c r="U613" s="288"/>
      <c r="V613" s="288"/>
      <c r="W613" s="288"/>
      <c r="X613" s="288"/>
      <c r="Y613" s="403"/>
      <c r="Z613" s="403"/>
      <c r="AA613" s="403"/>
      <c r="AB613" s="403"/>
      <c r="AC613" s="403"/>
      <c r="AD613" s="403"/>
      <c r="AE613" s="403"/>
      <c r="AF613" s="403"/>
      <c r="AG613" s="403"/>
      <c r="AH613" s="403"/>
      <c r="AI613" s="403"/>
      <c r="AJ613" s="403"/>
      <c r="AK613" s="403"/>
      <c r="AL613" s="403"/>
      <c r="AM613" s="289">
        <f>SUM(Y613:AL613)</f>
        <v>0</v>
      </c>
    </row>
    <row r="614" spans="1:39" hidden="1" outlineLevel="1">
      <c r="A614" s="524"/>
      <c r="B614" s="287" t="s">
        <v>309</v>
      </c>
      <c r="C614" s="284" t="s">
        <v>162</v>
      </c>
      <c r="D614" s="288"/>
      <c r="E614" s="288"/>
      <c r="F614" s="288"/>
      <c r="G614" s="288"/>
      <c r="H614" s="288"/>
      <c r="I614" s="288"/>
      <c r="J614" s="288"/>
      <c r="K614" s="288"/>
      <c r="L614" s="288"/>
      <c r="M614" s="288"/>
      <c r="N614" s="461"/>
      <c r="O614" s="288"/>
      <c r="P614" s="288"/>
      <c r="Q614" s="288"/>
      <c r="R614" s="288"/>
      <c r="S614" s="288"/>
      <c r="T614" s="288"/>
      <c r="U614" s="288"/>
      <c r="V614" s="288"/>
      <c r="W614" s="288"/>
      <c r="X614" s="288"/>
      <c r="Y614" s="404">
        <f>Y613</f>
        <v>0</v>
      </c>
      <c r="Z614" s="404">
        <f t="shared" ref="Z614" si="1772">Z613</f>
        <v>0</v>
      </c>
      <c r="AA614" s="404">
        <f t="shared" ref="AA614" si="1773">AA613</f>
        <v>0</v>
      </c>
      <c r="AB614" s="404">
        <f t="shared" ref="AB614" si="1774">AB613</f>
        <v>0</v>
      </c>
      <c r="AC614" s="404">
        <f t="shared" ref="AC614" si="1775">AC613</f>
        <v>0</v>
      </c>
      <c r="AD614" s="404">
        <f t="shared" ref="AD614" si="1776">AD613</f>
        <v>0</v>
      </c>
      <c r="AE614" s="404">
        <f t="shared" ref="AE614" si="1777">AE613</f>
        <v>0</v>
      </c>
      <c r="AF614" s="404">
        <f t="shared" ref="AF614" si="1778">AF613</f>
        <v>0</v>
      </c>
      <c r="AG614" s="404">
        <f t="shared" ref="AG614" si="1779">AG613</f>
        <v>0</v>
      </c>
      <c r="AH614" s="404">
        <f t="shared" ref="AH614" si="1780">AH613</f>
        <v>0</v>
      </c>
      <c r="AI614" s="404">
        <f t="shared" ref="AI614" si="1781">AI613</f>
        <v>0</v>
      </c>
      <c r="AJ614" s="404">
        <f t="shared" ref="AJ614" si="1782">AJ613</f>
        <v>0</v>
      </c>
      <c r="AK614" s="404">
        <f t="shared" ref="AK614" si="1783">AK613</f>
        <v>0</v>
      </c>
      <c r="AL614" s="404">
        <f t="shared" ref="AL614" si="1784">AL613</f>
        <v>0</v>
      </c>
      <c r="AM614" s="290"/>
    </row>
    <row r="615" spans="1:39" hidden="1" outlineLevel="1">
      <c r="A615" s="524"/>
      <c r="B615" s="287"/>
      <c r="C615" s="284"/>
      <c r="D615" s="284"/>
      <c r="E615" s="284"/>
      <c r="F615" s="284"/>
      <c r="G615" s="284"/>
      <c r="H615" s="284"/>
      <c r="I615" s="284"/>
      <c r="J615" s="284"/>
      <c r="K615" s="284"/>
      <c r="L615" s="284"/>
      <c r="M615" s="284"/>
      <c r="N615" s="284"/>
      <c r="O615" s="284"/>
      <c r="P615" s="284"/>
      <c r="Q615" s="284"/>
      <c r="R615" s="284"/>
      <c r="S615" s="284"/>
      <c r="T615" s="284"/>
      <c r="U615" s="284"/>
      <c r="V615" s="284"/>
      <c r="W615" s="284"/>
      <c r="X615" s="284"/>
      <c r="Y615" s="415"/>
      <c r="Z615" s="416"/>
      <c r="AA615" s="416"/>
      <c r="AB615" s="416"/>
      <c r="AC615" s="416"/>
      <c r="AD615" s="416"/>
      <c r="AE615" s="416"/>
      <c r="AF615" s="416"/>
      <c r="AG615" s="416"/>
      <c r="AH615" s="416"/>
      <c r="AI615" s="416"/>
      <c r="AJ615" s="416"/>
      <c r="AK615" s="416"/>
      <c r="AL615" s="416"/>
      <c r="AM615" s="290"/>
    </row>
    <row r="616" spans="1:39" ht="15.75" hidden="1" outlineLevel="1">
      <c r="A616" s="524"/>
      <c r="B616" s="312" t="s">
        <v>497</v>
      </c>
      <c r="C616" s="282"/>
      <c r="D616" s="282"/>
      <c r="E616" s="282"/>
      <c r="F616" s="282"/>
      <c r="G616" s="282"/>
      <c r="H616" s="282"/>
      <c r="I616" s="282"/>
      <c r="J616" s="282"/>
      <c r="K616" s="282"/>
      <c r="L616" s="282"/>
      <c r="M616" s="282"/>
      <c r="N616" s="283"/>
      <c r="O616" s="282"/>
      <c r="P616" s="282"/>
      <c r="Q616" s="282"/>
      <c r="R616" s="282"/>
      <c r="S616" s="282"/>
      <c r="T616" s="282"/>
      <c r="U616" s="282"/>
      <c r="V616" s="282"/>
      <c r="W616" s="282"/>
      <c r="X616" s="282"/>
      <c r="Y616" s="407"/>
      <c r="Z616" s="407"/>
      <c r="AA616" s="407"/>
      <c r="AB616" s="407"/>
      <c r="AC616" s="407"/>
      <c r="AD616" s="407"/>
      <c r="AE616" s="407"/>
      <c r="AF616" s="407"/>
      <c r="AG616" s="407"/>
      <c r="AH616" s="407"/>
      <c r="AI616" s="407"/>
      <c r="AJ616" s="407"/>
      <c r="AK616" s="407"/>
      <c r="AL616" s="407"/>
      <c r="AM616" s="285"/>
    </row>
    <row r="617" spans="1:39" hidden="1" outlineLevel="1">
      <c r="A617" s="524">
        <v>6</v>
      </c>
      <c r="B617" s="421" t="s">
        <v>98</v>
      </c>
      <c r="C617" s="284" t="s">
        <v>24</v>
      </c>
      <c r="D617" s="288"/>
      <c r="E617" s="288"/>
      <c r="F617" s="288"/>
      <c r="G617" s="288"/>
      <c r="H617" s="288"/>
      <c r="I617" s="288"/>
      <c r="J617" s="288"/>
      <c r="K617" s="288"/>
      <c r="L617" s="288"/>
      <c r="M617" s="288"/>
      <c r="N617" s="288">
        <v>12</v>
      </c>
      <c r="O617" s="288"/>
      <c r="P617" s="288"/>
      <c r="Q617" s="288"/>
      <c r="R617" s="288"/>
      <c r="S617" s="288"/>
      <c r="T617" s="288"/>
      <c r="U617" s="288"/>
      <c r="V617" s="288"/>
      <c r="W617" s="288"/>
      <c r="X617" s="288"/>
      <c r="Y617" s="408"/>
      <c r="Z617" s="403"/>
      <c r="AA617" s="403"/>
      <c r="AB617" s="403"/>
      <c r="AC617" s="403"/>
      <c r="AD617" s="403"/>
      <c r="AE617" s="403"/>
      <c r="AF617" s="408"/>
      <c r="AG617" s="408"/>
      <c r="AH617" s="408"/>
      <c r="AI617" s="408"/>
      <c r="AJ617" s="408"/>
      <c r="AK617" s="408"/>
      <c r="AL617" s="408"/>
      <c r="AM617" s="289">
        <f>SUM(Y617:AL617)</f>
        <v>0</v>
      </c>
    </row>
    <row r="618" spans="1:39" hidden="1" outlineLevel="1">
      <c r="A618" s="524"/>
      <c r="B618" s="287" t="s">
        <v>309</v>
      </c>
      <c r="C618" s="284" t="s">
        <v>162</v>
      </c>
      <c r="D618" s="288"/>
      <c r="E618" s="288"/>
      <c r="F618" s="288"/>
      <c r="G618" s="288"/>
      <c r="H618" s="288"/>
      <c r="I618" s="288"/>
      <c r="J618" s="288"/>
      <c r="K618" s="288"/>
      <c r="L618" s="288"/>
      <c r="M618" s="288"/>
      <c r="N618" s="288">
        <f>N617</f>
        <v>12</v>
      </c>
      <c r="O618" s="288"/>
      <c r="P618" s="288"/>
      <c r="Q618" s="288"/>
      <c r="R618" s="288"/>
      <c r="S618" s="288"/>
      <c r="T618" s="288"/>
      <c r="U618" s="288"/>
      <c r="V618" s="288"/>
      <c r="W618" s="288"/>
      <c r="X618" s="288"/>
      <c r="Y618" s="404">
        <f>Y617</f>
        <v>0</v>
      </c>
      <c r="Z618" s="404">
        <f t="shared" ref="Z618" si="1785">Z617</f>
        <v>0</v>
      </c>
      <c r="AA618" s="404">
        <f t="shared" ref="AA618" si="1786">AA617</f>
        <v>0</v>
      </c>
      <c r="AB618" s="404">
        <f t="shared" ref="AB618" si="1787">AB617</f>
        <v>0</v>
      </c>
      <c r="AC618" s="404">
        <f t="shared" ref="AC618" si="1788">AC617</f>
        <v>0</v>
      </c>
      <c r="AD618" s="404">
        <f t="shared" ref="AD618" si="1789">AD617</f>
        <v>0</v>
      </c>
      <c r="AE618" s="404">
        <f t="shared" ref="AE618" si="1790">AE617</f>
        <v>0</v>
      </c>
      <c r="AF618" s="404">
        <f t="shared" ref="AF618" si="1791">AF617</f>
        <v>0</v>
      </c>
      <c r="AG618" s="404">
        <f t="shared" ref="AG618" si="1792">AG617</f>
        <v>0</v>
      </c>
      <c r="AH618" s="404">
        <f t="shared" ref="AH618" si="1793">AH617</f>
        <v>0</v>
      </c>
      <c r="AI618" s="404">
        <f t="shared" ref="AI618" si="1794">AI617</f>
        <v>0</v>
      </c>
      <c r="AJ618" s="404">
        <f t="shared" ref="AJ618" si="1795">AJ617</f>
        <v>0</v>
      </c>
      <c r="AK618" s="404">
        <f t="shared" ref="AK618" si="1796">AK617</f>
        <v>0</v>
      </c>
      <c r="AL618" s="404">
        <f t="shared" ref="AL618" si="1797">AL617</f>
        <v>0</v>
      </c>
      <c r="AM618" s="304"/>
    </row>
    <row r="619" spans="1:39" hidden="1" outlineLevel="1">
      <c r="A619" s="524"/>
      <c r="B619" s="303"/>
      <c r="C619" s="305"/>
      <c r="D619" s="284"/>
      <c r="E619" s="284"/>
      <c r="F619" s="284"/>
      <c r="G619" s="284"/>
      <c r="H619" s="284"/>
      <c r="I619" s="284"/>
      <c r="J619" s="284"/>
      <c r="K619" s="284"/>
      <c r="L619" s="284"/>
      <c r="M619" s="284"/>
      <c r="N619" s="284"/>
      <c r="O619" s="284"/>
      <c r="P619" s="284"/>
      <c r="Q619" s="284"/>
      <c r="R619" s="284"/>
      <c r="S619" s="284"/>
      <c r="T619" s="284"/>
      <c r="U619" s="284"/>
      <c r="V619" s="284"/>
      <c r="W619" s="284"/>
      <c r="X619" s="284"/>
      <c r="Y619" s="409"/>
      <c r="Z619" s="409"/>
      <c r="AA619" s="409"/>
      <c r="AB619" s="409"/>
      <c r="AC619" s="409"/>
      <c r="AD619" s="409"/>
      <c r="AE619" s="409"/>
      <c r="AF619" s="409"/>
      <c r="AG619" s="409"/>
      <c r="AH619" s="409"/>
      <c r="AI619" s="409"/>
      <c r="AJ619" s="409"/>
      <c r="AK619" s="409"/>
      <c r="AL619" s="409"/>
      <c r="AM619" s="306"/>
    </row>
    <row r="620" spans="1:39" ht="30" hidden="1" outlineLevel="1">
      <c r="A620" s="524">
        <v>7</v>
      </c>
      <c r="B620" s="421" t="s">
        <v>99</v>
      </c>
      <c r="C620" s="284" t="s">
        <v>24</v>
      </c>
      <c r="D620" s="288"/>
      <c r="E620" s="288"/>
      <c r="F620" s="288"/>
      <c r="G620" s="288"/>
      <c r="H620" s="288"/>
      <c r="I620" s="288"/>
      <c r="J620" s="288"/>
      <c r="K620" s="288"/>
      <c r="L620" s="288"/>
      <c r="M620" s="288"/>
      <c r="N620" s="288">
        <v>12</v>
      </c>
      <c r="O620" s="288"/>
      <c r="P620" s="288"/>
      <c r="Q620" s="288"/>
      <c r="R620" s="288"/>
      <c r="S620" s="288"/>
      <c r="T620" s="288"/>
      <c r="U620" s="288"/>
      <c r="V620" s="288"/>
      <c r="W620" s="288"/>
      <c r="X620" s="288"/>
      <c r="Y620" s="408"/>
      <c r="Z620" s="403"/>
      <c r="AA620" s="403"/>
      <c r="AB620" s="403"/>
      <c r="AC620" s="403"/>
      <c r="AD620" s="403"/>
      <c r="AE620" s="403"/>
      <c r="AF620" s="408"/>
      <c r="AG620" s="408"/>
      <c r="AH620" s="408"/>
      <c r="AI620" s="408"/>
      <c r="AJ620" s="408"/>
      <c r="AK620" s="408"/>
      <c r="AL620" s="408"/>
      <c r="AM620" s="289">
        <f>SUM(Y620:AL620)</f>
        <v>0</v>
      </c>
    </row>
    <row r="621" spans="1:39" hidden="1" outlineLevel="1">
      <c r="A621" s="524"/>
      <c r="B621" s="287" t="s">
        <v>309</v>
      </c>
      <c r="C621" s="284" t="s">
        <v>162</v>
      </c>
      <c r="D621" s="288"/>
      <c r="E621" s="288"/>
      <c r="F621" s="288"/>
      <c r="G621" s="288"/>
      <c r="H621" s="288"/>
      <c r="I621" s="288"/>
      <c r="J621" s="288"/>
      <c r="K621" s="288"/>
      <c r="L621" s="288"/>
      <c r="M621" s="288"/>
      <c r="N621" s="288">
        <f>N620</f>
        <v>12</v>
      </c>
      <c r="O621" s="288"/>
      <c r="P621" s="288"/>
      <c r="Q621" s="288"/>
      <c r="R621" s="288"/>
      <c r="S621" s="288"/>
      <c r="T621" s="288"/>
      <c r="U621" s="288"/>
      <c r="V621" s="288"/>
      <c r="W621" s="288"/>
      <c r="X621" s="288"/>
      <c r="Y621" s="404">
        <f>Y620</f>
        <v>0</v>
      </c>
      <c r="Z621" s="404">
        <f t="shared" ref="Z621" si="1798">Z620</f>
        <v>0</v>
      </c>
      <c r="AA621" s="404">
        <f t="shared" ref="AA621" si="1799">AA620</f>
        <v>0</v>
      </c>
      <c r="AB621" s="404">
        <f t="shared" ref="AB621" si="1800">AB620</f>
        <v>0</v>
      </c>
      <c r="AC621" s="404">
        <f t="shared" ref="AC621" si="1801">AC620</f>
        <v>0</v>
      </c>
      <c r="AD621" s="404">
        <f t="shared" ref="AD621" si="1802">AD620</f>
        <v>0</v>
      </c>
      <c r="AE621" s="404">
        <f t="shared" ref="AE621" si="1803">AE620</f>
        <v>0</v>
      </c>
      <c r="AF621" s="404">
        <f t="shared" ref="AF621" si="1804">AF620</f>
        <v>0</v>
      </c>
      <c r="AG621" s="404">
        <f t="shared" ref="AG621" si="1805">AG620</f>
        <v>0</v>
      </c>
      <c r="AH621" s="404">
        <f t="shared" ref="AH621" si="1806">AH620</f>
        <v>0</v>
      </c>
      <c r="AI621" s="404">
        <f t="shared" ref="AI621" si="1807">AI620</f>
        <v>0</v>
      </c>
      <c r="AJ621" s="404">
        <f t="shared" ref="AJ621" si="1808">AJ620</f>
        <v>0</v>
      </c>
      <c r="AK621" s="404">
        <f t="shared" ref="AK621" si="1809">AK620</f>
        <v>0</v>
      </c>
      <c r="AL621" s="404">
        <f t="shared" ref="AL621" si="1810">AL620</f>
        <v>0</v>
      </c>
      <c r="AM621" s="304"/>
    </row>
    <row r="622" spans="1:39" hidden="1" outlineLevel="1">
      <c r="A622" s="524"/>
      <c r="B622" s="307"/>
      <c r="C622" s="305"/>
      <c r="D622" s="284"/>
      <c r="E622" s="284"/>
      <c r="F622" s="284"/>
      <c r="G622" s="284"/>
      <c r="H622" s="284"/>
      <c r="I622" s="284"/>
      <c r="J622" s="284"/>
      <c r="K622" s="284"/>
      <c r="L622" s="284"/>
      <c r="M622" s="284"/>
      <c r="N622" s="284"/>
      <c r="O622" s="284"/>
      <c r="P622" s="284"/>
      <c r="Q622" s="284"/>
      <c r="R622" s="284"/>
      <c r="S622" s="284"/>
      <c r="T622" s="284"/>
      <c r="U622" s="284"/>
      <c r="V622" s="284"/>
      <c r="W622" s="284"/>
      <c r="X622" s="284"/>
      <c r="Y622" s="409"/>
      <c r="Z622" s="410"/>
      <c r="AA622" s="409"/>
      <c r="AB622" s="409"/>
      <c r="AC622" s="409"/>
      <c r="AD622" s="409"/>
      <c r="AE622" s="409"/>
      <c r="AF622" s="409"/>
      <c r="AG622" s="409"/>
      <c r="AH622" s="409"/>
      <c r="AI622" s="409"/>
      <c r="AJ622" s="409"/>
      <c r="AK622" s="409"/>
      <c r="AL622" s="409"/>
      <c r="AM622" s="306"/>
    </row>
    <row r="623" spans="1:39" ht="30" hidden="1" outlineLevel="1">
      <c r="A623" s="524">
        <v>8</v>
      </c>
      <c r="B623" s="421" t="s">
        <v>100</v>
      </c>
      <c r="C623" s="284" t="s">
        <v>24</v>
      </c>
      <c r="D623" s="288"/>
      <c r="E623" s="288"/>
      <c r="F623" s="288"/>
      <c r="G623" s="288"/>
      <c r="H623" s="288"/>
      <c r="I623" s="288"/>
      <c r="J623" s="288"/>
      <c r="K623" s="288"/>
      <c r="L623" s="288"/>
      <c r="M623" s="288"/>
      <c r="N623" s="288">
        <v>12</v>
      </c>
      <c r="O623" s="288"/>
      <c r="P623" s="288"/>
      <c r="Q623" s="288"/>
      <c r="R623" s="288"/>
      <c r="S623" s="288"/>
      <c r="T623" s="288"/>
      <c r="U623" s="288"/>
      <c r="V623" s="288"/>
      <c r="W623" s="288"/>
      <c r="X623" s="288"/>
      <c r="Y623" s="408"/>
      <c r="Z623" s="403"/>
      <c r="AA623" s="403"/>
      <c r="AB623" s="403"/>
      <c r="AC623" s="403"/>
      <c r="AD623" s="403"/>
      <c r="AE623" s="403"/>
      <c r="AF623" s="408"/>
      <c r="AG623" s="408"/>
      <c r="AH623" s="408"/>
      <c r="AI623" s="408"/>
      <c r="AJ623" s="408"/>
      <c r="AK623" s="408"/>
      <c r="AL623" s="408"/>
      <c r="AM623" s="289">
        <f>SUM(Y623:AL623)</f>
        <v>0</v>
      </c>
    </row>
    <row r="624" spans="1:39" hidden="1" outlineLevel="1">
      <c r="A624" s="524"/>
      <c r="B624" s="287" t="s">
        <v>309</v>
      </c>
      <c r="C624" s="284" t="s">
        <v>162</v>
      </c>
      <c r="D624" s="288"/>
      <c r="E624" s="288"/>
      <c r="F624" s="288"/>
      <c r="G624" s="288"/>
      <c r="H624" s="288"/>
      <c r="I624" s="288"/>
      <c r="J624" s="288"/>
      <c r="K624" s="288"/>
      <c r="L624" s="288"/>
      <c r="M624" s="288"/>
      <c r="N624" s="288">
        <f>N623</f>
        <v>12</v>
      </c>
      <c r="O624" s="288"/>
      <c r="P624" s="288"/>
      <c r="Q624" s="288"/>
      <c r="R624" s="288"/>
      <c r="S624" s="288"/>
      <c r="T624" s="288"/>
      <c r="U624" s="288"/>
      <c r="V624" s="288"/>
      <c r="W624" s="288"/>
      <c r="X624" s="288"/>
      <c r="Y624" s="404">
        <f>Y623</f>
        <v>0</v>
      </c>
      <c r="Z624" s="404">
        <f t="shared" ref="Z624" si="1811">Z623</f>
        <v>0</v>
      </c>
      <c r="AA624" s="404">
        <f t="shared" ref="AA624" si="1812">AA623</f>
        <v>0</v>
      </c>
      <c r="AB624" s="404">
        <f t="shared" ref="AB624" si="1813">AB623</f>
        <v>0</v>
      </c>
      <c r="AC624" s="404">
        <f t="shared" ref="AC624" si="1814">AC623</f>
        <v>0</v>
      </c>
      <c r="AD624" s="404">
        <f t="shared" ref="AD624" si="1815">AD623</f>
        <v>0</v>
      </c>
      <c r="AE624" s="404">
        <f t="shared" ref="AE624" si="1816">AE623</f>
        <v>0</v>
      </c>
      <c r="AF624" s="404">
        <f t="shared" ref="AF624" si="1817">AF623</f>
        <v>0</v>
      </c>
      <c r="AG624" s="404">
        <f t="shared" ref="AG624" si="1818">AG623</f>
        <v>0</v>
      </c>
      <c r="AH624" s="404">
        <f t="shared" ref="AH624" si="1819">AH623</f>
        <v>0</v>
      </c>
      <c r="AI624" s="404">
        <f t="shared" ref="AI624" si="1820">AI623</f>
        <v>0</v>
      </c>
      <c r="AJ624" s="404">
        <f t="shared" ref="AJ624" si="1821">AJ623</f>
        <v>0</v>
      </c>
      <c r="AK624" s="404">
        <f t="shared" ref="AK624" si="1822">AK623</f>
        <v>0</v>
      </c>
      <c r="AL624" s="404">
        <f t="shared" ref="AL624" si="1823">AL623</f>
        <v>0</v>
      </c>
      <c r="AM624" s="304"/>
    </row>
    <row r="625" spans="1:39" hidden="1" outlineLevel="1">
      <c r="A625" s="524"/>
      <c r="B625" s="307"/>
      <c r="C625" s="305"/>
      <c r="D625" s="309"/>
      <c r="E625" s="309"/>
      <c r="F625" s="309"/>
      <c r="G625" s="309"/>
      <c r="H625" s="309"/>
      <c r="I625" s="309"/>
      <c r="J625" s="309"/>
      <c r="K625" s="309"/>
      <c r="L625" s="309"/>
      <c r="M625" s="309"/>
      <c r="N625" s="284"/>
      <c r="O625" s="309"/>
      <c r="P625" s="309"/>
      <c r="Q625" s="309"/>
      <c r="R625" s="309"/>
      <c r="S625" s="309"/>
      <c r="T625" s="309"/>
      <c r="U625" s="309"/>
      <c r="V625" s="309"/>
      <c r="W625" s="309"/>
      <c r="X625" s="309"/>
      <c r="Y625" s="409"/>
      <c r="Z625" s="410"/>
      <c r="AA625" s="409"/>
      <c r="AB625" s="409"/>
      <c r="AC625" s="409"/>
      <c r="AD625" s="409"/>
      <c r="AE625" s="409"/>
      <c r="AF625" s="409"/>
      <c r="AG625" s="409"/>
      <c r="AH625" s="409"/>
      <c r="AI625" s="409"/>
      <c r="AJ625" s="409"/>
      <c r="AK625" s="409"/>
      <c r="AL625" s="409"/>
      <c r="AM625" s="306"/>
    </row>
    <row r="626" spans="1:39" ht="30" hidden="1" outlineLevel="1">
      <c r="A626" s="524">
        <v>9</v>
      </c>
      <c r="B626" s="421" t="s">
        <v>101</v>
      </c>
      <c r="C626" s="284" t="s">
        <v>24</v>
      </c>
      <c r="D626" s="288"/>
      <c r="E626" s="288"/>
      <c r="F626" s="288"/>
      <c r="G626" s="288"/>
      <c r="H626" s="288"/>
      <c r="I626" s="288"/>
      <c r="J626" s="288"/>
      <c r="K626" s="288"/>
      <c r="L626" s="288"/>
      <c r="M626" s="288"/>
      <c r="N626" s="288">
        <v>12</v>
      </c>
      <c r="O626" s="288"/>
      <c r="P626" s="288"/>
      <c r="Q626" s="288"/>
      <c r="R626" s="288"/>
      <c r="S626" s="288"/>
      <c r="T626" s="288"/>
      <c r="U626" s="288"/>
      <c r="V626" s="288"/>
      <c r="W626" s="288"/>
      <c r="X626" s="288"/>
      <c r="Y626" s="408"/>
      <c r="Z626" s="403"/>
      <c r="AA626" s="403"/>
      <c r="AB626" s="403"/>
      <c r="AC626" s="403"/>
      <c r="AD626" s="403"/>
      <c r="AE626" s="403"/>
      <c r="AF626" s="408"/>
      <c r="AG626" s="408"/>
      <c r="AH626" s="408"/>
      <c r="AI626" s="408"/>
      <c r="AJ626" s="408"/>
      <c r="AK626" s="408"/>
      <c r="AL626" s="408"/>
      <c r="AM626" s="289">
        <f>SUM(Y626:AL626)</f>
        <v>0</v>
      </c>
    </row>
    <row r="627" spans="1:39" hidden="1" outlineLevel="1">
      <c r="A627" s="524"/>
      <c r="B627" s="287" t="s">
        <v>309</v>
      </c>
      <c r="C627" s="284" t="s">
        <v>162</v>
      </c>
      <c r="D627" s="288"/>
      <c r="E627" s="288"/>
      <c r="F627" s="288"/>
      <c r="G627" s="288"/>
      <c r="H627" s="288"/>
      <c r="I627" s="288"/>
      <c r="J627" s="288"/>
      <c r="K627" s="288"/>
      <c r="L627" s="288"/>
      <c r="M627" s="288"/>
      <c r="N627" s="288">
        <f>N626</f>
        <v>12</v>
      </c>
      <c r="O627" s="288"/>
      <c r="P627" s="288"/>
      <c r="Q627" s="288"/>
      <c r="R627" s="288"/>
      <c r="S627" s="288"/>
      <c r="T627" s="288"/>
      <c r="U627" s="288"/>
      <c r="V627" s="288"/>
      <c r="W627" s="288"/>
      <c r="X627" s="288"/>
      <c r="Y627" s="404">
        <f>Y626</f>
        <v>0</v>
      </c>
      <c r="Z627" s="404">
        <f t="shared" ref="Z627" si="1824">Z626</f>
        <v>0</v>
      </c>
      <c r="AA627" s="404">
        <f t="shared" ref="AA627" si="1825">AA626</f>
        <v>0</v>
      </c>
      <c r="AB627" s="404">
        <f t="shared" ref="AB627" si="1826">AB626</f>
        <v>0</v>
      </c>
      <c r="AC627" s="404">
        <f t="shared" ref="AC627" si="1827">AC626</f>
        <v>0</v>
      </c>
      <c r="AD627" s="404">
        <f t="shared" ref="AD627" si="1828">AD626</f>
        <v>0</v>
      </c>
      <c r="AE627" s="404">
        <f t="shared" ref="AE627" si="1829">AE626</f>
        <v>0</v>
      </c>
      <c r="AF627" s="404">
        <f t="shared" ref="AF627" si="1830">AF626</f>
        <v>0</v>
      </c>
      <c r="AG627" s="404">
        <f t="shared" ref="AG627" si="1831">AG626</f>
        <v>0</v>
      </c>
      <c r="AH627" s="404">
        <f t="shared" ref="AH627" si="1832">AH626</f>
        <v>0</v>
      </c>
      <c r="AI627" s="404">
        <f t="shared" ref="AI627" si="1833">AI626</f>
        <v>0</v>
      </c>
      <c r="AJ627" s="404">
        <f t="shared" ref="AJ627" si="1834">AJ626</f>
        <v>0</v>
      </c>
      <c r="AK627" s="404">
        <f t="shared" ref="AK627" si="1835">AK626</f>
        <v>0</v>
      </c>
      <c r="AL627" s="404">
        <f t="shared" ref="AL627" si="1836">AL626</f>
        <v>0</v>
      </c>
      <c r="AM627" s="304"/>
    </row>
    <row r="628" spans="1:39" hidden="1" outlineLevel="1">
      <c r="A628" s="524"/>
      <c r="B628" s="307"/>
      <c r="C628" s="305"/>
      <c r="D628" s="309"/>
      <c r="E628" s="309"/>
      <c r="F628" s="309"/>
      <c r="G628" s="309"/>
      <c r="H628" s="309"/>
      <c r="I628" s="309"/>
      <c r="J628" s="309"/>
      <c r="K628" s="309"/>
      <c r="L628" s="309"/>
      <c r="M628" s="309"/>
      <c r="N628" s="284"/>
      <c r="O628" s="309"/>
      <c r="P628" s="309"/>
      <c r="Q628" s="309"/>
      <c r="R628" s="309"/>
      <c r="S628" s="309"/>
      <c r="T628" s="309"/>
      <c r="U628" s="309"/>
      <c r="V628" s="309"/>
      <c r="W628" s="309"/>
      <c r="X628" s="309"/>
      <c r="Y628" s="409"/>
      <c r="Z628" s="409"/>
      <c r="AA628" s="409"/>
      <c r="AB628" s="409"/>
      <c r="AC628" s="409"/>
      <c r="AD628" s="409"/>
      <c r="AE628" s="409"/>
      <c r="AF628" s="409"/>
      <c r="AG628" s="409"/>
      <c r="AH628" s="409"/>
      <c r="AI628" s="409"/>
      <c r="AJ628" s="409"/>
      <c r="AK628" s="409"/>
      <c r="AL628" s="409"/>
      <c r="AM628" s="306"/>
    </row>
    <row r="629" spans="1:39" ht="30" hidden="1" outlineLevel="1">
      <c r="A629" s="524">
        <v>10</v>
      </c>
      <c r="B629" s="421" t="s">
        <v>102</v>
      </c>
      <c r="C629" s="284" t="s">
        <v>24</v>
      </c>
      <c r="D629" s="288"/>
      <c r="E629" s="288"/>
      <c r="F629" s="288"/>
      <c r="G629" s="288"/>
      <c r="H629" s="288"/>
      <c r="I629" s="288"/>
      <c r="J629" s="288"/>
      <c r="K629" s="288"/>
      <c r="L629" s="288"/>
      <c r="M629" s="288"/>
      <c r="N629" s="288">
        <v>3</v>
      </c>
      <c r="O629" s="288"/>
      <c r="P629" s="288"/>
      <c r="Q629" s="288"/>
      <c r="R629" s="288"/>
      <c r="S629" s="288"/>
      <c r="T629" s="288"/>
      <c r="U629" s="288"/>
      <c r="V629" s="288"/>
      <c r="W629" s="288"/>
      <c r="X629" s="288"/>
      <c r="Y629" s="408"/>
      <c r="Z629" s="403"/>
      <c r="AA629" s="403"/>
      <c r="AB629" s="403"/>
      <c r="AC629" s="403"/>
      <c r="AD629" s="403"/>
      <c r="AE629" s="403"/>
      <c r="AF629" s="408"/>
      <c r="AG629" s="408"/>
      <c r="AH629" s="408"/>
      <c r="AI629" s="408"/>
      <c r="AJ629" s="408"/>
      <c r="AK629" s="408"/>
      <c r="AL629" s="408"/>
      <c r="AM629" s="289">
        <f>SUM(Y629:AL629)</f>
        <v>0</v>
      </c>
    </row>
    <row r="630" spans="1:39" hidden="1" outlineLevel="1">
      <c r="A630" s="524"/>
      <c r="B630" s="287" t="s">
        <v>309</v>
      </c>
      <c r="C630" s="284" t="s">
        <v>162</v>
      </c>
      <c r="D630" s="288"/>
      <c r="E630" s="288"/>
      <c r="F630" s="288"/>
      <c r="G630" s="288"/>
      <c r="H630" s="288"/>
      <c r="I630" s="288"/>
      <c r="J630" s="288"/>
      <c r="K630" s="288"/>
      <c r="L630" s="288"/>
      <c r="M630" s="288"/>
      <c r="N630" s="288">
        <f>N629</f>
        <v>3</v>
      </c>
      <c r="O630" s="288"/>
      <c r="P630" s="288"/>
      <c r="Q630" s="288"/>
      <c r="R630" s="288"/>
      <c r="S630" s="288"/>
      <c r="T630" s="288"/>
      <c r="U630" s="288"/>
      <c r="V630" s="288"/>
      <c r="W630" s="288"/>
      <c r="X630" s="288"/>
      <c r="Y630" s="404">
        <f>Y629</f>
        <v>0</v>
      </c>
      <c r="Z630" s="404">
        <f t="shared" ref="Z630" si="1837">Z629</f>
        <v>0</v>
      </c>
      <c r="AA630" s="404">
        <f t="shared" ref="AA630" si="1838">AA629</f>
        <v>0</v>
      </c>
      <c r="AB630" s="404">
        <f t="shared" ref="AB630" si="1839">AB629</f>
        <v>0</v>
      </c>
      <c r="AC630" s="404">
        <f t="shared" ref="AC630" si="1840">AC629</f>
        <v>0</v>
      </c>
      <c r="AD630" s="404">
        <f t="shared" ref="AD630" si="1841">AD629</f>
        <v>0</v>
      </c>
      <c r="AE630" s="404">
        <f t="shared" ref="AE630" si="1842">AE629</f>
        <v>0</v>
      </c>
      <c r="AF630" s="404">
        <f t="shared" ref="AF630" si="1843">AF629</f>
        <v>0</v>
      </c>
      <c r="AG630" s="404">
        <f t="shared" ref="AG630" si="1844">AG629</f>
        <v>0</v>
      </c>
      <c r="AH630" s="404">
        <f t="shared" ref="AH630" si="1845">AH629</f>
        <v>0</v>
      </c>
      <c r="AI630" s="404">
        <f t="shared" ref="AI630" si="1846">AI629</f>
        <v>0</v>
      </c>
      <c r="AJ630" s="404">
        <f t="shared" ref="AJ630" si="1847">AJ629</f>
        <v>0</v>
      </c>
      <c r="AK630" s="404">
        <f t="shared" ref="AK630" si="1848">AK629</f>
        <v>0</v>
      </c>
      <c r="AL630" s="404">
        <f t="shared" ref="AL630" si="1849">AL629</f>
        <v>0</v>
      </c>
      <c r="AM630" s="304"/>
    </row>
    <row r="631" spans="1:39" hidden="1" outlineLevel="1">
      <c r="A631" s="524"/>
      <c r="B631" s="307"/>
      <c r="C631" s="305"/>
      <c r="D631" s="309"/>
      <c r="E631" s="309"/>
      <c r="F631" s="309"/>
      <c r="G631" s="309"/>
      <c r="H631" s="309"/>
      <c r="I631" s="309"/>
      <c r="J631" s="309"/>
      <c r="K631" s="309"/>
      <c r="L631" s="309"/>
      <c r="M631" s="309"/>
      <c r="N631" s="284"/>
      <c r="O631" s="309"/>
      <c r="P631" s="309"/>
      <c r="Q631" s="309"/>
      <c r="R631" s="309"/>
      <c r="S631" s="309"/>
      <c r="T631" s="309"/>
      <c r="U631" s="309"/>
      <c r="V631" s="309"/>
      <c r="W631" s="309"/>
      <c r="X631" s="309"/>
      <c r="Y631" s="409"/>
      <c r="Z631" s="410"/>
      <c r="AA631" s="409"/>
      <c r="AB631" s="409"/>
      <c r="AC631" s="409"/>
      <c r="AD631" s="409"/>
      <c r="AE631" s="409"/>
      <c r="AF631" s="409"/>
      <c r="AG631" s="409"/>
      <c r="AH631" s="409"/>
      <c r="AI631" s="409"/>
      <c r="AJ631" s="409"/>
      <c r="AK631" s="409"/>
      <c r="AL631" s="409"/>
      <c r="AM631" s="306"/>
    </row>
    <row r="632" spans="1:39" ht="15.75" hidden="1" outlineLevel="1">
      <c r="A632" s="524"/>
      <c r="B632" s="281" t="s">
        <v>10</v>
      </c>
      <c r="C632" s="282"/>
      <c r="D632" s="282"/>
      <c r="E632" s="282"/>
      <c r="F632" s="282"/>
      <c r="G632" s="282"/>
      <c r="H632" s="282"/>
      <c r="I632" s="282"/>
      <c r="J632" s="282"/>
      <c r="K632" s="282"/>
      <c r="L632" s="282"/>
      <c r="M632" s="282"/>
      <c r="N632" s="283"/>
      <c r="O632" s="282"/>
      <c r="P632" s="282"/>
      <c r="Q632" s="282"/>
      <c r="R632" s="282"/>
      <c r="S632" s="282"/>
      <c r="T632" s="282"/>
      <c r="U632" s="282"/>
      <c r="V632" s="282"/>
      <c r="W632" s="282"/>
      <c r="X632" s="282"/>
      <c r="Y632" s="407"/>
      <c r="Z632" s="407"/>
      <c r="AA632" s="407"/>
      <c r="AB632" s="407"/>
      <c r="AC632" s="407"/>
      <c r="AD632" s="407"/>
      <c r="AE632" s="407"/>
      <c r="AF632" s="407"/>
      <c r="AG632" s="407"/>
      <c r="AH632" s="407"/>
      <c r="AI632" s="407"/>
      <c r="AJ632" s="407"/>
      <c r="AK632" s="407"/>
      <c r="AL632" s="407"/>
      <c r="AM632" s="285"/>
    </row>
    <row r="633" spans="1:39" ht="30" hidden="1" outlineLevel="1">
      <c r="A633" s="524">
        <v>11</v>
      </c>
      <c r="B633" s="421" t="s">
        <v>103</v>
      </c>
      <c r="C633" s="284" t="s">
        <v>24</v>
      </c>
      <c r="D633" s="288"/>
      <c r="E633" s="288"/>
      <c r="F633" s="288"/>
      <c r="G633" s="288"/>
      <c r="H633" s="288"/>
      <c r="I633" s="288"/>
      <c r="J633" s="288"/>
      <c r="K633" s="288"/>
      <c r="L633" s="288"/>
      <c r="M633" s="288"/>
      <c r="N633" s="288">
        <v>12</v>
      </c>
      <c r="O633" s="288"/>
      <c r="P633" s="288"/>
      <c r="Q633" s="288"/>
      <c r="R633" s="288"/>
      <c r="S633" s="288"/>
      <c r="T633" s="288"/>
      <c r="U633" s="288"/>
      <c r="V633" s="288"/>
      <c r="W633" s="288"/>
      <c r="X633" s="288"/>
      <c r="Y633" s="419"/>
      <c r="Z633" s="403"/>
      <c r="AA633" s="403"/>
      <c r="AB633" s="403"/>
      <c r="AC633" s="403"/>
      <c r="AD633" s="403"/>
      <c r="AE633" s="403"/>
      <c r="AF633" s="408"/>
      <c r="AG633" s="408"/>
      <c r="AH633" s="408"/>
      <c r="AI633" s="408"/>
      <c r="AJ633" s="408"/>
      <c r="AK633" s="408"/>
      <c r="AL633" s="408"/>
      <c r="AM633" s="289">
        <f>SUM(Y633:AL633)</f>
        <v>0</v>
      </c>
    </row>
    <row r="634" spans="1:39" hidden="1" outlineLevel="1">
      <c r="A634" s="524"/>
      <c r="B634" s="287" t="s">
        <v>309</v>
      </c>
      <c r="C634" s="284" t="s">
        <v>162</v>
      </c>
      <c r="D634" s="288"/>
      <c r="E634" s="288"/>
      <c r="F634" s="288"/>
      <c r="G634" s="288"/>
      <c r="H634" s="288"/>
      <c r="I634" s="288"/>
      <c r="J634" s="288"/>
      <c r="K634" s="288"/>
      <c r="L634" s="288"/>
      <c r="M634" s="288"/>
      <c r="N634" s="288">
        <f>N633</f>
        <v>12</v>
      </c>
      <c r="O634" s="288"/>
      <c r="P634" s="288"/>
      <c r="Q634" s="288"/>
      <c r="R634" s="288"/>
      <c r="S634" s="288"/>
      <c r="T634" s="288"/>
      <c r="U634" s="288"/>
      <c r="V634" s="288"/>
      <c r="W634" s="288"/>
      <c r="X634" s="288"/>
      <c r="Y634" s="404">
        <f>Y633</f>
        <v>0</v>
      </c>
      <c r="Z634" s="404">
        <f t="shared" ref="Z634" si="1850">Z633</f>
        <v>0</v>
      </c>
      <c r="AA634" s="404">
        <f t="shared" ref="AA634" si="1851">AA633</f>
        <v>0</v>
      </c>
      <c r="AB634" s="404">
        <f t="shared" ref="AB634" si="1852">AB633</f>
        <v>0</v>
      </c>
      <c r="AC634" s="404">
        <f t="shared" ref="AC634" si="1853">AC633</f>
        <v>0</v>
      </c>
      <c r="AD634" s="404">
        <f t="shared" ref="AD634" si="1854">AD633</f>
        <v>0</v>
      </c>
      <c r="AE634" s="404">
        <f t="shared" ref="AE634" si="1855">AE633</f>
        <v>0</v>
      </c>
      <c r="AF634" s="404">
        <f t="shared" ref="AF634" si="1856">AF633</f>
        <v>0</v>
      </c>
      <c r="AG634" s="404">
        <f t="shared" ref="AG634" si="1857">AG633</f>
        <v>0</v>
      </c>
      <c r="AH634" s="404">
        <f t="shared" ref="AH634" si="1858">AH633</f>
        <v>0</v>
      </c>
      <c r="AI634" s="404">
        <f t="shared" ref="AI634" si="1859">AI633</f>
        <v>0</v>
      </c>
      <c r="AJ634" s="404">
        <f t="shared" ref="AJ634" si="1860">AJ633</f>
        <v>0</v>
      </c>
      <c r="AK634" s="404">
        <f t="shared" ref="AK634" si="1861">AK633</f>
        <v>0</v>
      </c>
      <c r="AL634" s="404">
        <f t="shared" ref="AL634" si="1862">AL633</f>
        <v>0</v>
      </c>
      <c r="AM634" s="290"/>
    </row>
    <row r="635" spans="1:39" hidden="1" outlineLevel="1">
      <c r="A635" s="524"/>
      <c r="B635" s="308"/>
      <c r="C635" s="298"/>
      <c r="D635" s="284"/>
      <c r="E635" s="284"/>
      <c r="F635" s="284"/>
      <c r="G635" s="284"/>
      <c r="H635" s="284"/>
      <c r="I635" s="284"/>
      <c r="J635" s="284"/>
      <c r="K635" s="284"/>
      <c r="L635" s="284"/>
      <c r="M635" s="284"/>
      <c r="N635" s="284"/>
      <c r="O635" s="284"/>
      <c r="P635" s="284"/>
      <c r="Q635" s="284"/>
      <c r="R635" s="284"/>
      <c r="S635" s="284"/>
      <c r="T635" s="284"/>
      <c r="U635" s="284"/>
      <c r="V635" s="284"/>
      <c r="W635" s="284"/>
      <c r="X635" s="284"/>
      <c r="Y635" s="405"/>
      <c r="Z635" s="414"/>
      <c r="AA635" s="414"/>
      <c r="AB635" s="414"/>
      <c r="AC635" s="414"/>
      <c r="AD635" s="414"/>
      <c r="AE635" s="414"/>
      <c r="AF635" s="414"/>
      <c r="AG635" s="414"/>
      <c r="AH635" s="414"/>
      <c r="AI635" s="414"/>
      <c r="AJ635" s="414"/>
      <c r="AK635" s="414"/>
      <c r="AL635" s="414"/>
      <c r="AM635" s="299"/>
    </row>
    <row r="636" spans="1:39" ht="45" hidden="1" outlineLevel="1">
      <c r="A636" s="524">
        <v>12</v>
      </c>
      <c r="B636" s="421" t="s">
        <v>104</v>
      </c>
      <c r="C636" s="284" t="s">
        <v>24</v>
      </c>
      <c r="D636" s="288"/>
      <c r="E636" s="288"/>
      <c r="F636" s="288"/>
      <c r="G636" s="288"/>
      <c r="H636" s="288"/>
      <c r="I636" s="288"/>
      <c r="J636" s="288"/>
      <c r="K636" s="288"/>
      <c r="L636" s="288"/>
      <c r="M636" s="288"/>
      <c r="N636" s="288">
        <v>12</v>
      </c>
      <c r="O636" s="288"/>
      <c r="P636" s="288"/>
      <c r="Q636" s="288"/>
      <c r="R636" s="288"/>
      <c r="S636" s="288"/>
      <c r="T636" s="288"/>
      <c r="U636" s="288"/>
      <c r="V636" s="288"/>
      <c r="W636" s="288"/>
      <c r="X636" s="288"/>
      <c r="Y636" s="403"/>
      <c r="Z636" s="403"/>
      <c r="AA636" s="403"/>
      <c r="AB636" s="403"/>
      <c r="AC636" s="403"/>
      <c r="AD636" s="403"/>
      <c r="AE636" s="403"/>
      <c r="AF636" s="408"/>
      <c r="AG636" s="408"/>
      <c r="AH636" s="408"/>
      <c r="AI636" s="408"/>
      <c r="AJ636" s="408"/>
      <c r="AK636" s="408"/>
      <c r="AL636" s="408"/>
      <c r="AM636" s="289">
        <f>SUM(Y636:AL636)</f>
        <v>0</v>
      </c>
    </row>
    <row r="637" spans="1:39" hidden="1" outlineLevel="1">
      <c r="A637" s="524"/>
      <c r="B637" s="287" t="s">
        <v>309</v>
      </c>
      <c r="C637" s="284" t="s">
        <v>162</v>
      </c>
      <c r="D637" s="288"/>
      <c r="E637" s="288"/>
      <c r="F637" s="288"/>
      <c r="G637" s="288"/>
      <c r="H637" s="288"/>
      <c r="I637" s="288"/>
      <c r="J637" s="288"/>
      <c r="K637" s="288"/>
      <c r="L637" s="288"/>
      <c r="M637" s="288"/>
      <c r="N637" s="288">
        <f>N636</f>
        <v>12</v>
      </c>
      <c r="O637" s="288"/>
      <c r="P637" s="288"/>
      <c r="Q637" s="288"/>
      <c r="R637" s="288"/>
      <c r="S637" s="288"/>
      <c r="T637" s="288"/>
      <c r="U637" s="288"/>
      <c r="V637" s="288"/>
      <c r="W637" s="288"/>
      <c r="X637" s="288"/>
      <c r="Y637" s="404">
        <f>Y636</f>
        <v>0</v>
      </c>
      <c r="Z637" s="404">
        <f t="shared" ref="Z637" si="1863">Z636</f>
        <v>0</v>
      </c>
      <c r="AA637" s="404">
        <f t="shared" ref="AA637" si="1864">AA636</f>
        <v>0</v>
      </c>
      <c r="AB637" s="404">
        <f t="shared" ref="AB637" si="1865">AB636</f>
        <v>0</v>
      </c>
      <c r="AC637" s="404">
        <f t="shared" ref="AC637" si="1866">AC636</f>
        <v>0</v>
      </c>
      <c r="AD637" s="404">
        <f t="shared" ref="AD637" si="1867">AD636</f>
        <v>0</v>
      </c>
      <c r="AE637" s="404">
        <f t="shared" ref="AE637" si="1868">AE636</f>
        <v>0</v>
      </c>
      <c r="AF637" s="404">
        <f t="shared" ref="AF637" si="1869">AF636</f>
        <v>0</v>
      </c>
      <c r="AG637" s="404">
        <f t="shared" ref="AG637" si="1870">AG636</f>
        <v>0</v>
      </c>
      <c r="AH637" s="404">
        <f t="shared" ref="AH637" si="1871">AH636</f>
        <v>0</v>
      </c>
      <c r="AI637" s="404">
        <f t="shared" ref="AI637" si="1872">AI636</f>
        <v>0</v>
      </c>
      <c r="AJ637" s="404">
        <f t="shared" ref="AJ637" si="1873">AJ636</f>
        <v>0</v>
      </c>
      <c r="AK637" s="404">
        <f t="shared" ref="AK637" si="1874">AK636</f>
        <v>0</v>
      </c>
      <c r="AL637" s="404">
        <f t="shared" ref="AL637" si="1875">AL636</f>
        <v>0</v>
      </c>
      <c r="AM637" s="290"/>
    </row>
    <row r="638" spans="1:39" hidden="1" outlineLevel="1">
      <c r="A638" s="524"/>
      <c r="B638" s="308"/>
      <c r="C638" s="298"/>
      <c r="D638" s="284"/>
      <c r="E638" s="284"/>
      <c r="F638" s="284"/>
      <c r="G638" s="284"/>
      <c r="H638" s="284"/>
      <c r="I638" s="284"/>
      <c r="J638" s="284"/>
      <c r="K638" s="284"/>
      <c r="L638" s="284"/>
      <c r="M638" s="284"/>
      <c r="N638" s="284"/>
      <c r="O638" s="284"/>
      <c r="P638" s="284"/>
      <c r="Q638" s="284"/>
      <c r="R638" s="284"/>
      <c r="S638" s="284"/>
      <c r="T638" s="284"/>
      <c r="U638" s="284"/>
      <c r="V638" s="284"/>
      <c r="W638" s="284"/>
      <c r="X638" s="284"/>
      <c r="Y638" s="415"/>
      <c r="Z638" s="415"/>
      <c r="AA638" s="405"/>
      <c r="AB638" s="405"/>
      <c r="AC638" s="405"/>
      <c r="AD638" s="405"/>
      <c r="AE638" s="405"/>
      <c r="AF638" s="405"/>
      <c r="AG638" s="405"/>
      <c r="AH638" s="405"/>
      <c r="AI638" s="405"/>
      <c r="AJ638" s="405"/>
      <c r="AK638" s="405"/>
      <c r="AL638" s="405"/>
      <c r="AM638" s="299"/>
    </row>
    <row r="639" spans="1:39" ht="30" hidden="1" outlineLevel="1">
      <c r="A639" s="524">
        <v>13</v>
      </c>
      <c r="B639" s="421" t="s">
        <v>105</v>
      </c>
      <c r="C639" s="284" t="s">
        <v>24</v>
      </c>
      <c r="D639" s="288"/>
      <c r="E639" s="288"/>
      <c r="F639" s="288"/>
      <c r="G639" s="288"/>
      <c r="H639" s="288"/>
      <c r="I639" s="288"/>
      <c r="J639" s="288"/>
      <c r="K639" s="288"/>
      <c r="L639" s="288"/>
      <c r="M639" s="288"/>
      <c r="N639" s="288">
        <v>12</v>
      </c>
      <c r="O639" s="288"/>
      <c r="P639" s="288"/>
      <c r="Q639" s="288"/>
      <c r="R639" s="288"/>
      <c r="S639" s="288"/>
      <c r="T639" s="288"/>
      <c r="U639" s="288"/>
      <c r="V639" s="288"/>
      <c r="W639" s="288"/>
      <c r="X639" s="288"/>
      <c r="Y639" s="403"/>
      <c r="Z639" s="403"/>
      <c r="AA639" s="403"/>
      <c r="AB639" s="403"/>
      <c r="AC639" s="403"/>
      <c r="AD639" s="403"/>
      <c r="AE639" s="403"/>
      <c r="AF639" s="408"/>
      <c r="AG639" s="408"/>
      <c r="AH639" s="408"/>
      <c r="AI639" s="408"/>
      <c r="AJ639" s="408"/>
      <c r="AK639" s="408"/>
      <c r="AL639" s="408"/>
      <c r="AM639" s="289">
        <f>SUM(Y639:AL639)</f>
        <v>0</v>
      </c>
    </row>
    <row r="640" spans="1:39" hidden="1" outlineLevel="1">
      <c r="A640" s="524"/>
      <c r="B640" s="287" t="s">
        <v>309</v>
      </c>
      <c r="C640" s="284" t="s">
        <v>162</v>
      </c>
      <c r="D640" s="288"/>
      <c r="E640" s="288"/>
      <c r="F640" s="288"/>
      <c r="G640" s="288"/>
      <c r="H640" s="288"/>
      <c r="I640" s="288"/>
      <c r="J640" s="288"/>
      <c r="K640" s="288"/>
      <c r="L640" s="288"/>
      <c r="M640" s="288"/>
      <c r="N640" s="288">
        <f>N639</f>
        <v>12</v>
      </c>
      <c r="O640" s="288"/>
      <c r="P640" s="288"/>
      <c r="Q640" s="288"/>
      <c r="R640" s="288"/>
      <c r="S640" s="288"/>
      <c r="T640" s="288"/>
      <c r="U640" s="288"/>
      <c r="V640" s="288"/>
      <c r="W640" s="288"/>
      <c r="X640" s="288"/>
      <c r="Y640" s="404">
        <f>Y639</f>
        <v>0</v>
      </c>
      <c r="Z640" s="404">
        <f t="shared" ref="Z640" si="1876">Z639</f>
        <v>0</v>
      </c>
      <c r="AA640" s="404">
        <f t="shared" ref="AA640" si="1877">AA639</f>
        <v>0</v>
      </c>
      <c r="AB640" s="404">
        <f t="shared" ref="AB640" si="1878">AB639</f>
        <v>0</v>
      </c>
      <c r="AC640" s="404">
        <f t="shared" ref="AC640" si="1879">AC639</f>
        <v>0</v>
      </c>
      <c r="AD640" s="404">
        <f t="shared" ref="AD640" si="1880">AD639</f>
        <v>0</v>
      </c>
      <c r="AE640" s="404">
        <f t="shared" ref="AE640" si="1881">AE639</f>
        <v>0</v>
      </c>
      <c r="AF640" s="404">
        <f t="shared" ref="AF640" si="1882">AF639</f>
        <v>0</v>
      </c>
      <c r="AG640" s="404">
        <f t="shared" ref="AG640" si="1883">AG639</f>
        <v>0</v>
      </c>
      <c r="AH640" s="404">
        <f t="shared" ref="AH640" si="1884">AH639</f>
        <v>0</v>
      </c>
      <c r="AI640" s="404">
        <f t="shared" ref="AI640" si="1885">AI639</f>
        <v>0</v>
      </c>
      <c r="AJ640" s="404">
        <f t="shared" ref="AJ640" si="1886">AJ639</f>
        <v>0</v>
      </c>
      <c r="AK640" s="404">
        <f t="shared" ref="AK640" si="1887">AK639</f>
        <v>0</v>
      </c>
      <c r="AL640" s="404">
        <f t="shared" ref="AL640" si="1888">AL639</f>
        <v>0</v>
      </c>
      <c r="AM640" s="299"/>
    </row>
    <row r="641" spans="1:40" hidden="1" outlineLevel="1">
      <c r="A641" s="524"/>
      <c r="B641" s="308"/>
      <c r="C641" s="298"/>
      <c r="D641" s="284"/>
      <c r="E641" s="284"/>
      <c r="F641" s="284"/>
      <c r="G641" s="284"/>
      <c r="H641" s="284"/>
      <c r="I641" s="284"/>
      <c r="J641" s="284"/>
      <c r="K641" s="284"/>
      <c r="L641" s="284"/>
      <c r="M641" s="284"/>
      <c r="N641" s="284"/>
      <c r="O641" s="284"/>
      <c r="P641" s="284"/>
      <c r="Q641" s="284"/>
      <c r="R641" s="284"/>
      <c r="S641" s="284"/>
      <c r="T641" s="284"/>
      <c r="U641" s="284"/>
      <c r="V641" s="284"/>
      <c r="W641" s="284"/>
      <c r="X641" s="284"/>
      <c r="Y641" s="405"/>
      <c r="Z641" s="405"/>
      <c r="AA641" s="405"/>
      <c r="AB641" s="405"/>
      <c r="AC641" s="405"/>
      <c r="AD641" s="405"/>
      <c r="AE641" s="405"/>
      <c r="AF641" s="405"/>
      <c r="AG641" s="405"/>
      <c r="AH641" s="405"/>
      <c r="AI641" s="405"/>
      <c r="AJ641" s="405"/>
      <c r="AK641" s="405"/>
      <c r="AL641" s="405"/>
      <c r="AM641" s="299"/>
    </row>
    <row r="642" spans="1:40" ht="15.75" hidden="1" outlineLevel="1">
      <c r="A642" s="524"/>
      <c r="B642" s="281" t="s">
        <v>106</v>
      </c>
      <c r="C642" s="282"/>
      <c r="D642" s="283"/>
      <c r="E642" s="283"/>
      <c r="F642" s="283"/>
      <c r="G642" s="283"/>
      <c r="H642" s="283"/>
      <c r="I642" s="283"/>
      <c r="J642" s="283"/>
      <c r="K642" s="283"/>
      <c r="L642" s="283"/>
      <c r="M642" s="283"/>
      <c r="N642" s="283"/>
      <c r="O642" s="283"/>
      <c r="P642" s="282"/>
      <c r="Q642" s="282"/>
      <c r="R642" s="282"/>
      <c r="S642" s="282"/>
      <c r="T642" s="282"/>
      <c r="U642" s="282"/>
      <c r="V642" s="282"/>
      <c r="W642" s="282"/>
      <c r="X642" s="282"/>
      <c r="Y642" s="407"/>
      <c r="Z642" s="407"/>
      <c r="AA642" s="407"/>
      <c r="AB642" s="407"/>
      <c r="AC642" s="407"/>
      <c r="AD642" s="407"/>
      <c r="AE642" s="407"/>
      <c r="AF642" s="407"/>
      <c r="AG642" s="407"/>
      <c r="AH642" s="407"/>
      <c r="AI642" s="407"/>
      <c r="AJ642" s="407"/>
      <c r="AK642" s="407"/>
      <c r="AL642" s="407"/>
      <c r="AM642" s="285"/>
    </row>
    <row r="643" spans="1:40" hidden="1" outlineLevel="1">
      <c r="A643" s="524">
        <v>14</v>
      </c>
      <c r="B643" s="308" t="s">
        <v>107</v>
      </c>
      <c r="C643" s="284" t="s">
        <v>24</v>
      </c>
      <c r="D643" s="288"/>
      <c r="E643" s="288"/>
      <c r="F643" s="288"/>
      <c r="G643" s="288"/>
      <c r="H643" s="288"/>
      <c r="I643" s="288"/>
      <c r="J643" s="288"/>
      <c r="K643" s="288"/>
      <c r="L643" s="288"/>
      <c r="M643" s="288"/>
      <c r="N643" s="288">
        <v>12</v>
      </c>
      <c r="O643" s="288"/>
      <c r="P643" s="288"/>
      <c r="Q643" s="288"/>
      <c r="R643" s="288"/>
      <c r="S643" s="288"/>
      <c r="T643" s="288"/>
      <c r="U643" s="288"/>
      <c r="V643" s="288"/>
      <c r="W643" s="288"/>
      <c r="X643" s="288"/>
      <c r="Y643" s="403"/>
      <c r="Z643" s="403"/>
      <c r="AA643" s="403"/>
      <c r="AB643" s="403"/>
      <c r="AC643" s="403"/>
      <c r="AD643" s="403"/>
      <c r="AE643" s="403"/>
      <c r="AF643" s="403"/>
      <c r="AG643" s="403"/>
      <c r="AH643" s="403"/>
      <c r="AI643" s="403"/>
      <c r="AJ643" s="403"/>
      <c r="AK643" s="403"/>
      <c r="AL643" s="403"/>
      <c r="AM643" s="289">
        <f>SUM(Y643:AL643)</f>
        <v>0</v>
      </c>
    </row>
    <row r="644" spans="1:40" hidden="1" outlineLevel="1">
      <c r="A644" s="524"/>
      <c r="B644" s="287" t="s">
        <v>309</v>
      </c>
      <c r="C644" s="284" t="s">
        <v>162</v>
      </c>
      <c r="D644" s="288"/>
      <c r="E644" s="288"/>
      <c r="F644" s="288"/>
      <c r="G644" s="288"/>
      <c r="H644" s="288"/>
      <c r="I644" s="288"/>
      <c r="J644" s="288"/>
      <c r="K644" s="288"/>
      <c r="L644" s="288"/>
      <c r="M644" s="288"/>
      <c r="N644" s="288">
        <f>N643</f>
        <v>12</v>
      </c>
      <c r="O644" s="288"/>
      <c r="P644" s="288"/>
      <c r="Q644" s="288"/>
      <c r="R644" s="288"/>
      <c r="S644" s="288"/>
      <c r="T644" s="288"/>
      <c r="U644" s="288"/>
      <c r="V644" s="288"/>
      <c r="W644" s="288"/>
      <c r="X644" s="288"/>
      <c r="Y644" s="404">
        <f>Y643</f>
        <v>0</v>
      </c>
      <c r="Z644" s="404">
        <f t="shared" ref="Z644" si="1889">Z643</f>
        <v>0</v>
      </c>
      <c r="AA644" s="404">
        <f t="shared" ref="AA644" si="1890">AA643</f>
        <v>0</v>
      </c>
      <c r="AB644" s="404">
        <f t="shared" ref="AB644" si="1891">AB643</f>
        <v>0</v>
      </c>
      <c r="AC644" s="404">
        <f t="shared" ref="AC644" si="1892">AC643</f>
        <v>0</v>
      </c>
      <c r="AD644" s="404">
        <f t="shared" ref="AD644" si="1893">AD643</f>
        <v>0</v>
      </c>
      <c r="AE644" s="404">
        <f t="shared" ref="AE644" si="1894">AE643</f>
        <v>0</v>
      </c>
      <c r="AF644" s="404">
        <f t="shared" ref="AF644" si="1895">AF643</f>
        <v>0</v>
      </c>
      <c r="AG644" s="404">
        <f t="shared" ref="AG644" si="1896">AG643</f>
        <v>0</v>
      </c>
      <c r="AH644" s="404">
        <f t="shared" ref="AH644" si="1897">AH643</f>
        <v>0</v>
      </c>
      <c r="AI644" s="404">
        <f t="shared" ref="AI644" si="1898">AI643</f>
        <v>0</v>
      </c>
      <c r="AJ644" s="404">
        <f t="shared" ref="AJ644" si="1899">AJ643</f>
        <v>0</v>
      </c>
      <c r="AK644" s="404">
        <f t="shared" ref="AK644" si="1900">AK643</f>
        <v>0</v>
      </c>
      <c r="AL644" s="404">
        <f t="shared" ref="AL644" si="1901">AL643</f>
        <v>0</v>
      </c>
      <c r="AM644" s="509"/>
      <c r="AN644" s="621"/>
    </row>
    <row r="645" spans="1:40" hidden="1" outlineLevel="1">
      <c r="A645" s="524"/>
      <c r="B645" s="308"/>
      <c r="C645" s="298"/>
      <c r="D645" s="284"/>
      <c r="E645" s="284"/>
      <c r="F645" s="284"/>
      <c r="G645" s="284"/>
      <c r="H645" s="284"/>
      <c r="I645" s="284"/>
      <c r="J645" s="284"/>
      <c r="K645" s="284"/>
      <c r="L645" s="284"/>
      <c r="M645" s="284"/>
      <c r="N645" s="461"/>
      <c r="O645" s="284"/>
      <c r="P645" s="284"/>
      <c r="Q645" s="284"/>
      <c r="R645" s="284"/>
      <c r="S645" s="284"/>
      <c r="T645" s="284"/>
      <c r="U645" s="284"/>
      <c r="V645" s="284"/>
      <c r="W645" s="284"/>
      <c r="X645" s="284"/>
      <c r="Y645" s="405"/>
      <c r="Z645" s="405"/>
      <c r="AA645" s="405"/>
      <c r="AB645" s="405"/>
      <c r="AC645" s="405"/>
      <c r="AD645" s="405"/>
      <c r="AE645" s="405"/>
      <c r="AF645" s="405"/>
      <c r="AG645" s="405"/>
      <c r="AH645" s="405"/>
      <c r="AI645" s="405"/>
      <c r="AJ645" s="405"/>
      <c r="AK645" s="405"/>
      <c r="AL645" s="405"/>
      <c r="AM645" s="294"/>
      <c r="AN645" s="621"/>
    </row>
    <row r="646" spans="1:40" s="302" customFormat="1" ht="15.75" hidden="1" outlineLevel="1">
      <c r="A646" s="524"/>
      <c r="B646" s="281" t="s">
        <v>489</v>
      </c>
      <c r="C646" s="284"/>
      <c r="D646" s="284"/>
      <c r="E646" s="284"/>
      <c r="F646" s="284"/>
      <c r="G646" s="284"/>
      <c r="H646" s="284"/>
      <c r="I646" s="284"/>
      <c r="J646" s="284"/>
      <c r="K646" s="284"/>
      <c r="L646" s="284"/>
      <c r="M646" s="284"/>
      <c r="N646" s="284"/>
      <c r="O646" s="284"/>
      <c r="P646" s="284"/>
      <c r="Q646" s="284"/>
      <c r="R646" s="284"/>
      <c r="S646" s="284"/>
      <c r="T646" s="284"/>
      <c r="U646" s="284"/>
      <c r="V646" s="284"/>
      <c r="W646" s="284"/>
      <c r="X646" s="284"/>
      <c r="Y646" s="405"/>
      <c r="Z646" s="405"/>
      <c r="AA646" s="405"/>
      <c r="AB646" s="405"/>
      <c r="AC646" s="405"/>
      <c r="AD646" s="405"/>
      <c r="AE646" s="409"/>
      <c r="AF646" s="409"/>
      <c r="AG646" s="409"/>
      <c r="AH646" s="409"/>
      <c r="AI646" s="409"/>
      <c r="AJ646" s="409"/>
      <c r="AK646" s="409"/>
      <c r="AL646" s="409"/>
      <c r="AM646" s="510"/>
      <c r="AN646" s="622"/>
    </row>
    <row r="647" spans="1:40" hidden="1" outlineLevel="1">
      <c r="A647" s="524">
        <v>15</v>
      </c>
      <c r="B647" s="287" t="s">
        <v>494</v>
      </c>
      <c r="C647" s="284" t="s">
        <v>24</v>
      </c>
      <c r="D647" s="288"/>
      <c r="E647" s="288"/>
      <c r="F647" s="288"/>
      <c r="G647" s="288"/>
      <c r="H647" s="288"/>
      <c r="I647" s="288"/>
      <c r="J647" s="288"/>
      <c r="K647" s="288"/>
      <c r="L647" s="288"/>
      <c r="M647" s="288"/>
      <c r="N647" s="288">
        <v>0</v>
      </c>
      <c r="O647" s="288"/>
      <c r="P647" s="288"/>
      <c r="Q647" s="288"/>
      <c r="R647" s="288"/>
      <c r="S647" s="288"/>
      <c r="T647" s="288"/>
      <c r="U647" s="288"/>
      <c r="V647" s="288"/>
      <c r="W647" s="288"/>
      <c r="X647" s="288"/>
      <c r="Y647" s="403"/>
      <c r="Z647" s="403"/>
      <c r="AA647" s="403"/>
      <c r="AB647" s="403"/>
      <c r="AC647" s="403"/>
      <c r="AD647" s="403"/>
      <c r="AE647" s="403"/>
      <c r="AF647" s="403"/>
      <c r="AG647" s="403"/>
      <c r="AH647" s="403"/>
      <c r="AI647" s="403"/>
      <c r="AJ647" s="403"/>
      <c r="AK647" s="403"/>
      <c r="AL647" s="403"/>
      <c r="AM647" s="289">
        <f>SUM(Y647:AL647)</f>
        <v>0</v>
      </c>
    </row>
    <row r="648" spans="1:40" hidden="1" outlineLevel="1">
      <c r="A648" s="524"/>
      <c r="B648" s="287" t="s">
        <v>309</v>
      </c>
      <c r="C648" s="284" t="s">
        <v>162</v>
      </c>
      <c r="D648" s="288"/>
      <c r="E648" s="288"/>
      <c r="F648" s="288"/>
      <c r="G648" s="288"/>
      <c r="H648" s="288"/>
      <c r="I648" s="288"/>
      <c r="J648" s="288"/>
      <c r="K648" s="288"/>
      <c r="L648" s="288"/>
      <c r="M648" s="288"/>
      <c r="N648" s="288">
        <f>N647</f>
        <v>0</v>
      </c>
      <c r="O648" s="288"/>
      <c r="P648" s="288"/>
      <c r="Q648" s="288"/>
      <c r="R648" s="288"/>
      <c r="S648" s="288"/>
      <c r="T648" s="288"/>
      <c r="U648" s="288"/>
      <c r="V648" s="288"/>
      <c r="W648" s="288"/>
      <c r="X648" s="288"/>
      <c r="Y648" s="404">
        <f>Y647</f>
        <v>0</v>
      </c>
      <c r="Z648" s="404">
        <f t="shared" ref="Z648:AL648" si="1902">Z647</f>
        <v>0</v>
      </c>
      <c r="AA648" s="404">
        <f t="shared" si="1902"/>
        <v>0</v>
      </c>
      <c r="AB648" s="404">
        <f t="shared" si="1902"/>
        <v>0</v>
      </c>
      <c r="AC648" s="404">
        <f t="shared" si="1902"/>
        <v>0</v>
      </c>
      <c r="AD648" s="404">
        <f t="shared" si="1902"/>
        <v>0</v>
      </c>
      <c r="AE648" s="404">
        <f t="shared" si="1902"/>
        <v>0</v>
      </c>
      <c r="AF648" s="404">
        <f t="shared" si="1902"/>
        <v>0</v>
      </c>
      <c r="AG648" s="404">
        <f t="shared" si="1902"/>
        <v>0</v>
      </c>
      <c r="AH648" s="404">
        <f t="shared" si="1902"/>
        <v>0</v>
      </c>
      <c r="AI648" s="404">
        <f t="shared" si="1902"/>
        <v>0</v>
      </c>
      <c r="AJ648" s="404">
        <f t="shared" si="1902"/>
        <v>0</v>
      </c>
      <c r="AK648" s="404">
        <f t="shared" si="1902"/>
        <v>0</v>
      </c>
      <c r="AL648" s="404">
        <f t="shared" si="1902"/>
        <v>0</v>
      </c>
      <c r="AM648" s="290"/>
    </row>
    <row r="649" spans="1:40" hidden="1" outlineLevel="1">
      <c r="A649" s="524"/>
      <c r="B649" s="308"/>
      <c r="C649" s="298"/>
      <c r="D649" s="284"/>
      <c r="E649" s="284"/>
      <c r="F649" s="284"/>
      <c r="G649" s="284"/>
      <c r="H649" s="284"/>
      <c r="I649" s="284"/>
      <c r="J649" s="284"/>
      <c r="K649" s="284"/>
      <c r="L649" s="284"/>
      <c r="M649" s="284"/>
      <c r="N649" s="284"/>
      <c r="O649" s="284"/>
      <c r="P649" s="284"/>
      <c r="Q649" s="284"/>
      <c r="R649" s="284"/>
      <c r="S649" s="284"/>
      <c r="T649" s="284"/>
      <c r="U649" s="284"/>
      <c r="V649" s="284"/>
      <c r="W649" s="284"/>
      <c r="X649" s="284"/>
      <c r="Y649" s="405"/>
      <c r="Z649" s="405"/>
      <c r="AA649" s="405"/>
      <c r="AB649" s="405"/>
      <c r="AC649" s="405"/>
      <c r="AD649" s="405"/>
      <c r="AE649" s="405"/>
      <c r="AF649" s="405"/>
      <c r="AG649" s="405"/>
      <c r="AH649" s="405"/>
      <c r="AI649" s="405"/>
      <c r="AJ649" s="405"/>
      <c r="AK649" s="405"/>
      <c r="AL649" s="405"/>
      <c r="AM649" s="299"/>
    </row>
    <row r="650" spans="1:40" s="276" customFormat="1" hidden="1" outlineLevel="1">
      <c r="A650" s="524">
        <v>16</v>
      </c>
      <c r="B650" s="317" t="s">
        <v>490</v>
      </c>
      <c r="C650" s="284" t="s">
        <v>24</v>
      </c>
      <c r="D650" s="288"/>
      <c r="E650" s="288"/>
      <c r="F650" s="288"/>
      <c r="G650" s="288"/>
      <c r="H650" s="288"/>
      <c r="I650" s="288"/>
      <c r="J650" s="288"/>
      <c r="K650" s="288"/>
      <c r="L650" s="288"/>
      <c r="M650" s="288"/>
      <c r="N650" s="288">
        <v>0</v>
      </c>
      <c r="O650" s="288"/>
      <c r="P650" s="288"/>
      <c r="Q650" s="288"/>
      <c r="R650" s="288"/>
      <c r="S650" s="288"/>
      <c r="T650" s="288"/>
      <c r="U650" s="288"/>
      <c r="V650" s="288"/>
      <c r="W650" s="288"/>
      <c r="X650" s="288"/>
      <c r="Y650" s="403"/>
      <c r="Z650" s="403"/>
      <c r="AA650" s="403"/>
      <c r="AB650" s="403"/>
      <c r="AC650" s="403"/>
      <c r="AD650" s="403"/>
      <c r="AE650" s="403"/>
      <c r="AF650" s="403"/>
      <c r="AG650" s="403"/>
      <c r="AH650" s="403"/>
      <c r="AI650" s="403"/>
      <c r="AJ650" s="403"/>
      <c r="AK650" s="403"/>
      <c r="AL650" s="403"/>
      <c r="AM650" s="289">
        <f>SUM(Y650:AL650)</f>
        <v>0</v>
      </c>
    </row>
    <row r="651" spans="1:40" s="276" customFormat="1" hidden="1" outlineLevel="1">
      <c r="A651" s="524"/>
      <c r="B651" s="287" t="s">
        <v>309</v>
      </c>
      <c r="C651" s="284" t="s">
        <v>162</v>
      </c>
      <c r="D651" s="288"/>
      <c r="E651" s="288"/>
      <c r="F651" s="288"/>
      <c r="G651" s="288"/>
      <c r="H651" s="288"/>
      <c r="I651" s="288"/>
      <c r="J651" s="288"/>
      <c r="K651" s="288"/>
      <c r="L651" s="288"/>
      <c r="M651" s="288"/>
      <c r="N651" s="288">
        <f>N650</f>
        <v>0</v>
      </c>
      <c r="O651" s="288"/>
      <c r="P651" s="288"/>
      <c r="Q651" s="288"/>
      <c r="R651" s="288"/>
      <c r="S651" s="288"/>
      <c r="T651" s="288"/>
      <c r="U651" s="288"/>
      <c r="V651" s="288"/>
      <c r="W651" s="288"/>
      <c r="X651" s="288"/>
      <c r="Y651" s="404">
        <f>Y650</f>
        <v>0</v>
      </c>
      <c r="Z651" s="404">
        <f t="shared" ref="Z651:AL651" si="1903">Z650</f>
        <v>0</v>
      </c>
      <c r="AA651" s="404">
        <f t="shared" si="1903"/>
        <v>0</v>
      </c>
      <c r="AB651" s="404">
        <f t="shared" si="1903"/>
        <v>0</v>
      </c>
      <c r="AC651" s="404">
        <f t="shared" si="1903"/>
        <v>0</v>
      </c>
      <c r="AD651" s="404">
        <f t="shared" si="1903"/>
        <v>0</v>
      </c>
      <c r="AE651" s="404">
        <f t="shared" si="1903"/>
        <v>0</v>
      </c>
      <c r="AF651" s="404">
        <f t="shared" si="1903"/>
        <v>0</v>
      </c>
      <c r="AG651" s="404">
        <f t="shared" si="1903"/>
        <v>0</v>
      </c>
      <c r="AH651" s="404">
        <f t="shared" si="1903"/>
        <v>0</v>
      </c>
      <c r="AI651" s="404">
        <f t="shared" si="1903"/>
        <v>0</v>
      </c>
      <c r="AJ651" s="404">
        <f t="shared" si="1903"/>
        <v>0</v>
      </c>
      <c r="AK651" s="404">
        <f t="shared" si="1903"/>
        <v>0</v>
      </c>
      <c r="AL651" s="404">
        <f t="shared" si="1903"/>
        <v>0</v>
      </c>
      <c r="AM651" s="290"/>
    </row>
    <row r="652" spans="1:40" s="276" customFormat="1" hidden="1" outlineLevel="1">
      <c r="A652" s="524"/>
      <c r="B652" s="317"/>
      <c r="C652" s="284"/>
      <c r="D652" s="284"/>
      <c r="E652" s="284"/>
      <c r="F652" s="284"/>
      <c r="G652" s="284"/>
      <c r="H652" s="284"/>
      <c r="I652" s="284"/>
      <c r="J652" s="284"/>
      <c r="K652" s="284"/>
      <c r="L652" s="284"/>
      <c r="M652" s="284"/>
      <c r="N652" s="284"/>
      <c r="O652" s="284"/>
      <c r="P652" s="284"/>
      <c r="Q652" s="284"/>
      <c r="R652" s="284"/>
      <c r="S652" s="284"/>
      <c r="T652" s="284"/>
      <c r="U652" s="284"/>
      <c r="V652" s="284"/>
      <c r="W652" s="284"/>
      <c r="X652" s="284"/>
      <c r="Y652" s="405"/>
      <c r="Z652" s="405"/>
      <c r="AA652" s="405"/>
      <c r="AB652" s="405"/>
      <c r="AC652" s="405"/>
      <c r="AD652" s="405"/>
      <c r="AE652" s="409"/>
      <c r="AF652" s="409"/>
      <c r="AG652" s="409"/>
      <c r="AH652" s="409"/>
      <c r="AI652" s="409"/>
      <c r="AJ652" s="409"/>
      <c r="AK652" s="409"/>
      <c r="AL652" s="409"/>
      <c r="AM652" s="306"/>
    </row>
    <row r="653" spans="1:40" ht="15.75" hidden="1" outlineLevel="1">
      <c r="A653" s="524"/>
      <c r="B653" s="512" t="s">
        <v>495</v>
      </c>
      <c r="C653" s="313"/>
      <c r="D653" s="283"/>
      <c r="E653" s="282"/>
      <c r="F653" s="282"/>
      <c r="G653" s="282"/>
      <c r="H653" s="282"/>
      <c r="I653" s="282"/>
      <c r="J653" s="282"/>
      <c r="K653" s="282"/>
      <c r="L653" s="282"/>
      <c r="M653" s="282"/>
      <c r="N653" s="283"/>
      <c r="O653" s="282"/>
      <c r="P653" s="282"/>
      <c r="Q653" s="282"/>
      <c r="R653" s="282"/>
      <c r="S653" s="282"/>
      <c r="T653" s="282"/>
      <c r="U653" s="282"/>
      <c r="V653" s="282"/>
      <c r="W653" s="282"/>
      <c r="X653" s="282"/>
      <c r="Y653" s="407"/>
      <c r="Z653" s="407"/>
      <c r="AA653" s="407"/>
      <c r="AB653" s="407"/>
      <c r="AC653" s="407"/>
      <c r="AD653" s="407"/>
      <c r="AE653" s="407"/>
      <c r="AF653" s="407"/>
      <c r="AG653" s="407"/>
      <c r="AH653" s="407"/>
      <c r="AI653" s="407"/>
      <c r="AJ653" s="407"/>
      <c r="AK653" s="407"/>
      <c r="AL653" s="407"/>
      <c r="AM653" s="285"/>
    </row>
    <row r="654" spans="1:40" hidden="1" outlineLevel="1">
      <c r="A654" s="524">
        <v>17</v>
      </c>
      <c r="B654" s="421" t="s">
        <v>111</v>
      </c>
      <c r="C654" s="284" t="s">
        <v>24</v>
      </c>
      <c r="D654" s="288"/>
      <c r="E654" s="288"/>
      <c r="F654" s="288"/>
      <c r="G654" s="288"/>
      <c r="H654" s="288"/>
      <c r="I654" s="288"/>
      <c r="J654" s="288"/>
      <c r="K654" s="288"/>
      <c r="L654" s="288"/>
      <c r="M654" s="288"/>
      <c r="N654" s="288">
        <v>12</v>
      </c>
      <c r="O654" s="288"/>
      <c r="P654" s="288"/>
      <c r="Q654" s="288"/>
      <c r="R654" s="288"/>
      <c r="S654" s="288"/>
      <c r="T654" s="288"/>
      <c r="U654" s="288"/>
      <c r="V654" s="288"/>
      <c r="W654" s="288"/>
      <c r="X654" s="288"/>
      <c r="Y654" s="419"/>
      <c r="Z654" s="403"/>
      <c r="AA654" s="403"/>
      <c r="AB654" s="403"/>
      <c r="AC654" s="403"/>
      <c r="AD654" s="403"/>
      <c r="AE654" s="403"/>
      <c r="AF654" s="408"/>
      <c r="AG654" s="408"/>
      <c r="AH654" s="408"/>
      <c r="AI654" s="408"/>
      <c r="AJ654" s="408"/>
      <c r="AK654" s="408"/>
      <c r="AL654" s="408"/>
      <c r="AM654" s="289">
        <f>SUM(Y654:AL654)</f>
        <v>0</v>
      </c>
    </row>
    <row r="655" spans="1:40" hidden="1" outlineLevel="1">
      <c r="A655" s="524"/>
      <c r="B655" s="287" t="s">
        <v>309</v>
      </c>
      <c r="C655" s="284" t="s">
        <v>162</v>
      </c>
      <c r="D655" s="288"/>
      <c r="E655" s="288"/>
      <c r="F655" s="288"/>
      <c r="G655" s="288"/>
      <c r="H655" s="288"/>
      <c r="I655" s="288"/>
      <c r="J655" s="288"/>
      <c r="K655" s="288"/>
      <c r="L655" s="288"/>
      <c r="M655" s="288"/>
      <c r="N655" s="288">
        <f>N654</f>
        <v>12</v>
      </c>
      <c r="O655" s="288"/>
      <c r="P655" s="288"/>
      <c r="Q655" s="288"/>
      <c r="R655" s="288"/>
      <c r="S655" s="288"/>
      <c r="T655" s="288"/>
      <c r="U655" s="288"/>
      <c r="V655" s="288"/>
      <c r="W655" s="288"/>
      <c r="X655" s="288"/>
      <c r="Y655" s="404">
        <f>Y654</f>
        <v>0</v>
      </c>
      <c r="Z655" s="404">
        <f t="shared" ref="Z655:AL655" si="1904">Z654</f>
        <v>0</v>
      </c>
      <c r="AA655" s="404">
        <f t="shared" si="1904"/>
        <v>0</v>
      </c>
      <c r="AB655" s="404">
        <f t="shared" si="1904"/>
        <v>0</v>
      </c>
      <c r="AC655" s="404">
        <f t="shared" si="1904"/>
        <v>0</v>
      </c>
      <c r="AD655" s="404">
        <f t="shared" si="1904"/>
        <v>0</v>
      </c>
      <c r="AE655" s="404">
        <f t="shared" si="1904"/>
        <v>0</v>
      </c>
      <c r="AF655" s="404">
        <f t="shared" si="1904"/>
        <v>0</v>
      </c>
      <c r="AG655" s="404">
        <f t="shared" si="1904"/>
        <v>0</v>
      </c>
      <c r="AH655" s="404">
        <f t="shared" si="1904"/>
        <v>0</v>
      </c>
      <c r="AI655" s="404">
        <f t="shared" si="1904"/>
        <v>0</v>
      </c>
      <c r="AJ655" s="404">
        <f t="shared" si="1904"/>
        <v>0</v>
      </c>
      <c r="AK655" s="404">
        <f t="shared" si="1904"/>
        <v>0</v>
      </c>
      <c r="AL655" s="404">
        <f t="shared" si="1904"/>
        <v>0</v>
      </c>
      <c r="AM655" s="299"/>
    </row>
    <row r="656" spans="1:40" hidden="1" outlineLevel="1">
      <c r="A656" s="524"/>
      <c r="B656" s="287"/>
      <c r="C656" s="284"/>
      <c r="D656" s="284"/>
      <c r="E656" s="284"/>
      <c r="F656" s="284"/>
      <c r="G656" s="284"/>
      <c r="H656" s="284"/>
      <c r="I656" s="284"/>
      <c r="J656" s="284"/>
      <c r="K656" s="284"/>
      <c r="L656" s="284"/>
      <c r="M656" s="284"/>
      <c r="N656" s="284"/>
      <c r="O656" s="284"/>
      <c r="P656" s="284"/>
      <c r="Q656" s="284"/>
      <c r="R656" s="284"/>
      <c r="S656" s="284"/>
      <c r="T656" s="284"/>
      <c r="U656" s="284"/>
      <c r="V656" s="284"/>
      <c r="W656" s="284"/>
      <c r="X656" s="284"/>
      <c r="Y656" s="415"/>
      <c r="Z656" s="418"/>
      <c r="AA656" s="418"/>
      <c r="AB656" s="418"/>
      <c r="AC656" s="418"/>
      <c r="AD656" s="418"/>
      <c r="AE656" s="418"/>
      <c r="AF656" s="418"/>
      <c r="AG656" s="418"/>
      <c r="AH656" s="418"/>
      <c r="AI656" s="418"/>
      <c r="AJ656" s="418"/>
      <c r="AK656" s="418"/>
      <c r="AL656" s="418"/>
      <c r="AM656" s="299"/>
    </row>
    <row r="657" spans="1:39" hidden="1" outlineLevel="1">
      <c r="A657" s="524">
        <v>18</v>
      </c>
      <c r="B657" s="421" t="s">
        <v>108</v>
      </c>
      <c r="C657" s="284" t="s">
        <v>24</v>
      </c>
      <c r="D657" s="288"/>
      <c r="E657" s="288"/>
      <c r="F657" s="288"/>
      <c r="G657" s="288"/>
      <c r="H657" s="288"/>
      <c r="I657" s="288"/>
      <c r="J657" s="288"/>
      <c r="K657" s="288"/>
      <c r="L657" s="288"/>
      <c r="M657" s="288"/>
      <c r="N657" s="288">
        <v>12</v>
      </c>
      <c r="O657" s="288"/>
      <c r="P657" s="288"/>
      <c r="Q657" s="288"/>
      <c r="R657" s="288"/>
      <c r="S657" s="288"/>
      <c r="T657" s="288"/>
      <c r="U657" s="288"/>
      <c r="V657" s="288"/>
      <c r="W657" s="288"/>
      <c r="X657" s="288"/>
      <c r="Y657" s="419"/>
      <c r="Z657" s="403"/>
      <c r="AA657" s="403"/>
      <c r="AB657" s="403"/>
      <c r="AC657" s="403"/>
      <c r="AD657" s="403"/>
      <c r="AE657" s="403"/>
      <c r="AF657" s="408"/>
      <c r="AG657" s="408"/>
      <c r="AH657" s="408"/>
      <c r="AI657" s="408"/>
      <c r="AJ657" s="408"/>
      <c r="AK657" s="408"/>
      <c r="AL657" s="408"/>
      <c r="AM657" s="289">
        <f>SUM(Y657:AL657)</f>
        <v>0</v>
      </c>
    </row>
    <row r="658" spans="1:39" hidden="1" outlineLevel="1">
      <c r="A658" s="524"/>
      <c r="B658" s="287" t="s">
        <v>309</v>
      </c>
      <c r="C658" s="284" t="s">
        <v>162</v>
      </c>
      <c r="D658" s="288"/>
      <c r="E658" s="288"/>
      <c r="F658" s="288"/>
      <c r="G658" s="288"/>
      <c r="H658" s="288"/>
      <c r="I658" s="288"/>
      <c r="J658" s="288"/>
      <c r="K658" s="288"/>
      <c r="L658" s="288"/>
      <c r="M658" s="288"/>
      <c r="N658" s="288">
        <f>N657</f>
        <v>12</v>
      </c>
      <c r="O658" s="288"/>
      <c r="P658" s="288"/>
      <c r="Q658" s="288"/>
      <c r="R658" s="288"/>
      <c r="S658" s="288"/>
      <c r="T658" s="288"/>
      <c r="U658" s="288"/>
      <c r="V658" s="288"/>
      <c r="W658" s="288"/>
      <c r="X658" s="288"/>
      <c r="Y658" s="404">
        <f>Y657</f>
        <v>0</v>
      </c>
      <c r="Z658" s="404">
        <f t="shared" ref="Z658:AL658" si="1905">Z657</f>
        <v>0</v>
      </c>
      <c r="AA658" s="404">
        <f t="shared" si="1905"/>
        <v>0</v>
      </c>
      <c r="AB658" s="404">
        <f t="shared" si="1905"/>
        <v>0</v>
      </c>
      <c r="AC658" s="404">
        <f t="shared" si="1905"/>
        <v>0</v>
      </c>
      <c r="AD658" s="404">
        <f t="shared" si="1905"/>
        <v>0</v>
      </c>
      <c r="AE658" s="404">
        <f t="shared" si="1905"/>
        <v>0</v>
      </c>
      <c r="AF658" s="404">
        <f t="shared" si="1905"/>
        <v>0</v>
      </c>
      <c r="AG658" s="404">
        <f t="shared" si="1905"/>
        <v>0</v>
      </c>
      <c r="AH658" s="404">
        <f t="shared" si="1905"/>
        <v>0</v>
      </c>
      <c r="AI658" s="404">
        <f t="shared" si="1905"/>
        <v>0</v>
      </c>
      <c r="AJ658" s="404">
        <f t="shared" si="1905"/>
        <v>0</v>
      </c>
      <c r="AK658" s="404">
        <f t="shared" si="1905"/>
        <v>0</v>
      </c>
      <c r="AL658" s="404">
        <f t="shared" si="1905"/>
        <v>0</v>
      </c>
      <c r="AM658" s="299"/>
    </row>
    <row r="659" spans="1:39" hidden="1" outlineLevel="1">
      <c r="A659" s="524"/>
      <c r="B659" s="315"/>
      <c r="C659" s="284"/>
      <c r="D659" s="284"/>
      <c r="E659" s="284"/>
      <c r="F659" s="284"/>
      <c r="G659" s="284"/>
      <c r="H659" s="284"/>
      <c r="I659" s="284"/>
      <c r="J659" s="284"/>
      <c r="K659" s="284"/>
      <c r="L659" s="284"/>
      <c r="M659" s="284"/>
      <c r="N659" s="284"/>
      <c r="O659" s="284"/>
      <c r="P659" s="284"/>
      <c r="Q659" s="284"/>
      <c r="R659" s="284"/>
      <c r="S659" s="284"/>
      <c r="T659" s="284"/>
      <c r="U659" s="284"/>
      <c r="V659" s="284"/>
      <c r="W659" s="284"/>
      <c r="X659" s="284"/>
      <c r="Y659" s="416"/>
      <c r="Z659" s="417"/>
      <c r="AA659" s="417"/>
      <c r="AB659" s="417"/>
      <c r="AC659" s="417"/>
      <c r="AD659" s="417"/>
      <c r="AE659" s="417"/>
      <c r="AF659" s="417"/>
      <c r="AG659" s="417"/>
      <c r="AH659" s="417"/>
      <c r="AI659" s="417"/>
      <c r="AJ659" s="417"/>
      <c r="AK659" s="417"/>
      <c r="AL659" s="417"/>
      <c r="AM659" s="290"/>
    </row>
    <row r="660" spans="1:39" hidden="1" outlineLevel="1">
      <c r="A660" s="524">
        <v>19</v>
      </c>
      <c r="B660" s="421" t="s">
        <v>110</v>
      </c>
      <c r="C660" s="284" t="s">
        <v>24</v>
      </c>
      <c r="D660" s="288"/>
      <c r="E660" s="288"/>
      <c r="F660" s="288"/>
      <c r="G660" s="288"/>
      <c r="H660" s="288"/>
      <c r="I660" s="288"/>
      <c r="J660" s="288"/>
      <c r="K660" s="288"/>
      <c r="L660" s="288"/>
      <c r="M660" s="288"/>
      <c r="N660" s="288">
        <v>12</v>
      </c>
      <c r="O660" s="288"/>
      <c r="P660" s="288"/>
      <c r="Q660" s="288"/>
      <c r="R660" s="288"/>
      <c r="S660" s="288"/>
      <c r="T660" s="288"/>
      <c r="U660" s="288"/>
      <c r="V660" s="288"/>
      <c r="W660" s="288"/>
      <c r="X660" s="288"/>
      <c r="Y660" s="419"/>
      <c r="Z660" s="403"/>
      <c r="AA660" s="403"/>
      <c r="AB660" s="403"/>
      <c r="AC660" s="403"/>
      <c r="AD660" s="403"/>
      <c r="AE660" s="403"/>
      <c r="AF660" s="408"/>
      <c r="AG660" s="408"/>
      <c r="AH660" s="408"/>
      <c r="AI660" s="408"/>
      <c r="AJ660" s="408"/>
      <c r="AK660" s="408"/>
      <c r="AL660" s="408"/>
      <c r="AM660" s="289">
        <f>SUM(Y660:AL660)</f>
        <v>0</v>
      </c>
    </row>
    <row r="661" spans="1:39" hidden="1" outlineLevel="1">
      <c r="A661" s="524"/>
      <c r="B661" s="287" t="s">
        <v>309</v>
      </c>
      <c r="C661" s="284" t="s">
        <v>162</v>
      </c>
      <c r="D661" s="288"/>
      <c r="E661" s="288"/>
      <c r="F661" s="288"/>
      <c r="G661" s="288"/>
      <c r="H661" s="288"/>
      <c r="I661" s="288"/>
      <c r="J661" s="288"/>
      <c r="K661" s="288"/>
      <c r="L661" s="288"/>
      <c r="M661" s="288"/>
      <c r="N661" s="288">
        <f>N660</f>
        <v>12</v>
      </c>
      <c r="O661" s="288"/>
      <c r="P661" s="288"/>
      <c r="Q661" s="288"/>
      <c r="R661" s="288"/>
      <c r="S661" s="288"/>
      <c r="T661" s="288"/>
      <c r="U661" s="288"/>
      <c r="V661" s="288"/>
      <c r="W661" s="288"/>
      <c r="X661" s="288"/>
      <c r="Y661" s="404">
        <f>Y660</f>
        <v>0</v>
      </c>
      <c r="Z661" s="404">
        <f t="shared" ref="Z661:AL661" si="1906">Z660</f>
        <v>0</v>
      </c>
      <c r="AA661" s="404">
        <f t="shared" si="1906"/>
        <v>0</v>
      </c>
      <c r="AB661" s="404">
        <f t="shared" si="1906"/>
        <v>0</v>
      </c>
      <c r="AC661" s="404">
        <f t="shared" si="1906"/>
        <v>0</v>
      </c>
      <c r="AD661" s="404">
        <f t="shared" si="1906"/>
        <v>0</v>
      </c>
      <c r="AE661" s="404">
        <f t="shared" si="1906"/>
        <v>0</v>
      </c>
      <c r="AF661" s="404">
        <f t="shared" si="1906"/>
        <v>0</v>
      </c>
      <c r="AG661" s="404">
        <f t="shared" si="1906"/>
        <v>0</v>
      </c>
      <c r="AH661" s="404">
        <f t="shared" si="1906"/>
        <v>0</v>
      </c>
      <c r="AI661" s="404">
        <f t="shared" si="1906"/>
        <v>0</v>
      </c>
      <c r="AJ661" s="404">
        <f t="shared" si="1906"/>
        <v>0</v>
      </c>
      <c r="AK661" s="404">
        <f t="shared" si="1906"/>
        <v>0</v>
      </c>
      <c r="AL661" s="404">
        <f t="shared" si="1906"/>
        <v>0</v>
      </c>
      <c r="AM661" s="290"/>
    </row>
    <row r="662" spans="1:39" hidden="1" outlineLevel="1">
      <c r="A662" s="524"/>
      <c r="B662" s="315"/>
      <c r="C662" s="284"/>
      <c r="D662" s="284"/>
      <c r="E662" s="284"/>
      <c r="F662" s="284"/>
      <c r="G662" s="284"/>
      <c r="H662" s="284"/>
      <c r="I662" s="284"/>
      <c r="J662" s="284"/>
      <c r="K662" s="284"/>
      <c r="L662" s="284"/>
      <c r="M662" s="284"/>
      <c r="N662" s="284"/>
      <c r="O662" s="284"/>
      <c r="P662" s="284"/>
      <c r="Q662" s="284"/>
      <c r="R662" s="284"/>
      <c r="S662" s="284"/>
      <c r="T662" s="284"/>
      <c r="U662" s="284"/>
      <c r="V662" s="284"/>
      <c r="W662" s="284"/>
      <c r="X662" s="284"/>
      <c r="Y662" s="405"/>
      <c r="Z662" s="405"/>
      <c r="AA662" s="405"/>
      <c r="AB662" s="405"/>
      <c r="AC662" s="405"/>
      <c r="AD662" s="405"/>
      <c r="AE662" s="405"/>
      <c r="AF662" s="405"/>
      <c r="AG662" s="405"/>
      <c r="AH662" s="405"/>
      <c r="AI662" s="405"/>
      <c r="AJ662" s="405"/>
      <c r="AK662" s="405"/>
      <c r="AL662" s="405"/>
      <c r="AM662" s="299"/>
    </row>
    <row r="663" spans="1:39" hidden="1" outlineLevel="1">
      <c r="A663" s="524">
        <v>20</v>
      </c>
      <c r="B663" s="421" t="s">
        <v>109</v>
      </c>
      <c r="C663" s="284" t="s">
        <v>24</v>
      </c>
      <c r="D663" s="288"/>
      <c r="E663" s="288"/>
      <c r="F663" s="288"/>
      <c r="G663" s="288"/>
      <c r="H663" s="288"/>
      <c r="I663" s="288"/>
      <c r="J663" s="288"/>
      <c r="K663" s="288"/>
      <c r="L663" s="288"/>
      <c r="M663" s="288"/>
      <c r="N663" s="288">
        <v>12</v>
      </c>
      <c r="O663" s="288"/>
      <c r="P663" s="288"/>
      <c r="Q663" s="288"/>
      <c r="R663" s="288"/>
      <c r="S663" s="288"/>
      <c r="T663" s="288"/>
      <c r="U663" s="288"/>
      <c r="V663" s="288"/>
      <c r="W663" s="288"/>
      <c r="X663" s="288"/>
      <c r="Y663" s="419"/>
      <c r="Z663" s="403"/>
      <c r="AA663" s="403"/>
      <c r="AB663" s="403"/>
      <c r="AC663" s="403"/>
      <c r="AD663" s="403"/>
      <c r="AE663" s="403"/>
      <c r="AF663" s="408"/>
      <c r="AG663" s="408"/>
      <c r="AH663" s="408"/>
      <c r="AI663" s="408"/>
      <c r="AJ663" s="408"/>
      <c r="AK663" s="408"/>
      <c r="AL663" s="408"/>
      <c r="AM663" s="289">
        <f>SUM(Y663:AL663)</f>
        <v>0</v>
      </c>
    </row>
    <row r="664" spans="1:39" hidden="1" outlineLevel="1">
      <c r="A664" s="524"/>
      <c r="B664" s="287" t="s">
        <v>309</v>
      </c>
      <c r="C664" s="284" t="s">
        <v>162</v>
      </c>
      <c r="D664" s="288"/>
      <c r="E664" s="288"/>
      <c r="F664" s="288"/>
      <c r="G664" s="288"/>
      <c r="H664" s="288"/>
      <c r="I664" s="288"/>
      <c r="J664" s="288"/>
      <c r="K664" s="288"/>
      <c r="L664" s="288"/>
      <c r="M664" s="288"/>
      <c r="N664" s="288">
        <f>N663</f>
        <v>12</v>
      </c>
      <c r="O664" s="288"/>
      <c r="P664" s="288"/>
      <c r="Q664" s="288"/>
      <c r="R664" s="288"/>
      <c r="S664" s="288"/>
      <c r="T664" s="288"/>
      <c r="U664" s="288"/>
      <c r="V664" s="288"/>
      <c r="W664" s="288"/>
      <c r="X664" s="288"/>
      <c r="Y664" s="404">
        <f>Y663</f>
        <v>0</v>
      </c>
      <c r="Z664" s="404">
        <f t="shared" ref="Z664:AL664" si="1907">Z663</f>
        <v>0</v>
      </c>
      <c r="AA664" s="404">
        <f t="shared" si="1907"/>
        <v>0</v>
      </c>
      <c r="AB664" s="404">
        <f t="shared" si="1907"/>
        <v>0</v>
      </c>
      <c r="AC664" s="404">
        <f t="shared" si="1907"/>
        <v>0</v>
      </c>
      <c r="AD664" s="404">
        <f t="shared" si="1907"/>
        <v>0</v>
      </c>
      <c r="AE664" s="404">
        <f t="shared" si="1907"/>
        <v>0</v>
      </c>
      <c r="AF664" s="404">
        <f t="shared" si="1907"/>
        <v>0</v>
      </c>
      <c r="AG664" s="404">
        <f t="shared" si="1907"/>
        <v>0</v>
      </c>
      <c r="AH664" s="404">
        <f t="shared" si="1907"/>
        <v>0</v>
      </c>
      <c r="AI664" s="404">
        <f t="shared" si="1907"/>
        <v>0</v>
      </c>
      <c r="AJ664" s="404">
        <f t="shared" si="1907"/>
        <v>0</v>
      </c>
      <c r="AK664" s="404">
        <f t="shared" si="1907"/>
        <v>0</v>
      </c>
      <c r="AL664" s="404">
        <f t="shared" si="1907"/>
        <v>0</v>
      </c>
      <c r="AM664" s="299"/>
    </row>
    <row r="665" spans="1:39" ht="15.75" hidden="1" outlineLevel="1">
      <c r="A665" s="524"/>
      <c r="B665" s="316"/>
      <c r="C665" s="293"/>
      <c r="D665" s="284"/>
      <c r="E665" s="284"/>
      <c r="F665" s="284"/>
      <c r="G665" s="284"/>
      <c r="H665" s="284"/>
      <c r="I665" s="284"/>
      <c r="J665" s="284"/>
      <c r="K665" s="284"/>
      <c r="L665" s="284"/>
      <c r="M665" s="284"/>
      <c r="N665" s="293"/>
      <c r="O665" s="284"/>
      <c r="P665" s="284"/>
      <c r="Q665" s="284"/>
      <c r="R665" s="284"/>
      <c r="S665" s="284"/>
      <c r="T665" s="284"/>
      <c r="U665" s="284"/>
      <c r="V665" s="284"/>
      <c r="W665" s="284"/>
      <c r="X665" s="284"/>
      <c r="Y665" s="405"/>
      <c r="Z665" s="405"/>
      <c r="AA665" s="405"/>
      <c r="AB665" s="405"/>
      <c r="AC665" s="405"/>
      <c r="AD665" s="405"/>
      <c r="AE665" s="405"/>
      <c r="AF665" s="405"/>
      <c r="AG665" s="405"/>
      <c r="AH665" s="405"/>
      <c r="AI665" s="405"/>
      <c r="AJ665" s="405"/>
      <c r="AK665" s="405"/>
      <c r="AL665" s="405"/>
      <c r="AM665" s="299"/>
    </row>
    <row r="666" spans="1:39" ht="15.75" hidden="1" outlineLevel="1">
      <c r="A666" s="524"/>
      <c r="B666" s="511" t="s">
        <v>502</v>
      </c>
      <c r="C666" s="284"/>
      <c r="D666" s="284"/>
      <c r="E666" s="284"/>
      <c r="F666" s="284"/>
      <c r="G666" s="284"/>
      <c r="H666" s="284"/>
      <c r="I666" s="284"/>
      <c r="J666" s="284"/>
      <c r="K666" s="284"/>
      <c r="L666" s="284"/>
      <c r="M666" s="284"/>
      <c r="N666" s="284"/>
      <c r="O666" s="284"/>
      <c r="P666" s="284"/>
      <c r="Q666" s="284"/>
      <c r="R666" s="284"/>
      <c r="S666" s="284"/>
      <c r="T666" s="284"/>
      <c r="U666" s="284"/>
      <c r="V666" s="284"/>
      <c r="W666" s="284"/>
      <c r="X666" s="284"/>
      <c r="Y666" s="415"/>
      <c r="Z666" s="418"/>
      <c r="AA666" s="418"/>
      <c r="AB666" s="418"/>
      <c r="AC666" s="418"/>
      <c r="AD666" s="418"/>
      <c r="AE666" s="418"/>
      <c r="AF666" s="418"/>
      <c r="AG666" s="418"/>
      <c r="AH666" s="418"/>
      <c r="AI666" s="418"/>
      <c r="AJ666" s="418"/>
      <c r="AK666" s="418"/>
      <c r="AL666" s="418"/>
      <c r="AM666" s="299"/>
    </row>
    <row r="667" spans="1:39" ht="15.75" hidden="1" outlineLevel="1">
      <c r="A667" s="524"/>
      <c r="B667" s="497" t="s">
        <v>498</v>
      </c>
      <c r="C667" s="284"/>
      <c r="D667" s="284"/>
      <c r="E667" s="284"/>
      <c r="F667" s="284"/>
      <c r="G667" s="284"/>
      <c r="H667" s="284"/>
      <c r="I667" s="284"/>
      <c r="J667" s="284"/>
      <c r="K667" s="284"/>
      <c r="L667" s="284"/>
      <c r="M667" s="284"/>
      <c r="N667" s="284"/>
      <c r="O667" s="284"/>
      <c r="P667" s="284"/>
      <c r="Q667" s="284"/>
      <c r="R667" s="284"/>
      <c r="S667" s="284"/>
      <c r="T667" s="284"/>
      <c r="U667" s="284"/>
      <c r="V667" s="284"/>
      <c r="W667" s="284"/>
      <c r="X667" s="284"/>
      <c r="Y667" s="415"/>
      <c r="Z667" s="418"/>
      <c r="AA667" s="418"/>
      <c r="AB667" s="418"/>
      <c r="AC667" s="418"/>
      <c r="AD667" s="418"/>
      <c r="AE667" s="418"/>
      <c r="AF667" s="418"/>
      <c r="AG667" s="418"/>
      <c r="AH667" s="418"/>
      <c r="AI667" s="418"/>
      <c r="AJ667" s="418"/>
      <c r="AK667" s="418"/>
      <c r="AL667" s="418"/>
      <c r="AM667" s="299"/>
    </row>
    <row r="668" spans="1:39" hidden="1" outlineLevel="1">
      <c r="A668" s="524">
        <v>21</v>
      </c>
      <c r="B668" s="421" t="s">
        <v>112</v>
      </c>
      <c r="C668" s="284" t="s">
        <v>24</v>
      </c>
      <c r="D668" s="288"/>
      <c r="E668" s="288"/>
      <c r="F668" s="288"/>
      <c r="G668" s="288"/>
      <c r="H668" s="288"/>
      <c r="I668" s="288"/>
      <c r="J668" s="288"/>
      <c r="K668" s="288"/>
      <c r="L668" s="288"/>
      <c r="M668" s="288"/>
      <c r="N668" s="284"/>
      <c r="O668" s="288"/>
      <c r="P668" s="288"/>
      <c r="Q668" s="288"/>
      <c r="R668" s="288"/>
      <c r="S668" s="288"/>
      <c r="T668" s="288"/>
      <c r="U668" s="288"/>
      <c r="V668" s="288"/>
      <c r="W668" s="288"/>
      <c r="X668" s="288"/>
      <c r="Y668" s="403"/>
      <c r="Z668" s="403"/>
      <c r="AA668" s="403"/>
      <c r="AB668" s="403"/>
      <c r="AC668" s="403"/>
      <c r="AD668" s="403"/>
      <c r="AE668" s="403"/>
      <c r="AF668" s="403"/>
      <c r="AG668" s="403"/>
      <c r="AH668" s="403"/>
      <c r="AI668" s="403"/>
      <c r="AJ668" s="403"/>
      <c r="AK668" s="403"/>
      <c r="AL668" s="403"/>
      <c r="AM668" s="289">
        <f>SUM(Y668:AL668)</f>
        <v>0</v>
      </c>
    </row>
    <row r="669" spans="1:39" hidden="1" outlineLevel="1">
      <c r="A669" s="524"/>
      <c r="B669" s="287" t="s">
        <v>309</v>
      </c>
      <c r="C669" s="284" t="s">
        <v>162</v>
      </c>
      <c r="D669" s="288"/>
      <c r="E669" s="288"/>
      <c r="F669" s="288"/>
      <c r="G669" s="288"/>
      <c r="H669" s="288"/>
      <c r="I669" s="288"/>
      <c r="J669" s="288"/>
      <c r="K669" s="288"/>
      <c r="L669" s="288"/>
      <c r="M669" s="288"/>
      <c r="N669" s="284"/>
      <c r="O669" s="288"/>
      <c r="P669" s="288"/>
      <c r="Q669" s="288"/>
      <c r="R669" s="288"/>
      <c r="S669" s="288"/>
      <c r="T669" s="288"/>
      <c r="U669" s="288"/>
      <c r="V669" s="288"/>
      <c r="W669" s="288"/>
      <c r="X669" s="288"/>
      <c r="Y669" s="404">
        <f>Y668</f>
        <v>0</v>
      </c>
      <c r="Z669" s="404">
        <f t="shared" ref="Z669" si="1908">Z668</f>
        <v>0</v>
      </c>
      <c r="AA669" s="404">
        <f t="shared" ref="AA669" si="1909">AA668</f>
        <v>0</v>
      </c>
      <c r="AB669" s="404">
        <f t="shared" ref="AB669" si="1910">AB668</f>
        <v>0</v>
      </c>
      <c r="AC669" s="404">
        <f t="shared" ref="AC669" si="1911">AC668</f>
        <v>0</v>
      </c>
      <c r="AD669" s="404">
        <f t="shared" ref="AD669" si="1912">AD668</f>
        <v>0</v>
      </c>
      <c r="AE669" s="404">
        <f t="shared" ref="AE669" si="1913">AE668</f>
        <v>0</v>
      </c>
      <c r="AF669" s="404">
        <f t="shared" ref="AF669" si="1914">AF668</f>
        <v>0</v>
      </c>
      <c r="AG669" s="404">
        <f t="shared" ref="AG669" si="1915">AG668</f>
        <v>0</v>
      </c>
      <c r="AH669" s="404">
        <f t="shared" ref="AH669" si="1916">AH668</f>
        <v>0</v>
      </c>
      <c r="AI669" s="404">
        <f t="shared" ref="AI669" si="1917">AI668</f>
        <v>0</v>
      </c>
      <c r="AJ669" s="404">
        <f t="shared" ref="AJ669" si="1918">AJ668</f>
        <v>0</v>
      </c>
      <c r="AK669" s="404">
        <f t="shared" ref="AK669" si="1919">AK668</f>
        <v>0</v>
      </c>
      <c r="AL669" s="404">
        <f t="shared" ref="AL669" si="1920">AL668</f>
        <v>0</v>
      </c>
      <c r="AM669" s="299"/>
    </row>
    <row r="670" spans="1:39" hidden="1" outlineLevel="1">
      <c r="A670" s="524"/>
      <c r="B670" s="287"/>
      <c r="C670" s="284"/>
      <c r="D670" s="284"/>
      <c r="E670" s="284"/>
      <c r="F670" s="284"/>
      <c r="G670" s="284"/>
      <c r="H670" s="284"/>
      <c r="I670" s="284"/>
      <c r="J670" s="284"/>
      <c r="K670" s="284"/>
      <c r="L670" s="284"/>
      <c r="M670" s="284"/>
      <c r="N670" s="284"/>
      <c r="O670" s="284"/>
      <c r="P670" s="284"/>
      <c r="Q670" s="284"/>
      <c r="R670" s="284"/>
      <c r="S670" s="284"/>
      <c r="T670" s="284"/>
      <c r="U670" s="284"/>
      <c r="V670" s="284"/>
      <c r="W670" s="284"/>
      <c r="X670" s="284"/>
      <c r="Y670" s="415"/>
      <c r="Z670" s="418"/>
      <c r="AA670" s="418"/>
      <c r="AB670" s="418"/>
      <c r="AC670" s="418"/>
      <c r="AD670" s="418"/>
      <c r="AE670" s="418"/>
      <c r="AF670" s="418"/>
      <c r="AG670" s="418"/>
      <c r="AH670" s="418"/>
      <c r="AI670" s="418"/>
      <c r="AJ670" s="418"/>
      <c r="AK670" s="418"/>
      <c r="AL670" s="418"/>
      <c r="AM670" s="299"/>
    </row>
    <row r="671" spans="1:39" ht="30" hidden="1" outlineLevel="1">
      <c r="A671" s="524">
        <v>22</v>
      </c>
      <c r="B671" s="421" t="s">
        <v>113</v>
      </c>
      <c r="C671" s="284" t="s">
        <v>24</v>
      </c>
      <c r="D671" s="288"/>
      <c r="E671" s="288"/>
      <c r="F671" s="288"/>
      <c r="G671" s="288"/>
      <c r="H671" s="288"/>
      <c r="I671" s="288"/>
      <c r="J671" s="288"/>
      <c r="K671" s="288"/>
      <c r="L671" s="288"/>
      <c r="M671" s="288"/>
      <c r="N671" s="284"/>
      <c r="O671" s="288"/>
      <c r="P671" s="288"/>
      <c r="Q671" s="288"/>
      <c r="R671" s="288"/>
      <c r="S671" s="288"/>
      <c r="T671" s="288"/>
      <c r="U671" s="288"/>
      <c r="V671" s="288"/>
      <c r="W671" s="288"/>
      <c r="X671" s="288"/>
      <c r="Y671" s="403"/>
      <c r="Z671" s="403"/>
      <c r="AA671" s="403"/>
      <c r="AB671" s="403"/>
      <c r="AC671" s="403"/>
      <c r="AD671" s="403"/>
      <c r="AE671" s="403"/>
      <c r="AF671" s="403"/>
      <c r="AG671" s="403"/>
      <c r="AH671" s="403"/>
      <c r="AI671" s="403"/>
      <c r="AJ671" s="403"/>
      <c r="AK671" s="403"/>
      <c r="AL671" s="403"/>
      <c r="AM671" s="289">
        <f>SUM(Y671:AL671)</f>
        <v>0</v>
      </c>
    </row>
    <row r="672" spans="1:39" hidden="1" outlineLevel="1">
      <c r="A672" s="524"/>
      <c r="B672" s="287" t="s">
        <v>309</v>
      </c>
      <c r="C672" s="284" t="s">
        <v>162</v>
      </c>
      <c r="D672" s="288"/>
      <c r="E672" s="288"/>
      <c r="F672" s="288"/>
      <c r="G672" s="288"/>
      <c r="H672" s="288"/>
      <c r="I672" s="288"/>
      <c r="J672" s="288"/>
      <c r="K672" s="288"/>
      <c r="L672" s="288"/>
      <c r="M672" s="288"/>
      <c r="N672" s="284"/>
      <c r="O672" s="288"/>
      <c r="P672" s="288"/>
      <c r="Q672" s="288"/>
      <c r="R672" s="288"/>
      <c r="S672" s="288"/>
      <c r="T672" s="288"/>
      <c r="U672" s="288"/>
      <c r="V672" s="288"/>
      <c r="W672" s="288"/>
      <c r="X672" s="288"/>
      <c r="Y672" s="404">
        <f>Y671</f>
        <v>0</v>
      </c>
      <c r="Z672" s="404">
        <f t="shared" ref="Z672" si="1921">Z671</f>
        <v>0</v>
      </c>
      <c r="AA672" s="404">
        <f t="shared" ref="AA672" si="1922">AA671</f>
        <v>0</v>
      </c>
      <c r="AB672" s="404">
        <f t="shared" ref="AB672" si="1923">AB671</f>
        <v>0</v>
      </c>
      <c r="AC672" s="404">
        <f t="shared" ref="AC672" si="1924">AC671</f>
        <v>0</v>
      </c>
      <c r="AD672" s="404">
        <f t="shared" ref="AD672" si="1925">AD671</f>
        <v>0</v>
      </c>
      <c r="AE672" s="404">
        <f t="shared" ref="AE672" si="1926">AE671</f>
        <v>0</v>
      </c>
      <c r="AF672" s="404">
        <f t="shared" ref="AF672" si="1927">AF671</f>
        <v>0</v>
      </c>
      <c r="AG672" s="404">
        <f t="shared" ref="AG672" si="1928">AG671</f>
        <v>0</v>
      </c>
      <c r="AH672" s="404">
        <f t="shared" ref="AH672" si="1929">AH671</f>
        <v>0</v>
      </c>
      <c r="AI672" s="404">
        <f t="shared" ref="AI672" si="1930">AI671</f>
        <v>0</v>
      </c>
      <c r="AJ672" s="404">
        <f t="shared" ref="AJ672" si="1931">AJ671</f>
        <v>0</v>
      </c>
      <c r="AK672" s="404">
        <f t="shared" ref="AK672" si="1932">AK671</f>
        <v>0</v>
      </c>
      <c r="AL672" s="404">
        <f t="shared" ref="AL672" si="1933">AL671</f>
        <v>0</v>
      </c>
      <c r="AM672" s="299"/>
    </row>
    <row r="673" spans="1:39" hidden="1" outlineLevel="1">
      <c r="A673" s="524"/>
      <c r="B673" s="287"/>
      <c r="C673" s="284"/>
      <c r="D673" s="284"/>
      <c r="E673" s="284"/>
      <c r="F673" s="284"/>
      <c r="G673" s="284"/>
      <c r="H673" s="284"/>
      <c r="I673" s="284"/>
      <c r="J673" s="284"/>
      <c r="K673" s="284"/>
      <c r="L673" s="284"/>
      <c r="M673" s="284"/>
      <c r="N673" s="284"/>
      <c r="O673" s="284"/>
      <c r="P673" s="284"/>
      <c r="Q673" s="284"/>
      <c r="R673" s="284"/>
      <c r="S673" s="284"/>
      <c r="T673" s="284"/>
      <c r="U673" s="284"/>
      <c r="V673" s="284"/>
      <c r="W673" s="284"/>
      <c r="X673" s="284"/>
      <c r="Y673" s="415"/>
      <c r="Z673" s="418"/>
      <c r="AA673" s="418"/>
      <c r="AB673" s="418"/>
      <c r="AC673" s="418"/>
      <c r="AD673" s="418"/>
      <c r="AE673" s="418"/>
      <c r="AF673" s="418"/>
      <c r="AG673" s="418"/>
      <c r="AH673" s="418"/>
      <c r="AI673" s="418"/>
      <c r="AJ673" s="418"/>
      <c r="AK673" s="418"/>
      <c r="AL673" s="418"/>
      <c r="AM673" s="299"/>
    </row>
    <row r="674" spans="1:39" ht="30" hidden="1" outlineLevel="1">
      <c r="A674" s="524">
        <v>23</v>
      </c>
      <c r="B674" s="421" t="s">
        <v>114</v>
      </c>
      <c r="C674" s="284" t="s">
        <v>24</v>
      </c>
      <c r="D674" s="288"/>
      <c r="E674" s="288"/>
      <c r="F674" s="288"/>
      <c r="G674" s="288"/>
      <c r="H674" s="288"/>
      <c r="I674" s="288"/>
      <c r="J674" s="288"/>
      <c r="K674" s="288"/>
      <c r="L674" s="288"/>
      <c r="M674" s="288"/>
      <c r="N674" s="284"/>
      <c r="O674" s="288"/>
      <c r="P674" s="288"/>
      <c r="Q674" s="288"/>
      <c r="R674" s="288"/>
      <c r="S674" s="288"/>
      <c r="T674" s="288"/>
      <c r="U674" s="288"/>
      <c r="V674" s="288"/>
      <c r="W674" s="288"/>
      <c r="X674" s="288"/>
      <c r="Y674" s="403"/>
      <c r="Z674" s="403"/>
      <c r="AA674" s="403"/>
      <c r="AB674" s="403"/>
      <c r="AC674" s="403"/>
      <c r="AD674" s="403"/>
      <c r="AE674" s="403"/>
      <c r="AF674" s="403"/>
      <c r="AG674" s="403"/>
      <c r="AH674" s="403"/>
      <c r="AI674" s="403"/>
      <c r="AJ674" s="403"/>
      <c r="AK674" s="403"/>
      <c r="AL674" s="403"/>
      <c r="AM674" s="289">
        <f>SUM(Y674:AL674)</f>
        <v>0</v>
      </c>
    </row>
    <row r="675" spans="1:39" hidden="1" outlineLevel="1">
      <c r="A675" s="524"/>
      <c r="B675" s="287" t="s">
        <v>309</v>
      </c>
      <c r="C675" s="284" t="s">
        <v>162</v>
      </c>
      <c r="D675" s="288"/>
      <c r="E675" s="288"/>
      <c r="F675" s="288"/>
      <c r="G675" s="288"/>
      <c r="H675" s="288"/>
      <c r="I675" s="288"/>
      <c r="J675" s="288"/>
      <c r="K675" s="288"/>
      <c r="L675" s="288"/>
      <c r="M675" s="288"/>
      <c r="N675" s="284"/>
      <c r="O675" s="288"/>
      <c r="P675" s="288"/>
      <c r="Q675" s="288"/>
      <c r="R675" s="288"/>
      <c r="S675" s="288"/>
      <c r="T675" s="288"/>
      <c r="U675" s="288"/>
      <c r="V675" s="288"/>
      <c r="W675" s="288"/>
      <c r="X675" s="288"/>
      <c r="Y675" s="404">
        <f>Y674</f>
        <v>0</v>
      </c>
      <c r="Z675" s="404">
        <f t="shared" ref="Z675" si="1934">Z674</f>
        <v>0</v>
      </c>
      <c r="AA675" s="404">
        <f t="shared" ref="AA675" si="1935">AA674</f>
        <v>0</v>
      </c>
      <c r="AB675" s="404">
        <f t="shared" ref="AB675" si="1936">AB674</f>
        <v>0</v>
      </c>
      <c r="AC675" s="404">
        <f t="shared" ref="AC675" si="1937">AC674</f>
        <v>0</v>
      </c>
      <c r="AD675" s="404">
        <f t="shared" ref="AD675" si="1938">AD674</f>
        <v>0</v>
      </c>
      <c r="AE675" s="404">
        <f t="shared" ref="AE675" si="1939">AE674</f>
        <v>0</v>
      </c>
      <c r="AF675" s="404">
        <f t="shared" ref="AF675" si="1940">AF674</f>
        <v>0</v>
      </c>
      <c r="AG675" s="404">
        <f t="shared" ref="AG675" si="1941">AG674</f>
        <v>0</v>
      </c>
      <c r="AH675" s="404">
        <f t="shared" ref="AH675" si="1942">AH674</f>
        <v>0</v>
      </c>
      <c r="AI675" s="404">
        <f t="shared" ref="AI675" si="1943">AI674</f>
        <v>0</v>
      </c>
      <c r="AJ675" s="404">
        <f t="shared" ref="AJ675" si="1944">AJ674</f>
        <v>0</v>
      </c>
      <c r="AK675" s="404">
        <f t="shared" ref="AK675" si="1945">AK674</f>
        <v>0</v>
      </c>
      <c r="AL675" s="404">
        <f t="shared" ref="AL675" si="1946">AL674</f>
        <v>0</v>
      </c>
      <c r="AM675" s="299"/>
    </row>
    <row r="676" spans="1:39" hidden="1" outlineLevel="1">
      <c r="A676" s="524"/>
      <c r="B676" s="423"/>
      <c r="C676" s="284"/>
      <c r="D676" s="284"/>
      <c r="E676" s="284"/>
      <c r="F676" s="284"/>
      <c r="G676" s="284"/>
      <c r="H676" s="284"/>
      <c r="I676" s="284"/>
      <c r="J676" s="284"/>
      <c r="K676" s="284"/>
      <c r="L676" s="284"/>
      <c r="M676" s="284"/>
      <c r="N676" s="284"/>
      <c r="O676" s="284"/>
      <c r="P676" s="284"/>
      <c r="Q676" s="284"/>
      <c r="R676" s="284"/>
      <c r="S676" s="284"/>
      <c r="T676" s="284"/>
      <c r="U676" s="284"/>
      <c r="V676" s="284"/>
      <c r="W676" s="284"/>
      <c r="X676" s="284"/>
      <c r="Y676" s="415"/>
      <c r="Z676" s="418"/>
      <c r="AA676" s="418"/>
      <c r="AB676" s="418"/>
      <c r="AC676" s="418"/>
      <c r="AD676" s="418"/>
      <c r="AE676" s="418"/>
      <c r="AF676" s="418"/>
      <c r="AG676" s="418"/>
      <c r="AH676" s="418"/>
      <c r="AI676" s="418"/>
      <c r="AJ676" s="418"/>
      <c r="AK676" s="418"/>
      <c r="AL676" s="418"/>
      <c r="AM676" s="299"/>
    </row>
    <row r="677" spans="1:39" ht="30" hidden="1" outlineLevel="1">
      <c r="A677" s="524">
        <v>24</v>
      </c>
      <c r="B677" s="421" t="s">
        <v>115</v>
      </c>
      <c r="C677" s="284" t="s">
        <v>24</v>
      </c>
      <c r="D677" s="288"/>
      <c r="E677" s="288"/>
      <c r="F677" s="288"/>
      <c r="G677" s="288"/>
      <c r="H677" s="288"/>
      <c r="I677" s="288"/>
      <c r="J677" s="288"/>
      <c r="K677" s="288"/>
      <c r="L677" s="288"/>
      <c r="M677" s="288"/>
      <c r="N677" s="284"/>
      <c r="O677" s="288"/>
      <c r="P677" s="288"/>
      <c r="Q677" s="288"/>
      <c r="R677" s="288"/>
      <c r="S677" s="288"/>
      <c r="T677" s="288"/>
      <c r="U677" s="288"/>
      <c r="V677" s="288"/>
      <c r="W677" s="288"/>
      <c r="X677" s="288"/>
      <c r="Y677" s="403"/>
      <c r="Z677" s="403"/>
      <c r="AA677" s="403"/>
      <c r="AB677" s="403"/>
      <c r="AC677" s="403"/>
      <c r="AD677" s="403"/>
      <c r="AE677" s="403"/>
      <c r="AF677" s="403"/>
      <c r="AG677" s="403"/>
      <c r="AH677" s="403"/>
      <c r="AI677" s="403"/>
      <c r="AJ677" s="403"/>
      <c r="AK677" s="403"/>
      <c r="AL677" s="403"/>
      <c r="AM677" s="289">
        <f>SUM(Y677:AL677)</f>
        <v>0</v>
      </c>
    </row>
    <row r="678" spans="1:39" hidden="1" outlineLevel="1">
      <c r="A678" s="524"/>
      <c r="B678" s="287" t="s">
        <v>309</v>
      </c>
      <c r="C678" s="284" t="s">
        <v>162</v>
      </c>
      <c r="D678" s="288"/>
      <c r="E678" s="288"/>
      <c r="F678" s="288"/>
      <c r="G678" s="288"/>
      <c r="H678" s="288"/>
      <c r="I678" s="288"/>
      <c r="J678" s="288"/>
      <c r="K678" s="288"/>
      <c r="L678" s="288"/>
      <c r="M678" s="288"/>
      <c r="N678" s="284"/>
      <c r="O678" s="288"/>
      <c r="P678" s="288"/>
      <c r="Q678" s="288"/>
      <c r="R678" s="288"/>
      <c r="S678" s="288"/>
      <c r="T678" s="288"/>
      <c r="U678" s="288"/>
      <c r="V678" s="288"/>
      <c r="W678" s="288"/>
      <c r="X678" s="288"/>
      <c r="Y678" s="404">
        <f>Y677</f>
        <v>0</v>
      </c>
      <c r="Z678" s="404">
        <f t="shared" ref="Z678" si="1947">Z677</f>
        <v>0</v>
      </c>
      <c r="AA678" s="404">
        <f t="shared" ref="AA678" si="1948">AA677</f>
        <v>0</v>
      </c>
      <c r="AB678" s="404">
        <f t="shared" ref="AB678" si="1949">AB677</f>
        <v>0</v>
      </c>
      <c r="AC678" s="404">
        <f t="shared" ref="AC678" si="1950">AC677</f>
        <v>0</v>
      </c>
      <c r="AD678" s="404">
        <f t="shared" ref="AD678" si="1951">AD677</f>
        <v>0</v>
      </c>
      <c r="AE678" s="404">
        <f t="shared" ref="AE678" si="1952">AE677</f>
        <v>0</v>
      </c>
      <c r="AF678" s="404">
        <f t="shared" ref="AF678" si="1953">AF677</f>
        <v>0</v>
      </c>
      <c r="AG678" s="404">
        <f t="shared" ref="AG678" si="1954">AG677</f>
        <v>0</v>
      </c>
      <c r="AH678" s="404">
        <f t="shared" ref="AH678" si="1955">AH677</f>
        <v>0</v>
      </c>
      <c r="AI678" s="404">
        <f t="shared" ref="AI678" si="1956">AI677</f>
        <v>0</v>
      </c>
      <c r="AJ678" s="404">
        <f t="shared" ref="AJ678" si="1957">AJ677</f>
        <v>0</v>
      </c>
      <c r="AK678" s="404">
        <f t="shared" ref="AK678" si="1958">AK677</f>
        <v>0</v>
      </c>
      <c r="AL678" s="404">
        <f t="shared" ref="AL678" si="1959">AL677</f>
        <v>0</v>
      </c>
      <c r="AM678" s="299"/>
    </row>
    <row r="679" spans="1:39" hidden="1" outlineLevel="1">
      <c r="A679" s="524"/>
      <c r="B679" s="287"/>
      <c r="C679" s="284"/>
      <c r="D679" s="284"/>
      <c r="E679" s="284"/>
      <c r="F679" s="284"/>
      <c r="G679" s="284"/>
      <c r="H679" s="284"/>
      <c r="I679" s="284"/>
      <c r="J679" s="284"/>
      <c r="K679" s="284"/>
      <c r="L679" s="284"/>
      <c r="M679" s="284"/>
      <c r="N679" s="284"/>
      <c r="O679" s="284"/>
      <c r="P679" s="284"/>
      <c r="Q679" s="284"/>
      <c r="R679" s="284"/>
      <c r="S679" s="284"/>
      <c r="T679" s="284"/>
      <c r="U679" s="284"/>
      <c r="V679" s="284"/>
      <c r="W679" s="284"/>
      <c r="X679" s="284"/>
      <c r="Y679" s="405"/>
      <c r="Z679" s="418"/>
      <c r="AA679" s="418"/>
      <c r="AB679" s="418"/>
      <c r="AC679" s="418"/>
      <c r="AD679" s="418"/>
      <c r="AE679" s="418"/>
      <c r="AF679" s="418"/>
      <c r="AG679" s="418"/>
      <c r="AH679" s="418"/>
      <c r="AI679" s="418"/>
      <c r="AJ679" s="418"/>
      <c r="AK679" s="418"/>
      <c r="AL679" s="418"/>
      <c r="AM679" s="299"/>
    </row>
    <row r="680" spans="1:39" ht="15.75" hidden="1" outlineLevel="1">
      <c r="A680" s="524"/>
      <c r="B680" s="281" t="s">
        <v>499</v>
      </c>
      <c r="C680" s="284"/>
      <c r="D680" s="284"/>
      <c r="E680" s="284"/>
      <c r="F680" s="284"/>
      <c r="G680" s="284"/>
      <c r="H680" s="284"/>
      <c r="I680" s="284"/>
      <c r="J680" s="284"/>
      <c r="K680" s="284"/>
      <c r="L680" s="284"/>
      <c r="M680" s="284"/>
      <c r="N680" s="284"/>
      <c r="O680" s="284"/>
      <c r="P680" s="284"/>
      <c r="Q680" s="284"/>
      <c r="R680" s="284"/>
      <c r="S680" s="284"/>
      <c r="T680" s="284"/>
      <c r="U680" s="284"/>
      <c r="V680" s="284"/>
      <c r="W680" s="284"/>
      <c r="X680" s="284"/>
      <c r="Y680" s="405"/>
      <c r="Z680" s="418"/>
      <c r="AA680" s="418"/>
      <c r="AB680" s="418"/>
      <c r="AC680" s="418"/>
      <c r="AD680" s="418"/>
      <c r="AE680" s="418"/>
      <c r="AF680" s="418"/>
      <c r="AG680" s="418"/>
      <c r="AH680" s="418"/>
      <c r="AI680" s="418"/>
      <c r="AJ680" s="418"/>
      <c r="AK680" s="418"/>
      <c r="AL680" s="418"/>
      <c r="AM680" s="299"/>
    </row>
    <row r="681" spans="1:39" hidden="1" outlineLevel="1">
      <c r="A681" s="524">
        <v>25</v>
      </c>
      <c r="B681" s="421" t="s">
        <v>116</v>
      </c>
      <c r="C681" s="284" t="s">
        <v>24</v>
      </c>
      <c r="D681" s="288"/>
      <c r="E681" s="288"/>
      <c r="F681" s="288"/>
      <c r="G681" s="288"/>
      <c r="H681" s="288"/>
      <c r="I681" s="288"/>
      <c r="J681" s="288"/>
      <c r="K681" s="288"/>
      <c r="L681" s="288"/>
      <c r="M681" s="288"/>
      <c r="N681" s="288">
        <v>12</v>
      </c>
      <c r="O681" s="288"/>
      <c r="P681" s="288"/>
      <c r="Q681" s="288"/>
      <c r="R681" s="288"/>
      <c r="S681" s="288"/>
      <c r="T681" s="288"/>
      <c r="U681" s="288"/>
      <c r="V681" s="288"/>
      <c r="W681" s="288"/>
      <c r="X681" s="288"/>
      <c r="Y681" s="419"/>
      <c r="Z681" s="403"/>
      <c r="AA681" s="403"/>
      <c r="AB681" s="403"/>
      <c r="AC681" s="403"/>
      <c r="AD681" s="403"/>
      <c r="AE681" s="403"/>
      <c r="AF681" s="408"/>
      <c r="AG681" s="408"/>
      <c r="AH681" s="408"/>
      <c r="AI681" s="408"/>
      <c r="AJ681" s="408"/>
      <c r="AK681" s="408"/>
      <c r="AL681" s="408"/>
      <c r="AM681" s="289">
        <f>SUM(Y681:AL681)</f>
        <v>0</v>
      </c>
    </row>
    <row r="682" spans="1:39" hidden="1" outlineLevel="1">
      <c r="A682" s="524"/>
      <c r="B682" s="287" t="s">
        <v>309</v>
      </c>
      <c r="C682" s="284" t="s">
        <v>162</v>
      </c>
      <c r="D682" s="288"/>
      <c r="E682" s="288"/>
      <c r="F682" s="288"/>
      <c r="G682" s="288"/>
      <c r="H682" s="288"/>
      <c r="I682" s="288"/>
      <c r="J682" s="288"/>
      <c r="K682" s="288"/>
      <c r="L682" s="288"/>
      <c r="M682" s="288"/>
      <c r="N682" s="288">
        <f>N681</f>
        <v>12</v>
      </c>
      <c r="O682" s="288"/>
      <c r="P682" s="288"/>
      <c r="Q682" s="288"/>
      <c r="R682" s="288"/>
      <c r="S682" s="288"/>
      <c r="T682" s="288"/>
      <c r="U682" s="288"/>
      <c r="V682" s="288"/>
      <c r="W682" s="288"/>
      <c r="X682" s="288"/>
      <c r="Y682" s="404">
        <f>Y681</f>
        <v>0</v>
      </c>
      <c r="Z682" s="404">
        <f t="shared" ref="Z682" si="1960">Z681</f>
        <v>0</v>
      </c>
      <c r="AA682" s="404">
        <f t="shared" ref="AA682" si="1961">AA681</f>
        <v>0</v>
      </c>
      <c r="AB682" s="404">
        <f t="shared" ref="AB682" si="1962">AB681</f>
        <v>0</v>
      </c>
      <c r="AC682" s="404">
        <f t="shared" ref="AC682" si="1963">AC681</f>
        <v>0</v>
      </c>
      <c r="AD682" s="404">
        <f t="shared" ref="AD682" si="1964">AD681</f>
        <v>0</v>
      </c>
      <c r="AE682" s="404">
        <f t="shared" ref="AE682" si="1965">AE681</f>
        <v>0</v>
      </c>
      <c r="AF682" s="404">
        <f t="shared" ref="AF682" si="1966">AF681</f>
        <v>0</v>
      </c>
      <c r="AG682" s="404">
        <f t="shared" ref="AG682" si="1967">AG681</f>
        <v>0</v>
      </c>
      <c r="AH682" s="404">
        <f t="shared" ref="AH682" si="1968">AH681</f>
        <v>0</v>
      </c>
      <c r="AI682" s="404">
        <f t="shared" ref="AI682" si="1969">AI681</f>
        <v>0</v>
      </c>
      <c r="AJ682" s="404">
        <f t="shared" ref="AJ682" si="1970">AJ681</f>
        <v>0</v>
      </c>
      <c r="AK682" s="404">
        <f t="shared" ref="AK682" si="1971">AK681</f>
        <v>0</v>
      </c>
      <c r="AL682" s="404">
        <f t="shared" ref="AL682" si="1972">AL681</f>
        <v>0</v>
      </c>
      <c r="AM682" s="299"/>
    </row>
    <row r="683" spans="1:39" hidden="1" outlineLevel="1">
      <c r="A683" s="524"/>
      <c r="B683" s="287"/>
      <c r="C683" s="284"/>
      <c r="D683" s="284"/>
      <c r="E683" s="284"/>
      <c r="F683" s="284"/>
      <c r="G683" s="284"/>
      <c r="H683" s="284"/>
      <c r="I683" s="284"/>
      <c r="J683" s="284"/>
      <c r="K683" s="284"/>
      <c r="L683" s="284"/>
      <c r="M683" s="284"/>
      <c r="N683" s="284"/>
      <c r="O683" s="284"/>
      <c r="P683" s="284"/>
      <c r="Q683" s="284"/>
      <c r="R683" s="284"/>
      <c r="S683" s="284"/>
      <c r="T683" s="284"/>
      <c r="U683" s="284"/>
      <c r="V683" s="284"/>
      <c r="W683" s="284"/>
      <c r="X683" s="284"/>
      <c r="Y683" s="405"/>
      <c r="Z683" s="418"/>
      <c r="AA683" s="418"/>
      <c r="AB683" s="418"/>
      <c r="AC683" s="418"/>
      <c r="AD683" s="418"/>
      <c r="AE683" s="418"/>
      <c r="AF683" s="418"/>
      <c r="AG683" s="418"/>
      <c r="AH683" s="418"/>
      <c r="AI683" s="418"/>
      <c r="AJ683" s="418"/>
      <c r="AK683" s="418"/>
      <c r="AL683" s="418"/>
      <c r="AM683" s="299"/>
    </row>
    <row r="684" spans="1:39" hidden="1" outlineLevel="1">
      <c r="A684" s="524">
        <v>26</v>
      </c>
      <c r="B684" s="421" t="s">
        <v>117</v>
      </c>
      <c r="C684" s="284" t="s">
        <v>24</v>
      </c>
      <c r="D684" s="288"/>
      <c r="E684" s="288"/>
      <c r="F684" s="288"/>
      <c r="G684" s="288"/>
      <c r="H684" s="288"/>
      <c r="I684" s="288"/>
      <c r="J684" s="288"/>
      <c r="K684" s="288"/>
      <c r="L684" s="288"/>
      <c r="M684" s="288"/>
      <c r="N684" s="288">
        <v>12</v>
      </c>
      <c r="O684" s="288"/>
      <c r="P684" s="288"/>
      <c r="Q684" s="288"/>
      <c r="R684" s="288"/>
      <c r="S684" s="288"/>
      <c r="T684" s="288"/>
      <c r="U684" s="288"/>
      <c r="V684" s="288"/>
      <c r="W684" s="288"/>
      <c r="X684" s="288"/>
      <c r="Y684" s="419"/>
      <c r="Z684" s="403"/>
      <c r="AA684" s="403"/>
      <c r="AB684" s="403"/>
      <c r="AC684" s="403"/>
      <c r="AD684" s="403"/>
      <c r="AE684" s="403"/>
      <c r="AF684" s="408"/>
      <c r="AG684" s="408"/>
      <c r="AH684" s="408"/>
      <c r="AI684" s="408"/>
      <c r="AJ684" s="408"/>
      <c r="AK684" s="408"/>
      <c r="AL684" s="408"/>
      <c r="AM684" s="289">
        <f>SUM(Y684:AL684)</f>
        <v>0</v>
      </c>
    </row>
    <row r="685" spans="1:39" hidden="1" outlineLevel="1">
      <c r="A685" s="524"/>
      <c r="B685" s="287" t="s">
        <v>309</v>
      </c>
      <c r="C685" s="284" t="s">
        <v>162</v>
      </c>
      <c r="D685" s="288"/>
      <c r="E685" s="288"/>
      <c r="F685" s="288"/>
      <c r="G685" s="288"/>
      <c r="H685" s="288"/>
      <c r="I685" s="288"/>
      <c r="J685" s="288"/>
      <c r="K685" s="288"/>
      <c r="L685" s="288"/>
      <c r="M685" s="288"/>
      <c r="N685" s="288">
        <f>N684</f>
        <v>12</v>
      </c>
      <c r="O685" s="288"/>
      <c r="P685" s="288"/>
      <c r="Q685" s="288"/>
      <c r="R685" s="288"/>
      <c r="S685" s="288"/>
      <c r="T685" s="288"/>
      <c r="U685" s="288"/>
      <c r="V685" s="288"/>
      <c r="W685" s="288"/>
      <c r="X685" s="288"/>
      <c r="Y685" s="404">
        <f>Y684</f>
        <v>0</v>
      </c>
      <c r="Z685" s="404">
        <f t="shared" ref="Z685" si="1973">Z684</f>
        <v>0</v>
      </c>
      <c r="AA685" s="404">
        <f t="shared" ref="AA685" si="1974">AA684</f>
        <v>0</v>
      </c>
      <c r="AB685" s="404">
        <f t="shared" ref="AB685" si="1975">AB684</f>
        <v>0</v>
      </c>
      <c r="AC685" s="404">
        <f t="shared" ref="AC685" si="1976">AC684</f>
        <v>0</v>
      </c>
      <c r="AD685" s="404">
        <f t="shared" ref="AD685" si="1977">AD684</f>
        <v>0</v>
      </c>
      <c r="AE685" s="404">
        <f t="shared" ref="AE685" si="1978">AE684</f>
        <v>0</v>
      </c>
      <c r="AF685" s="404">
        <f t="shared" ref="AF685" si="1979">AF684</f>
        <v>0</v>
      </c>
      <c r="AG685" s="404">
        <f t="shared" ref="AG685" si="1980">AG684</f>
        <v>0</v>
      </c>
      <c r="AH685" s="404">
        <f t="shared" ref="AH685" si="1981">AH684</f>
        <v>0</v>
      </c>
      <c r="AI685" s="404">
        <f t="shared" ref="AI685" si="1982">AI684</f>
        <v>0</v>
      </c>
      <c r="AJ685" s="404">
        <f t="shared" ref="AJ685" si="1983">AJ684</f>
        <v>0</v>
      </c>
      <c r="AK685" s="404">
        <f t="shared" ref="AK685" si="1984">AK684</f>
        <v>0</v>
      </c>
      <c r="AL685" s="404">
        <f t="shared" ref="AL685" si="1985">AL684</f>
        <v>0</v>
      </c>
      <c r="AM685" s="299"/>
    </row>
    <row r="686" spans="1:39" hidden="1" outlineLevel="1">
      <c r="A686" s="524"/>
      <c r="B686" s="287"/>
      <c r="C686" s="284"/>
      <c r="D686" s="284"/>
      <c r="E686" s="284"/>
      <c r="F686" s="284"/>
      <c r="G686" s="284"/>
      <c r="H686" s="284"/>
      <c r="I686" s="284"/>
      <c r="J686" s="284"/>
      <c r="K686" s="284"/>
      <c r="L686" s="284"/>
      <c r="M686" s="284"/>
      <c r="N686" s="284"/>
      <c r="O686" s="284"/>
      <c r="P686" s="284"/>
      <c r="Q686" s="284"/>
      <c r="R686" s="284"/>
      <c r="S686" s="284"/>
      <c r="T686" s="284"/>
      <c r="U686" s="284"/>
      <c r="V686" s="284"/>
      <c r="W686" s="284"/>
      <c r="X686" s="284"/>
      <c r="Y686" s="405"/>
      <c r="Z686" s="418"/>
      <c r="AA686" s="418"/>
      <c r="AB686" s="418"/>
      <c r="AC686" s="418"/>
      <c r="AD686" s="418"/>
      <c r="AE686" s="418"/>
      <c r="AF686" s="418"/>
      <c r="AG686" s="418"/>
      <c r="AH686" s="418"/>
      <c r="AI686" s="418"/>
      <c r="AJ686" s="418"/>
      <c r="AK686" s="418"/>
      <c r="AL686" s="418"/>
      <c r="AM686" s="299"/>
    </row>
    <row r="687" spans="1:39" ht="30" hidden="1" outlineLevel="1">
      <c r="A687" s="524">
        <v>27</v>
      </c>
      <c r="B687" s="421" t="s">
        <v>118</v>
      </c>
      <c r="C687" s="284" t="s">
        <v>24</v>
      </c>
      <c r="D687" s="288"/>
      <c r="E687" s="288"/>
      <c r="F687" s="288"/>
      <c r="G687" s="288"/>
      <c r="H687" s="288"/>
      <c r="I687" s="288"/>
      <c r="J687" s="288"/>
      <c r="K687" s="288"/>
      <c r="L687" s="288"/>
      <c r="M687" s="288"/>
      <c r="N687" s="288">
        <v>12</v>
      </c>
      <c r="O687" s="288"/>
      <c r="P687" s="288"/>
      <c r="Q687" s="288"/>
      <c r="R687" s="288"/>
      <c r="S687" s="288"/>
      <c r="T687" s="288"/>
      <c r="U687" s="288"/>
      <c r="V687" s="288"/>
      <c r="W687" s="288"/>
      <c r="X687" s="288"/>
      <c r="Y687" s="419"/>
      <c r="Z687" s="403"/>
      <c r="AA687" s="403"/>
      <c r="AB687" s="403"/>
      <c r="AC687" s="403"/>
      <c r="AD687" s="403"/>
      <c r="AE687" s="403"/>
      <c r="AF687" s="408"/>
      <c r="AG687" s="408"/>
      <c r="AH687" s="408"/>
      <c r="AI687" s="408"/>
      <c r="AJ687" s="408"/>
      <c r="AK687" s="408"/>
      <c r="AL687" s="408"/>
      <c r="AM687" s="289">
        <f>SUM(Y687:AL687)</f>
        <v>0</v>
      </c>
    </row>
    <row r="688" spans="1:39" hidden="1" outlineLevel="1">
      <c r="A688" s="524"/>
      <c r="B688" s="287" t="s">
        <v>309</v>
      </c>
      <c r="C688" s="284" t="s">
        <v>162</v>
      </c>
      <c r="D688" s="288"/>
      <c r="E688" s="288"/>
      <c r="F688" s="288"/>
      <c r="G688" s="288"/>
      <c r="H688" s="288"/>
      <c r="I688" s="288"/>
      <c r="J688" s="288"/>
      <c r="K688" s="288"/>
      <c r="L688" s="288"/>
      <c r="M688" s="288"/>
      <c r="N688" s="288">
        <f>N687</f>
        <v>12</v>
      </c>
      <c r="O688" s="288"/>
      <c r="P688" s="288"/>
      <c r="Q688" s="288"/>
      <c r="R688" s="288"/>
      <c r="S688" s="288"/>
      <c r="T688" s="288"/>
      <c r="U688" s="288"/>
      <c r="V688" s="288"/>
      <c r="W688" s="288"/>
      <c r="X688" s="288"/>
      <c r="Y688" s="404">
        <f>Y687</f>
        <v>0</v>
      </c>
      <c r="Z688" s="404">
        <f t="shared" ref="Z688" si="1986">Z687</f>
        <v>0</v>
      </c>
      <c r="AA688" s="404">
        <f t="shared" ref="AA688" si="1987">AA687</f>
        <v>0</v>
      </c>
      <c r="AB688" s="404">
        <f t="shared" ref="AB688" si="1988">AB687</f>
        <v>0</v>
      </c>
      <c r="AC688" s="404">
        <f t="shared" ref="AC688" si="1989">AC687</f>
        <v>0</v>
      </c>
      <c r="AD688" s="404">
        <f t="shared" ref="AD688" si="1990">AD687</f>
        <v>0</v>
      </c>
      <c r="AE688" s="404">
        <f t="shared" ref="AE688" si="1991">AE687</f>
        <v>0</v>
      </c>
      <c r="AF688" s="404">
        <f t="shared" ref="AF688" si="1992">AF687</f>
        <v>0</v>
      </c>
      <c r="AG688" s="404">
        <f t="shared" ref="AG688" si="1993">AG687</f>
        <v>0</v>
      </c>
      <c r="AH688" s="404">
        <f t="shared" ref="AH688" si="1994">AH687</f>
        <v>0</v>
      </c>
      <c r="AI688" s="404">
        <f t="shared" ref="AI688" si="1995">AI687</f>
        <v>0</v>
      </c>
      <c r="AJ688" s="404">
        <f t="shared" ref="AJ688" si="1996">AJ687</f>
        <v>0</v>
      </c>
      <c r="AK688" s="404">
        <f t="shared" ref="AK688" si="1997">AK687</f>
        <v>0</v>
      </c>
      <c r="AL688" s="404">
        <f t="shared" ref="AL688" si="1998">AL687</f>
        <v>0</v>
      </c>
      <c r="AM688" s="299"/>
    </row>
    <row r="689" spans="1:39" hidden="1" outlineLevel="1">
      <c r="A689" s="524"/>
      <c r="B689" s="287"/>
      <c r="C689" s="284"/>
      <c r="D689" s="284"/>
      <c r="E689" s="284"/>
      <c r="F689" s="284"/>
      <c r="G689" s="284"/>
      <c r="H689" s="284"/>
      <c r="I689" s="284"/>
      <c r="J689" s="284"/>
      <c r="K689" s="284"/>
      <c r="L689" s="284"/>
      <c r="M689" s="284"/>
      <c r="N689" s="284"/>
      <c r="O689" s="284"/>
      <c r="P689" s="284"/>
      <c r="Q689" s="284"/>
      <c r="R689" s="284"/>
      <c r="S689" s="284"/>
      <c r="T689" s="284"/>
      <c r="U689" s="284"/>
      <c r="V689" s="284"/>
      <c r="W689" s="284"/>
      <c r="X689" s="284"/>
      <c r="Y689" s="405"/>
      <c r="Z689" s="418"/>
      <c r="AA689" s="418"/>
      <c r="AB689" s="418"/>
      <c r="AC689" s="418"/>
      <c r="AD689" s="418"/>
      <c r="AE689" s="418"/>
      <c r="AF689" s="418"/>
      <c r="AG689" s="418"/>
      <c r="AH689" s="418"/>
      <c r="AI689" s="418"/>
      <c r="AJ689" s="418"/>
      <c r="AK689" s="418"/>
      <c r="AL689" s="418"/>
      <c r="AM689" s="299"/>
    </row>
    <row r="690" spans="1:39" ht="30" hidden="1" outlineLevel="1">
      <c r="A690" s="524">
        <v>28</v>
      </c>
      <c r="B690" s="421" t="s">
        <v>119</v>
      </c>
      <c r="C690" s="284" t="s">
        <v>24</v>
      </c>
      <c r="D690" s="288"/>
      <c r="E690" s="288"/>
      <c r="F690" s="288"/>
      <c r="G690" s="288"/>
      <c r="H690" s="288"/>
      <c r="I690" s="288"/>
      <c r="J690" s="288"/>
      <c r="K690" s="288"/>
      <c r="L690" s="288"/>
      <c r="M690" s="288"/>
      <c r="N690" s="288">
        <v>12</v>
      </c>
      <c r="O690" s="288"/>
      <c r="P690" s="288"/>
      <c r="Q690" s="288"/>
      <c r="R690" s="288"/>
      <c r="S690" s="288"/>
      <c r="T690" s="288"/>
      <c r="U690" s="288"/>
      <c r="V690" s="288"/>
      <c r="W690" s="288"/>
      <c r="X690" s="288"/>
      <c r="Y690" s="419"/>
      <c r="Z690" s="403"/>
      <c r="AA690" s="403"/>
      <c r="AB690" s="403"/>
      <c r="AC690" s="403"/>
      <c r="AD690" s="403"/>
      <c r="AE690" s="403"/>
      <c r="AF690" s="408"/>
      <c r="AG690" s="408"/>
      <c r="AH690" s="408"/>
      <c r="AI690" s="408"/>
      <c r="AJ690" s="408"/>
      <c r="AK690" s="408"/>
      <c r="AL690" s="408"/>
      <c r="AM690" s="289">
        <f>SUM(Y690:AL690)</f>
        <v>0</v>
      </c>
    </row>
    <row r="691" spans="1:39" hidden="1" outlineLevel="1">
      <c r="A691" s="524"/>
      <c r="B691" s="287" t="s">
        <v>309</v>
      </c>
      <c r="C691" s="284" t="s">
        <v>162</v>
      </c>
      <c r="D691" s="288"/>
      <c r="E691" s="288"/>
      <c r="F691" s="288"/>
      <c r="G691" s="288"/>
      <c r="H691" s="288"/>
      <c r="I691" s="288"/>
      <c r="J691" s="288"/>
      <c r="K691" s="288"/>
      <c r="L691" s="288"/>
      <c r="M691" s="288"/>
      <c r="N691" s="288">
        <f>N690</f>
        <v>12</v>
      </c>
      <c r="O691" s="288"/>
      <c r="P691" s="288"/>
      <c r="Q691" s="288"/>
      <c r="R691" s="288"/>
      <c r="S691" s="288"/>
      <c r="T691" s="288"/>
      <c r="U691" s="288"/>
      <c r="V691" s="288"/>
      <c r="W691" s="288"/>
      <c r="X691" s="288"/>
      <c r="Y691" s="404">
        <f>Y690</f>
        <v>0</v>
      </c>
      <c r="Z691" s="404">
        <f t="shared" ref="Z691" si="1999">Z690</f>
        <v>0</v>
      </c>
      <c r="AA691" s="404">
        <f t="shared" ref="AA691" si="2000">AA690</f>
        <v>0</v>
      </c>
      <c r="AB691" s="404">
        <f t="shared" ref="AB691" si="2001">AB690</f>
        <v>0</v>
      </c>
      <c r="AC691" s="404">
        <f t="shared" ref="AC691" si="2002">AC690</f>
        <v>0</v>
      </c>
      <c r="AD691" s="404">
        <f t="shared" ref="AD691" si="2003">AD690</f>
        <v>0</v>
      </c>
      <c r="AE691" s="404">
        <f t="shared" ref="AE691" si="2004">AE690</f>
        <v>0</v>
      </c>
      <c r="AF691" s="404">
        <f t="shared" ref="AF691" si="2005">AF690</f>
        <v>0</v>
      </c>
      <c r="AG691" s="404">
        <f t="shared" ref="AG691" si="2006">AG690</f>
        <v>0</v>
      </c>
      <c r="AH691" s="404">
        <f t="shared" ref="AH691" si="2007">AH690</f>
        <v>0</v>
      </c>
      <c r="AI691" s="404">
        <f t="shared" ref="AI691" si="2008">AI690</f>
        <v>0</v>
      </c>
      <c r="AJ691" s="404">
        <f t="shared" ref="AJ691" si="2009">AJ690</f>
        <v>0</v>
      </c>
      <c r="AK691" s="404">
        <f t="shared" ref="AK691" si="2010">AK690</f>
        <v>0</v>
      </c>
      <c r="AL691" s="404">
        <f t="shared" ref="AL691" si="2011">AL690</f>
        <v>0</v>
      </c>
      <c r="AM691" s="299"/>
    </row>
    <row r="692" spans="1:39" hidden="1" outlineLevel="1">
      <c r="A692" s="524"/>
      <c r="B692" s="287"/>
      <c r="C692" s="284"/>
      <c r="D692" s="284"/>
      <c r="E692" s="284"/>
      <c r="F692" s="284"/>
      <c r="G692" s="284"/>
      <c r="H692" s="284"/>
      <c r="I692" s="284"/>
      <c r="J692" s="284"/>
      <c r="K692" s="284"/>
      <c r="L692" s="284"/>
      <c r="M692" s="284"/>
      <c r="N692" s="284"/>
      <c r="O692" s="284"/>
      <c r="P692" s="284"/>
      <c r="Q692" s="284"/>
      <c r="R692" s="284"/>
      <c r="S692" s="284"/>
      <c r="T692" s="284"/>
      <c r="U692" s="284"/>
      <c r="V692" s="284"/>
      <c r="W692" s="284"/>
      <c r="X692" s="284"/>
      <c r="Y692" s="405"/>
      <c r="Z692" s="418"/>
      <c r="AA692" s="418"/>
      <c r="AB692" s="418"/>
      <c r="AC692" s="418"/>
      <c r="AD692" s="418"/>
      <c r="AE692" s="418"/>
      <c r="AF692" s="418"/>
      <c r="AG692" s="418"/>
      <c r="AH692" s="418"/>
      <c r="AI692" s="418"/>
      <c r="AJ692" s="418"/>
      <c r="AK692" s="418"/>
      <c r="AL692" s="418"/>
      <c r="AM692" s="299"/>
    </row>
    <row r="693" spans="1:39" ht="30" hidden="1" outlineLevel="1">
      <c r="A693" s="524">
        <v>29</v>
      </c>
      <c r="B693" s="421" t="s">
        <v>120</v>
      </c>
      <c r="C693" s="284" t="s">
        <v>24</v>
      </c>
      <c r="D693" s="288"/>
      <c r="E693" s="288"/>
      <c r="F693" s="288"/>
      <c r="G693" s="288"/>
      <c r="H693" s="288"/>
      <c r="I693" s="288"/>
      <c r="J693" s="288"/>
      <c r="K693" s="288"/>
      <c r="L693" s="288"/>
      <c r="M693" s="288"/>
      <c r="N693" s="288">
        <v>3</v>
      </c>
      <c r="O693" s="288"/>
      <c r="P693" s="288"/>
      <c r="Q693" s="288"/>
      <c r="R693" s="288"/>
      <c r="S693" s="288"/>
      <c r="T693" s="288"/>
      <c r="U693" s="288"/>
      <c r="V693" s="288"/>
      <c r="W693" s="288"/>
      <c r="X693" s="288"/>
      <c r="Y693" s="419"/>
      <c r="Z693" s="403"/>
      <c r="AA693" s="403"/>
      <c r="AB693" s="403"/>
      <c r="AC693" s="403"/>
      <c r="AD693" s="403"/>
      <c r="AE693" s="403"/>
      <c r="AF693" s="408"/>
      <c r="AG693" s="408"/>
      <c r="AH693" s="408"/>
      <c r="AI693" s="408"/>
      <c r="AJ693" s="408"/>
      <c r="AK693" s="408"/>
      <c r="AL693" s="408"/>
      <c r="AM693" s="289">
        <f>SUM(Y693:AL693)</f>
        <v>0</v>
      </c>
    </row>
    <row r="694" spans="1:39" hidden="1" outlineLevel="1">
      <c r="A694" s="524"/>
      <c r="B694" s="287" t="s">
        <v>309</v>
      </c>
      <c r="C694" s="284" t="s">
        <v>162</v>
      </c>
      <c r="D694" s="288"/>
      <c r="E694" s="288"/>
      <c r="F694" s="288"/>
      <c r="G694" s="288"/>
      <c r="H694" s="288"/>
      <c r="I694" s="288"/>
      <c r="J694" s="288"/>
      <c r="K694" s="288"/>
      <c r="L694" s="288"/>
      <c r="M694" s="288"/>
      <c r="N694" s="288">
        <f>N693</f>
        <v>3</v>
      </c>
      <c r="O694" s="288"/>
      <c r="P694" s="288"/>
      <c r="Q694" s="288"/>
      <c r="R694" s="288"/>
      <c r="S694" s="288"/>
      <c r="T694" s="288"/>
      <c r="U694" s="288"/>
      <c r="V694" s="288"/>
      <c r="W694" s="288"/>
      <c r="X694" s="288"/>
      <c r="Y694" s="404">
        <f>Y693</f>
        <v>0</v>
      </c>
      <c r="Z694" s="404">
        <f t="shared" ref="Z694" si="2012">Z693</f>
        <v>0</v>
      </c>
      <c r="AA694" s="404">
        <f t="shared" ref="AA694" si="2013">AA693</f>
        <v>0</v>
      </c>
      <c r="AB694" s="404">
        <f t="shared" ref="AB694" si="2014">AB693</f>
        <v>0</v>
      </c>
      <c r="AC694" s="404">
        <f t="shared" ref="AC694" si="2015">AC693</f>
        <v>0</v>
      </c>
      <c r="AD694" s="404">
        <f t="shared" ref="AD694" si="2016">AD693</f>
        <v>0</v>
      </c>
      <c r="AE694" s="404">
        <f t="shared" ref="AE694" si="2017">AE693</f>
        <v>0</v>
      </c>
      <c r="AF694" s="404">
        <f t="shared" ref="AF694" si="2018">AF693</f>
        <v>0</v>
      </c>
      <c r="AG694" s="404">
        <f t="shared" ref="AG694" si="2019">AG693</f>
        <v>0</v>
      </c>
      <c r="AH694" s="404">
        <f t="shared" ref="AH694" si="2020">AH693</f>
        <v>0</v>
      </c>
      <c r="AI694" s="404">
        <f t="shared" ref="AI694" si="2021">AI693</f>
        <v>0</v>
      </c>
      <c r="AJ694" s="404">
        <f t="shared" ref="AJ694" si="2022">AJ693</f>
        <v>0</v>
      </c>
      <c r="AK694" s="404">
        <f t="shared" ref="AK694" si="2023">AK693</f>
        <v>0</v>
      </c>
      <c r="AL694" s="404">
        <f t="shared" ref="AL694" si="2024">AL693</f>
        <v>0</v>
      </c>
      <c r="AM694" s="299"/>
    </row>
    <row r="695" spans="1:39" hidden="1" outlineLevel="1">
      <c r="A695" s="524"/>
      <c r="B695" s="287"/>
      <c r="C695" s="284"/>
      <c r="D695" s="284"/>
      <c r="E695" s="284"/>
      <c r="F695" s="284"/>
      <c r="G695" s="284"/>
      <c r="H695" s="284"/>
      <c r="I695" s="284"/>
      <c r="J695" s="284"/>
      <c r="K695" s="284"/>
      <c r="L695" s="284"/>
      <c r="M695" s="284"/>
      <c r="N695" s="284"/>
      <c r="O695" s="284"/>
      <c r="P695" s="284"/>
      <c r="Q695" s="284"/>
      <c r="R695" s="284"/>
      <c r="S695" s="284"/>
      <c r="T695" s="284"/>
      <c r="U695" s="284"/>
      <c r="V695" s="284"/>
      <c r="W695" s="284"/>
      <c r="X695" s="284"/>
      <c r="Y695" s="405"/>
      <c r="Z695" s="418"/>
      <c r="AA695" s="418"/>
      <c r="AB695" s="418"/>
      <c r="AC695" s="418"/>
      <c r="AD695" s="418"/>
      <c r="AE695" s="418"/>
      <c r="AF695" s="418"/>
      <c r="AG695" s="418"/>
      <c r="AH695" s="418"/>
      <c r="AI695" s="418"/>
      <c r="AJ695" s="418"/>
      <c r="AK695" s="418"/>
      <c r="AL695" s="418"/>
      <c r="AM695" s="299"/>
    </row>
    <row r="696" spans="1:39" ht="30" hidden="1" outlineLevel="1">
      <c r="A696" s="524">
        <v>30</v>
      </c>
      <c r="B696" s="421" t="s">
        <v>121</v>
      </c>
      <c r="C696" s="284" t="s">
        <v>24</v>
      </c>
      <c r="D696" s="288"/>
      <c r="E696" s="288"/>
      <c r="F696" s="288"/>
      <c r="G696" s="288"/>
      <c r="H696" s="288"/>
      <c r="I696" s="288"/>
      <c r="J696" s="288"/>
      <c r="K696" s="288"/>
      <c r="L696" s="288"/>
      <c r="M696" s="288"/>
      <c r="N696" s="288">
        <v>12</v>
      </c>
      <c r="O696" s="288"/>
      <c r="P696" s="288"/>
      <c r="Q696" s="288"/>
      <c r="R696" s="288"/>
      <c r="S696" s="288"/>
      <c r="T696" s="288"/>
      <c r="U696" s="288"/>
      <c r="V696" s="288"/>
      <c r="W696" s="288"/>
      <c r="X696" s="288"/>
      <c r="Y696" s="419"/>
      <c r="Z696" s="403"/>
      <c r="AA696" s="403"/>
      <c r="AB696" s="403"/>
      <c r="AC696" s="403"/>
      <c r="AD696" s="403"/>
      <c r="AE696" s="403"/>
      <c r="AF696" s="408"/>
      <c r="AG696" s="408"/>
      <c r="AH696" s="408"/>
      <c r="AI696" s="408"/>
      <c r="AJ696" s="408"/>
      <c r="AK696" s="408"/>
      <c r="AL696" s="408"/>
      <c r="AM696" s="289">
        <f>SUM(Y696:AL696)</f>
        <v>0</v>
      </c>
    </row>
    <row r="697" spans="1:39" hidden="1" outlineLevel="1">
      <c r="A697" s="524"/>
      <c r="B697" s="287" t="s">
        <v>309</v>
      </c>
      <c r="C697" s="284" t="s">
        <v>162</v>
      </c>
      <c r="D697" s="288"/>
      <c r="E697" s="288"/>
      <c r="F697" s="288"/>
      <c r="G697" s="288"/>
      <c r="H697" s="288"/>
      <c r="I697" s="288"/>
      <c r="J697" s="288"/>
      <c r="K697" s="288"/>
      <c r="L697" s="288"/>
      <c r="M697" s="288"/>
      <c r="N697" s="288">
        <f>N696</f>
        <v>12</v>
      </c>
      <c r="O697" s="288"/>
      <c r="P697" s="288"/>
      <c r="Q697" s="288"/>
      <c r="R697" s="288"/>
      <c r="S697" s="288"/>
      <c r="T697" s="288"/>
      <c r="U697" s="288"/>
      <c r="V697" s="288"/>
      <c r="W697" s="288"/>
      <c r="X697" s="288"/>
      <c r="Y697" s="404">
        <f>Y696</f>
        <v>0</v>
      </c>
      <c r="Z697" s="404">
        <f t="shared" ref="Z697" si="2025">Z696</f>
        <v>0</v>
      </c>
      <c r="AA697" s="404">
        <f t="shared" ref="AA697" si="2026">AA696</f>
        <v>0</v>
      </c>
      <c r="AB697" s="404">
        <f t="shared" ref="AB697" si="2027">AB696</f>
        <v>0</v>
      </c>
      <c r="AC697" s="404">
        <f t="shared" ref="AC697" si="2028">AC696</f>
        <v>0</v>
      </c>
      <c r="AD697" s="404">
        <f t="shared" ref="AD697" si="2029">AD696</f>
        <v>0</v>
      </c>
      <c r="AE697" s="404">
        <f t="shared" ref="AE697" si="2030">AE696</f>
        <v>0</v>
      </c>
      <c r="AF697" s="404">
        <f t="shared" ref="AF697" si="2031">AF696</f>
        <v>0</v>
      </c>
      <c r="AG697" s="404">
        <f t="shared" ref="AG697" si="2032">AG696</f>
        <v>0</v>
      </c>
      <c r="AH697" s="404">
        <f t="shared" ref="AH697" si="2033">AH696</f>
        <v>0</v>
      </c>
      <c r="AI697" s="404">
        <f t="shared" ref="AI697" si="2034">AI696</f>
        <v>0</v>
      </c>
      <c r="AJ697" s="404">
        <f t="shared" ref="AJ697" si="2035">AJ696</f>
        <v>0</v>
      </c>
      <c r="AK697" s="404">
        <f t="shared" ref="AK697" si="2036">AK696</f>
        <v>0</v>
      </c>
      <c r="AL697" s="404">
        <f t="shared" ref="AL697" si="2037">AL696</f>
        <v>0</v>
      </c>
      <c r="AM697" s="299"/>
    </row>
    <row r="698" spans="1:39" hidden="1" outlineLevel="1">
      <c r="A698" s="524"/>
      <c r="B698" s="287"/>
      <c r="C698" s="284"/>
      <c r="D698" s="284"/>
      <c r="E698" s="284"/>
      <c r="F698" s="284"/>
      <c r="G698" s="284"/>
      <c r="H698" s="284"/>
      <c r="I698" s="284"/>
      <c r="J698" s="284"/>
      <c r="K698" s="284"/>
      <c r="L698" s="284"/>
      <c r="M698" s="284"/>
      <c r="N698" s="284"/>
      <c r="O698" s="284"/>
      <c r="P698" s="284"/>
      <c r="Q698" s="284"/>
      <c r="R698" s="284"/>
      <c r="S698" s="284"/>
      <c r="T698" s="284"/>
      <c r="U698" s="284"/>
      <c r="V698" s="284"/>
      <c r="W698" s="284"/>
      <c r="X698" s="284"/>
      <c r="Y698" s="405"/>
      <c r="Z698" s="418"/>
      <c r="AA698" s="418"/>
      <c r="AB698" s="418"/>
      <c r="AC698" s="418"/>
      <c r="AD698" s="418"/>
      <c r="AE698" s="418"/>
      <c r="AF698" s="418"/>
      <c r="AG698" s="418"/>
      <c r="AH698" s="418"/>
      <c r="AI698" s="418"/>
      <c r="AJ698" s="418"/>
      <c r="AK698" s="418"/>
      <c r="AL698" s="418"/>
      <c r="AM698" s="299"/>
    </row>
    <row r="699" spans="1:39" ht="30" hidden="1" outlineLevel="1">
      <c r="A699" s="524">
        <v>31</v>
      </c>
      <c r="B699" s="421" t="s">
        <v>122</v>
      </c>
      <c r="C699" s="284" t="s">
        <v>24</v>
      </c>
      <c r="D699" s="288"/>
      <c r="E699" s="288"/>
      <c r="F699" s="288"/>
      <c r="G699" s="288"/>
      <c r="H699" s="288"/>
      <c r="I699" s="288"/>
      <c r="J699" s="288"/>
      <c r="K699" s="288"/>
      <c r="L699" s="288"/>
      <c r="M699" s="288"/>
      <c r="N699" s="288">
        <v>12</v>
      </c>
      <c r="O699" s="288"/>
      <c r="P699" s="288"/>
      <c r="Q699" s="288"/>
      <c r="R699" s="288"/>
      <c r="S699" s="288"/>
      <c r="T699" s="288"/>
      <c r="U699" s="288"/>
      <c r="V699" s="288"/>
      <c r="W699" s="288"/>
      <c r="X699" s="288"/>
      <c r="Y699" s="419"/>
      <c r="Z699" s="403"/>
      <c r="AA699" s="403"/>
      <c r="AB699" s="403"/>
      <c r="AC699" s="403"/>
      <c r="AD699" s="403"/>
      <c r="AE699" s="403"/>
      <c r="AF699" s="408"/>
      <c r="AG699" s="408"/>
      <c r="AH699" s="408"/>
      <c r="AI699" s="408"/>
      <c r="AJ699" s="408"/>
      <c r="AK699" s="408"/>
      <c r="AL699" s="408"/>
      <c r="AM699" s="289">
        <f>SUM(Y699:AL699)</f>
        <v>0</v>
      </c>
    </row>
    <row r="700" spans="1:39" hidden="1" outlineLevel="1">
      <c r="A700" s="524"/>
      <c r="B700" s="287" t="s">
        <v>309</v>
      </c>
      <c r="C700" s="284" t="s">
        <v>162</v>
      </c>
      <c r="D700" s="288"/>
      <c r="E700" s="288"/>
      <c r="F700" s="288"/>
      <c r="G700" s="288"/>
      <c r="H700" s="288"/>
      <c r="I700" s="288"/>
      <c r="J700" s="288"/>
      <c r="K700" s="288"/>
      <c r="L700" s="288"/>
      <c r="M700" s="288"/>
      <c r="N700" s="288">
        <f>N699</f>
        <v>12</v>
      </c>
      <c r="O700" s="288"/>
      <c r="P700" s="288"/>
      <c r="Q700" s="288"/>
      <c r="R700" s="288"/>
      <c r="S700" s="288"/>
      <c r="T700" s="288"/>
      <c r="U700" s="288"/>
      <c r="V700" s="288"/>
      <c r="W700" s="288"/>
      <c r="X700" s="288"/>
      <c r="Y700" s="404">
        <f>Y699</f>
        <v>0</v>
      </c>
      <c r="Z700" s="404">
        <f t="shared" ref="Z700" si="2038">Z699</f>
        <v>0</v>
      </c>
      <c r="AA700" s="404">
        <f t="shared" ref="AA700" si="2039">AA699</f>
        <v>0</v>
      </c>
      <c r="AB700" s="404">
        <f t="shared" ref="AB700" si="2040">AB699</f>
        <v>0</v>
      </c>
      <c r="AC700" s="404">
        <f t="shared" ref="AC700" si="2041">AC699</f>
        <v>0</v>
      </c>
      <c r="AD700" s="404">
        <f t="shared" ref="AD700" si="2042">AD699</f>
        <v>0</v>
      </c>
      <c r="AE700" s="404">
        <f t="shared" ref="AE700" si="2043">AE699</f>
        <v>0</v>
      </c>
      <c r="AF700" s="404">
        <f t="shared" ref="AF700" si="2044">AF699</f>
        <v>0</v>
      </c>
      <c r="AG700" s="404">
        <f t="shared" ref="AG700" si="2045">AG699</f>
        <v>0</v>
      </c>
      <c r="AH700" s="404">
        <f t="shared" ref="AH700" si="2046">AH699</f>
        <v>0</v>
      </c>
      <c r="AI700" s="404">
        <f t="shared" ref="AI700" si="2047">AI699</f>
        <v>0</v>
      </c>
      <c r="AJ700" s="404">
        <f t="shared" ref="AJ700" si="2048">AJ699</f>
        <v>0</v>
      </c>
      <c r="AK700" s="404">
        <f t="shared" ref="AK700" si="2049">AK699</f>
        <v>0</v>
      </c>
      <c r="AL700" s="404">
        <f t="shared" ref="AL700" si="2050">AL699</f>
        <v>0</v>
      </c>
      <c r="AM700" s="299"/>
    </row>
    <row r="701" spans="1:39" hidden="1" outlineLevel="1">
      <c r="A701" s="524"/>
      <c r="B701" s="421"/>
      <c r="C701" s="284"/>
      <c r="D701" s="284"/>
      <c r="E701" s="284"/>
      <c r="F701" s="284"/>
      <c r="G701" s="284"/>
      <c r="H701" s="284"/>
      <c r="I701" s="284"/>
      <c r="J701" s="284"/>
      <c r="K701" s="284"/>
      <c r="L701" s="284"/>
      <c r="M701" s="284"/>
      <c r="N701" s="284"/>
      <c r="O701" s="284"/>
      <c r="P701" s="284"/>
      <c r="Q701" s="284"/>
      <c r="R701" s="284"/>
      <c r="S701" s="284"/>
      <c r="T701" s="284"/>
      <c r="U701" s="284"/>
      <c r="V701" s="284"/>
      <c r="W701" s="284"/>
      <c r="X701" s="284"/>
      <c r="Y701" s="405"/>
      <c r="Z701" s="418"/>
      <c r="AA701" s="418"/>
      <c r="AB701" s="418"/>
      <c r="AC701" s="418"/>
      <c r="AD701" s="418"/>
      <c r="AE701" s="418"/>
      <c r="AF701" s="418"/>
      <c r="AG701" s="418"/>
      <c r="AH701" s="418"/>
      <c r="AI701" s="418"/>
      <c r="AJ701" s="418"/>
      <c r="AK701" s="418"/>
      <c r="AL701" s="418"/>
      <c r="AM701" s="299"/>
    </row>
    <row r="702" spans="1:39" ht="30" hidden="1" outlineLevel="1">
      <c r="A702" s="524">
        <v>32</v>
      </c>
      <c r="B702" s="421" t="s">
        <v>123</v>
      </c>
      <c r="C702" s="284" t="s">
        <v>24</v>
      </c>
      <c r="D702" s="288"/>
      <c r="E702" s="288"/>
      <c r="F702" s="288"/>
      <c r="G702" s="288"/>
      <c r="H702" s="288"/>
      <c r="I702" s="288"/>
      <c r="J702" s="288"/>
      <c r="K702" s="288"/>
      <c r="L702" s="288"/>
      <c r="M702" s="288"/>
      <c r="N702" s="288">
        <v>12</v>
      </c>
      <c r="O702" s="288"/>
      <c r="P702" s="288"/>
      <c r="Q702" s="288"/>
      <c r="R702" s="288"/>
      <c r="S702" s="288"/>
      <c r="T702" s="288"/>
      <c r="U702" s="288"/>
      <c r="V702" s="288"/>
      <c r="W702" s="288"/>
      <c r="X702" s="288"/>
      <c r="Y702" s="419"/>
      <c r="Z702" s="403"/>
      <c r="AA702" s="403"/>
      <c r="AB702" s="403"/>
      <c r="AC702" s="403"/>
      <c r="AD702" s="403"/>
      <c r="AE702" s="403"/>
      <c r="AF702" s="408"/>
      <c r="AG702" s="408"/>
      <c r="AH702" s="408"/>
      <c r="AI702" s="408"/>
      <c r="AJ702" s="408"/>
      <c r="AK702" s="408"/>
      <c r="AL702" s="408"/>
      <c r="AM702" s="289">
        <f>SUM(Y702:AL702)</f>
        <v>0</v>
      </c>
    </row>
    <row r="703" spans="1:39" hidden="1" outlineLevel="1">
      <c r="A703" s="524"/>
      <c r="B703" s="287" t="s">
        <v>309</v>
      </c>
      <c r="C703" s="284" t="s">
        <v>162</v>
      </c>
      <c r="D703" s="288"/>
      <c r="E703" s="288"/>
      <c r="F703" s="288"/>
      <c r="G703" s="288"/>
      <c r="H703" s="288"/>
      <c r="I703" s="288"/>
      <c r="J703" s="288"/>
      <c r="K703" s="288"/>
      <c r="L703" s="288"/>
      <c r="M703" s="288"/>
      <c r="N703" s="288">
        <f>N702</f>
        <v>12</v>
      </c>
      <c r="O703" s="288"/>
      <c r="P703" s="288"/>
      <c r="Q703" s="288"/>
      <c r="R703" s="288"/>
      <c r="S703" s="288"/>
      <c r="T703" s="288"/>
      <c r="U703" s="288"/>
      <c r="V703" s="288"/>
      <c r="W703" s="288"/>
      <c r="X703" s="288"/>
      <c r="Y703" s="404">
        <f>Y702</f>
        <v>0</v>
      </c>
      <c r="Z703" s="404">
        <f t="shared" ref="Z703" si="2051">Z702</f>
        <v>0</v>
      </c>
      <c r="AA703" s="404">
        <f t="shared" ref="AA703" si="2052">AA702</f>
        <v>0</v>
      </c>
      <c r="AB703" s="404">
        <f t="shared" ref="AB703" si="2053">AB702</f>
        <v>0</v>
      </c>
      <c r="AC703" s="404">
        <f t="shared" ref="AC703" si="2054">AC702</f>
        <v>0</v>
      </c>
      <c r="AD703" s="404">
        <f t="shared" ref="AD703" si="2055">AD702</f>
        <v>0</v>
      </c>
      <c r="AE703" s="404">
        <f t="shared" ref="AE703" si="2056">AE702</f>
        <v>0</v>
      </c>
      <c r="AF703" s="404">
        <f t="shared" ref="AF703" si="2057">AF702</f>
        <v>0</v>
      </c>
      <c r="AG703" s="404">
        <f t="shared" ref="AG703" si="2058">AG702</f>
        <v>0</v>
      </c>
      <c r="AH703" s="404">
        <f t="shared" ref="AH703" si="2059">AH702</f>
        <v>0</v>
      </c>
      <c r="AI703" s="404">
        <f t="shared" ref="AI703" si="2060">AI702</f>
        <v>0</v>
      </c>
      <c r="AJ703" s="404">
        <f t="shared" ref="AJ703" si="2061">AJ702</f>
        <v>0</v>
      </c>
      <c r="AK703" s="404">
        <f t="shared" ref="AK703" si="2062">AK702</f>
        <v>0</v>
      </c>
      <c r="AL703" s="404">
        <f t="shared" ref="AL703" si="2063">AL702</f>
        <v>0</v>
      </c>
      <c r="AM703" s="299"/>
    </row>
    <row r="704" spans="1:39" hidden="1" outlineLevel="1">
      <c r="A704" s="524"/>
      <c r="B704" s="421"/>
      <c r="C704" s="284"/>
      <c r="D704" s="284"/>
      <c r="E704" s="284"/>
      <c r="F704" s="284"/>
      <c r="G704" s="284"/>
      <c r="H704" s="284"/>
      <c r="I704" s="284"/>
      <c r="J704" s="284"/>
      <c r="K704" s="284"/>
      <c r="L704" s="284"/>
      <c r="M704" s="284"/>
      <c r="N704" s="284"/>
      <c r="O704" s="284"/>
      <c r="P704" s="284"/>
      <c r="Q704" s="284"/>
      <c r="R704" s="284"/>
      <c r="S704" s="284"/>
      <c r="T704" s="284"/>
      <c r="U704" s="284"/>
      <c r="V704" s="284"/>
      <c r="W704" s="284"/>
      <c r="X704" s="284"/>
      <c r="Y704" s="405"/>
      <c r="Z704" s="418"/>
      <c r="AA704" s="418"/>
      <c r="AB704" s="418"/>
      <c r="AC704" s="418"/>
      <c r="AD704" s="418"/>
      <c r="AE704" s="418"/>
      <c r="AF704" s="418"/>
      <c r="AG704" s="418"/>
      <c r="AH704" s="418"/>
      <c r="AI704" s="418"/>
      <c r="AJ704" s="418"/>
      <c r="AK704" s="418"/>
      <c r="AL704" s="418"/>
      <c r="AM704" s="299"/>
    </row>
    <row r="705" spans="1:39" ht="15.75" hidden="1" outlineLevel="1">
      <c r="A705" s="524"/>
      <c r="B705" s="281" t="s">
        <v>500</v>
      </c>
      <c r="C705" s="284"/>
      <c r="D705" s="284"/>
      <c r="E705" s="284"/>
      <c r="F705" s="284"/>
      <c r="G705" s="284"/>
      <c r="H705" s="284"/>
      <c r="I705" s="284"/>
      <c r="J705" s="284"/>
      <c r="K705" s="284"/>
      <c r="L705" s="284"/>
      <c r="M705" s="284"/>
      <c r="N705" s="284"/>
      <c r="O705" s="284"/>
      <c r="P705" s="284"/>
      <c r="Q705" s="284"/>
      <c r="R705" s="284"/>
      <c r="S705" s="284"/>
      <c r="T705" s="284"/>
      <c r="U705" s="284"/>
      <c r="V705" s="284"/>
      <c r="W705" s="284"/>
      <c r="X705" s="284"/>
      <c r="Y705" s="405"/>
      <c r="Z705" s="418"/>
      <c r="AA705" s="418"/>
      <c r="AB705" s="418"/>
      <c r="AC705" s="418"/>
      <c r="AD705" s="418"/>
      <c r="AE705" s="418"/>
      <c r="AF705" s="418"/>
      <c r="AG705" s="418"/>
      <c r="AH705" s="418"/>
      <c r="AI705" s="418"/>
      <c r="AJ705" s="418"/>
      <c r="AK705" s="418"/>
      <c r="AL705" s="418"/>
      <c r="AM705" s="299"/>
    </row>
    <row r="706" spans="1:39" hidden="1" outlineLevel="1">
      <c r="A706" s="524">
        <v>33</v>
      </c>
      <c r="B706" s="421" t="s">
        <v>124</v>
      </c>
      <c r="C706" s="284" t="s">
        <v>24</v>
      </c>
      <c r="D706" s="288"/>
      <c r="E706" s="288"/>
      <c r="F706" s="288"/>
      <c r="G706" s="288"/>
      <c r="H706" s="288"/>
      <c r="I706" s="288"/>
      <c r="J706" s="288"/>
      <c r="K706" s="288"/>
      <c r="L706" s="288"/>
      <c r="M706" s="288"/>
      <c r="N706" s="288">
        <v>0</v>
      </c>
      <c r="O706" s="288"/>
      <c r="P706" s="288"/>
      <c r="Q706" s="288"/>
      <c r="R706" s="288"/>
      <c r="S706" s="288"/>
      <c r="T706" s="288"/>
      <c r="U706" s="288"/>
      <c r="V706" s="288"/>
      <c r="W706" s="288"/>
      <c r="X706" s="288"/>
      <c r="Y706" s="419"/>
      <c r="Z706" s="403"/>
      <c r="AA706" s="403"/>
      <c r="AB706" s="403"/>
      <c r="AC706" s="403"/>
      <c r="AD706" s="403"/>
      <c r="AE706" s="403"/>
      <c r="AF706" s="408"/>
      <c r="AG706" s="408"/>
      <c r="AH706" s="408"/>
      <c r="AI706" s="408"/>
      <c r="AJ706" s="408"/>
      <c r="AK706" s="408"/>
      <c r="AL706" s="408"/>
      <c r="AM706" s="289">
        <f>SUM(Y706:AL706)</f>
        <v>0</v>
      </c>
    </row>
    <row r="707" spans="1:39" hidden="1" outlineLevel="1">
      <c r="A707" s="524"/>
      <c r="B707" s="287" t="s">
        <v>309</v>
      </c>
      <c r="C707" s="284" t="s">
        <v>162</v>
      </c>
      <c r="D707" s="288"/>
      <c r="E707" s="288"/>
      <c r="F707" s="288"/>
      <c r="G707" s="288"/>
      <c r="H707" s="288"/>
      <c r="I707" s="288"/>
      <c r="J707" s="288"/>
      <c r="K707" s="288"/>
      <c r="L707" s="288"/>
      <c r="M707" s="288"/>
      <c r="N707" s="288">
        <f>N706</f>
        <v>0</v>
      </c>
      <c r="O707" s="288"/>
      <c r="P707" s="288"/>
      <c r="Q707" s="288"/>
      <c r="R707" s="288"/>
      <c r="S707" s="288"/>
      <c r="T707" s="288"/>
      <c r="U707" s="288"/>
      <c r="V707" s="288"/>
      <c r="W707" s="288"/>
      <c r="X707" s="288"/>
      <c r="Y707" s="404">
        <f>Y706</f>
        <v>0</v>
      </c>
      <c r="Z707" s="404">
        <f t="shared" ref="Z707" si="2064">Z706</f>
        <v>0</v>
      </c>
      <c r="AA707" s="404">
        <f t="shared" ref="AA707" si="2065">AA706</f>
        <v>0</v>
      </c>
      <c r="AB707" s="404">
        <f t="shared" ref="AB707" si="2066">AB706</f>
        <v>0</v>
      </c>
      <c r="AC707" s="404">
        <f t="shared" ref="AC707" si="2067">AC706</f>
        <v>0</v>
      </c>
      <c r="AD707" s="404">
        <f t="shared" ref="AD707" si="2068">AD706</f>
        <v>0</v>
      </c>
      <c r="AE707" s="404">
        <f t="shared" ref="AE707" si="2069">AE706</f>
        <v>0</v>
      </c>
      <c r="AF707" s="404">
        <f t="shared" ref="AF707" si="2070">AF706</f>
        <v>0</v>
      </c>
      <c r="AG707" s="404">
        <f t="shared" ref="AG707" si="2071">AG706</f>
        <v>0</v>
      </c>
      <c r="AH707" s="404">
        <f t="shared" ref="AH707" si="2072">AH706</f>
        <v>0</v>
      </c>
      <c r="AI707" s="404">
        <f t="shared" ref="AI707" si="2073">AI706</f>
        <v>0</v>
      </c>
      <c r="AJ707" s="404">
        <f t="shared" ref="AJ707" si="2074">AJ706</f>
        <v>0</v>
      </c>
      <c r="AK707" s="404">
        <f t="shared" ref="AK707" si="2075">AK706</f>
        <v>0</v>
      </c>
      <c r="AL707" s="404">
        <f t="shared" ref="AL707" si="2076">AL706</f>
        <v>0</v>
      </c>
      <c r="AM707" s="299"/>
    </row>
    <row r="708" spans="1:39" hidden="1" outlineLevel="1">
      <c r="A708" s="524"/>
      <c r="B708" s="421"/>
      <c r="C708" s="284"/>
      <c r="D708" s="284"/>
      <c r="E708" s="284"/>
      <c r="F708" s="284"/>
      <c r="G708" s="284"/>
      <c r="H708" s="284"/>
      <c r="I708" s="284"/>
      <c r="J708" s="284"/>
      <c r="K708" s="284"/>
      <c r="L708" s="284"/>
      <c r="M708" s="284"/>
      <c r="N708" s="284"/>
      <c r="O708" s="284"/>
      <c r="P708" s="284"/>
      <c r="Q708" s="284"/>
      <c r="R708" s="284"/>
      <c r="S708" s="284"/>
      <c r="T708" s="284"/>
      <c r="U708" s="284"/>
      <c r="V708" s="284"/>
      <c r="W708" s="284"/>
      <c r="X708" s="284"/>
      <c r="Y708" s="405"/>
      <c r="Z708" s="418"/>
      <c r="AA708" s="418"/>
      <c r="AB708" s="418"/>
      <c r="AC708" s="418"/>
      <c r="AD708" s="418"/>
      <c r="AE708" s="418"/>
      <c r="AF708" s="418"/>
      <c r="AG708" s="418"/>
      <c r="AH708" s="418"/>
      <c r="AI708" s="418"/>
      <c r="AJ708" s="418"/>
      <c r="AK708" s="418"/>
      <c r="AL708" s="418"/>
      <c r="AM708" s="299"/>
    </row>
    <row r="709" spans="1:39" hidden="1" outlineLevel="1">
      <c r="A709" s="524">
        <v>34</v>
      </c>
      <c r="B709" s="421" t="s">
        <v>125</v>
      </c>
      <c r="C709" s="284" t="s">
        <v>24</v>
      </c>
      <c r="D709" s="288"/>
      <c r="E709" s="288"/>
      <c r="F709" s="288"/>
      <c r="G709" s="288"/>
      <c r="H709" s="288"/>
      <c r="I709" s="288"/>
      <c r="J709" s="288"/>
      <c r="K709" s="288"/>
      <c r="L709" s="288"/>
      <c r="M709" s="288"/>
      <c r="N709" s="288">
        <v>0</v>
      </c>
      <c r="O709" s="288"/>
      <c r="P709" s="288"/>
      <c r="Q709" s="288"/>
      <c r="R709" s="288"/>
      <c r="S709" s="288"/>
      <c r="T709" s="288"/>
      <c r="U709" s="288"/>
      <c r="V709" s="288"/>
      <c r="W709" s="288"/>
      <c r="X709" s="288"/>
      <c r="Y709" s="419"/>
      <c r="Z709" s="403"/>
      <c r="AA709" s="403"/>
      <c r="AB709" s="403"/>
      <c r="AC709" s="403"/>
      <c r="AD709" s="403"/>
      <c r="AE709" s="403"/>
      <c r="AF709" s="408"/>
      <c r="AG709" s="408"/>
      <c r="AH709" s="408"/>
      <c r="AI709" s="408"/>
      <c r="AJ709" s="408"/>
      <c r="AK709" s="408"/>
      <c r="AL709" s="408"/>
      <c r="AM709" s="289">
        <f>SUM(Y709:AL709)</f>
        <v>0</v>
      </c>
    </row>
    <row r="710" spans="1:39" hidden="1" outlineLevel="1">
      <c r="A710" s="524"/>
      <c r="B710" s="287" t="s">
        <v>309</v>
      </c>
      <c r="C710" s="284" t="s">
        <v>162</v>
      </c>
      <c r="D710" s="288"/>
      <c r="E710" s="288"/>
      <c r="F710" s="288"/>
      <c r="G710" s="288"/>
      <c r="H710" s="288"/>
      <c r="I710" s="288"/>
      <c r="J710" s="288"/>
      <c r="K710" s="288"/>
      <c r="L710" s="288"/>
      <c r="M710" s="288"/>
      <c r="N710" s="288">
        <f>N709</f>
        <v>0</v>
      </c>
      <c r="O710" s="288"/>
      <c r="P710" s="288"/>
      <c r="Q710" s="288"/>
      <c r="R710" s="288"/>
      <c r="S710" s="288"/>
      <c r="T710" s="288"/>
      <c r="U710" s="288"/>
      <c r="V710" s="288"/>
      <c r="W710" s="288"/>
      <c r="X710" s="288"/>
      <c r="Y710" s="404">
        <f>Y709</f>
        <v>0</v>
      </c>
      <c r="Z710" s="404">
        <f t="shared" ref="Z710" si="2077">Z709</f>
        <v>0</v>
      </c>
      <c r="AA710" s="404">
        <f t="shared" ref="AA710" si="2078">AA709</f>
        <v>0</v>
      </c>
      <c r="AB710" s="404">
        <f t="shared" ref="AB710" si="2079">AB709</f>
        <v>0</v>
      </c>
      <c r="AC710" s="404">
        <f t="shared" ref="AC710" si="2080">AC709</f>
        <v>0</v>
      </c>
      <c r="AD710" s="404">
        <f t="shared" ref="AD710" si="2081">AD709</f>
        <v>0</v>
      </c>
      <c r="AE710" s="404">
        <f t="shared" ref="AE710" si="2082">AE709</f>
        <v>0</v>
      </c>
      <c r="AF710" s="404">
        <f t="shared" ref="AF710" si="2083">AF709</f>
        <v>0</v>
      </c>
      <c r="AG710" s="404">
        <f t="shared" ref="AG710" si="2084">AG709</f>
        <v>0</v>
      </c>
      <c r="AH710" s="404">
        <f t="shared" ref="AH710" si="2085">AH709</f>
        <v>0</v>
      </c>
      <c r="AI710" s="404">
        <f t="shared" ref="AI710" si="2086">AI709</f>
        <v>0</v>
      </c>
      <c r="AJ710" s="404">
        <f t="shared" ref="AJ710" si="2087">AJ709</f>
        <v>0</v>
      </c>
      <c r="AK710" s="404">
        <f t="shared" ref="AK710" si="2088">AK709</f>
        <v>0</v>
      </c>
      <c r="AL710" s="404">
        <f t="shared" ref="AL710" si="2089">AL709</f>
        <v>0</v>
      </c>
      <c r="AM710" s="299"/>
    </row>
    <row r="711" spans="1:39" hidden="1" outlineLevel="1">
      <c r="A711" s="524"/>
      <c r="B711" s="421"/>
      <c r="C711" s="284"/>
      <c r="D711" s="284"/>
      <c r="E711" s="284"/>
      <c r="F711" s="284"/>
      <c r="G711" s="284"/>
      <c r="H711" s="284"/>
      <c r="I711" s="284"/>
      <c r="J711" s="284"/>
      <c r="K711" s="284"/>
      <c r="L711" s="284"/>
      <c r="M711" s="284"/>
      <c r="N711" s="284"/>
      <c r="O711" s="284"/>
      <c r="P711" s="284"/>
      <c r="Q711" s="284"/>
      <c r="R711" s="284"/>
      <c r="S711" s="284"/>
      <c r="T711" s="284"/>
      <c r="U711" s="284"/>
      <c r="V711" s="284"/>
      <c r="W711" s="284"/>
      <c r="X711" s="284"/>
      <c r="Y711" s="405"/>
      <c r="Z711" s="418"/>
      <c r="AA711" s="418"/>
      <c r="AB711" s="418"/>
      <c r="AC711" s="418"/>
      <c r="AD711" s="418"/>
      <c r="AE711" s="418"/>
      <c r="AF711" s="418"/>
      <c r="AG711" s="418"/>
      <c r="AH711" s="418"/>
      <c r="AI711" s="418"/>
      <c r="AJ711" s="418"/>
      <c r="AK711" s="418"/>
      <c r="AL711" s="418"/>
      <c r="AM711" s="299"/>
    </row>
    <row r="712" spans="1:39" hidden="1" outlineLevel="1">
      <c r="A712" s="524">
        <v>35</v>
      </c>
      <c r="B712" s="421" t="s">
        <v>126</v>
      </c>
      <c r="C712" s="284" t="s">
        <v>24</v>
      </c>
      <c r="D712" s="288"/>
      <c r="E712" s="288"/>
      <c r="F712" s="288"/>
      <c r="G712" s="288"/>
      <c r="H712" s="288"/>
      <c r="I712" s="288"/>
      <c r="J712" s="288"/>
      <c r="K712" s="288"/>
      <c r="L712" s="288"/>
      <c r="M712" s="288"/>
      <c r="N712" s="288">
        <v>0</v>
      </c>
      <c r="O712" s="288"/>
      <c r="P712" s="288"/>
      <c r="Q712" s="288"/>
      <c r="R712" s="288"/>
      <c r="S712" s="288"/>
      <c r="T712" s="288"/>
      <c r="U712" s="288"/>
      <c r="V712" s="288"/>
      <c r="W712" s="288"/>
      <c r="X712" s="288"/>
      <c r="Y712" s="419"/>
      <c r="Z712" s="403"/>
      <c r="AA712" s="403"/>
      <c r="AB712" s="403"/>
      <c r="AC712" s="403"/>
      <c r="AD712" s="403"/>
      <c r="AE712" s="403"/>
      <c r="AF712" s="408"/>
      <c r="AG712" s="408"/>
      <c r="AH712" s="408"/>
      <c r="AI712" s="408"/>
      <c r="AJ712" s="408"/>
      <c r="AK712" s="408"/>
      <c r="AL712" s="408"/>
      <c r="AM712" s="289">
        <f>SUM(Y712:AL712)</f>
        <v>0</v>
      </c>
    </row>
    <row r="713" spans="1:39" hidden="1" outlineLevel="1">
      <c r="A713" s="524"/>
      <c r="B713" s="287" t="s">
        <v>309</v>
      </c>
      <c r="C713" s="284" t="s">
        <v>162</v>
      </c>
      <c r="D713" s="288"/>
      <c r="E713" s="288"/>
      <c r="F713" s="288"/>
      <c r="G713" s="288"/>
      <c r="H713" s="288"/>
      <c r="I713" s="288"/>
      <c r="J713" s="288"/>
      <c r="K713" s="288"/>
      <c r="L713" s="288"/>
      <c r="M713" s="288"/>
      <c r="N713" s="288">
        <f>N712</f>
        <v>0</v>
      </c>
      <c r="O713" s="288"/>
      <c r="P713" s="288"/>
      <c r="Q713" s="288"/>
      <c r="R713" s="288"/>
      <c r="S713" s="288"/>
      <c r="T713" s="288"/>
      <c r="U713" s="288"/>
      <c r="V713" s="288"/>
      <c r="W713" s="288"/>
      <c r="X713" s="288"/>
      <c r="Y713" s="404">
        <f>Y712</f>
        <v>0</v>
      </c>
      <c r="Z713" s="404">
        <f t="shared" ref="Z713" si="2090">Z712</f>
        <v>0</v>
      </c>
      <c r="AA713" s="404">
        <f t="shared" ref="AA713" si="2091">AA712</f>
        <v>0</v>
      </c>
      <c r="AB713" s="404">
        <f t="shared" ref="AB713" si="2092">AB712</f>
        <v>0</v>
      </c>
      <c r="AC713" s="404">
        <f t="shared" ref="AC713" si="2093">AC712</f>
        <v>0</v>
      </c>
      <c r="AD713" s="404">
        <f t="shared" ref="AD713" si="2094">AD712</f>
        <v>0</v>
      </c>
      <c r="AE713" s="404">
        <f t="shared" ref="AE713" si="2095">AE712</f>
        <v>0</v>
      </c>
      <c r="AF713" s="404">
        <f t="shared" ref="AF713" si="2096">AF712</f>
        <v>0</v>
      </c>
      <c r="AG713" s="404">
        <f t="shared" ref="AG713" si="2097">AG712</f>
        <v>0</v>
      </c>
      <c r="AH713" s="404">
        <f t="shared" ref="AH713" si="2098">AH712</f>
        <v>0</v>
      </c>
      <c r="AI713" s="404">
        <f t="shared" ref="AI713" si="2099">AI712</f>
        <v>0</v>
      </c>
      <c r="AJ713" s="404">
        <f t="shared" ref="AJ713" si="2100">AJ712</f>
        <v>0</v>
      </c>
      <c r="AK713" s="404">
        <f t="shared" ref="AK713" si="2101">AK712</f>
        <v>0</v>
      </c>
      <c r="AL713" s="404">
        <f t="shared" ref="AL713" si="2102">AL712</f>
        <v>0</v>
      </c>
      <c r="AM713" s="299"/>
    </row>
    <row r="714" spans="1:39" hidden="1" outlineLevel="1">
      <c r="A714" s="524"/>
      <c r="B714" s="424"/>
      <c r="C714" s="284"/>
      <c r="D714" s="284"/>
      <c r="E714" s="284"/>
      <c r="F714" s="284"/>
      <c r="G714" s="284"/>
      <c r="H714" s="284"/>
      <c r="I714" s="284"/>
      <c r="J714" s="284"/>
      <c r="K714" s="284"/>
      <c r="L714" s="284"/>
      <c r="M714" s="284"/>
      <c r="N714" s="284"/>
      <c r="O714" s="284"/>
      <c r="P714" s="284"/>
      <c r="Q714" s="284"/>
      <c r="R714" s="284"/>
      <c r="S714" s="284"/>
      <c r="T714" s="284"/>
      <c r="U714" s="284"/>
      <c r="V714" s="284"/>
      <c r="W714" s="284"/>
      <c r="X714" s="284"/>
      <c r="Y714" s="405"/>
      <c r="Z714" s="418"/>
      <c r="AA714" s="418"/>
      <c r="AB714" s="418"/>
      <c r="AC714" s="418"/>
      <c r="AD714" s="418"/>
      <c r="AE714" s="418"/>
      <c r="AF714" s="418"/>
      <c r="AG714" s="418"/>
      <c r="AH714" s="418"/>
      <c r="AI714" s="418"/>
      <c r="AJ714" s="418"/>
      <c r="AK714" s="418"/>
      <c r="AL714" s="418"/>
      <c r="AM714" s="299"/>
    </row>
    <row r="715" spans="1:39" ht="15.75" hidden="1" outlineLevel="1">
      <c r="A715" s="524"/>
      <c r="B715" s="281" t="s">
        <v>501</v>
      </c>
      <c r="C715" s="284"/>
      <c r="D715" s="284"/>
      <c r="E715" s="284"/>
      <c r="F715" s="284"/>
      <c r="G715" s="284"/>
      <c r="H715" s="284"/>
      <c r="I715" s="284"/>
      <c r="J715" s="284"/>
      <c r="K715" s="284"/>
      <c r="L715" s="284"/>
      <c r="M715" s="284"/>
      <c r="N715" s="284"/>
      <c r="O715" s="284"/>
      <c r="P715" s="284"/>
      <c r="Q715" s="284"/>
      <c r="R715" s="284"/>
      <c r="S715" s="284"/>
      <c r="T715" s="284"/>
      <c r="U715" s="284"/>
      <c r="V715" s="284"/>
      <c r="W715" s="284"/>
      <c r="X715" s="284"/>
      <c r="Y715" s="405"/>
      <c r="Z715" s="418"/>
      <c r="AA715" s="418"/>
      <c r="AB715" s="418"/>
      <c r="AC715" s="418"/>
      <c r="AD715" s="418"/>
      <c r="AE715" s="418"/>
      <c r="AF715" s="418"/>
      <c r="AG715" s="418"/>
      <c r="AH715" s="418"/>
      <c r="AI715" s="418"/>
      <c r="AJ715" s="418"/>
      <c r="AK715" s="418"/>
      <c r="AL715" s="418"/>
      <c r="AM715" s="299"/>
    </row>
    <row r="716" spans="1:39" ht="45" hidden="1" outlineLevel="1">
      <c r="A716" s="524">
        <v>36</v>
      </c>
      <c r="B716" s="421" t="s">
        <v>127</v>
      </c>
      <c r="C716" s="284" t="s">
        <v>24</v>
      </c>
      <c r="D716" s="288"/>
      <c r="E716" s="288"/>
      <c r="F716" s="288"/>
      <c r="G716" s="288"/>
      <c r="H716" s="288"/>
      <c r="I716" s="288"/>
      <c r="J716" s="288"/>
      <c r="K716" s="288"/>
      <c r="L716" s="288"/>
      <c r="M716" s="288"/>
      <c r="N716" s="288">
        <v>12</v>
      </c>
      <c r="O716" s="288"/>
      <c r="P716" s="288"/>
      <c r="Q716" s="288"/>
      <c r="R716" s="288"/>
      <c r="S716" s="288"/>
      <c r="T716" s="288"/>
      <c r="U716" s="288"/>
      <c r="V716" s="288"/>
      <c r="W716" s="288"/>
      <c r="X716" s="288"/>
      <c r="Y716" s="419"/>
      <c r="Z716" s="403"/>
      <c r="AA716" s="403"/>
      <c r="AB716" s="403"/>
      <c r="AC716" s="403"/>
      <c r="AD716" s="403"/>
      <c r="AE716" s="403"/>
      <c r="AF716" s="408"/>
      <c r="AG716" s="408"/>
      <c r="AH716" s="408"/>
      <c r="AI716" s="408"/>
      <c r="AJ716" s="408"/>
      <c r="AK716" s="408"/>
      <c r="AL716" s="408"/>
      <c r="AM716" s="289">
        <f>SUM(Y716:AL716)</f>
        <v>0</v>
      </c>
    </row>
    <row r="717" spans="1:39" hidden="1" outlineLevel="1">
      <c r="A717" s="524"/>
      <c r="B717" s="287" t="s">
        <v>309</v>
      </c>
      <c r="C717" s="284" t="s">
        <v>162</v>
      </c>
      <c r="D717" s="288"/>
      <c r="E717" s="288"/>
      <c r="F717" s="288"/>
      <c r="G717" s="288"/>
      <c r="H717" s="288"/>
      <c r="I717" s="288"/>
      <c r="J717" s="288"/>
      <c r="K717" s="288"/>
      <c r="L717" s="288"/>
      <c r="M717" s="288"/>
      <c r="N717" s="288">
        <f>N716</f>
        <v>12</v>
      </c>
      <c r="O717" s="288"/>
      <c r="P717" s="288"/>
      <c r="Q717" s="288"/>
      <c r="R717" s="288"/>
      <c r="S717" s="288"/>
      <c r="T717" s="288"/>
      <c r="U717" s="288"/>
      <c r="V717" s="288"/>
      <c r="W717" s="288"/>
      <c r="X717" s="288"/>
      <c r="Y717" s="404">
        <f>Y716</f>
        <v>0</v>
      </c>
      <c r="Z717" s="404">
        <f t="shared" ref="Z717" si="2103">Z716</f>
        <v>0</v>
      </c>
      <c r="AA717" s="404">
        <f t="shared" ref="AA717" si="2104">AA716</f>
        <v>0</v>
      </c>
      <c r="AB717" s="404">
        <f t="shared" ref="AB717" si="2105">AB716</f>
        <v>0</v>
      </c>
      <c r="AC717" s="404">
        <f t="shared" ref="AC717" si="2106">AC716</f>
        <v>0</v>
      </c>
      <c r="AD717" s="404">
        <f t="shared" ref="AD717" si="2107">AD716</f>
        <v>0</v>
      </c>
      <c r="AE717" s="404">
        <f t="shared" ref="AE717" si="2108">AE716</f>
        <v>0</v>
      </c>
      <c r="AF717" s="404">
        <f t="shared" ref="AF717" si="2109">AF716</f>
        <v>0</v>
      </c>
      <c r="AG717" s="404">
        <f t="shared" ref="AG717" si="2110">AG716</f>
        <v>0</v>
      </c>
      <c r="AH717" s="404">
        <f t="shared" ref="AH717" si="2111">AH716</f>
        <v>0</v>
      </c>
      <c r="AI717" s="404">
        <f t="shared" ref="AI717" si="2112">AI716</f>
        <v>0</v>
      </c>
      <c r="AJ717" s="404">
        <f t="shared" ref="AJ717" si="2113">AJ716</f>
        <v>0</v>
      </c>
      <c r="AK717" s="404">
        <f t="shared" ref="AK717" si="2114">AK716</f>
        <v>0</v>
      </c>
      <c r="AL717" s="404">
        <f t="shared" ref="AL717" si="2115">AL716</f>
        <v>0</v>
      </c>
      <c r="AM717" s="299"/>
    </row>
    <row r="718" spans="1:39" hidden="1" outlineLevel="1">
      <c r="A718" s="524"/>
      <c r="B718" s="421"/>
      <c r="C718" s="284"/>
      <c r="D718" s="284"/>
      <c r="E718" s="284"/>
      <c r="F718" s="284"/>
      <c r="G718" s="284"/>
      <c r="H718" s="284"/>
      <c r="I718" s="284"/>
      <c r="J718" s="284"/>
      <c r="K718" s="284"/>
      <c r="L718" s="284"/>
      <c r="M718" s="284"/>
      <c r="N718" s="284"/>
      <c r="O718" s="284"/>
      <c r="P718" s="284"/>
      <c r="Q718" s="284"/>
      <c r="R718" s="284"/>
      <c r="S718" s="284"/>
      <c r="T718" s="284"/>
      <c r="U718" s="284"/>
      <c r="V718" s="284"/>
      <c r="W718" s="284"/>
      <c r="X718" s="284"/>
      <c r="Y718" s="405"/>
      <c r="Z718" s="418"/>
      <c r="AA718" s="418"/>
      <c r="AB718" s="418"/>
      <c r="AC718" s="418"/>
      <c r="AD718" s="418"/>
      <c r="AE718" s="418"/>
      <c r="AF718" s="418"/>
      <c r="AG718" s="418"/>
      <c r="AH718" s="418"/>
      <c r="AI718" s="418"/>
      <c r="AJ718" s="418"/>
      <c r="AK718" s="418"/>
      <c r="AL718" s="418"/>
      <c r="AM718" s="299"/>
    </row>
    <row r="719" spans="1:39" ht="30" hidden="1" outlineLevel="1">
      <c r="A719" s="524">
        <v>37</v>
      </c>
      <c r="B719" s="421" t="s">
        <v>128</v>
      </c>
      <c r="C719" s="284" t="s">
        <v>24</v>
      </c>
      <c r="D719" s="288"/>
      <c r="E719" s="288"/>
      <c r="F719" s="288"/>
      <c r="G719" s="288"/>
      <c r="H719" s="288"/>
      <c r="I719" s="288"/>
      <c r="J719" s="288"/>
      <c r="K719" s="288"/>
      <c r="L719" s="288"/>
      <c r="M719" s="288"/>
      <c r="N719" s="288">
        <v>12</v>
      </c>
      <c r="O719" s="288"/>
      <c r="P719" s="288"/>
      <c r="Q719" s="288"/>
      <c r="R719" s="288"/>
      <c r="S719" s="288"/>
      <c r="T719" s="288"/>
      <c r="U719" s="288"/>
      <c r="V719" s="288"/>
      <c r="W719" s="288"/>
      <c r="X719" s="288"/>
      <c r="Y719" s="419"/>
      <c r="Z719" s="403"/>
      <c r="AA719" s="403"/>
      <c r="AB719" s="403"/>
      <c r="AC719" s="403"/>
      <c r="AD719" s="403"/>
      <c r="AE719" s="403"/>
      <c r="AF719" s="408"/>
      <c r="AG719" s="408"/>
      <c r="AH719" s="408"/>
      <c r="AI719" s="408"/>
      <c r="AJ719" s="408"/>
      <c r="AK719" s="408"/>
      <c r="AL719" s="408"/>
      <c r="AM719" s="289">
        <f>SUM(Y719:AL719)</f>
        <v>0</v>
      </c>
    </row>
    <row r="720" spans="1:39" hidden="1" outlineLevel="1">
      <c r="A720" s="524"/>
      <c r="B720" s="287" t="s">
        <v>309</v>
      </c>
      <c r="C720" s="284" t="s">
        <v>162</v>
      </c>
      <c r="D720" s="288"/>
      <c r="E720" s="288"/>
      <c r="F720" s="288"/>
      <c r="G720" s="288"/>
      <c r="H720" s="288"/>
      <c r="I720" s="288"/>
      <c r="J720" s="288"/>
      <c r="K720" s="288"/>
      <c r="L720" s="288"/>
      <c r="M720" s="288"/>
      <c r="N720" s="288">
        <f>N719</f>
        <v>12</v>
      </c>
      <c r="O720" s="288"/>
      <c r="P720" s="288"/>
      <c r="Q720" s="288"/>
      <c r="R720" s="288"/>
      <c r="S720" s="288"/>
      <c r="T720" s="288"/>
      <c r="U720" s="288"/>
      <c r="V720" s="288"/>
      <c r="W720" s="288"/>
      <c r="X720" s="288"/>
      <c r="Y720" s="404">
        <f>Y719</f>
        <v>0</v>
      </c>
      <c r="Z720" s="404">
        <f t="shared" ref="Z720" si="2116">Z719</f>
        <v>0</v>
      </c>
      <c r="AA720" s="404">
        <f t="shared" ref="AA720" si="2117">AA719</f>
        <v>0</v>
      </c>
      <c r="AB720" s="404">
        <f t="shared" ref="AB720" si="2118">AB719</f>
        <v>0</v>
      </c>
      <c r="AC720" s="404">
        <f t="shared" ref="AC720" si="2119">AC719</f>
        <v>0</v>
      </c>
      <c r="AD720" s="404">
        <f t="shared" ref="AD720" si="2120">AD719</f>
        <v>0</v>
      </c>
      <c r="AE720" s="404">
        <f t="shared" ref="AE720" si="2121">AE719</f>
        <v>0</v>
      </c>
      <c r="AF720" s="404">
        <f t="shared" ref="AF720" si="2122">AF719</f>
        <v>0</v>
      </c>
      <c r="AG720" s="404">
        <f t="shared" ref="AG720" si="2123">AG719</f>
        <v>0</v>
      </c>
      <c r="AH720" s="404">
        <f t="shared" ref="AH720" si="2124">AH719</f>
        <v>0</v>
      </c>
      <c r="AI720" s="404">
        <f t="shared" ref="AI720" si="2125">AI719</f>
        <v>0</v>
      </c>
      <c r="AJ720" s="404">
        <f t="shared" ref="AJ720" si="2126">AJ719</f>
        <v>0</v>
      </c>
      <c r="AK720" s="404">
        <f t="shared" ref="AK720" si="2127">AK719</f>
        <v>0</v>
      </c>
      <c r="AL720" s="404">
        <f t="shared" ref="AL720" si="2128">AL719</f>
        <v>0</v>
      </c>
      <c r="AM720" s="299"/>
    </row>
    <row r="721" spans="1:39" hidden="1" outlineLevel="1">
      <c r="A721" s="524"/>
      <c r="B721" s="421"/>
      <c r="C721" s="284"/>
      <c r="D721" s="284"/>
      <c r="E721" s="284"/>
      <c r="F721" s="284"/>
      <c r="G721" s="284"/>
      <c r="H721" s="284"/>
      <c r="I721" s="284"/>
      <c r="J721" s="284"/>
      <c r="K721" s="284"/>
      <c r="L721" s="284"/>
      <c r="M721" s="284"/>
      <c r="N721" s="284"/>
      <c r="O721" s="284"/>
      <c r="P721" s="284"/>
      <c r="Q721" s="284"/>
      <c r="R721" s="284"/>
      <c r="S721" s="284"/>
      <c r="T721" s="284"/>
      <c r="U721" s="284"/>
      <c r="V721" s="284"/>
      <c r="W721" s="284"/>
      <c r="X721" s="284"/>
      <c r="Y721" s="405"/>
      <c r="Z721" s="418"/>
      <c r="AA721" s="418"/>
      <c r="AB721" s="418"/>
      <c r="AC721" s="418"/>
      <c r="AD721" s="418"/>
      <c r="AE721" s="418"/>
      <c r="AF721" s="418"/>
      <c r="AG721" s="418"/>
      <c r="AH721" s="418"/>
      <c r="AI721" s="418"/>
      <c r="AJ721" s="418"/>
      <c r="AK721" s="418"/>
      <c r="AL721" s="418"/>
      <c r="AM721" s="299"/>
    </row>
    <row r="722" spans="1:39" hidden="1" outlineLevel="1">
      <c r="A722" s="524">
        <v>38</v>
      </c>
      <c r="B722" s="421" t="s">
        <v>129</v>
      </c>
      <c r="C722" s="284" t="s">
        <v>24</v>
      </c>
      <c r="D722" s="288"/>
      <c r="E722" s="288"/>
      <c r="F722" s="288"/>
      <c r="G722" s="288"/>
      <c r="H722" s="288"/>
      <c r="I722" s="288"/>
      <c r="J722" s="288"/>
      <c r="K722" s="288"/>
      <c r="L722" s="288"/>
      <c r="M722" s="288"/>
      <c r="N722" s="288">
        <v>12</v>
      </c>
      <c r="O722" s="288"/>
      <c r="P722" s="288"/>
      <c r="Q722" s="288"/>
      <c r="R722" s="288"/>
      <c r="S722" s="288"/>
      <c r="T722" s="288"/>
      <c r="U722" s="288"/>
      <c r="V722" s="288"/>
      <c r="W722" s="288"/>
      <c r="X722" s="288"/>
      <c r="Y722" s="419"/>
      <c r="Z722" s="403"/>
      <c r="AA722" s="403"/>
      <c r="AB722" s="403"/>
      <c r="AC722" s="403"/>
      <c r="AD722" s="403"/>
      <c r="AE722" s="403"/>
      <c r="AF722" s="408"/>
      <c r="AG722" s="408"/>
      <c r="AH722" s="408"/>
      <c r="AI722" s="408"/>
      <c r="AJ722" s="408"/>
      <c r="AK722" s="408"/>
      <c r="AL722" s="408"/>
      <c r="AM722" s="289">
        <f>SUM(Y722:AL722)</f>
        <v>0</v>
      </c>
    </row>
    <row r="723" spans="1:39" hidden="1" outlineLevel="1">
      <c r="A723" s="524"/>
      <c r="B723" s="287" t="s">
        <v>309</v>
      </c>
      <c r="C723" s="284" t="s">
        <v>162</v>
      </c>
      <c r="D723" s="288"/>
      <c r="E723" s="288"/>
      <c r="F723" s="288"/>
      <c r="G723" s="288"/>
      <c r="H723" s="288"/>
      <c r="I723" s="288"/>
      <c r="J723" s="288"/>
      <c r="K723" s="288"/>
      <c r="L723" s="288"/>
      <c r="M723" s="288"/>
      <c r="N723" s="288">
        <f>N722</f>
        <v>12</v>
      </c>
      <c r="O723" s="288"/>
      <c r="P723" s="288"/>
      <c r="Q723" s="288"/>
      <c r="R723" s="288"/>
      <c r="S723" s="288"/>
      <c r="T723" s="288"/>
      <c r="U723" s="288"/>
      <c r="V723" s="288"/>
      <c r="W723" s="288"/>
      <c r="X723" s="288"/>
      <c r="Y723" s="404">
        <f>Y722</f>
        <v>0</v>
      </c>
      <c r="Z723" s="404">
        <f t="shared" ref="Z723" si="2129">Z722</f>
        <v>0</v>
      </c>
      <c r="AA723" s="404">
        <f t="shared" ref="AA723" si="2130">AA722</f>
        <v>0</v>
      </c>
      <c r="AB723" s="404">
        <f t="shared" ref="AB723" si="2131">AB722</f>
        <v>0</v>
      </c>
      <c r="AC723" s="404">
        <f t="shared" ref="AC723" si="2132">AC722</f>
        <v>0</v>
      </c>
      <c r="AD723" s="404">
        <f t="shared" ref="AD723" si="2133">AD722</f>
        <v>0</v>
      </c>
      <c r="AE723" s="404">
        <f t="shared" ref="AE723" si="2134">AE722</f>
        <v>0</v>
      </c>
      <c r="AF723" s="404">
        <f t="shared" ref="AF723" si="2135">AF722</f>
        <v>0</v>
      </c>
      <c r="AG723" s="404">
        <f t="shared" ref="AG723" si="2136">AG722</f>
        <v>0</v>
      </c>
      <c r="AH723" s="404">
        <f t="shared" ref="AH723" si="2137">AH722</f>
        <v>0</v>
      </c>
      <c r="AI723" s="404">
        <f t="shared" ref="AI723" si="2138">AI722</f>
        <v>0</v>
      </c>
      <c r="AJ723" s="404">
        <f t="shared" ref="AJ723" si="2139">AJ722</f>
        <v>0</v>
      </c>
      <c r="AK723" s="404">
        <f t="shared" ref="AK723" si="2140">AK722</f>
        <v>0</v>
      </c>
      <c r="AL723" s="404">
        <f t="shared" ref="AL723" si="2141">AL722</f>
        <v>0</v>
      </c>
      <c r="AM723" s="299"/>
    </row>
    <row r="724" spans="1:39" hidden="1" outlineLevel="1">
      <c r="A724" s="524"/>
      <c r="B724" s="421"/>
      <c r="C724" s="284"/>
      <c r="D724" s="284"/>
      <c r="E724" s="284"/>
      <c r="F724" s="284"/>
      <c r="G724" s="284"/>
      <c r="H724" s="284"/>
      <c r="I724" s="284"/>
      <c r="J724" s="284"/>
      <c r="K724" s="284"/>
      <c r="L724" s="284"/>
      <c r="M724" s="284"/>
      <c r="N724" s="284"/>
      <c r="O724" s="284"/>
      <c r="P724" s="284"/>
      <c r="Q724" s="284"/>
      <c r="R724" s="284"/>
      <c r="S724" s="284"/>
      <c r="T724" s="284"/>
      <c r="U724" s="284"/>
      <c r="V724" s="284"/>
      <c r="W724" s="284"/>
      <c r="X724" s="284"/>
      <c r="Y724" s="405"/>
      <c r="Z724" s="418"/>
      <c r="AA724" s="418"/>
      <c r="AB724" s="418"/>
      <c r="AC724" s="418"/>
      <c r="AD724" s="418"/>
      <c r="AE724" s="418"/>
      <c r="AF724" s="418"/>
      <c r="AG724" s="418"/>
      <c r="AH724" s="418"/>
      <c r="AI724" s="418"/>
      <c r="AJ724" s="418"/>
      <c r="AK724" s="418"/>
      <c r="AL724" s="418"/>
      <c r="AM724" s="299"/>
    </row>
    <row r="725" spans="1:39" ht="30" hidden="1" outlineLevel="1">
      <c r="A725" s="524">
        <v>39</v>
      </c>
      <c r="B725" s="421" t="s">
        <v>130</v>
      </c>
      <c r="C725" s="284" t="s">
        <v>24</v>
      </c>
      <c r="D725" s="288"/>
      <c r="E725" s="288"/>
      <c r="F725" s="288"/>
      <c r="G725" s="288"/>
      <c r="H725" s="288"/>
      <c r="I725" s="288"/>
      <c r="J725" s="288"/>
      <c r="K725" s="288"/>
      <c r="L725" s="288"/>
      <c r="M725" s="288"/>
      <c r="N725" s="288">
        <v>12</v>
      </c>
      <c r="O725" s="288"/>
      <c r="P725" s="288"/>
      <c r="Q725" s="288"/>
      <c r="R725" s="288"/>
      <c r="S725" s="288"/>
      <c r="T725" s="288"/>
      <c r="U725" s="288"/>
      <c r="V725" s="288"/>
      <c r="W725" s="288"/>
      <c r="X725" s="288"/>
      <c r="Y725" s="419"/>
      <c r="Z725" s="403"/>
      <c r="AA725" s="403"/>
      <c r="AB725" s="403"/>
      <c r="AC725" s="403"/>
      <c r="AD725" s="403"/>
      <c r="AE725" s="403"/>
      <c r="AF725" s="408"/>
      <c r="AG725" s="408"/>
      <c r="AH725" s="408"/>
      <c r="AI725" s="408"/>
      <c r="AJ725" s="408"/>
      <c r="AK725" s="408"/>
      <c r="AL725" s="408"/>
      <c r="AM725" s="289">
        <f>SUM(Y725:AL725)</f>
        <v>0</v>
      </c>
    </row>
    <row r="726" spans="1:39" hidden="1" outlineLevel="1">
      <c r="A726" s="524"/>
      <c r="B726" s="287" t="s">
        <v>309</v>
      </c>
      <c r="C726" s="284" t="s">
        <v>162</v>
      </c>
      <c r="D726" s="288"/>
      <c r="E726" s="288"/>
      <c r="F726" s="288"/>
      <c r="G726" s="288"/>
      <c r="H726" s="288"/>
      <c r="I726" s="288"/>
      <c r="J726" s="288"/>
      <c r="K726" s="288"/>
      <c r="L726" s="288"/>
      <c r="M726" s="288"/>
      <c r="N726" s="288">
        <f>N725</f>
        <v>12</v>
      </c>
      <c r="O726" s="288"/>
      <c r="P726" s="288"/>
      <c r="Q726" s="288"/>
      <c r="R726" s="288"/>
      <c r="S726" s="288"/>
      <c r="T726" s="288"/>
      <c r="U726" s="288"/>
      <c r="V726" s="288"/>
      <c r="W726" s="288"/>
      <c r="X726" s="288"/>
      <c r="Y726" s="404">
        <f>Y725</f>
        <v>0</v>
      </c>
      <c r="Z726" s="404">
        <f t="shared" ref="Z726" si="2142">Z725</f>
        <v>0</v>
      </c>
      <c r="AA726" s="404">
        <f t="shared" ref="AA726" si="2143">AA725</f>
        <v>0</v>
      </c>
      <c r="AB726" s="404">
        <f t="shared" ref="AB726" si="2144">AB725</f>
        <v>0</v>
      </c>
      <c r="AC726" s="404">
        <f t="shared" ref="AC726" si="2145">AC725</f>
        <v>0</v>
      </c>
      <c r="AD726" s="404">
        <f t="shared" ref="AD726" si="2146">AD725</f>
        <v>0</v>
      </c>
      <c r="AE726" s="404">
        <f t="shared" ref="AE726" si="2147">AE725</f>
        <v>0</v>
      </c>
      <c r="AF726" s="404">
        <f t="shared" ref="AF726" si="2148">AF725</f>
        <v>0</v>
      </c>
      <c r="AG726" s="404">
        <f t="shared" ref="AG726" si="2149">AG725</f>
        <v>0</v>
      </c>
      <c r="AH726" s="404">
        <f t="shared" ref="AH726" si="2150">AH725</f>
        <v>0</v>
      </c>
      <c r="AI726" s="404">
        <f t="shared" ref="AI726" si="2151">AI725</f>
        <v>0</v>
      </c>
      <c r="AJ726" s="404">
        <f t="shared" ref="AJ726" si="2152">AJ725</f>
        <v>0</v>
      </c>
      <c r="AK726" s="404">
        <f t="shared" ref="AK726" si="2153">AK725</f>
        <v>0</v>
      </c>
      <c r="AL726" s="404">
        <f t="shared" ref="AL726" si="2154">AL725</f>
        <v>0</v>
      </c>
      <c r="AM726" s="299"/>
    </row>
    <row r="727" spans="1:39" hidden="1" outlineLevel="1">
      <c r="A727" s="524"/>
      <c r="B727" s="421"/>
      <c r="C727" s="284"/>
      <c r="D727" s="284"/>
      <c r="E727" s="284"/>
      <c r="F727" s="284"/>
      <c r="G727" s="284"/>
      <c r="H727" s="284"/>
      <c r="I727" s="284"/>
      <c r="J727" s="284"/>
      <c r="K727" s="284"/>
      <c r="L727" s="284"/>
      <c r="M727" s="284"/>
      <c r="N727" s="284"/>
      <c r="O727" s="284"/>
      <c r="P727" s="284"/>
      <c r="Q727" s="284"/>
      <c r="R727" s="284"/>
      <c r="S727" s="284"/>
      <c r="T727" s="284"/>
      <c r="U727" s="284"/>
      <c r="V727" s="284"/>
      <c r="W727" s="284"/>
      <c r="X727" s="284"/>
      <c r="Y727" s="405"/>
      <c r="Z727" s="418"/>
      <c r="AA727" s="418"/>
      <c r="AB727" s="418"/>
      <c r="AC727" s="418"/>
      <c r="AD727" s="418"/>
      <c r="AE727" s="418"/>
      <c r="AF727" s="418"/>
      <c r="AG727" s="418"/>
      <c r="AH727" s="418"/>
      <c r="AI727" s="418"/>
      <c r="AJ727" s="418"/>
      <c r="AK727" s="418"/>
      <c r="AL727" s="418"/>
      <c r="AM727" s="299"/>
    </row>
    <row r="728" spans="1:39" ht="30" hidden="1" outlineLevel="1">
      <c r="A728" s="524">
        <v>40</v>
      </c>
      <c r="B728" s="421" t="s">
        <v>131</v>
      </c>
      <c r="C728" s="284" t="s">
        <v>24</v>
      </c>
      <c r="D728" s="288"/>
      <c r="E728" s="288"/>
      <c r="F728" s="288"/>
      <c r="G728" s="288"/>
      <c r="H728" s="288"/>
      <c r="I728" s="288"/>
      <c r="J728" s="288"/>
      <c r="K728" s="288"/>
      <c r="L728" s="288"/>
      <c r="M728" s="288"/>
      <c r="N728" s="288">
        <v>12</v>
      </c>
      <c r="O728" s="288"/>
      <c r="P728" s="288"/>
      <c r="Q728" s="288"/>
      <c r="R728" s="288"/>
      <c r="S728" s="288"/>
      <c r="T728" s="288"/>
      <c r="U728" s="288"/>
      <c r="V728" s="288"/>
      <c r="W728" s="288"/>
      <c r="X728" s="288"/>
      <c r="Y728" s="419"/>
      <c r="Z728" s="403"/>
      <c r="AA728" s="403"/>
      <c r="AB728" s="403"/>
      <c r="AC728" s="403"/>
      <c r="AD728" s="403"/>
      <c r="AE728" s="403"/>
      <c r="AF728" s="408"/>
      <c r="AG728" s="408"/>
      <c r="AH728" s="408"/>
      <c r="AI728" s="408"/>
      <c r="AJ728" s="408"/>
      <c r="AK728" s="408"/>
      <c r="AL728" s="408"/>
      <c r="AM728" s="289">
        <f>SUM(Y728:AL728)</f>
        <v>0</v>
      </c>
    </row>
    <row r="729" spans="1:39" hidden="1" outlineLevel="1">
      <c r="A729" s="524"/>
      <c r="B729" s="287" t="s">
        <v>309</v>
      </c>
      <c r="C729" s="284" t="s">
        <v>162</v>
      </c>
      <c r="D729" s="288"/>
      <c r="E729" s="288"/>
      <c r="F729" s="288"/>
      <c r="G729" s="288"/>
      <c r="H729" s="288"/>
      <c r="I729" s="288"/>
      <c r="J729" s="288"/>
      <c r="K729" s="288"/>
      <c r="L729" s="288"/>
      <c r="M729" s="288"/>
      <c r="N729" s="288">
        <f>N728</f>
        <v>12</v>
      </c>
      <c r="O729" s="288"/>
      <c r="P729" s="288"/>
      <c r="Q729" s="288"/>
      <c r="R729" s="288"/>
      <c r="S729" s="288"/>
      <c r="T729" s="288"/>
      <c r="U729" s="288"/>
      <c r="V729" s="288"/>
      <c r="W729" s="288"/>
      <c r="X729" s="288"/>
      <c r="Y729" s="404">
        <f>Y728</f>
        <v>0</v>
      </c>
      <c r="Z729" s="404">
        <f t="shared" ref="Z729" si="2155">Z728</f>
        <v>0</v>
      </c>
      <c r="AA729" s="404">
        <f t="shared" ref="AA729" si="2156">AA728</f>
        <v>0</v>
      </c>
      <c r="AB729" s="404">
        <f t="shared" ref="AB729" si="2157">AB728</f>
        <v>0</v>
      </c>
      <c r="AC729" s="404">
        <f t="shared" ref="AC729" si="2158">AC728</f>
        <v>0</v>
      </c>
      <c r="AD729" s="404">
        <f t="shared" ref="AD729" si="2159">AD728</f>
        <v>0</v>
      </c>
      <c r="AE729" s="404">
        <f t="shared" ref="AE729" si="2160">AE728</f>
        <v>0</v>
      </c>
      <c r="AF729" s="404">
        <f t="shared" ref="AF729" si="2161">AF728</f>
        <v>0</v>
      </c>
      <c r="AG729" s="404">
        <f t="shared" ref="AG729" si="2162">AG728</f>
        <v>0</v>
      </c>
      <c r="AH729" s="404">
        <f t="shared" ref="AH729" si="2163">AH728</f>
        <v>0</v>
      </c>
      <c r="AI729" s="404">
        <f t="shared" ref="AI729" si="2164">AI728</f>
        <v>0</v>
      </c>
      <c r="AJ729" s="404">
        <f t="shared" ref="AJ729" si="2165">AJ728</f>
        <v>0</v>
      </c>
      <c r="AK729" s="404">
        <f t="shared" ref="AK729" si="2166">AK728</f>
        <v>0</v>
      </c>
      <c r="AL729" s="404">
        <f t="shared" ref="AL729" si="2167">AL728</f>
        <v>0</v>
      </c>
      <c r="AM729" s="299"/>
    </row>
    <row r="730" spans="1:39" hidden="1" outlineLevel="1">
      <c r="A730" s="524"/>
      <c r="B730" s="421"/>
      <c r="C730" s="284"/>
      <c r="D730" s="284"/>
      <c r="E730" s="284"/>
      <c r="F730" s="284"/>
      <c r="G730" s="284"/>
      <c r="H730" s="284"/>
      <c r="I730" s="284"/>
      <c r="J730" s="284"/>
      <c r="K730" s="284"/>
      <c r="L730" s="284"/>
      <c r="M730" s="284"/>
      <c r="N730" s="284"/>
      <c r="O730" s="284"/>
      <c r="P730" s="284"/>
      <c r="Q730" s="284"/>
      <c r="R730" s="284"/>
      <c r="S730" s="284"/>
      <c r="T730" s="284"/>
      <c r="U730" s="284"/>
      <c r="V730" s="284"/>
      <c r="W730" s="284"/>
      <c r="X730" s="284"/>
      <c r="Y730" s="405"/>
      <c r="Z730" s="418"/>
      <c r="AA730" s="418"/>
      <c r="AB730" s="418"/>
      <c r="AC730" s="418"/>
      <c r="AD730" s="418"/>
      <c r="AE730" s="418"/>
      <c r="AF730" s="418"/>
      <c r="AG730" s="418"/>
      <c r="AH730" s="418"/>
      <c r="AI730" s="418"/>
      <c r="AJ730" s="418"/>
      <c r="AK730" s="418"/>
      <c r="AL730" s="418"/>
      <c r="AM730" s="299"/>
    </row>
    <row r="731" spans="1:39" ht="45" hidden="1" outlineLevel="1">
      <c r="A731" s="524">
        <v>41</v>
      </c>
      <c r="B731" s="421" t="s">
        <v>132</v>
      </c>
      <c r="C731" s="284" t="s">
        <v>24</v>
      </c>
      <c r="D731" s="288"/>
      <c r="E731" s="288"/>
      <c r="F731" s="288"/>
      <c r="G731" s="288"/>
      <c r="H731" s="288"/>
      <c r="I731" s="288"/>
      <c r="J731" s="288"/>
      <c r="K731" s="288"/>
      <c r="L731" s="288"/>
      <c r="M731" s="288"/>
      <c r="N731" s="288">
        <v>12</v>
      </c>
      <c r="O731" s="288"/>
      <c r="P731" s="288"/>
      <c r="Q731" s="288"/>
      <c r="R731" s="288"/>
      <c r="S731" s="288"/>
      <c r="T731" s="288"/>
      <c r="U731" s="288"/>
      <c r="V731" s="288"/>
      <c r="W731" s="288"/>
      <c r="X731" s="288"/>
      <c r="Y731" s="419"/>
      <c r="Z731" s="403"/>
      <c r="AA731" s="403"/>
      <c r="AB731" s="403"/>
      <c r="AC731" s="403"/>
      <c r="AD731" s="403"/>
      <c r="AE731" s="403"/>
      <c r="AF731" s="408"/>
      <c r="AG731" s="408"/>
      <c r="AH731" s="408"/>
      <c r="AI731" s="408"/>
      <c r="AJ731" s="408"/>
      <c r="AK731" s="408"/>
      <c r="AL731" s="408"/>
      <c r="AM731" s="289">
        <f>SUM(Y731:AL731)</f>
        <v>0</v>
      </c>
    </row>
    <row r="732" spans="1:39" hidden="1" outlineLevel="1">
      <c r="A732" s="524"/>
      <c r="B732" s="287" t="s">
        <v>309</v>
      </c>
      <c r="C732" s="284" t="s">
        <v>162</v>
      </c>
      <c r="D732" s="288"/>
      <c r="E732" s="288"/>
      <c r="F732" s="288"/>
      <c r="G732" s="288"/>
      <c r="H732" s="288"/>
      <c r="I732" s="288"/>
      <c r="J732" s="288"/>
      <c r="K732" s="288"/>
      <c r="L732" s="288"/>
      <c r="M732" s="288"/>
      <c r="N732" s="288">
        <f>N731</f>
        <v>12</v>
      </c>
      <c r="O732" s="288"/>
      <c r="P732" s="288"/>
      <c r="Q732" s="288"/>
      <c r="R732" s="288"/>
      <c r="S732" s="288"/>
      <c r="T732" s="288"/>
      <c r="U732" s="288"/>
      <c r="V732" s="288"/>
      <c r="W732" s="288"/>
      <c r="X732" s="288"/>
      <c r="Y732" s="404">
        <f>Y731</f>
        <v>0</v>
      </c>
      <c r="Z732" s="404">
        <f t="shared" ref="Z732" si="2168">Z731</f>
        <v>0</v>
      </c>
      <c r="AA732" s="404">
        <f t="shared" ref="AA732" si="2169">AA731</f>
        <v>0</v>
      </c>
      <c r="AB732" s="404">
        <f t="shared" ref="AB732" si="2170">AB731</f>
        <v>0</v>
      </c>
      <c r="AC732" s="404">
        <f t="shared" ref="AC732" si="2171">AC731</f>
        <v>0</v>
      </c>
      <c r="AD732" s="404">
        <f t="shared" ref="AD732" si="2172">AD731</f>
        <v>0</v>
      </c>
      <c r="AE732" s="404">
        <f t="shared" ref="AE732" si="2173">AE731</f>
        <v>0</v>
      </c>
      <c r="AF732" s="404">
        <f t="shared" ref="AF732" si="2174">AF731</f>
        <v>0</v>
      </c>
      <c r="AG732" s="404">
        <f t="shared" ref="AG732" si="2175">AG731</f>
        <v>0</v>
      </c>
      <c r="AH732" s="404">
        <f t="shared" ref="AH732" si="2176">AH731</f>
        <v>0</v>
      </c>
      <c r="AI732" s="404">
        <f t="shared" ref="AI732" si="2177">AI731</f>
        <v>0</v>
      </c>
      <c r="AJ732" s="404">
        <f t="shared" ref="AJ732" si="2178">AJ731</f>
        <v>0</v>
      </c>
      <c r="AK732" s="404">
        <f t="shared" ref="AK732" si="2179">AK731</f>
        <v>0</v>
      </c>
      <c r="AL732" s="404">
        <f t="shared" ref="AL732" si="2180">AL731</f>
        <v>0</v>
      </c>
      <c r="AM732" s="299"/>
    </row>
    <row r="733" spans="1:39" hidden="1" outlineLevel="1">
      <c r="A733" s="524"/>
      <c r="B733" s="421"/>
      <c r="C733" s="284"/>
      <c r="D733" s="284"/>
      <c r="E733" s="284"/>
      <c r="F733" s="284"/>
      <c r="G733" s="284"/>
      <c r="H733" s="284"/>
      <c r="I733" s="284"/>
      <c r="J733" s="284"/>
      <c r="K733" s="284"/>
      <c r="L733" s="284"/>
      <c r="M733" s="284"/>
      <c r="N733" s="284"/>
      <c r="O733" s="284"/>
      <c r="P733" s="284"/>
      <c r="Q733" s="284"/>
      <c r="R733" s="284"/>
      <c r="S733" s="284"/>
      <c r="T733" s="284"/>
      <c r="U733" s="284"/>
      <c r="V733" s="284"/>
      <c r="W733" s="284"/>
      <c r="X733" s="284"/>
      <c r="Y733" s="405"/>
      <c r="Z733" s="418"/>
      <c r="AA733" s="418"/>
      <c r="AB733" s="418"/>
      <c r="AC733" s="418"/>
      <c r="AD733" s="418"/>
      <c r="AE733" s="418"/>
      <c r="AF733" s="418"/>
      <c r="AG733" s="418"/>
      <c r="AH733" s="418"/>
      <c r="AI733" s="418"/>
      <c r="AJ733" s="418"/>
      <c r="AK733" s="418"/>
      <c r="AL733" s="418"/>
      <c r="AM733" s="299"/>
    </row>
    <row r="734" spans="1:39" ht="45" hidden="1" outlineLevel="1">
      <c r="A734" s="524">
        <v>42</v>
      </c>
      <c r="B734" s="421" t="s">
        <v>133</v>
      </c>
      <c r="C734" s="284" t="s">
        <v>24</v>
      </c>
      <c r="D734" s="288"/>
      <c r="E734" s="288"/>
      <c r="F734" s="288"/>
      <c r="G734" s="288"/>
      <c r="H734" s="288"/>
      <c r="I734" s="288"/>
      <c r="J734" s="288"/>
      <c r="K734" s="288"/>
      <c r="L734" s="288"/>
      <c r="M734" s="288"/>
      <c r="N734" s="284"/>
      <c r="O734" s="288"/>
      <c r="P734" s="288"/>
      <c r="Q734" s="288"/>
      <c r="R734" s="288"/>
      <c r="S734" s="288"/>
      <c r="T734" s="288"/>
      <c r="U734" s="288"/>
      <c r="V734" s="288"/>
      <c r="W734" s="288"/>
      <c r="X734" s="288"/>
      <c r="Y734" s="419"/>
      <c r="Z734" s="403"/>
      <c r="AA734" s="403"/>
      <c r="AB734" s="403"/>
      <c r="AC734" s="403"/>
      <c r="AD734" s="403"/>
      <c r="AE734" s="403"/>
      <c r="AF734" s="408"/>
      <c r="AG734" s="408"/>
      <c r="AH734" s="408"/>
      <c r="AI734" s="408"/>
      <c r="AJ734" s="408"/>
      <c r="AK734" s="408"/>
      <c r="AL734" s="408"/>
      <c r="AM734" s="289">
        <f>SUM(Y734:AL734)</f>
        <v>0</v>
      </c>
    </row>
    <row r="735" spans="1:39" hidden="1" outlineLevel="1">
      <c r="A735" s="524"/>
      <c r="B735" s="287" t="s">
        <v>309</v>
      </c>
      <c r="C735" s="284" t="s">
        <v>162</v>
      </c>
      <c r="D735" s="288"/>
      <c r="E735" s="288"/>
      <c r="F735" s="288"/>
      <c r="G735" s="288"/>
      <c r="H735" s="288"/>
      <c r="I735" s="288"/>
      <c r="J735" s="288"/>
      <c r="K735" s="288"/>
      <c r="L735" s="288"/>
      <c r="M735" s="288"/>
      <c r="N735" s="461"/>
      <c r="O735" s="288"/>
      <c r="P735" s="288"/>
      <c r="Q735" s="288"/>
      <c r="R735" s="288"/>
      <c r="S735" s="288"/>
      <c r="T735" s="288"/>
      <c r="U735" s="288"/>
      <c r="V735" s="288"/>
      <c r="W735" s="288"/>
      <c r="X735" s="288"/>
      <c r="Y735" s="404">
        <f>Y734</f>
        <v>0</v>
      </c>
      <c r="Z735" s="404">
        <f t="shared" ref="Z735" si="2181">Z734</f>
        <v>0</v>
      </c>
      <c r="AA735" s="404">
        <f t="shared" ref="AA735" si="2182">AA734</f>
        <v>0</v>
      </c>
      <c r="AB735" s="404">
        <f t="shared" ref="AB735" si="2183">AB734</f>
        <v>0</v>
      </c>
      <c r="AC735" s="404">
        <f t="shared" ref="AC735" si="2184">AC734</f>
        <v>0</v>
      </c>
      <c r="AD735" s="404">
        <f t="shared" ref="AD735" si="2185">AD734</f>
        <v>0</v>
      </c>
      <c r="AE735" s="404">
        <f t="shared" ref="AE735" si="2186">AE734</f>
        <v>0</v>
      </c>
      <c r="AF735" s="404">
        <f t="shared" ref="AF735" si="2187">AF734</f>
        <v>0</v>
      </c>
      <c r="AG735" s="404">
        <f t="shared" ref="AG735" si="2188">AG734</f>
        <v>0</v>
      </c>
      <c r="AH735" s="404">
        <f t="shared" ref="AH735" si="2189">AH734</f>
        <v>0</v>
      </c>
      <c r="AI735" s="404">
        <f t="shared" ref="AI735" si="2190">AI734</f>
        <v>0</v>
      </c>
      <c r="AJ735" s="404">
        <f t="shared" ref="AJ735" si="2191">AJ734</f>
        <v>0</v>
      </c>
      <c r="AK735" s="404">
        <f t="shared" ref="AK735" si="2192">AK734</f>
        <v>0</v>
      </c>
      <c r="AL735" s="404">
        <f t="shared" ref="AL735" si="2193">AL734</f>
        <v>0</v>
      </c>
      <c r="AM735" s="299"/>
    </row>
    <row r="736" spans="1:39" hidden="1" outlineLevel="1">
      <c r="A736" s="524"/>
      <c r="B736" s="421"/>
      <c r="C736" s="284"/>
      <c r="D736" s="284"/>
      <c r="E736" s="284"/>
      <c r="F736" s="284"/>
      <c r="G736" s="284"/>
      <c r="H736" s="284"/>
      <c r="I736" s="284"/>
      <c r="J736" s="284"/>
      <c r="K736" s="284"/>
      <c r="L736" s="284"/>
      <c r="M736" s="284"/>
      <c r="N736" s="284"/>
      <c r="O736" s="284"/>
      <c r="P736" s="284"/>
      <c r="Q736" s="284"/>
      <c r="R736" s="284"/>
      <c r="S736" s="284"/>
      <c r="T736" s="284"/>
      <c r="U736" s="284"/>
      <c r="V736" s="284"/>
      <c r="W736" s="284"/>
      <c r="X736" s="284"/>
      <c r="Y736" s="405"/>
      <c r="Z736" s="418"/>
      <c r="AA736" s="418"/>
      <c r="AB736" s="418"/>
      <c r="AC736" s="418"/>
      <c r="AD736" s="418"/>
      <c r="AE736" s="418"/>
      <c r="AF736" s="418"/>
      <c r="AG736" s="418"/>
      <c r="AH736" s="418"/>
      <c r="AI736" s="418"/>
      <c r="AJ736" s="418"/>
      <c r="AK736" s="418"/>
      <c r="AL736" s="418"/>
      <c r="AM736" s="299"/>
    </row>
    <row r="737" spans="1:39" ht="30" hidden="1" outlineLevel="1">
      <c r="A737" s="524">
        <v>43</v>
      </c>
      <c r="B737" s="421" t="s">
        <v>134</v>
      </c>
      <c r="C737" s="284" t="s">
        <v>24</v>
      </c>
      <c r="D737" s="288"/>
      <c r="E737" s="288"/>
      <c r="F737" s="288"/>
      <c r="G737" s="288"/>
      <c r="H737" s="288"/>
      <c r="I737" s="288"/>
      <c r="J737" s="288"/>
      <c r="K737" s="288"/>
      <c r="L737" s="288"/>
      <c r="M737" s="288"/>
      <c r="N737" s="288">
        <v>12</v>
      </c>
      <c r="O737" s="288"/>
      <c r="P737" s="288"/>
      <c r="Q737" s="288"/>
      <c r="R737" s="288"/>
      <c r="S737" s="288"/>
      <c r="T737" s="288"/>
      <c r="U737" s="288"/>
      <c r="V737" s="288"/>
      <c r="W737" s="288"/>
      <c r="X737" s="288"/>
      <c r="Y737" s="419"/>
      <c r="Z737" s="403"/>
      <c r="AA737" s="403"/>
      <c r="AB737" s="403"/>
      <c r="AC737" s="403"/>
      <c r="AD737" s="403"/>
      <c r="AE737" s="403"/>
      <c r="AF737" s="408"/>
      <c r="AG737" s="408"/>
      <c r="AH737" s="408"/>
      <c r="AI737" s="408"/>
      <c r="AJ737" s="408"/>
      <c r="AK737" s="408"/>
      <c r="AL737" s="408"/>
      <c r="AM737" s="289">
        <f>SUM(Y737:AL737)</f>
        <v>0</v>
      </c>
    </row>
    <row r="738" spans="1:39" hidden="1" outlineLevel="1">
      <c r="A738" s="524"/>
      <c r="B738" s="287" t="s">
        <v>309</v>
      </c>
      <c r="C738" s="284" t="s">
        <v>162</v>
      </c>
      <c r="D738" s="288"/>
      <c r="E738" s="288"/>
      <c r="F738" s="288"/>
      <c r="G738" s="288"/>
      <c r="H738" s="288"/>
      <c r="I738" s="288"/>
      <c r="J738" s="288"/>
      <c r="K738" s="288"/>
      <c r="L738" s="288"/>
      <c r="M738" s="288"/>
      <c r="N738" s="288">
        <f>N737</f>
        <v>12</v>
      </c>
      <c r="O738" s="288"/>
      <c r="P738" s="288"/>
      <c r="Q738" s="288"/>
      <c r="R738" s="288"/>
      <c r="S738" s="288"/>
      <c r="T738" s="288"/>
      <c r="U738" s="288"/>
      <c r="V738" s="288"/>
      <c r="W738" s="288"/>
      <c r="X738" s="288"/>
      <c r="Y738" s="404">
        <f>Y737</f>
        <v>0</v>
      </c>
      <c r="Z738" s="404">
        <f t="shared" ref="Z738" si="2194">Z737</f>
        <v>0</v>
      </c>
      <c r="AA738" s="404">
        <f t="shared" ref="AA738" si="2195">AA737</f>
        <v>0</v>
      </c>
      <c r="AB738" s="404">
        <f t="shared" ref="AB738" si="2196">AB737</f>
        <v>0</v>
      </c>
      <c r="AC738" s="404">
        <f t="shared" ref="AC738" si="2197">AC737</f>
        <v>0</v>
      </c>
      <c r="AD738" s="404">
        <f t="shared" ref="AD738" si="2198">AD737</f>
        <v>0</v>
      </c>
      <c r="AE738" s="404">
        <f t="shared" ref="AE738" si="2199">AE737</f>
        <v>0</v>
      </c>
      <c r="AF738" s="404">
        <f t="shared" ref="AF738" si="2200">AF737</f>
        <v>0</v>
      </c>
      <c r="AG738" s="404">
        <f t="shared" ref="AG738" si="2201">AG737</f>
        <v>0</v>
      </c>
      <c r="AH738" s="404">
        <f t="shared" ref="AH738" si="2202">AH737</f>
        <v>0</v>
      </c>
      <c r="AI738" s="404">
        <f t="shared" ref="AI738" si="2203">AI737</f>
        <v>0</v>
      </c>
      <c r="AJ738" s="404">
        <f t="shared" ref="AJ738" si="2204">AJ737</f>
        <v>0</v>
      </c>
      <c r="AK738" s="404">
        <f t="shared" ref="AK738" si="2205">AK737</f>
        <v>0</v>
      </c>
      <c r="AL738" s="404">
        <f t="shared" ref="AL738" si="2206">AL737</f>
        <v>0</v>
      </c>
      <c r="AM738" s="299"/>
    </row>
    <row r="739" spans="1:39" hidden="1" outlineLevel="1">
      <c r="A739" s="524"/>
      <c r="B739" s="421"/>
      <c r="C739" s="284"/>
      <c r="D739" s="284"/>
      <c r="E739" s="284"/>
      <c r="F739" s="284"/>
      <c r="G739" s="284"/>
      <c r="H739" s="284"/>
      <c r="I739" s="284"/>
      <c r="J739" s="284"/>
      <c r="K739" s="284"/>
      <c r="L739" s="284"/>
      <c r="M739" s="284"/>
      <c r="N739" s="284"/>
      <c r="O739" s="284"/>
      <c r="P739" s="284"/>
      <c r="Q739" s="284"/>
      <c r="R739" s="284"/>
      <c r="S739" s="284"/>
      <c r="T739" s="284"/>
      <c r="U739" s="284"/>
      <c r="V739" s="284"/>
      <c r="W739" s="284"/>
      <c r="X739" s="284"/>
      <c r="Y739" s="405"/>
      <c r="Z739" s="418"/>
      <c r="AA739" s="418"/>
      <c r="AB739" s="418"/>
      <c r="AC739" s="418"/>
      <c r="AD739" s="418"/>
      <c r="AE739" s="418"/>
      <c r="AF739" s="418"/>
      <c r="AG739" s="418"/>
      <c r="AH739" s="418"/>
      <c r="AI739" s="418"/>
      <c r="AJ739" s="418"/>
      <c r="AK739" s="418"/>
      <c r="AL739" s="418"/>
      <c r="AM739" s="299"/>
    </row>
    <row r="740" spans="1:39" ht="45" hidden="1" outlineLevel="1">
      <c r="A740" s="524">
        <v>44</v>
      </c>
      <c r="B740" s="421" t="s">
        <v>135</v>
      </c>
      <c r="C740" s="284" t="s">
        <v>24</v>
      </c>
      <c r="D740" s="288"/>
      <c r="E740" s="288"/>
      <c r="F740" s="288"/>
      <c r="G740" s="288"/>
      <c r="H740" s="288"/>
      <c r="I740" s="288"/>
      <c r="J740" s="288"/>
      <c r="K740" s="288"/>
      <c r="L740" s="288"/>
      <c r="M740" s="288"/>
      <c r="N740" s="288">
        <v>12</v>
      </c>
      <c r="O740" s="288"/>
      <c r="P740" s="288"/>
      <c r="Q740" s="288"/>
      <c r="R740" s="288"/>
      <c r="S740" s="288"/>
      <c r="T740" s="288"/>
      <c r="U740" s="288"/>
      <c r="V740" s="288"/>
      <c r="W740" s="288"/>
      <c r="X740" s="288"/>
      <c r="Y740" s="419"/>
      <c r="Z740" s="403"/>
      <c r="AA740" s="403"/>
      <c r="AB740" s="403"/>
      <c r="AC740" s="403"/>
      <c r="AD740" s="403"/>
      <c r="AE740" s="403"/>
      <c r="AF740" s="408"/>
      <c r="AG740" s="408"/>
      <c r="AH740" s="408"/>
      <c r="AI740" s="408"/>
      <c r="AJ740" s="408"/>
      <c r="AK740" s="408"/>
      <c r="AL740" s="408"/>
      <c r="AM740" s="289">
        <f>SUM(Y740:AL740)</f>
        <v>0</v>
      </c>
    </row>
    <row r="741" spans="1:39" hidden="1" outlineLevel="1">
      <c r="A741" s="524"/>
      <c r="B741" s="287" t="s">
        <v>309</v>
      </c>
      <c r="C741" s="284" t="s">
        <v>162</v>
      </c>
      <c r="D741" s="288"/>
      <c r="E741" s="288"/>
      <c r="F741" s="288"/>
      <c r="G741" s="288"/>
      <c r="H741" s="288"/>
      <c r="I741" s="288"/>
      <c r="J741" s="288"/>
      <c r="K741" s="288"/>
      <c r="L741" s="288"/>
      <c r="M741" s="288"/>
      <c r="N741" s="288">
        <f>N740</f>
        <v>12</v>
      </c>
      <c r="O741" s="288"/>
      <c r="P741" s="288"/>
      <c r="Q741" s="288"/>
      <c r="R741" s="288"/>
      <c r="S741" s="288"/>
      <c r="T741" s="288"/>
      <c r="U741" s="288"/>
      <c r="V741" s="288"/>
      <c r="W741" s="288"/>
      <c r="X741" s="288"/>
      <c r="Y741" s="404">
        <f>Y740</f>
        <v>0</v>
      </c>
      <c r="Z741" s="404">
        <f t="shared" ref="Z741" si="2207">Z740</f>
        <v>0</v>
      </c>
      <c r="AA741" s="404">
        <f t="shared" ref="AA741" si="2208">AA740</f>
        <v>0</v>
      </c>
      <c r="AB741" s="404">
        <f t="shared" ref="AB741" si="2209">AB740</f>
        <v>0</v>
      </c>
      <c r="AC741" s="404">
        <f t="shared" ref="AC741" si="2210">AC740</f>
        <v>0</v>
      </c>
      <c r="AD741" s="404">
        <f t="shared" ref="AD741" si="2211">AD740</f>
        <v>0</v>
      </c>
      <c r="AE741" s="404">
        <f t="shared" ref="AE741" si="2212">AE740</f>
        <v>0</v>
      </c>
      <c r="AF741" s="404">
        <f t="shared" ref="AF741" si="2213">AF740</f>
        <v>0</v>
      </c>
      <c r="AG741" s="404">
        <f t="shared" ref="AG741" si="2214">AG740</f>
        <v>0</v>
      </c>
      <c r="AH741" s="404">
        <f t="shared" ref="AH741" si="2215">AH740</f>
        <v>0</v>
      </c>
      <c r="AI741" s="404">
        <f t="shared" ref="AI741" si="2216">AI740</f>
        <v>0</v>
      </c>
      <c r="AJ741" s="404">
        <f t="shared" ref="AJ741" si="2217">AJ740</f>
        <v>0</v>
      </c>
      <c r="AK741" s="404">
        <f t="shared" ref="AK741" si="2218">AK740</f>
        <v>0</v>
      </c>
      <c r="AL741" s="404">
        <f t="shared" ref="AL741" si="2219">AL740</f>
        <v>0</v>
      </c>
      <c r="AM741" s="299"/>
    </row>
    <row r="742" spans="1:39" hidden="1" outlineLevel="1">
      <c r="A742" s="524"/>
      <c r="B742" s="421"/>
      <c r="C742" s="284"/>
      <c r="D742" s="284"/>
      <c r="E742" s="284"/>
      <c r="F742" s="284"/>
      <c r="G742" s="284"/>
      <c r="H742" s="284"/>
      <c r="I742" s="284"/>
      <c r="J742" s="284"/>
      <c r="K742" s="284"/>
      <c r="L742" s="284"/>
      <c r="M742" s="284"/>
      <c r="N742" s="284"/>
      <c r="O742" s="284"/>
      <c r="P742" s="284"/>
      <c r="Q742" s="284"/>
      <c r="R742" s="284"/>
      <c r="S742" s="284"/>
      <c r="T742" s="284"/>
      <c r="U742" s="284"/>
      <c r="V742" s="284"/>
      <c r="W742" s="284"/>
      <c r="X742" s="284"/>
      <c r="Y742" s="405"/>
      <c r="Z742" s="418"/>
      <c r="AA742" s="418"/>
      <c r="AB742" s="418"/>
      <c r="AC742" s="418"/>
      <c r="AD742" s="418"/>
      <c r="AE742" s="418"/>
      <c r="AF742" s="418"/>
      <c r="AG742" s="418"/>
      <c r="AH742" s="418"/>
      <c r="AI742" s="418"/>
      <c r="AJ742" s="418"/>
      <c r="AK742" s="418"/>
      <c r="AL742" s="418"/>
      <c r="AM742" s="299"/>
    </row>
    <row r="743" spans="1:39" ht="30" hidden="1" outlineLevel="1">
      <c r="A743" s="524">
        <v>45</v>
      </c>
      <c r="B743" s="421" t="s">
        <v>136</v>
      </c>
      <c r="C743" s="284" t="s">
        <v>24</v>
      </c>
      <c r="D743" s="288"/>
      <c r="E743" s="288"/>
      <c r="F743" s="288"/>
      <c r="G743" s="288"/>
      <c r="H743" s="288"/>
      <c r="I743" s="288"/>
      <c r="J743" s="288"/>
      <c r="K743" s="288"/>
      <c r="L743" s="288"/>
      <c r="M743" s="288"/>
      <c r="N743" s="288">
        <v>12</v>
      </c>
      <c r="O743" s="288"/>
      <c r="P743" s="288"/>
      <c r="Q743" s="288"/>
      <c r="R743" s="288"/>
      <c r="S743" s="288"/>
      <c r="T743" s="288"/>
      <c r="U743" s="288"/>
      <c r="V743" s="288"/>
      <c r="W743" s="288"/>
      <c r="X743" s="288"/>
      <c r="Y743" s="419"/>
      <c r="Z743" s="403"/>
      <c r="AA743" s="403"/>
      <c r="AB743" s="403"/>
      <c r="AC743" s="403"/>
      <c r="AD743" s="403"/>
      <c r="AE743" s="403"/>
      <c r="AF743" s="408"/>
      <c r="AG743" s="408"/>
      <c r="AH743" s="408"/>
      <c r="AI743" s="408"/>
      <c r="AJ743" s="408"/>
      <c r="AK743" s="408"/>
      <c r="AL743" s="408"/>
      <c r="AM743" s="289">
        <f>SUM(Y743:AL743)</f>
        <v>0</v>
      </c>
    </row>
    <row r="744" spans="1:39" hidden="1" outlineLevel="1">
      <c r="A744" s="524"/>
      <c r="B744" s="287" t="s">
        <v>309</v>
      </c>
      <c r="C744" s="284" t="s">
        <v>162</v>
      </c>
      <c r="D744" s="288"/>
      <c r="E744" s="288"/>
      <c r="F744" s="288"/>
      <c r="G744" s="288"/>
      <c r="H744" s="288"/>
      <c r="I744" s="288"/>
      <c r="J744" s="288"/>
      <c r="K744" s="288"/>
      <c r="L744" s="288"/>
      <c r="M744" s="288"/>
      <c r="N744" s="288">
        <f>N743</f>
        <v>12</v>
      </c>
      <c r="O744" s="288"/>
      <c r="P744" s="288"/>
      <c r="Q744" s="288"/>
      <c r="R744" s="288"/>
      <c r="S744" s="288"/>
      <c r="T744" s="288"/>
      <c r="U744" s="288"/>
      <c r="V744" s="288"/>
      <c r="W744" s="288"/>
      <c r="X744" s="288"/>
      <c r="Y744" s="404">
        <f>Y743</f>
        <v>0</v>
      </c>
      <c r="Z744" s="404">
        <f t="shared" ref="Z744" si="2220">Z743</f>
        <v>0</v>
      </c>
      <c r="AA744" s="404">
        <f t="shared" ref="AA744" si="2221">AA743</f>
        <v>0</v>
      </c>
      <c r="AB744" s="404">
        <f t="shared" ref="AB744" si="2222">AB743</f>
        <v>0</v>
      </c>
      <c r="AC744" s="404">
        <f t="shared" ref="AC744" si="2223">AC743</f>
        <v>0</v>
      </c>
      <c r="AD744" s="404">
        <f t="shared" ref="AD744" si="2224">AD743</f>
        <v>0</v>
      </c>
      <c r="AE744" s="404">
        <f t="shared" ref="AE744" si="2225">AE743</f>
        <v>0</v>
      </c>
      <c r="AF744" s="404">
        <f t="shared" ref="AF744" si="2226">AF743</f>
        <v>0</v>
      </c>
      <c r="AG744" s="404">
        <f t="shared" ref="AG744" si="2227">AG743</f>
        <v>0</v>
      </c>
      <c r="AH744" s="404">
        <f t="shared" ref="AH744" si="2228">AH743</f>
        <v>0</v>
      </c>
      <c r="AI744" s="404">
        <f t="shared" ref="AI744" si="2229">AI743</f>
        <v>0</v>
      </c>
      <c r="AJ744" s="404">
        <f t="shared" ref="AJ744" si="2230">AJ743</f>
        <v>0</v>
      </c>
      <c r="AK744" s="404">
        <f t="shared" ref="AK744" si="2231">AK743</f>
        <v>0</v>
      </c>
      <c r="AL744" s="404">
        <f t="shared" ref="AL744" si="2232">AL743</f>
        <v>0</v>
      </c>
      <c r="AM744" s="299"/>
    </row>
    <row r="745" spans="1:39" hidden="1" outlineLevel="1">
      <c r="A745" s="524"/>
      <c r="B745" s="421"/>
      <c r="C745" s="284"/>
      <c r="D745" s="284"/>
      <c r="E745" s="284"/>
      <c r="F745" s="284"/>
      <c r="G745" s="284"/>
      <c r="H745" s="284"/>
      <c r="I745" s="284"/>
      <c r="J745" s="284"/>
      <c r="K745" s="284"/>
      <c r="L745" s="284"/>
      <c r="M745" s="284"/>
      <c r="N745" s="284"/>
      <c r="O745" s="284"/>
      <c r="P745" s="284"/>
      <c r="Q745" s="284"/>
      <c r="R745" s="284"/>
      <c r="S745" s="284"/>
      <c r="T745" s="284"/>
      <c r="U745" s="284"/>
      <c r="V745" s="284"/>
      <c r="W745" s="284"/>
      <c r="X745" s="284"/>
      <c r="Y745" s="405"/>
      <c r="Z745" s="418"/>
      <c r="AA745" s="418"/>
      <c r="AB745" s="418"/>
      <c r="AC745" s="418"/>
      <c r="AD745" s="418"/>
      <c r="AE745" s="418"/>
      <c r="AF745" s="418"/>
      <c r="AG745" s="418"/>
      <c r="AH745" s="418"/>
      <c r="AI745" s="418"/>
      <c r="AJ745" s="418"/>
      <c r="AK745" s="418"/>
      <c r="AL745" s="418"/>
      <c r="AM745" s="299"/>
    </row>
    <row r="746" spans="1:39" ht="30" hidden="1" outlineLevel="1">
      <c r="A746" s="524">
        <v>46</v>
      </c>
      <c r="B746" s="421" t="s">
        <v>137</v>
      </c>
      <c r="C746" s="284" t="s">
        <v>24</v>
      </c>
      <c r="D746" s="288"/>
      <c r="E746" s="288"/>
      <c r="F746" s="288"/>
      <c r="G746" s="288"/>
      <c r="H746" s="288"/>
      <c r="I746" s="288"/>
      <c r="J746" s="288"/>
      <c r="K746" s="288"/>
      <c r="L746" s="288"/>
      <c r="M746" s="288"/>
      <c r="N746" s="288">
        <v>12</v>
      </c>
      <c r="O746" s="288"/>
      <c r="P746" s="288"/>
      <c r="Q746" s="288"/>
      <c r="R746" s="288"/>
      <c r="S746" s="288"/>
      <c r="T746" s="288"/>
      <c r="U746" s="288"/>
      <c r="V746" s="288"/>
      <c r="W746" s="288"/>
      <c r="X746" s="288"/>
      <c r="Y746" s="419"/>
      <c r="Z746" s="403"/>
      <c r="AA746" s="403"/>
      <c r="AB746" s="403"/>
      <c r="AC746" s="403"/>
      <c r="AD746" s="403"/>
      <c r="AE746" s="403"/>
      <c r="AF746" s="408"/>
      <c r="AG746" s="408"/>
      <c r="AH746" s="408"/>
      <c r="AI746" s="408"/>
      <c r="AJ746" s="408"/>
      <c r="AK746" s="408"/>
      <c r="AL746" s="408"/>
      <c r="AM746" s="289">
        <f>SUM(Y746:AL746)</f>
        <v>0</v>
      </c>
    </row>
    <row r="747" spans="1:39" hidden="1" outlineLevel="1">
      <c r="A747" s="524"/>
      <c r="B747" s="287" t="s">
        <v>309</v>
      </c>
      <c r="C747" s="284" t="s">
        <v>162</v>
      </c>
      <c r="D747" s="288"/>
      <c r="E747" s="288"/>
      <c r="F747" s="288"/>
      <c r="G747" s="288"/>
      <c r="H747" s="288"/>
      <c r="I747" s="288"/>
      <c r="J747" s="288"/>
      <c r="K747" s="288"/>
      <c r="L747" s="288"/>
      <c r="M747" s="288"/>
      <c r="N747" s="288">
        <f>N746</f>
        <v>12</v>
      </c>
      <c r="O747" s="288"/>
      <c r="P747" s="288"/>
      <c r="Q747" s="288"/>
      <c r="R747" s="288"/>
      <c r="S747" s="288"/>
      <c r="T747" s="288"/>
      <c r="U747" s="288"/>
      <c r="V747" s="288"/>
      <c r="W747" s="288"/>
      <c r="X747" s="288"/>
      <c r="Y747" s="404">
        <f>Y746</f>
        <v>0</v>
      </c>
      <c r="Z747" s="404">
        <f t="shared" ref="Z747" si="2233">Z746</f>
        <v>0</v>
      </c>
      <c r="AA747" s="404">
        <f t="shared" ref="AA747" si="2234">AA746</f>
        <v>0</v>
      </c>
      <c r="AB747" s="404">
        <f t="shared" ref="AB747" si="2235">AB746</f>
        <v>0</v>
      </c>
      <c r="AC747" s="404">
        <f t="shared" ref="AC747" si="2236">AC746</f>
        <v>0</v>
      </c>
      <c r="AD747" s="404">
        <f t="shared" ref="AD747" si="2237">AD746</f>
        <v>0</v>
      </c>
      <c r="AE747" s="404">
        <f t="shared" ref="AE747" si="2238">AE746</f>
        <v>0</v>
      </c>
      <c r="AF747" s="404">
        <f t="shared" ref="AF747" si="2239">AF746</f>
        <v>0</v>
      </c>
      <c r="AG747" s="404">
        <f t="shared" ref="AG747" si="2240">AG746</f>
        <v>0</v>
      </c>
      <c r="AH747" s="404">
        <f t="shared" ref="AH747" si="2241">AH746</f>
        <v>0</v>
      </c>
      <c r="AI747" s="404">
        <f t="shared" ref="AI747" si="2242">AI746</f>
        <v>0</v>
      </c>
      <c r="AJ747" s="404">
        <f t="shared" ref="AJ747" si="2243">AJ746</f>
        <v>0</v>
      </c>
      <c r="AK747" s="404">
        <f t="shared" ref="AK747" si="2244">AK746</f>
        <v>0</v>
      </c>
      <c r="AL747" s="404">
        <f t="shared" ref="AL747" si="2245">AL746</f>
        <v>0</v>
      </c>
      <c r="AM747" s="299"/>
    </row>
    <row r="748" spans="1:39" hidden="1" outlineLevel="1">
      <c r="A748" s="524"/>
      <c r="B748" s="421"/>
      <c r="C748" s="284"/>
      <c r="D748" s="284"/>
      <c r="E748" s="284"/>
      <c r="F748" s="284"/>
      <c r="G748" s="284"/>
      <c r="H748" s="284"/>
      <c r="I748" s="284"/>
      <c r="J748" s="284"/>
      <c r="K748" s="284"/>
      <c r="L748" s="284"/>
      <c r="M748" s="284"/>
      <c r="N748" s="284"/>
      <c r="O748" s="284"/>
      <c r="P748" s="284"/>
      <c r="Q748" s="284"/>
      <c r="R748" s="284"/>
      <c r="S748" s="284"/>
      <c r="T748" s="284"/>
      <c r="U748" s="284"/>
      <c r="V748" s="284"/>
      <c r="W748" s="284"/>
      <c r="X748" s="284"/>
      <c r="Y748" s="405"/>
      <c r="Z748" s="418"/>
      <c r="AA748" s="418"/>
      <c r="AB748" s="418"/>
      <c r="AC748" s="418"/>
      <c r="AD748" s="418"/>
      <c r="AE748" s="418"/>
      <c r="AF748" s="418"/>
      <c r="AG748" s="418"/>
      <c r="AH748" s="418"/>
      <c r="AI748" s="418"/>
      <c r="AJ748" s="418"/>
      <c r="AK748" s="418"/>
      <c r="AL748" s="418"/>
      <c r="AM748" s="299"/>
    </row>
    <row r="749" spans="1:39" ht="30" hidden="1" outlineLevel="1">
      <c r="A749" s="524">
        <v>47</v>
      </c>
      <c r="B749" s="421" t="s">
        <v>138</v>
      </c>
      <c r="C749" s="284" t="s">
        <v>24</v>
      </c>
      <c r="D749" s="288"/>
      <c r="E749" s="288"/>
      <c r="F749" s="288"/>
      <c r="G749" s="288"/>
      <c r="H749" s="288"/>
      <c r="I749" s="288"/>
      <c r="J749" s="288"/>
      <c r="K749" s="288"/>
      <c r="L749" s="288"/>
      <c r="M749" s="288"/>
      <c r="N749" s="288">
        <v>12</v>
      </c>
      <c r="O749" s="288"/>
      <c r="P749" s="288"/>
      <c r="Q749" s="288"/>
      <c r="R749" s="288"/>
      <c r="S749" s="288"/>
      <c r="T749" s="288"/>
      <c r="U749" s="288"/>
      <c r="V749" s="288"/>
      <c r="W749" s="288"/>
      <c r="X749" s="288"/>
      <c r="Y749" s="419"/>
      <c r="Z749" s="403"/>
      <c r="AA749" s="403"/>
      <c r="AB749" s="403"/>
      <c r="AC749" s="403"/>
      <c r="AD749" s="403"/>
      <c r="AE749" s="403"/>
      <c r="AF749" s="408"/>
      <c r="AG749" s="408"/>
      <c r="AH749" s="408"/>
      <c r="AI749" s="408"/>
      <c r="AJ749" s="408"/>
      <c r="AK749" s="408"/>
      <c r="AL749" s="408"/>
      <c r="AM749" s="289">
        <f>SUM(Y749:AL749)</f>
        <v>0</v>
      </c>
    </row>
    <row r="750" spans="1:39" hidden="1" outlineLevel="1">
      <c r="A750" s="524"/>
      <c r="B750" s="287" t="s">
        <v>309</v>
      </c>
      <c r="C750" s="284" t="s">
        <v>162</v>
      </c>
      <c r="D750" s="288"/>
      <c r="E750" s="288"/>
      <c r="F750" s="288"/>
      <c r="G750" s="288"/>
      <c r="H750" s="288"/>
      <c r="I750" s="288"/>
      <c r="J750" s="288"/>
      <c r="K750" s="288"/>
      <c r="L750" s="288"/>
      <c r="M750" s="288"/>
      <c r="N750" s="288">
        <f>N749</f>
        <v>12</v>
      </c>
      <c r="O750" s="288"/>
      <c r="P750" s="288"/>
      <c r="Q750" s="288"/>
      <c r="R750" s="288"/>
      <c r="S750" s="288"/>
      <c r="T750" s="288"/>
      <c r="U750" s="288"/>
      <c r="V750" s="288"/>
      <c r="W750" s="288"/>
      <c r="X750" s="288"/>
      <c r="Y750" s="404">
        <f>Y749</f>
        <v>0</v>
      </c>
      <c r="Z750" s="404">
        <f t="shared" ref="Z750" si="2246">Z749</f>
        <v>0</v>
      </c>
      <c r="AA750" s="404">
        <f t="shared" ref="AA750" si="2247">AA749</f>
        <v>0</v>
      </c>
      <c r="AB750" s="404">
        <f t="shared" ref="AB750" si="2248">AB749</f>
        <v>0</v>
      </c>
      <c r="AC750" s="404">
        <f t="shared" ref="AC750" si="2249">AC749</f>
        <v>0</v>
      </c>
      <c r="AD750" s="404">
        <f t="shared" ref="AD750" si="2250">AD749</f>
        <v>0</v>
      </c>
      <c r="AE750" s="404">
        <f t="shared" ref="AE750" si="2251">AE749</f>
        <v>0</v>
      </c>
      <c r="AF750" s="404">
        <f t="shared" ref="AF750" si="2252">AF749</f>
        <v>0</v>
      </c>
      <c r="AG750" s="404">
        <f t="shared" ref="AG750" si="2253">AG749</f>
        <v>0</v>
      </c>
      <c r="AH750" s="404">
        <f t="shared" ref="AH750" si="2254">AH749</f>
        <v>0</v>
      </c>
      <c r="AI750" s="404">
        <f t="shared" ref="AI750" si="2255">AI749</f>
        <v>0</v>
      </c>
      <c r="AJ750" s="404">
        <f t="shared" ref="AJ750" si="2256">AJ749</f>
        <v>0</v>
      </c>
      <c r="AK750" s="404">
        <f t="shared" ref="AK750" si="2257">AK749</f>
        <v>0</v>
      </c>
      <c r="AL750" s="404">
        <f t="shared" ref="AL750" si="2258">AL749</f>
        <v>0</v>
      </c>
      <c r="AM750" s="299"/>
    </row>
    <row r="751" spans="1:39" hidden="1" outlineLevel="1">
      <c r="A751" s="524"/>
      <c r="B751" s="421"/>
      <c r="C751" s="284"/>
      <c r="D751" s="284"/>
      <c r="E751" s="284"/>
      <c r="F751" s="284"/>
      <c r="G751" s="284"/>
      <c r="H751" s="284"/>
      <c r="I751" s="284"/>
      <c r="J751" s="284"/>
      <c r="K751" s="284"/>
      <c r="L751" s="284"/>
      <c r="M751" s="284"/>
      <c r="N751" s="284"/>
      <c r="O751" s="284"/>
      <c r="P751" s="284"/>
      <c r="Q751" s="284"/>
      <c r="R751" s="284"/>
      <c r="S751" s="284"/>
      <c r="T751" s="284"/>
      <c r="U751" s="284"/>
      <c r="V751" s="284"/>
      <c r="W751" s="284"/>
      <c r="X751" s="284"/>
      <c r="Y751" s="405"/>
      <c r="Z751" s="418"/>
      <c r="AA751" s="418"/>
      <c r="AB751" s="418"/>
      <c r="AC751" s="418"/>
      <c r="AD751" s="418"/>
      <c r="AE751" s="418"/>
      <c r="AF751" s="418"/>
      <c r="AG751" s="418"/>
      <c r="AH751" s="418"/>
      <c r="AI751" s="418"/>
      <c r="AJ751" s="418"/>
      <c r="AK751" s="418"/>
      <c r="AL751" s="418"/>
      <c r="AM751" s="299"/>
    </row>
    <row r="752" spans="1:39" ht="45" hidden="1" outlineLevel="1">
      <c r="A752" s="524">
        <v>48</v>
      </c>
      <c r="B752" s="421" t="s">
        <v>139</v>
      </c>
      <c r="C752" s="284" t="s">
        <v>24</v>
      </c>
      <c r="D752" s="288"/>
      <c r="E752" s="288"/>
      <c r="F752" s="288"/>
      <c r="G752" s="288"/>
      <c r="H752" s="288"/>
      <c r="I752" s="288"/>
      <c r="J752" s="288"/>
      <c r="K752" s="288"/>
      <c r="L752" s="288"/>
      <c r="M752" s="288"/>
      <c r="N752" s="288">
        <v>12</v>
      </c>
      <c r="O752" s="288"/>
      <c r="P752" s="288"/>
      <c r="Q752" s="288"/>
      <c r="R752" s="288"/>
      <c r="S752" s="288"/>
      <c r="T752" s="288"/>
      <c r="U752" s="288"/>
      <c r="V752" s="288"/>
      <c r="W752" s="288"/>
      <c r="X752" s="288"/>
      <c r="Y752" s="419"/>
      <c r="Z752" s="403"/>
      <c r="AA752" s="403"/>
      <c r="AB752" s="403"/>
      <c r="AC752" s="403"/>
      <c r="AD752" s="403"/>
      <c r="AE752" s="403"/>
      <c r="AF752" s="408"/>
      <c r="AG752" s="408"/>
      <c r="AH752" s="408"/>
      <c r="AI752" s="408"/>
      <c r="AJ752" s="408"/>
      <c r="AK752" s="408"/>
      <c r="AL752" s="408"/>
      <c r="AM752" s="289">
        <f>SUM(Y752:AL752)</f>
        <v>0</v>
      </c>
    </row>
    <row r="753" spans="1:40" hidden="1" outlineLevel="1">
      <c r="A753" s="524"/>
      <c r="B753" s="287" t="s">
        <v>309</v>
      </c>
      <c r="C753" s="284" t="s">
        <v>162</v>
      </c>
      <c r="D753" s="288"/>
      <c r="E753" s="288"/>
      <c r="F753" s="288"/>
      <c r="G753" s="288"/>
      <c r="H753" s="288"/>
      <c r="I753" s="288"/>
      <c r="J753" s="288"/>
      <c r="K753" s="288"/>
      <c r="L753" s="288"/>
      <c r="M753" s="288"/>
      <c r="N753" s="288">
        <f>N752</f>
        <v>12</v>
      </c>
      <c r="O753" s="288"/>
      <c r="P753" s="288"/>
      <c r="Q753" s="288"/>
      <c r="R753" s="288"/>
      <c r="S753" s="288"/>
      <c r="T753" s="288"/>
      <c r="U753" s="288"/>
      <c r="V753" s="288"/>
      <c r="W753" s="288"/>
      <c r="X753" s="288"/>
      <c r="Y753" s="404">
        <f>Y752</f>
        <v>0</v>
      </c>
      <c r="Z753" s="404">
        <f t="shared" ref="Z753" si="2259">Z752</f>
        <v>0</v>
      </c>
      <c r="AA753" s="404">
        <f t="shared" ref="AA753" si="2260">AA752</f>
        <v>0</v>
      </c>
      <c r="AB753" s="404">
        <f t="shared" ref="AB753" si="2261">AB752</f>
        <v>0</v>
      </c>
      <c r="AC753" s="404">
        <f t="shared" ref="AC753" si="2262">AC752</f>
        <v>0</v>
      </c>
      <c r="AD753" s="404">
        <f t="shared" ref="AD753" si="2263">AD752</f>
        <v>0</v>
      </c>
      <c r="AE753" s="404">
        <f t="shared" ref="AE753" si="2264">AE752</f>
        <v>0</v>
      </c>
      <c r="AF753" s="404">
        <f t="shared" ref="AF753" si="2265">AF752</f>
        <v>0</v>
      </c>
      <c r="AG753" s="404">
        <f t="shared" ref="AG753" si="2266">AG752</f>
        <v>0</v>
      </c>
      <c r="AH753" s="404">
        <f t="shared" ref="AH753" si="2267">AH752</f>
        <v>0</v>
      </c>
      <c r="AI753" s="404">
        <f t="shared" ref="AI753" si="2268">AI752</f>
        <v>0</v>
      </c>
      <c r="AJ753" s="404">
        <f t="shared" ref="AJ753" si="2269">AJ752</f>
        <v>0</v>
      </c>
      <c r="AK753" s="404">
        <f t="shared" ref="AK753" si="2270">AK752</f>
        <v>0</v>
      </c>
      <c r="AL753" s="404">
        <f t="shared" ref="AL753" si="2271">AL752</f>
        <v>0</v>
      </c>
      <c r="AM753" s="299"/>
    </row>
    <row r="754" spans="1:40" hidden="1" outlineLevel="1">
      <c r="A754" s="524"/>
      <c r="B754" s="421"/>
      <c r="C754" s="284"/>
      <c r="D754" s="284"/>
      <c r="E754" s="284"/>
      <c r="F754" s="284"/>
      <c r="G754" s="284"/>
      <c r="H754" s="284"/>
      <c r="I754" s="284"/>
      <c r="J754" s="284"/>
      <c r="K754" s="284"/>
      <c r="L754" s="284"/>
      <c r="M754" s="284"/>
      <c r="N754" s="284"/>
      <c r="O754" s="284"/>
      <c r="P754" s="284"/>
      <c r="Q754" s="284"/>
      <c r="R754" s="284"/>
      <c r="S754" s="284"/>
      <c r="T754" s="284"/>
      <c r="U754" s="284"/>
      <c r="V754" s="284"/>
      <c r="W754" s="284"/>
      <c r="X754" s="284"/>
      <c r="Y754" s="405"/>
      <c r="Z754" s="418"/>
      <c r="AA754" s="418"/>
      <c r="AB754" s="418"/>
      <c r="AC754" s="418"/>
      <c r="AD754" s="418"/>
      <c r="AE754" s="418"/>
      <c r="AF754" s="418"/>
      <c r="AG754" s="418"/>
      <c r="AH754" s="418"/>
      <c r="AI754" s="418"/>
      <c r="AJ754" s="418"/>
      <c r="AK754" s="418"/>
      <c r="AL754" s="418"/>
      <c r="AM754" s="299"/>
    </row>
    <row r="755" spans="1:40" ht="30" hidden="1" outlineLevel="1">
      <c r="A755" s="524">
        <v>49</v>
      </c>
      <c r="B755" s="421" t="s">
        <v>140</v>
      </c>
      <c r="C755" s="284" t="s">
        <v>24</v>
      </c>
      <c r="D755" s="288"/>
      <c r="E755" s="288"/>
      <c r="F755" s="288"/>
      <c r="G755" s="288"/>
      <c r="H755" s="288"/>
      <c r="I755" s="288"/>
      <c r="J755" s="288"/>
      <c r="K755" s="288"/>
      <c r="L755" s="288"/>
      <c r="M755" s="288"/>
      <c r="N755" s="288">
        <v>12</v>
      </c>
      <c r="O755" s="288"/>
      <c r="P755" s="288"/>
      <c r="Q755" s="288"/>
      <c r="R755" s="288"/>
      <c r="S755" s="288"/>
      <c r="T755" s="288"/>
      <c r="U755" s="288"/>
      <c r="V755" s="288"/>
      <c r="W755" s="288"/>
      <c r="X755" s="288"/>
      <c r="Y755" s="419"/>
      <c r="Z755" s="403"/>
      <c r="AA755" s="403"/>
      <c r="AB755" s="403"/>
      <c r="AC755" s="403"/>
      <c r="AD755" s="403"/>
      <c r="AE755" s="403"/>
      <c r="AF755" s="408"/>
      <c r="AG755" s="408"/>
      <c r="AH755" s="408"/>
      <c r="AI755" s="408"/>
      <c r="AJ755" s="408"/>
      <c r="AK755" s="408"/>
      <c r="AL755" s="408"/>
      <c r="AM755" s="289">
        <f>SUM(Y755:AL755)</f>
        <v>0</v>
      </c>
    </row>
    <row r="756" spans="1:40" hidden="1" outlineLevel="1">
      <c r="A756" s="524"/>
      <c r="B756" s="287" t="s">
        <v>309</v>
      </c>
      <c r="C756" s="284" t="s">
        <v>162</v>
      </c>
      <c r="D756" s="288"/>
      <c r="E756" s="288"/>
      <c r="F756" s="288"/>
      <c r="G756" s="288"/>
      <c r="H756" s="288"/>
      <c r="I756" s="288"/>
      <c r="J756" s="288"/>
      <c r="K756" s="288"/>
      <c r="L756" s="288"/>
      <c r="M756" s="288"/>
      <c r="N756" s="288">
        <f>N755</f>
        <v>12</v>
      </c>
      <c r="O756" s="288"/>
      <c r="P756" s="288"/>
      <c r="Q756" s="288"/>
      <c r="R756" s="288"/>
      <c r="S756" s="288"/>
      <c r="T756" s="288"/>
      <c r="U756" s="288"/>
      <c r="V756" s="288"/>
      <c r="W756" s="288"/>
      <c r="X756" s="288"/>
      <c r="Y756" s="404">
        <f>Y755</f>
        <v>0</v>
      </c>
      <c r="Z756" s="404">
        <f t="shared" ref="Z756" si="2272">Z755</f>
        <v>0</v>
      </c>
      <c r="AA756" s="404">
        <f t="shared" ref="AA756" si="2273">AA755</f>
        <v>0</v>
      </c>
      <c r="AB756" s="404">
        <f t="shared" ref="AB756" si="2274">AB755</f>
        <v>0</v>
      </c>
      <c r="AC756" s="404">
        <f t="shared" ref="AC756" si="2275">AC755</f>
        <v>0</v>
      </c>
      <c r="AD756" s="404">
        <f t="shared" ref="AD756" si="2276">AD755</f>
        <v>0</v>
      </c>
      <c r="AE756" s="404">
        <f t="shared" ref="AE756" si="2277">AE755</f>
        <v>0</v>
      </c>
      <c r="AF756" s="404">
        <f t="shared" ref="AF756" si="2278">AF755</f>
        <v>0</v>
      </c>
      <c r="AG756" s="404">
        <f t="shared" ref="AG756" si="2279">AG755</f>
        <v>0</v>
      </c>
      <c r="AH756" s="404">
        <f t="shared" ref="AH756" si="2280">AH755</f>
        <v>0</v>
      </c>
      <c r="AI756" s="404">
        <f t="shared" ref="AI756" si="2281">AI755</f>
        <v>0</v>
      </c>
      <c r="AJ756" s="404">
        <f t="shared" ref="AJ756" si="2282">AJ755</f>
        <v>0</v>
      </c>
      <c r="AK756" s="404">
        <f t="shared" ref="AK756" si="2283">AK755</f>
        <v>0</v>
      </c>
      <c r="AL756" s="404">
        <f t="shared" ref="AL756" si="2284">AL755</f>
        <v>0</v>
      </c>
      <c r="AM756" s="299"/>
    </row>
    <row r="757" spans="1:40" hidden="1" outlineLevel="1">
      <c r="A757" s="524"/>
      <c r="B757" s="287"/>
      <c r="C757" s="298"/>
      <c r="D757" s="284"/>
      <c r="E757" s="284"/>
      <c r="F757" s="284"/>
      <c r="G757" s="284"/>
      <c r="H757" s="284"/>
      <c r="I757" s="284"/>
      <c r="J757" s="284"/>
      <c r="K757" s="284"/>
      <c r="L757" s="284"/>
      <c r="M757" s="284"/>
      <c r="N757" s="284"/>
      <c r="O757" s="284"/>
      <c r="P757" s="284"/>
      <c r="Q757" s="284"/>
      <c r="R757" s="284"/>
      <c r="S757" s="284"/>
      <c r="T757" s="284"/>
      <c r="U757" s="284"/>
      <c r="V757" s="284"/>
      <c r="W757" s="284"/>
      <c r="X757" s="284"/>
      <c r="Y757" s="405"/>
      <c r="Z757" s="405"/>
      <c r="AA757" s="405"/>
      <c r="AB757" s="405"/>
      <c r="AC757" s="405"/>
      <c r="AD757" s="405"/>
      <c r="AE757" s="405"/>
      <c r="AF757" s="405"/>
      <c r="AG757" s="405"/>
      <c r="AH757" s="405"/>
      <c r="AI757" s="405"/>
      <c r="AJ757" s="405"/>
      <c r="AK757" s="405"/>
      <c r="AL757" s="405"/>
      <c r="AM757" s="299"/>
    </row>
    <row r="758" spans="1:40" ht="15.75" collapsed="1">
      <c r="B758" s="320" t="s">
        <v>310</v>
      </c>
      <c r="C758" s="322"/>
      <c r="D758" s="322">
        <f>SUM(D601:D756)</f>
        <v>0</v>
      </c>
      <c r="E758" s="322"/>
      <c r="F758" s="322"/>
      <c r="G758" s="322"/>
      <c r="H758" s="322"/>
      <c r="I758" s="322"/>
      <c r="J758" s="322"/>
      <c r="K758" s="322"/>
      <c r="L758" s="322"/>
      <c r="M758" s="322"/>
      <c r="N758" s="322"/>
      <c r="O758" s="322">
        <f>SUM(O601:O756)</f>
        <v>0</v>
      </c>
      <c r="P758" s="322"/>
      <c r="Q758" s="322"/>
      <c r="R758" s="322"/>
      <c r="S758" s="322"/>
      <c r="T758" s="322"/>
      <c r="U758" s="322"/>
      <c r="V758" s="322"/>
      <c r="W758" s="322"/>
      <c r="X758" s="322"/>
      <c r="Y758" s="322">
        <f>IF(Y599="kWh",SUMPRODUCT(D601:D756,Y601:Y756))</f>
        <v>0</v>
      </c>
      <c r="Z758" s="322">
        <f>IF(Z599="kWh",SUMPRODUCT(D601:D756,Z601:Z756))</f>
        <v>0</v>
      </c>
      <c r="AA758" s="322">
        <f>IF(AA599="kw",SUMPRODUCT(N601:N756,O601:O756,AA601:AA756),SUMPRODUCT(D601:D756,AA601:AA756))</f>
        <v>0</v>
      </c>
      <c r="AB758" s="322">
        <f>IF(AB599="kw",SUMPRODUCT(N601:N756,O601:O756,AB601:AB756),SUMPRODUCT(D601:D756,AB601:AB756))</f>
        <v>0</v>
      </c>
      <c r="AC758" s="322">
        <f>IF(AC599="kw",SUMPRODUCT(N601:N756,O601:O756,AC601:AC756),SUMPRODUCT(D601:D756,AC601:AC756))</f>
        <v>0</v>
      </c>
      <c r="AD758" s="322">
        <f>IF(AD599="kw",SUMPRODUCT(N601:N756,O601:O756,AD601:AD756),SUMPRODUCT(D601:D756,AD601:AD756))</f>
        <v>0</v>
      </c>
      <c r="AE758" s="322">
        <f>IF(AE599="kw",SUMPRODUCT(N601:N756,O601:O756,AE601:AE756),SUMPRODUCT(D601:D756,AE601:AE756))</f>
        <v>0</v>
      </c>
      <c r="AF758" s="322">
        <f>IF(AF599="kw",SUMPRODUCT(N601:N756,O601:O756,AF601:AF756),SUMPRODUCT(D601:D756,AF601:AF756))</f>
        <v>0</v>
      </c>
      <c r="AG758" s="322">
        <f>IF(AG599="kw",SUMPRODUCT(N601:N756,O601:O756,AG601:AG756),SUMPRODUCT(D601:D756,AG601:AG756))</f>
        <v>0</v>
      </c>
      <c r="AH758" s="322">
        <f>IF(AH599="kw",SUMPRODUCT(N601:N756,O601:O756,AH601:AH756),SUMPRODUCT(D601:D756,AH601:AH756))</f>
        <v>0</v>
      </c>
      <c r="AI758" s="322">
        <f>IF(AI599="kw",SUMPRODUCT(N601:N756,O601:O756,AI601:AI756),SUMPRODUCT(D601:D756,AI601:AI756))</f>
        <v>0</v>
      </c>
      <c r="AJ758" s="322">
        <f>IF(AJ599="kw",SUMPRODUCT(N601:N756,O601:O756,AJ601:AJ756),SUMPRODUCT(D601:D756,AJ601:AJ756))</f>
        <v>0</v>
      </c>
      <c r="AK758" s="322">
        <f>IF(AK599="kw",SUMPRODUCT(N601:N756,O601:O756,AK601:AK756),SUMPRODUCT(D601:D756,AK601:AK756))</f>
        <v>0</v>
      </c>
      <c r="AL758" s="322">
        <f>IF(AL599="kw",SUMPRODUCT(N601:N756,O601:O756,AL601:AL756),SUMPRODUCT(D601:D756,AL601:AL756))</f>
        <v>0</v>
      </c>
      <c r="AM758" s="323"/>
    </row>
    <row r="759" spans="1:40" ht="15.75">
      <c r="B759" s="384" t="s">
        <v>311</v>
      </c>
      <c r="C759" s="385"/>
      <c r="D759" s="385"/>
      <c r="E759" s="385"/>
      <c r="F759" s="385"/>
      <c r="G759" s="385"/>
      <c r="H759" s="385"/>
      <c r="I759" s="385"/>
      <c r="J759" s="385"/>
      <c r="K759" s="385"/>
      <c r="L759" s="385"/>
      <c r="M759" s="385"/>
      <c r="N759" s="385"/>
      <c r="O759" s="385"/>
      <c r="P759" s="385"/>
      <c r="Q759" s="385"/>
      <c r="R759" s="385"/>
      <c r="S759" s="385"/>
      <c r="T759" s="385"/>
      <c r="U759" s="385"/>
      <c r="V759" s="385"/>
      <c r="W759" s="385"/>
      <c r="X759" s="385"/>
      <c r="Y759" s="385">
        <f>HLOOKUP(Y404,'2. LRAMVA Threshold'!$B$42:$Q$53,10,FALSE)</f>
        <v>0</v>
      </c>
      <c r="Z759" s="385">
        <f>HLOOKUP(Z404,'2. LRAMVA Threshold'!$B$42:$Q$53,10,FALSE)</f>
        <v>0</v>
      </c>
      <c r="AA759" s="385">
        <f>HLOOKUP(AA404,'2. LRAMVA Threshold'!$B$42:$Q$53,10,FALSE)</f>
        <v>0</v>
      </c>
      <c r="AB759" s="385">
        <f>HLOOKUP(AB404,'2. LRAMVA Threshold'!$B$42:$Q$53,10,FALSE)</f>
        <v>0</v>
      </c>
      <c r="AC759" s="385">
        <f>HLOOKUP(AC404,'2. LRAMVA Threshold'!$B$42:$Q$53,10,FALSE)</f>
        <v>0</v>
      </c>
      <c r="AD759" s="385">
        <f>HLOOKUP(AD404,'2. LRAMVA Threshold'!$B$42:$Q$53,10,FALSE)</f>
        <v>0</v>
      </c>
      <c r="AE759" s="385">
        <f>HLOOKUP(AE404,'2. LRAMVA Threshold'!$B$42:$Q$53,10,FALSE)</f>
        <v>0</v>
      </c>
      <c r="AF759" s="385">
        <f>HLOOKUP(AF404,'2. LRAMVA Threshold'!$B$42:$Q$53,10,FALSE)</f>
        <v>0</v>
      </c>
      <c r="AG759" s="385">
        <f>HLOOKUP(AG404,'2. LRAMVA Threshold'!$B$42:$Q$53,10,FALSE)</f>
        <v>0</v>
      </c>
      <c r="AH759" s="385">
        <f>HLOOKUP(AH404,'2. LRAMVA Threshold'!$B$42:$Q$53,10,FALSE)</f>
        <v>0</v>
      </c>
      <c r="AI759" s="385">
        <f>HLOOKUP(AI404,'2. LRAMVA Threshold'!$B$42:$Q$53,10,FALSE)</f>
        <v>0</v>
      </c>
      <c r="AJ759" s="385">
        <f>HLOOKUP(AJ404,'2. LRAMVA Threshold'!$B$42:$Q$53,10,FALSE)</f>
        <v>0</v>
      </c>
      <c r="AK759" s="385">
        <f>HLOOKUP(AK404,'2. LRAMVA Threshold'!$B$42:$Q$53,10,FALSE)</f>
        <v>0</v>
      </c>
      <c r="AL759" s="385">
        <f>HLOOKUP(AL404,'2. LRAMVA Threshold'!$B$42:$Q$53,10,FALSE)</f>
        <v>0</v>
      </c>
      <c r="AM759" s="435"/>
    </row>
    <row r="760" spans="1:40">
      <c r="B760" s="387"/>
      <c r="C760" s="425"/>
      <c r="D760" s="426"/>
      <c r="E760" s="426"/>
      <c r="F760" s="426"/>
      <c r="G760" s="426"/>
      <c r="H760" s="426"/>
      <c r="I760" s="426"/>
      <c r="J760" s="426"/>
      <c r="K760" s="426"/>
      <c r="L760" s="426"/>
      <c r="M760" s="426"/>
      <c r="N760" s="426"/>
      <c r="O760" s="427"/>
      <c r="P760" s="426"/>
      <c r="Q760" s="426"/>
      <c r="R760" s="426"/>
      <c r="S760" s="428"/>
      <c r="T760" s="428"/>
      <c r="U760" s="428"/>
      <c r="V760" s="428"/>
      <c r="W760" s="426"/>
      <c r="X760" s="426"/>
      <c r="Y760" s="429"/>
      <c r="Z760" s="429"/>
      <c r="AA760" s="429"/>
      <c r="AB760" s="429"/>
      <c r="AC760" s="429"/>
      <c r="AD760" s="429"/>
      <c r="AE760" s="429"/>
      <c r="AF760" s="392"/>
      <c r="AG760" s="392"/>
      <c r="AH760" s="392"/>
      <c r="AI760" s="392"/>
      <c r="AJ760" s="392"/>
      <c r="AK760" s="392"/>
      <c r="AL760" s="392"/>
      <c r="AM760" s="393"/>
    </row>
    <row r="761" spans="1:40">
      <c r="B761" s="317" t="s">
        <v>312</v>
      </c>
      <c r="C761" s="331"/>
      <c r="D761" s="331"/>
      <c r="E761" s="369"/>
      <c r="F761" s="369"/>
      <c r="G761" s="369"/>
      <c r="H761" s="369"/>
      <c r="I761" s="369"/>
      <c r="J761" s="369"/>
      <c r="K761" s="369"/>
      <c r="L761" s="369"/>
      <c r="M761" s="369"/>
      <c r="N761" s="369"/>
      <c r="O761" s="284"/>
      <c r="P761" s="333"/>
      <c r="Q761" s="333"/>
      <c r="R761" s="333"/>
      <c r="S761" s="332"/>
      <c r="T761" s="332"/>
      <c r="U761" s="332"/>
      <c r="V761" s="332"/>
      <c r="W761" s="333"/>
      <c r="X761" s="333"/>
      <c r="Y761" s="334">
        <f>HLOOKUP(Y$35,'3.  Distribution Rates'!$C$122:$P$133,10,FALSE)</f>
        <v>0</v>
      </c>
      <c r="Z761" s="334">
        <f>HLOOKUP(Z$35,'3.  Distribution Rates'!$C$122:$P$133,10,FALSE)</f>
        <v>0</v>
      </c>
      <c r="AA761" s="334">
        <f>HLOOKUP(AA$35,'3.  Distribution Rates'!$C$122:$P$133,10,FALSE)</f>
        <v>0</v>
      </c>
      <c r="AB761" s="334">
        <f>HLOOKUP(AB$35,'3.  Distribution Rates'!$C$122:$P$133,10,FALSE)</f>
        <v>0</v>
      </c>
      <c r="AC761" s="334">
        <f>HLOOKUP(AC$35,'3.  Distribution Rates'!$C$122:$P$133,10,FALSE)</f>
        <v>0</v>
      </c>
      <c r="AD761" s="334">
        <f>HLOOKUP(AD$35,'3.  Distribution Rates'!$C$122:$P$133,10,FALSE)</f>
        <v>0</v>
      </c>
      <c r="AE761" s="334">
        <f>HLOOKUP(AE$35,'3.  Distribution Rates'!$C$122:$P$133,10,FALSE)</f>
        <v>0</v>
      </c>
      <c r="AF761" s="334">
        <f>HLOOKUP(AF$35,'3.  Distribution Rates'!$C$122:$P$133,10,FALSE)</f>
        <v>0</v>
      </c>
      <c r="AG761" s="334">
        <f>HLOOKUP(AG$35,'3.  Distribution Rates'!$C$122:$P$133,10,FALSE)</f>
        <v>0</v>
      </c>
      <c r="AH761" s="334">
        <f>HLOOKUP(AH$35,'3.  Distribution Rates'!$C$122:$P$133,10,FALSE)</f>
        <v>0</v>
      </c>
      <c r="AI761" s="334">
        <f>HLOOKUP(AI$35,'3.  Distribution Rates'!$C$122:$P$133,10,FALSE)</f>
        <v>0</v>
      </c>
      <c r="AJ761" s="334">
        <f>HLOOKUP(AJ$35,'3.  Distribution Rates'!$C$122:$P$133,10,FALSE)</f>
        <v>0</v>
      </c>
      <c r="AK761" s="334">
        <f>HLOOKUP(AK$35,'3.  Distribution Rates'!$C$122:$P$133,10,FALSE)</f>
        <v>0</v>
      </c>
      <c r="AL761" s="334">
        <f>HLOOKUP(AL$35,'3.  Distribution Rates'!$C$122:$P$133,10,FALSE)</f>
        <v>0</v>
      </c>
      <c r="AM761" s="341"/>
      <c r="AN761" s="436"/>
    </row>
    <row r="762" spans="1:40">
      <c r="B762" s="317" t="s">
        <v>313</v>
      </c>
      <c r="C762" s="338"/>
      <c r="D762" s="302"/>
      <c r="E762" s="272"/>
      <c r="F762" s="272"/>
      <c r="G762" s="272"/>
      <c r="H762" s="272"/>
      <c r="I762" s="272"/>
      <c r="J762" s="272"/>
      <c r="K762" s="272"/>
      <c r="L762" s="272"/>
      <c r="M762" s="272"/>
      <c r="N762" s="272"/>
      <c r="O762" s="284"/>
      <c r="P762" s="272"/>
      <c r="Q762" s="272"/>
      <c r="R762" s="272"/>
      <c r="S762" s="302"/>
      <c r="T762" s="302"/>
      <c r="U762" s="302"/>
      <c r="V762" s="302"/>
      <c r="W762" s="272"/>
      <c r="X762" s="272"/>
      <c r="Y762" s="371">
        <f>'4.  2011-2014 LRAM'!Y141*Y761</f>
        <v>0</v>
      </c>
      <c r="Z762" s="371">
        <f>'4.  2011-2014 LRAM'!Z141*Z761</f>
        <v>0</v>
      </c>
      <c r="AA762" s="371">
        <f>'4.  2011-2014 LRAM'!AA141*AA761</f>
        <v>0</v>
      </c>
      <c r="AB762" s="371">
        <f>'4.  2011-2014 LRAM'!AB141*AB761</f>
        <v>0</v>
      </c>
      <c r="AC762" s="371">
        <f>'4.  2011-2014 LRAM'!AC141*AC761</f>
        <v>0</v>
      </c>
      <c r="AD762" s="371">
        <f>'4.  2011-2014 LRAM'!AD141*AD761</f>
        <v>0</v>
      </c>
      <c r="AE762" s="371">
        <f>'4.  2011-2014 LRAM'!AE141*AE761</f>
        <v>0</v>
      </c>
      <c r="AF762" s="371">
        <f>'4.  2011-2014 LRAM'!AF141*AF761</f>
        <v>0</v>
      </c>
      <c r="AG762" s="371">
        <f>'4.  2011-2014 LRAM'!AG141*AG761</f>
        <v>0</v>
      </c>
      <c r="AH762" s="371">
        <f>'4.  2011-2014 LRAM'!AH141*AH761</f>
        <v>0</v>
      </c>
      <c r="AI762" s="371">
        <f>'4.  2011-2014 LRAM'!AI141*AI761</f>
        <v>0</v>
      </c>
      <c r="AJ762" s="371">
        <f>'4.  2011-2014 LRAM'!AJ141*AJ761</f>
        <v>0</v>
      </c>
      <c r="AK762" s="371">
        <f>'4.  2011-2014 LRAM'!AK141*AK761</f>
        <v>0</v>
      </c>
      <c r="AL762" s="371">
        <f>'4.  2011-2014 LRAM'!AL141*AL761</f>
        <v>0</v>
      </c>
      <c r="AM762" s="620">
        <f t="shared" ref="AM762:AM769" si="2285">SUM(Y762:AL762)</f>
        <v>0</v>
      </c>
      <c r="AN762" s="436"/>
    </row>
    <row r="763" spans="1:40">
      <c r="B763" s="317" t="s">
        <v>314</v>
      </c>
      <c r="C763" s="338"/>
      <c r="D763" s="302"/>
      <c r="E763" s="272"/>
      <c r="F763" s="272"/>
      <c r="G763" s="272"/>
      <c r="H763" s="272"/>
      <c r="I763" s="272"/>
      <c r="J763" s="272"/>
      <c r="K763" s="272"/>
      <c r="L763" s="272"/>
      <c r="M763" s="272"/>
      <c r="N763" s="272"/>
      <c r="O763" s="284"/>
      <c r="P763" s="272"/>
      <c r="Q763" s="272"/>
      <c r="R763" s="272"/>
      <c r="S763" s="302"/>
      <c r="T763" s="302"/>
      <c r="U763" s="302"/>
      <c r="V763" s="302"/>
      <c r="W763" s="272"/>
      <c r="X763" s="272"/>
      <c r="Y763" s="371">
        <f>'4.  2011-2014 LRAM'!Y270*Y761</f>
        <v>0</v>
      </c>
      <c r="Z763" s="371">
        <f>'4.  2011-2014 LRAM'!Z270*Z761</f>
        <v>0</v>
      </c>
      <c r="AA763" s="371">
        <f>'4.  2011-2014 LRAM'!AA270*AA761</f>
        <v>0</v>
      </c>
      <c r="AB763" s="371">
        <f>'4.  2011-2014 LRAM'!AB270*AB761</f>
        <v>0</v>
      </c>
      <c r="AC763" s="371">
        <f>'4.  2011-2014 LRAM'!AC270*AC761</f>
        <v>0</v>
      </c>
      <c r="AD763" s="371">
        <f>'4.  2011-2014 LRAM'!AD270*AD761</f>
        <v>0</v>
      </c>
      <c r="AE763" s="371">
        <f>'4.  2011-2014 LRAM'!AE270*AE761</f>
        <v>0</v>
      </c>
      <c r="AF763" s="371">
        <f>'4.  2011-2014 LRAM'!AF270*AF761</f>
        <v>0</v>
      </c>
      <c r="AG763" s="371">
        <f>'4.  2011-2014 LRAM'!AG270*AG761</f>
        <v>0</v>
      </c>
      <c r="AH763" s="371">
        <f>'4.  2011-2014 LRAM'!AH270*AH761</f>
        <v>0</v>
      </c>
      <c r="AI763" s="371">
        <f>'4.  2011-2014 LRAM'!AI270*AI761</f>
        <v>0</v>
      </c>
      <c r="AJ763" s="371">
        <f>'4.  2011-2014 LRAM'!AJ270*AJ761</f>
        <v>0</v>
      </c>
      <c r="AK763" s="371">
        <f>'4.  2011-2014 LRAM'!AK270*AK761</f>
        <v>0</v>
      </c>
      <c r="AL763" s="371">
        <f>'4.  2011-2014 LRAM'!AL270*AL761</f>
        <v>0</v>
      </c>
      <c r="AM763" s="620">
        <f t="shared" si="2285"/>
        <v>0</v>
      </c>
      <c r="AN763" s="436"/>
    </row>
    <row r="764" spans="1:40">
      <c r="B764" s="317" t="s">
        <v>315</v>
      </c>
      <c r="C764" s="338"/>
      <c r="D764" s="302"/>
      <c r="E764" s="272"/>
      <c r="F764" s="272"/>
      <c r="G764" s="272"/>
      <c r="H764" s="272"/>
      <c r="I764" s="272"/>
      <c r="J764" s="272"/>
      <c r="K764" s="272"/>
      <c r="L764" s="272"/>
      <c r="M764" s="272"/>
      <c r="N764" s="272"/>
      <c r="O764" s="284"/>
      <c r="P764" s="272"/>
      <c r="Q764" s="272"/>
      <c r="R764" s="272"/>
      <c r="S764" s="302"/>
      <c r="T764" s="302"/>
      <c r="U764" s="302"/>
      <c r="V764" s="302"/>
      <c r="W764" s="272"/>
      <c r="X764" s="272"/>
      <c r="Y764" s="371">
        <f>'4.  2011-2014 LRAM'!Y399*Y761</f>
        <v>0</v>
      </c>
      <c r="Z764" s="371">
        <f>'4.  2011-2014 LRAM'!Z399*Z761</f>
        <v>0</v>
      </c>
      <c r="AA764" s="371">
        <f>'4.  2011-2014 LRAM'!AA399*AA761</f>
        <v>0</v>
      </c>
      <c r="AB764" s="371">
        <f>'4.  2011-2014 LRAM'!AB399*AB761</f>
        <v>0</v>
      </c>
      <c r="AC764" s="371">
        <f>'4.  2011-2014 LRAM'!AC399*AC761</f>
        <v>0</v>
      </c>
      <c r="AD764" s="371">
        <f>'4.  2011-2014 LRAM'!AD399*AD761</f>
        <v>0</v>
      </c>
      <c r="AE764" s="371">
        <f>'4.  2011-2014 LRAM'!AE399*AE761</f>
        <v>0</v>
      </c>
      <c r="AF764" s="371">
        <f>'4.  2011-2014 LRAM'!AF399*AF761</f>
        <v>0</v>
      </c>
      <c r="AG764" s="371">
        <f>'4.  2011-2014 LRAM'!AG399*AG761</f>
        <v>0</v>
      </c>
      <c r="AH764" s="371">
        <f>'4.  2011-2014 LRAM'!AH399*AH761</f>
        <v>0</v>
      </c>
      <c r="AI764" s="371">
        <f>'4.  2011-2014 LRAM'!AI399*AI761</f>
        <v>0</v>
      </c>
      <c r="AJ764" s="371">
        <f>'4.  2011-2014 LRAM'!AJ399*AJ761</f>
        <v>0</v>
      </c>
      <c r="AK764" s="371">
        <f>'4.  2011-2014 LRAM'!AK399*AK761</f>
        <v>0</v>
      </c>
      <c r="AL764" s="371">
        <f>'4.  2011-2014 LRAM'!AL399*AL761</f>
        <v>0</v>
      </c>
      <c r="AM764" s="620">
        <f t="shared" si="2285"/>
        <v>0</v>
      </c>
      <c r="AN764" s="436"/>
    </row>
    <row r="765" spans="1:40">
      <c r="B765" s="317" t="s">
        <v>316</v>
      </c>
      <c r="C765" s="338"/>
      <c r="D765" s="302"/>
      <c r="E765" s="272"/>
      <c r="F765" s="272"/>
      <c r="G765" s="272"/>
      <c r="H765" s="272"/>
      <c r="I765" s="272"/>
      <c r="J765" s="272"/>
      <c r="K765" s="272"/>
      <c r="L765" s="272"/>
      <c r="M765" s="272"/>
      <c r="N765" s="272"/>
      <c r="O765" s="284"/>
      <c r="P765" s="272"/>
      <c r="Q765" s="272"/>
      <c r="R765" s="272"/>
      <c r="S765" s="302"/>
      <c r="T765" s="302"/>
      <c r="U765" s="302"/>
      <c r="V765" s="302"/>
      <c r="W765" s="272"/>
      <c r="X765" s="272"/>
      <c r="Y765" s="371">
        <f>'4.  2011-2014 LRAM'!Y529*Y761</f>
        <v>0</v>
      </c>
      <c r="Z765" s="371">
        <f>'4.  2011-2014 LRAM'!Z529*Z761</f>
        <v>0</v>
      </c>
      <c r="AA765" s="371">
        <f>'4.  2011-2014 LRAM'!AA529*AA761</f>
        <v>0</v>
      </c>
      <c r="AB765" s="371">
        <f>'4.  2011-2014 LRAM'!AB529*AB761</f>
        <v>0</v>
      </c>
      <c r="AC765" s="371">
        <f>'4.  2011-2014 LRAM'!AC529*AC761</f>
        <v>0</v>
      </c>
      <c r="AD765" s="371">
        <f>'4.  2011-2014 LRAM'!AD529*AD761</f>
        <v>0</v>
      </c>
      <c r="AE765" s="371">
        <f>'4.  2011-2014 LRAM'!AE529*AE761</f>
        <v>0</v>
      </c>
      <c r="AF765" s="371">
        <f>'4.  2011-2014 LRAM'!AF529*AF761</f>
        <v>0</v>
      </c>
      <c r="AG765" s="371">
        <f>'4.  2011-2014 LRAM'!AG529*AG761</f>
        <v>0</v>
      </c>
      <c r="AH765" s="371">
        <f>'4.  2011-2014 LRAM'!AH529*AH761</f>
        <v>0</v>
      </c>
      <c r="AI765" s="371">
        <f>'4.  2011-2014 LRAM'!AI529*AI761</f>
        <v>0</v>
      </c>
      <c r="AJ765" s="371">
        <f>'4.  2011-2014 LRAM'!AJ529*AJ761</f>
        <v>0</v>
      </c>
      <c r="AK765" s="371">
        <f>'4.  2011-2014 LRAM'!AK529*AK761</f>
        <v>0</v>
      </c>
      <c r="AL765" s="371">
        <f>'4.  2011-2014 LRAM'!AL529*AL761</f>
        <v>0</v>
      </c>
      <c r="AM765" s="620">
        <f t="shared" si="2285"/>
        <v>0</v>
      </c>
      <c r="AN765" s="436"/>
    </row>
    <row r="766" spans="1:40">
      <c r="B766" s="317" t="s">
        <v>317</v>
      </c>
      <c r="C766" s="338"/>
      <c r="D766" s="302"/>
      <c r="E766" s="272"/>
      <c r="F766" s="272"/>
      <c r="G766" s="272"/>
      <c r="H766" s="272"/>
      <c r="I766" s="272"/>
      <c r="J766" s="272"/>
      <c r="K766" s="272"/>
      <c r="L766" s="272"/>
      <c r="M766" s="272"/>
      <c r="N766" s="272"/>
      <c r="O766" s="284"/>
      <c r="P766" s="272"/>
      <c r="Q766" s="272"/>
      <c r="R766" s="272"/>
      <c r="S766" s="302"/>
      <c r="T766" s="302"/>
      <c r="U766" s="302"/>
      <c r="V766" s="302"/>
      <c r="W766" s="272"/>
      <c r="X766" s="272"/>
      <c r="Y766" s="371">
        <f t="shared" ref="Y766:AL766" si="2286">Y210*Y761</f>
        <v>0</v>
      </c>
      <c r="Z766" s="371">
        <f t="shared" si="2286"/>
        <v>0</v>
      </c>
      <c r="AA766" s="371">
        <f t="shared" si="2286"/>
        <v>0</v>
      </c>
      <c r="AB766" s="371">
        <f t="shared" si="2286"/>
        <v>0</v>
      </c>
      <c r="AC766" s="371">
        <f t="shared" si="2286"/>
        <v>0</v>
      </c>
      <c r="AD766" s="371">
        <f t="shared" si="2286"/>
        <v>0</v>
      </c>
      <c r="AE766" s="371">
        <f t="shared" si="2286"/>
        <v>0</v>
      </c>
      <c r="AF766" s="371">
        <f t="shared" si="2286"/>
        <v>0</v>
      </c>
      <c r="AG766" s="371">
        <f t="shared" si="2286"/>
        <v>0</v>
      </c>
      <c r="AH766" s="371">
        <f t="shared" si="2286"/>
        <v>0</v>
      </c>
      <c r="AI766" s="371">
        <f t="shared" si="2286"/>
        <v>0</v>
      </c>
      <c r="AJ766" s="371">
        <f t="shared" si="2286"/>
        <v>0</v>
      </c>
      <c r="AK766" s="371">
        <f t="shared" si="2286"/>
        <v>0</v>
      </c>
      <c r="AL766" s="371">
        <f t="shared" si="2286"/>
        <v>0</v>
      </c>
      <c r="AM766" s="620">
        <f t="shared" si="2285"/>
        <v>0</v>
      </c>
      <c r="AN766" s="436"/>
    </row>
    <row r="767" spans="1:40">
      <c r="B767" s="317" t="s">
        <v>318</v>
      </c>
      <c r="C767" s="338"/>
      <c r="D767" s="302"/>
      <c r="E767" s="272"/>
      <c r="F767" s="272"/>
      <c r="G767" s="272"/>
      <c r="H767" s="272"/>
      <c r="I767" s="272"/>
      <c r="J767" s="272"/>
      <c r="K767" s="272"/>
      <c r="L767" s="272"/>
      <c r="M767" s="272"/>
      <c r="N767" s="272"/>
      <c r="O767" s="284"/>
      <c r="P767" s="272"/>
      <c r="Q767" s="272"/>
      <c r="R767" s="272"/>
      <c r="S767" s="302"/>
      <c r="T767" s="302"/>
      <c r="U767" s="302"/>
      <c r="V767" s="302"/>
      <c r="W767" s="272"/>
      <c r="X767" s="272"/>
      <c r="Y767" s="371">
        <f t="shared" ref="Y767:AL767" si="2287">Y396*Y761</f>
        <v>0</v>
      </c>
      <c r="Z767" s="371">
        <f t="shared" si="2287"/>
        <v>0</v>
      </c>
      <c r="AA767" s="371">
        <f t="shared" si="2287"/>
        <v>0</v>
      </c>
      <c r="AB767" s="371">
        <f t="shared" si="2287"/>
        <v>0</v>
      </c>
      <c r="AC767" s="371">
        <f t="shared" si="2287"/>
        <v>0</v>
      </c>
      <c r="AD767" s="371">
        <f t="shared" si="2287"/>
        <v>0</v>
      </c>
      <c r="AE767" s="371">
        <f t="shared" si="2287"/>
        <v>0</v>
      </c>
      <c r="AF767" s="371">
        <f t="shared" si="2287"/>
        <v>0</v>
      </c>
      <c r="AG767" s="371">
        <f t="shared" si="2287"/>
        <v>0</v>
      </c>
      <c r="AH767" s="371">
        <f t="shared" si="2287"/>
        <v>0</v>
      </c>
      <c r="AI767" s="371">
        <f t="shared" si="2287"/>
        <v>0</v>
      </c>
      <c r="AJ767" s="371">
        <f t="shared" si="2287"/>
        <v>0</v>
      </c>
      <c r="AK767" s="371">
        <f t="shared" si="2287"/>
        <v>0</v>
      </c>
      <c r="AL767" s="371">
        <f t="shared" si="2287"/>
        <v>0</v>
      </c>
      <c r="AM767" s="620">
        <f t="shared" si="2285"/>
        <v>0</v>
      </c>
      <c r="AN767" s="436"/>
    </row>
    <row r="768" spans="1:40">
      <c r="B768" s="317" t="s">
        <v>319</v>
      </c>
      <c r="C768" s="338"/>
      <c r="D768" s="302"/>
      <c r="E768" s="272"/>
      <c r="F768" s="272"/>
      <c r="G768" s="272"/>
      <c r="H768" s="272"/>
      <c r="I768" s="272"/>
      <c r="J768" s="272"/>
      <c r="K768" s="272"/>
      <c r="L768" s="272"/>
      <c r="M768" s="272"/>
      <c r="N768" s="272"/>
      <c r="O768" s="284"/>
      <c r="P768" s="272"/>
      <c r="Q768" s="272"/>
      <c r="R768" s="272"/>
      <c r="S768" s="302"/>
      <c r="T768" s="302"/>
      <c r="U768" s="302"/>
      <c r="V768" s="302"/>
      <c r="W768" s="272"/>
      <c r="X768" s="272"/>
      <c r="Y768" s="371">
        <f t="shared" ref="Y768:AL768" si="2288">Y590*Y761</f>
        <v>0</v>
      </c>
      <c r="Z768" s="371">
        <f t="shared" si="2288"/>
        <v>0</v>
      </c>
      <c r="AA768" s="371">
        <f t="shared" si="2288"/>
        <v>0</v>
      </c>
      <c r="AB768" s="371">
        <f t="shared" si="2288"/>
        <v>0</v>
      </c>
      <c r="AC768" s="371">
        <f t="shared" si="2288"/>
        <v>0</v>
      </c>
      <c r="AD768" s="371">
        <f t="shared" si="2288"/>
        <v>0</v>
      </c>
      <c r="AE768" s="371">
        <f t="shared" si="2288"/>
        <v>0</v>
      </c>
      <c r="AF768" s="371">
        <f t="shared" si="2288"/>
        <v>0</v>
      </c>
      <c r="AG768" s="371">
        <f t="shared" si="2288"/>
        <v>0</v>
      </c>
      <c r="AH768" s="371">
        <f t="shared" si="2288"/>
        <v>0</v>
      </c>
      <c r="AI768" s="371">
        <f t="shared" si="2288"/>
        <v>0</v>
      </c>
      <c r="AJ768" s="371">
        <f t="shared" si="2288"/>
        <v>0</v>
      </c>
      <c r="AK768" s="371">
        <f t="shared" si="2288"/>
        <v>0</v>
      </c>
      <c r="AL768" s="371">
        <f t="shared" si="2288"/>
        <v>0</v>
      </c>
      <c r="AM768" s="620">
        <f t="shared" si="2285"/>
        <v>0</v>
      </c>
      <c r="AN768" s="436"/>
    </row>
    <row r="769" spans="1:40">
      <c r="B769" s="317" t="s">
        <v>320</v>
      </c>
      <c r="C769" s="338"/>
      <c r="D769" s="302"/>
      <c r="E769" s="272"/>
      <c r="F769" s="272"/>
      <c r="G769" s="272"/>
      <c r="H769" s="272"/>
      <c r="I769" s="272"/>
      <c r="J769" s="272"/>
      <c r="K769" s="272"/>
      <c r="L769" s="272"/>
      <c r="M769" s="272"/>
      <c r="N769" s="272"/>
      <c r="O769" s="284"/>
      <c r="P769" s="272"/>
      <c r="Q769" s="272"/>
      <c r="R769" s="272"/>
      <c r="S769" s="302"/>
      <c r="T769" s="302"/>
      <c r="U769" s="302"/>
      <c r="V769" s="302"/>
      <c r="W769" s="272"/>
      <c r="X769" s="272"/>
      <c r="Y769" s="371">
        <f>Y758*Y761</f>
        <v>0</v>
      </c>
      <c r="Z769" s="371">
        <f t="shared" ref="Z769:AL769" si="2289">Z758*Z761</f>
        <v>0</v>
      </c>
      <c r="AA769" s="371">
        <f t="shared" si="2289"/>
        <v>0</v>
      </c>
      <c r="AB769" s="371">
        <f t="shared" si="2289"/>
        <v>0</v>
      </c>
      <c r="AC769" s="371">
        <f t="shared" si="2289"/>
        <v>0</v>
      </c>
      <c r="AD769" s="371">
        <f t="shared" si="2289"/>
        <v>0</v>
      </c>
      <c r="AE769" s="371">
        <f t="shared" si="2289"/>
        <v>0</v>
      </c>
      <c r="AF769" s="371">
        <f t="shared" si="2289"/>
        <v>0</v>
      </c>
      <c r="AG769" s="371">
        <f t="shared" si="2289"/>
        <v>0</v>
      </c>
      <c r="AH769" s="371">
        <f t="shared" si="2289"/>
        <v>0</v>
      </c>
      <c r="AI769" s="371">
        <f t="shared" si="2289"/>
        <v>0</v>
      </c>
      <c r="AJ769" s="371">
        <f t="shared" si="2289"/>
        <v>0</v>
      </c>
      <c r="AK769" s="371">
        <f t="shared" si="2289"/>
        <v>0</v>
      </c>
      <c r="AL769" s="371">
        <f t="shared" si="2289"/>
        <v>0</v>
      </c>
      <c r="AM769" s="620">
        <f t="shared" si="2285"/>
        <v>0</v>
      </c>
      <c r="AN769" s="436"/>
    </row>
    <row r="770" spans="1:40" ht="15.75">
      <c r="B770" s="342" t="s">
        <v>321</v>
      </c>
      <c r="C770" s="338"/>
      <c r="D770" s="329"/>
      <c r="E770" s="327"/>
      <c r="F770" s="327"/>
      <c r="G770" s="327"/>
      <c r="H770" s="327"/>
      <c r="I770" s="327"/>
      <c r="J770" s="327"/>
      <c r="K770" s="327"/>
      <c r="L770" s="327"/>
      <c r="M770" s="327"/>
      <c r="N770" s="327"/>
      <c r="O770" s="293"/>
      <c r="P770" s="327"/>
      <c r="Q770" s="327"/>
      <c r="R770" s="327"/>
      <c r="S770" s="329"/>
      <c r="T770" s="329"/>
      <c r="U770" s="329"/>
      <c r="V770" s="329"/>
      <c r="W770" s="327"/>
      <c r="X770" s="327"/>
      <c r="Y770" s="339">
        <f>SUM(Y762:Y769)</f>
        <v>0</v>
      </c>
      <c r="Z770" s="339">
        <f t="shared" ref="Z770:AE770" si="2290">SUM(Z762:Z769)</f>
        <v>0</v>
      </c>
      <c r="AA770" s="339">
        <f t="shared" si="2290"/>
        <v>0</v>
      </c>
      <c r="AB770" s="339">
        <f t="shared" si="2290"/>
        <v>0</v>
      </c>
      <c r="AC770" s="339">
        <f t="shared" si="2290"/>
        <v>0</v>
      </c>
      <c r="AD770" s="339">
        <f t="shared" si="2290"/>
        <v>0</v>
      </c>
      <c r="AE770" s="339">
        <f t="shared" si="2290"/>
        <v>0</v>
      </c>
      <c r="AF770" s="339">
        <f t="shared" ref="AF770:AL770" si="2291">SUM(AF762:AF769)</f>
        <v>0</v>
      </c>
      <c r="AG770" s="339">
        <f t="shared" si="2291"/>
        <v>0</v>
      </c>
      <c r="AH770" s="339">
        <f t="shared" si="2291"/>
        <v>0</v>
      </c>
      <c r="AI770" s="339">
        <f t="shared" si="2291"/>
        <v>0</v>
      </c>
      <c r="AJ770" s="339">
        <f t="shared" si="2291"/>
        <v>0</v>
      </c>
      <c r="AK770" s="339">
        <f t="shared" si="2291"/>
        <v>0</v>
      </c>
      <c r="AL770" s="339">
        <f t="shared" si="2291"/>
        <v>0</v>
      </c>
      <c r="AM770" s="400">
        <f>SUM(AM762:AM769)</f>
        <v>0</v>
      </c>
      <c r="AN770" s="436"/>
    </row>
    <row r="771" spans="1:40" ht="15.75">
      <c r="B771" s="342" t="s">
        <v>322</v>
      </c>
      <c r="C771" s="338"/>
      <c r="D771" s="343"/>
      <c r="E771" s="327"/>
      <c r="F771" s="327"/>
      <c r="G771" s="327"/>
      <c r="H771" s="327"/>
      <c r="I771" s="327"/>
      <c r="J771" s="327"/>
      <c r="K771" s="327"/>
      <c r="L771" s="327"/>
      <c r="M771" s="327"/>
      <c r="N771" s="327"/>
      <c r="O771" s="293"/>
      <c r="P771" s="327"/>
      <c r="Q771" s="327"/>
      <c r="R771" s="327"/>
      <c r="S771" s="329"/>
      <c r="T771" s="329"/>
      <c r="U771" s="329"/>
      <c r="V771" s="329"/>
      <c r="W771" s="327"/>
      <c r="X771" s="327"/>
      <c r="Y771" s="340">
        <f>Y759*Y761</f>
        <v>0</v>
      </c>
      <c r="Z771" s="340">
        <f t="shared" ref="Z771:AE771" si="2292">Z759*Z761</f>
        <v>0</v>
      </c>
      <c r="AA771" s="340">
        <f t="shared" si="2292"/>
        <v>0</v>
      </c>
      <c r="AB771" s="340">
        <f t="shared" si="2292"/>
        <v>0</v>
      </c>
      <c r="AC771" s="340">
        <f t="shared" si="2292"/>
        <v>0</v>
      </c>
      <c r="AD771" s="340">
        <f t="shared" si="2292"/>
        <v>0</v>
      </c>
      <c r="AE771" s="340">
        <f t="shared" si="2292"/>
        <v>0</v>
      </c>
      <c r="AF771" s="340">
        <f t="shared" ref="AF771:AL771" si="2293">AF759*AF761</f>
        <v>0</v>
      </c>
      <c r="AG771" s="340">
        <f t="shared" si="2293"/>
        <v>0</v>
      </c>
      <c r="AH771" s="340">
        <f t="shared" si="2293"/>
        <v>0</v>
      </c>
      <c r="AI771" s="340">
        <f t="shared" si="2293"/>
        <v>0</v>
      </c>
      <c r="AJ771" s="340">
        <f t="shared" si="2293"/>
        <v>0</v>
      </c>
      <c r="AK771" s="340">
        <f t="shared" si="2293"/>
        <v>0</v>
      </c>
      <c r="AL771" s="340">
        <f t="shared" si="2293"/>
        <v>0</v>
      </c>
      <c r="AM771" s="400">
        <f>SUM(Y771:AL771)</f>
        <v>0</v>
      </c>
      <c r="AN771" s="436"/>
    </row>
    <row r="772" spans="1:40" ht="15.75">
      <c r="B772" s="342" t="s">
        <v>323</v>
      </c>
      <c r="C772" s="338"/>
      <c r="D772" s="343"/>
      <c r="E772" s="327"/>
      <c r="F772" s="327"/>
      <c r="G772" s="327"/>
      <c r="H772" s="327"/>
      <c r="I772" s="327"/>
      <c r="J772" s="327"/>
      <c r="K772" s="327"/>
      <c r="L772" s="327"/>
      <c r="M772" s="327"/>
      <c r="N772" s="327"/>
      <c r="O772" s="293"/>
      <c r="P772" s="327"/>
      <c r="Q772" s="327"/>
      <c r="R772" s="327"/>
      <c r="S772" s="343"/>
      <c r="T772" s="343"/>
      <c r="U772" s="343"/>
      <c r="V772" s="343"/>
      <c r="W772" s="327"/>
      <c r="X772" s="327"/>
      <c r="Y772" s="344"/>
      <c r="Z772" s="344"/>
      <c r="AA772" s="344"/>
      <c r="AB772" s="344"/>
      <c r="AC772" s="344"/>
      <c r="AD772" s="344"/>
      <c r="AE772" s="344"/>
      <c r="AF772" s="344"/>
      <c r="AG772" s="344"/>
      <c r="AH772" s="344"/>
      <c r="AI772" s="344"/>
      <c r="AJ772" s="344"/>
      <c r="AK772" s="344"/>
      <c r="AL772" s="344"/>
      <c r="AM772" s="400">
        <f>AM770-AM771</f>
        <v>0</v>
      </c>
      <c r="AN772" s="436"/>
    </row>
    <row r="773" spans="1:40">
      <c r="B773" s="317"/>
      <c r="C773" s="343"/>
      <c r="D773" s="343"/>
      <c r="E773" s="327"/>
      <c r="F773" s="327"/>
      <c r="G773" s="327"/>
      <c r="H773" s="327"/>
      <c r="I773" s="327"/>
      <c r="J773" s="327"/>
      <c r="K773" s="327"/>
      <c r="L773" s="327"/>
      <c r="M773" s="327"/>
      <c r="N773" s="327"/>
      <c r="O773" s="293"/>
      <c r="P773" s="327"/>
      <c r="Q773" s="327"/>
      <c r="R773" s="327"/>
      <c r="S773" s="343"/>
      <c r="T773" s="338"/>
      <c r="U773" s="343"/>
      <c r="V773" s="343"/>
      <c r="W773" s="327"/>
      <c r="X773" s="327"/>
      <c r="Y773" s="345"/>
      <c r="Z773" s="345"/>
      <c r="AA773" s="345"/>
      <c r="AB773" s="345"/>
      <c r="AC773" s="345"/>
      <c r="AD773" s="345"/>
      <c r="AE773" s="345"/>
      <c r="AF773" s="345"/>
      <c r="AG773" s="345"/>
      <c r="AH773" s="345"/>
      <c r="AI773" s="345"/>
      <c r="AJ773" s="345"/>
      <c r="AK773" s="345"/>
      <c r="AL773" s="345"/>
      <c r="AM773" s="341"/>
      <c r="AN773" s="436"/>
    </row>
    <row r="774" spans="1:40">
      <c r="B774" s="432" t="s">
        <v>324</v>
      </c>
      <c r="C774" s="297"/>
      <c r="D774" s="272"/>
      <c r="E774" s="272"/>
      <c r="F774" s="272"/>
      <c r="G774" s="272"/>
      <c r="H774" s="272"/>
      <c r="I774" s="272"/>
      <c r="J774" s="272"/>
      <c r="K774" s="272"/>
      <c r="L774" s="272"/>
      <c r="M774" s="272"/>
      <c r="N774" s="272"/>
      <c r="O774" s="350"/>
      <c r="P774" s="272"/>
      <c r="Q774" s="272"/>
      <c r="R774" s="272"/>
      <c r="S774" s="297"/>
      <c r="T774" s="302"/>
      <c r="U774" s="302"/>
      <c r="V774" s="272"/>
      <c r="W774" s="272"/>
      <c r="X774" s="302"/>
      <c r="Y774" s="284">
        <f>SUMPRODUCT(E601:E756,Y601:Y756)</f>
        <v>0</v>
      </c>
      <c r="Z774" s="284">
        <f>SUMPRODUCT(E601:E756,Z601:Z756)</f>
        <v>0</v>
      </c>
      <c r="AA774" s="284">
        <f t="shared" ref="AA774:AL774" si="2294">IF(AA599="kw",SUMPRODUCT($N$601:$N$756,$P$601:$P$756,AA601:AA756),SUMPRODUCT($E$601:$E$756,AA601:AA756))</f>
        <v>0</v>
      </c>
      <c r="AB774" s="284">
        <f t="shared" si="2294"/>
        <v>0</v>
      </c>
      <c r="AC774" s="284">
        <f t="shared" si="2294"/>
        <v>0</v>
      </c>
      <c r="AD774" s="284">
        <f t="shared" si="2294"/>
        <v>0</v>
      </c>
      <c r="AE774" s="284">
        <f t="shared" si="2294"/>
        <v>0</v>
      </c>
      <c r="AF774" s="284">
        <f t="shared" si="2294"/>
        <v>0</v>
      </c>
      <c r="AG774" s="284">
        <f t="shared" si="2294"/>
        <v>0</v>
      </c>
      <c r="AH774" s="284">
        <f t="shared" si="2294"/>
        <v>0</v>
      </c>
      <c r="AI774" s="284">
        <f t="shared" si="2294"/>
        <v>0</v>
      </c>
      <c r="AJ774" s="284">
        <f t="shared" si="2294"/>
        <v>0</v>
      </c>
      <c r="AK774" s="284">
        <f t="shared" si="2294"/>
        <v>0</v>
      </c>
      <c r="AL774" s="284">
        <f t="shared" si="2294"/>
        <v>0</v>
      </c>
      <c r="AM774" s="330"/>
    </row>
    <row r="775" spans="1:40">
      <c r="B775" s="433" t="s">
        <v>325</v>
      </c>
      <c r="C775" s="357"/>
      <c r="D775" s="377"/>
      <c r="E775" s="377"/>
      <c r="F775" s="377"/>
      <c r="G775" s="377"/>
      <c r="H775" s="377"/>
      <c r="I775" s="377"/>
      <c r="J775" s="377"/>
      <c r="K775" s="377"/>
      <c r="L775" s="377"/>
      <c r="M775" s="377"/>
      <c r="N775" s="377"/>
      <c r="O775" s="376"/>
      <c r="P775" s="377"/>
      <c r="Q775" s="377"/>
      <c r="R775" s="377"/>
      <c r="S775" s="357"/>
      <c r="T775" s="378"/>
      <c r="U775" s="378"/>
      <c r="V775" s="377"/>
      <c r="W775" s="377"/>
      <c r="X775" s="378"/>
      <c r="Y775" s="319">
        <f>SUMPRODUCT(F601:F756,Y601:Y756)</f>
        <v>0</v>
      </c>
      <c r="Z775" s="319">
        <f>SUMPRODUCT(F601:F756,Z601:Z756)</f>
        <v>0</v>
      </c>
      <c r="AA775" s="319">
        <f t="shared" ref="AA775:AL775" si="2295">IF(AA599="kw",SUMPRODUCT($N$601:$N$756,$Q$601:$Q$756,AA601:AA756),SUMPRODUCT($F$601:$F$756,AA601:AA756))</f>
        <v>0</v>
      </c>
      <c r="AB775" s="319">
        <f t="shared" si="2295"/>
        <v>0</v>
      </c>
      <c r="AC775" s="319">
        <f t="shared" si="2295"/>
        <v>0</v>
      </c>
      <c r="AD775" s="319">
        <f t="shared" si="2295"/>
        <v>0</v>
      </c>
      <c r="AE775" s="319">
        <f t="shared" si="2295"/>
        <v>0</v>
      </c>
      <c r="AF775" s="319">
        <f t="shared" si="2295"/>
        <v>0</v>
      </c>
      <c r="AG775" s="319">
        <f t="shared" si="2295"/>
        <v>0</v>
      </c>
      <c r="AH775" s="319">
        <f t="shared" si="2295"/>
        <v>0</v>
      </c>
      <c r="AI775" s="319">
        <f t="shared" si="2295"/>
        <v>0</v>
      </c>
      <c r="AJ775" s="319">
        <f t="shared" si="2295"/>
        <v>0</v>
      </c>
      <c r="AK775" s="319">
        <f t="shared" si="2295"/>
        <v>0</v>
      </c>
      <c r="AL775" s="319">
        <f t="shared" si="2295"/>
        <v>0</v>
      </c>
      <c r="AM775" s="379"/>
    </row>
    <row r="776" spans="1:40" ht="20.25" customHeight="1">
      <c r="B776" s="361" t="s">
        <v>594</v>
      </c>
      <c r="C776" s="380"/>
      <c r="D776" s="381"/>
      <c r="E776" s="381"/>
      <c r="F776" s="381"/>
      <c r="G776" s="381"/>
      <c r="H776" s="381"/>
      <c r="I776" s="381"/>
      <c r="J776" s="381"/>
      <c r="K776" s="381"/>
      <c r="L776" s="381"/>
      <c r="M776" s="381"/>
      <c r="N776" s="381"/>
      <c r="O776" s="381"/>
      <c r="P776" s="381"/>
      <c r="Q776" s="381"/>
      <c r="R776" s="381"/>
      <c r="S776" s="364"/>
      <c r="T776" s="365"/>
      <c r="U776" s="381"/>
      <c r="V776" s="381"/>
      <c r="W776" s="381"/>
      <c r="X776" s="381"/>
      <c r="Y776" s="402"/>
      <c r="Z776" s="402"/>
      <c r="AA776" s="402"/>
      <c r="AB776" s="402"/>
      <c r="AC776" s="402"/>
      <c r="AD776" s="402"/>
      <c r="AE776" s="402"/>
      <c r="AF776" s="402"/>
      <c r="AG776" s="402"/>
      <c r="AH776" s="402"/>
      <c r="AI776" s="402"/>
      <c r="AJ776" s="402"/>
      <c r="AK776" s="402"/>
      <c r="AL776" s="402"/>
      <c r="AM776" s="382"/>
    </row>
    <row r="779" spans="1:40" ht="15.75">
      <c r="B779" s="273" t="s">
        <v>326</v>
      </c>
      <c r="C779" s="274"/>
      <c r="D779" s="582" t="s">
        <v>525</v>
      </c>
      <c r="E779" s="246"/>
      <c r="F779" s="582"/>
      <c r="G779" s="246"/>
      <c r="H779" s="246"/>
      <c r="I779" s="246"/>
      <c r="J779" s="246"/>
      <c r="K779" s="246"/>
      <c r="L779" s="246"/>
      <c r="M779" s="246"/>
      <c r="N779" s="246"/>
      <c r="O779" s="274"/>
      <c r="P779" s="246"/>
      <c r="Q779" s="246"/>
      <c r="R779" s="246"/>
      <c r="S779" s="246"/>
      <c r="T779" s="246"/>
      <c r="U779" s="246"/>
      <c r="V779" s="246"/>
      <c r="W779" s="246"/>
      <c r="X779" s="246"/>
      <c r="Y779" s="263"/>
      <c r="Z779" s="260"/>
      <c r="AA779" s="260"/>
      <c r="AB779" s="260"/>
      <c r="AC779" s="260"/>
      <c r="AD779" s="260"/>
      <c r="AE779" s="260"/>
      <c r="AF779" s="260"/>
      <c r="AG779" s="260"/>
      <c r="AH779" s="260"/>
      <c r="AI779" s="260"/>
      <c r="AJ779" s="260"/>
      <c r="AK779" s="260"/>
      <c r="AL779" s="260"/>
    </row>
    <row r="780" spans="1:40" ht="33" customHeight="1">
      <c r="B780" s="1287" t="s">
        <v>210</v>
      </c>
      <c r="C780" s="1289" t="s">
        <v>32</v>
      </c>
      <c r="D780" s="277" t="s">
        <v>421</v>
      </c>
      <c r="E780" s="1291" t="s">
        <v>208</v>
      </c>
      <c r="F780" s="1292"/>
      <c r="G780" s="1292"/>
      <c r="H780" s="1292"/>
      <c r="I780" s="1292"/>
      <c r="J780" s="1292"/>
      <c r="K780" s="1292"/>
      <c r="L780" s="1292"/>
      <c r="M780" s="1293"/>
      <c r="N780" s="1297" t="s">
        <v>212</v>
      </c>
      <c r="O780" s="277" t="s">
        <v>422</v>
      </c>
      <c r="P780" s="1291" t="s">
        <v>211</v>
      </c>
      <c r="Q780" s="1292"/>
      <c r="R780" s="1292"/>
      <c r="S780" s="1292"/>
      <c r="T780" s="1292"/>
      <c r="U780" s="1292"/>
      <c r="V780" s="1292"/>
      <c r="W780" s="1292"/>
      <c r="X780" s="1293"/>
      <c r="Y780" s="1294" t="s">
        <v>242</v>
      </c>
      <c r="Z780" s="1295"/>
      <c r="AA780" s="1295"/>
      <c r="AB780" s="1295"/>
      <c r="AC780" s="1295"/>
      <c r="AD780" s="1295"/>
      <c r="AE780" s="1295"/>
      <c r="AF780" s="1295"/>
      <c r="AG780" s="1295"/>
      <c r="AH780" s="1295"/>
      <c r="AI780" s="1295"/>
      <c r="AJ780" s="1295"/>
      <c r="AK780" s="1295"/>
      <c r="AL780" s="1295"/>
      <c r="AM780" s="1296"/>
    </row>
    <row r="781" spans="1:40" ht="65.25" customHeight="1">
      <c r="B781" s="1288"/>
      <c r="C781" s="1290"/>
      <c r="D781" s="278">
        <v>2019</v>
      </c>
      <c r="E781" s="278">
        <v>2020</v>
      </c>
      <c r="F781" s="278">
        <v>2021</v>
      </c>
      <c r="G781" s="278">
        <v>2022</v>
      </c>
      <c r="H781" s="278">
        <v>2023</v>
      </c>
      <c r="I781" s="278">
        <v>2024</v>
      </c>
      <c r="J781" s="278">
        <v>2025</v>
      </c>
      <c r="K781" s="278">
        <v>2026</v>
      </c>
      <c r="L781" s="278">
        <v>2027</v>
      </c>
      <c r="M781" s="278">
        <v>2028</v>
      </c>
      <c r="N781" s="1298"/>
      <c r="O781" s="278">
        <v>2019</v>
      </c>
      <c r="P781" s="278">
        <v>2020</v>
      </c>
      <c r="Q781" s="278">
        <v>2021</v>
      </c>
      <c r="R781" s="278">
        <v>2022</v>
      </c>
      <c r="S781" s="278">
        <v>2023</v>
      </c>
      <c r="T781" s="278">
        <v>2024</v>
      </c>
      <c r="U781" s="278">
        <v>2025</v>
      </c>
      <c r="V781" s="278">
        <v>2026</v>
      </c>
      <c r="W781" s="278">
        <v>2027</v>
      </c>
      <c r="X781" s="278">
        <v>2028</v>
      </c>
      <c r="Y781" s="278" t="str">
        <f>'1.  LRAMVA Summary'!D52</f>
        <v>Residential</v>
      </c>
      <c r="Z781" s="278" t="str">
        <f>'1.  LRAMVA Summary'!E52</f>
        <v>GS&lt;50 kW</v>
      </c>
      <c r="AA781" s="278" t="str">
        <f>'1.  LRAMVA Summary'!F52</f>
        <v>General Service 50 to 999 kW</v>
      </c>
      <c r="AB781" s="278" t="str">
        <f>'1.  LRAMVA Summary'!G52</f>
        <v>General Service 1,000 to 4,999 kW</v>
      </c>
      <c r="AC781" s="278" t="str">
        <f>'1.  LRAMVA Summary'!H52</f>
        <v>Large Use</v>
      </c>
      <c r="AD781" s="278" t="str">
        <f>'1.  LRAMVA Summary'!I52</f>
        <v>Unmetered Scattered Load</v>
      </c>
      <c r="AE781" s="278" t="str">
        <f>'1.  LRAMVA Summary'!J52</f>
        <v>Sentinel Lighting</v>
      </c>
      <c r="AF781" s="278" t="str">
        <f>'1.  LRAMVA Summary'!K52</f>
        <v>Street Lighting</v>
      </c>
      <c r="AG781" s="278" t="str">
        <f>'1.  LRAMVA Summary'!L52</f>
        <v/>
      </c>
      <c r="AH781" s="278" t="str">
        <f>'1.  LRAMVA Summary'!M52</f>
        <v/>
      </c>
      <c r="AI781" s="278" t="str">
        <f>'1.  LRAMVA Summary'!N52</f>
        <v/>
      </c>
      <c r="AJ781" s="278" t="str">
        <f>'1.  LRAMVA Summary'!O52</f>
        <v/>
      </c>
      <c r="AK781" s="278" t="str">
        <f>'1.  LRAMVA Summary'!P52</f>
        <v/>
      </c>
      <c r="AL781" s="278" t="str">
        <f>'1.  LRAMVA Summary'!Q52</f>
        <v/>
      </c>
      <c r="AM781" s="280" t="str">
        <f>'1.  LRAMVA Summary'!R52</f>
        <v>Total</v>
      </c>
    </row>
    <row r="782" spans="1:40" ht="15.75" customHeight="1">
      <c r="A782" s="524"/>
      <c r="B782" s="511" t="s">
        <v>503</v>
      </c>
      <c r="C782" s="282"/>
      <c r="D782" s="282"/>
      <c r="E782" s="282"/>
      <c r="F782" s="282"/>
      <c r="G782" s="282"/>
      <c r="H782" s="282"/>
      <c r="I782" s="282"/>
      <c r="J782" s="282"/>
      <c r="K782" s="282"/>
      <c r="L782" s="282"/>
      <c r="M782" s="282"/>
      <c r="N782" s="283"/>
      <c r="O782" s="282"/>
      <c r="P782" s="282"/>
      <c r="Q782" s="282"/>
      <c r="R782" s="282"/>
      <c r="S782" s="282"/>
      <c r="T782" s="282"/>
      <c r="U782" s="282"/>
      <c r="V782" s="282"/>
      <c r="W782" s="282"/>
      <c r="X782" s="282"/>
      <c r="Y782" s="284" t="str">
        <f>'1.  LRAMVA Summary'!D53</f>
        <v>kWh</v>
      </c>
      <c r="Z782" s="284" t="str">
        <f>'1.  LRAMVA Summary'!E53</f>
        <v>kWh</v>
      </c>
      <c r="AA782" s="284" t="str">
        <f>'1.  LRAMVA Summary'!F53</f>
        <v>kW</v>
      </c>
      <c r="AB782" s="284" t="str">
        <f>'1.  LRAMVA Summary'!G53</f>
        <v>kW</v>
      </c>
      <c r="AC782" s="284" t="str">
        <f>'1.  LRAMVA Summary'!H53</f>
        <v>kW</v>
      </c>
      <c r="AD782" s="284" t="str">
        <f>'1.  LRAMVA Summary'!I53</f>
        <v>kWh</v>
      </c>
      <c r="AE782" s="284" t="str">
        <f>'1.  LRAMVA Summary'!J53</f>
        <v>kW</v>
      </c>
      <c r="AF782" s="284" t="str">
        <f>'1.  LRAMVA Summary'!K53</f>
        <v>kW</v>
      </c>
      <c r="AG782" s="284">
        <f>'1.  LRAMVA Summary'!L53</f>
        <v>0</v>
      </c>
      <c r="AH782" s="284">
        <f>'1.  LRAMVA Summary'!M53</f>
        <v>0</v>
      </c>
      <c r="AI782" s="284">
        <f>'1.  LRAMVA Summary'!N53</f>
        <v>0</v>
      </c>
      <c r="AJ782" s="284">
        <f>'1.  LRAMVA Summary'!O53</f>
        <v>0</v>
      </c>
      <c r="AK782" s="284">
        <f>'1.  LRAMVA Summary'!P53</f>
        <v>0</v>
      </c>
      <c r="AL782" s="284">
        <f>'1.  LRAMVA Summary'!Q53</f>
        <v>0</v>
      </c>
      <c r="AM782" s="285"/>
    </row>
    <row r="783" spans="1:40" ht="15.75" hidden="1" outlineLevel="1">
      <c r="A783" s="524"/>
      <c r="B783" s="497" t="s">
        <v>496</v>
      </c>
      <c r="C783" s="282"/>
      <c r="D783" s="282"/>
      <c r="E783" s="282"/>
      <c r="F783" s="282"/>
      <c r="G783" s="282"/>
      <c r="H783" s="282"/>
      <c r="I783" s="282"/>
      <c r="J783" s="282"/>
      <c r="K783" s="282"/>
      <c r="L783" s="282"/>
      <c r="M783" s="282"/>
      <c r="N783" s="283"/>
      <c r="O783" s="282"/>
      <c r="P783" s="282"/>
      <c r="Q783" s="282"/>
      <c r="R783" s="282"/>
      <c r="S783" s="282"/>
      <c r="T783" s="282"/>
      <c r="U783" s="282"/>
      <c r="V783" s="282"/>
      <c r="W783" s="282"/>
      <c r="X783" s="282"/>
      <c r="Y783" s="284"/>
      <c r="Z783" s="284"/>
      <c r="AA783" s="284"/>
      <c r="AB783" s="284"/>
      <c r="AC783" s="284"/>
      <c r="AD783" s="284"/>
      <c r="AE783" s="284"/>
      <c r="AF783" s="284"/>
      <c r="AG783" s="284"/>
      <c r="AH783" s="284"/>
      <c r="AI783" s="284"/>
      <c r="AJ783" s="284"/>
      <c r="AK783" s="284"/>
      <c r="AL783" s="284"/>
      <c r="AM783" s="285"/>
    </row>
    <row r="784" spans="1:40" hidden="1" outlineLevel="1">
      <c r="A784" s="524">
        <v>1</v>
      </c>
      <c r="B784" s="421" t="s">
        <v>94</v>
      </c>
      <c r="C784" s="284" t="s">
        <v>24</v>
      </c>
      <c r="D784" s="288"/>
      <c r="E784" s="288"/>
      <c r="F784" s="288"/>
      <c r="G784" s="288"/>
      <c r="H784" s="288"/>
      <c r="I784" s="288"/>
      <c r="J784" s="288"/>
      <c r="K784" s="288"/>
      <c r="L784" s="288"/>
      <c r="M784" s="288"/>
      <c r="N784" s="284"/>
      <c r="O784" s="288"/>
      <c r="P784" s="288"/>
      <c r="Q784" s="288"/>
      <c r="R784" s="288"/>
      <c r="S784" s="288"/>
      <c r="T784" s="288"/>
      <c r="U784" s="288"/>
      <c r="V784" s="288"/>
      <c r="W784" s="288"/>
      <c r="X784" s="288"/>
      <c r="Y784" s="403"/>
      <c r="Z784" s="403"/>
      <c r="AA784" s="403"/>
      <c r="AB784" s="403"/>
      <c r="AC784" s="403"/>
      <c r="AD784" s="403"/>
      <c r="AE784" s="403"/>
      <c r="AF784" s="403"/>
      <c r="AG784" s="403"/>
      <c r="AH784" s="403"/>
      <c r="AI784" s="403"/>
      <c r="AJ784" s="403"/>
      <c r="AK784" s="403"/>
      <c r="AL784" s="403"/>
      <c r="AM784" s="289">
        <f>SUM(Y784:AL784)</f>
        <v>0</v>
      </c>
    </row>
    <row r="785" spans="1:39" hidden="1" outlineLevel="1">
      <c r="A785" s="524"/>
      <c r="B785" s="287" t="s">
        <v>341</v>
      </c>
      <c r="C785" s="284" t="s">
        <v>162</v>
      </c>
      <c r="D785" s="288"/>
      <c r="E785" s="288"/>
      <c r="F785" s="288"/>
      <c r="G785" s="288"/>
      <c r="H785" s="288"/>
      <c r="I785" s="288"/>
      <c r="J785" s="288"/>
      <c r="K785" s="288"/>
      <c r="L785" s="288"/>
      <c r="M785" s="288"/>
      <c r="N785" s="461"/>
      <c r="O785" s="288"/>
      <c r="P785" s="288"/>
      <c r="Q785" s="288"/>
      <c r="R785" s="288"/>
      <c r="S785" s="288"/>
      <c r="T785" s="288"/>
      <c r="U785" s="288"/>
      <c r="V785" s="288"/>
      <c r="W785" s="288"/>
      <c r="X785" s="288"/>
      <c r="Y785" s="404">
        <f>Y784</f>
        <v>0</v>
      </c>
      <c r="Z785" s="404">
        <f t="shared" ref="Z785" si="2296">Z784</f>
        <v>0</v>
      </c>
      <c r="AA785" s="404">
        <f t="shared" ref="AA785" si="2297">AA784</f>
        <v>0</v>
      </c>
      <c r="AB785" s="404">
        <f t="shared" ref="AB785" si="2298">AB784</f>
        <v>0</v>
      </c>
      <c r="AC785" s="404">
        <f t="shared" ref="AC785" si="2299">AC784</f>
        <v>0</v>
      </c>
      <c r="AD785" s="404">
        <f t="shared" ref="AD785" si="2300">AD784</f>
        <v>0</v>
      </c>
      <c r="AE785" s="404">
        <f t="shared" ref="AE785" si="2301">AE784</f>
        <v>0</v>
      </c>
      <c r="AF785" s="404">
        <f t="shared" ref="AF785" si="2302">AF784</f>
        <v>0</v>
      </c>
      <c r="AG785" s="404">
        <f t="shared" ref="AG785" si="2303">AG784</f>
        <v>0</v>
      </c>
      <c r="AH785" s="404">
        <f t="shared" ref="AH785" si="2304">AH784</f>
        <v>0</v>
      </c>
      <c r="AI785" s="404">
        <f t="shared" ref="AI785" si="2305">AI784</f>
        <v>0</v>
      </c>
      <c r="AJ785" s="404">
        <f t="shared" ref="AJ785" si="2306">AJ784</f>
        <v>0</v>
      </c>
      <c r="AK785" s="404">
        <f t="shared" ref="AK785" si="2307">AK784</f>
        <v>0</v>
      </c>
      <c r="AL785" s="404">
        <f t="shared" ref="AL785" si="2308">AL784</f>
        <v>0</v>
      </c>
      <c r="AM785" s="290"/>
    </row>
    <row r="786" spans="1:39" ht="15.75" hidden="1" outlineLevel="1">
      <c r="A786" s="524"/>
      <c r="B786" s="291"/>
      <c r="C786" s="292"/>
      <c r="D786" s="292"/>
      <c r="E786" s="292"/>
      <c r="F786" s="292"/>
      <c r="G786" s="292"/>
      <c r="H786" s="292"/>
      <c r="I786" s="292"/>
      <c r="J786" s="292"/>
      <c r="K786" s="292"/>
      <c r="L786" s="292"/>
      <c r="M786" s="292"/>
      <c r="N786" s="293"/>
      <c r="O786" s="292"/>
      <c r="P786" s="292"/>
      <c r="Q786" s="292"/>
      <c r="R786" s="292"/>
      <c r="S786" s="292"/>
      <c r="T786" s="292"/>
      <c r="U786" s="292"/>
      <c r="V786" s="292"/>
      <c r="W786" s="292"/>
      <c r="X786" s="292"/>
      <c r="Y786" s="405"/>
      <c r="Z786" s="406"/>
      <c r="AA786" s="406"/>
      <c r="AB786" s="406"/>
      <c r="AC786" s="406"/>
      <c r="AD786" s="406"/>
      <c r="AE786" s="406"/>
      <c r="AF786" s="406"/>
      <c r="AG786" s="406"/>
      <c r="AH786" s="406"/>
      <c r="AI786" s="406"/>
      <c r="AJ786" s="406"/>
      <c r="AK786" s="406"/>
      <c r="AL786" s="406"/>
      <c r="AM786" s="295"/>
    </row>
    <row r="787" spans="1:39" hidden="1" outlineLevel="1">
      <c r="A787" s="524">
        <v>2</v>
      </c>
      <c r="B787" s="421" t="s">
        <v>95</v>
      </c>
      <c r="C787" s="284" t="s">
        <v>24</v>
      </c>
      <c r="D787" s="288"/>
      <c r="E787" s="288"/>
      <c r="F787" s="288"/>
      <c r="G787" s="288"/>
      <c r="H787" s="288"/>
      <c r="I787" s="288"/>
      <c r="J787" s="288"/>
      <c r="K787" s="288"/>
      <c r="L787" s="288"/>
      <c r="M787" s="288"/>
      <c r="N787" s="284"/>
      <c r="O787" s="288"/>
      <c r="P787" s="288"/>
      <c r="Q787" s="288"/>
      <c r="R787" s="288"/>
      <c r="S787" s="288"/>
      <c r="T787" s="288"/>
      <c r="U787" s="288"/>
      <c r="V787" s="288"/>
      <c r="W787" s="288"/>
      <c r="X787" s="288"/>
      <c r="Y787" s="403"/>
      <c r="Z787" s="403"/>
      <c r="AA787" s="403"/>
      <c r="AB787" s="403"/>
      <c r="AC787" s="403"/>
      <c r="AD787" s="403"/>
      <c r="AE787" s="403"/>
      <c r="AF787" s="403"/>
      <c r="AG787" s="403"/>
      <c r="AH787" s="403"/>
      <c r="AI787" s="403"/>
      <c r="AJ787" s="403"/>
      <c r="AK787" s="403"/>
      <c r="AL787" s="403"/>
      <c r="AM787" s="289">
        <f>SUM(Y787:AL787)</f>
        <v>0</v>
      </c>
    </row>
    <row r="788" spans="1:39" hidden="1" outlineLevel="1">
      <c r="A788" s="524"/>
      <c r="B788" s="287" t="s">
        <v>341</v>
      </c>
      <c r="C788" s="284" t="s">
        <v>162</v>
      </c>
      <c r="D788" s="288"/>
      <c r="E788" s="288"/>
      <c r="F788" s="288"/>
      <c r="G788" s="288"/>
      <c r="H788" s="288"/>
      <c r="I788" s="288"/>
      <c r="J788" s="288"/>
      <c r="K788" s="288"/>
      <c r="L788" s="288"/>
      <c r="M788" s="288"/>
      <c r="N788" s="461"/>
      <c r="O788" s="288"/>
      <c r="P788" s="288"/>
      <c r="Q788" s="288"/>
      <c r="R788" s="288"/>
      <c r="S788" s="288"/>
      <c r="T788" s="288"/>
      <c r="U788" s="288"/>
      <c r="V788" s="288"/>
      <c r="W788" s="288"/>
      <c r="X788" s="288"/>
      <c r="Y788" s="404">
        <f>Y787</f>
        <v>0</v>
      </c>
      <c r="Z788" s="404">
        <f t="shared" ref="Z788" si="2309">Z787</f>
        <v>0</v>
      </c>
      <c r="AA788" s="404">
        <f t="shared" ref="AA788" si="2310">AA787</f>
        <v>0</v>
      </c>
      <c r="AB788" s="404">
        <f t="shared" ref="AB788" si="2311">AB787</f>
        <v>0</v>
      </c>
      <c r="AC788" s="404">
        <f t="shared" ref="AC788" si="2312">AC787</f>
        <v>0</v>
      </c>
      <c r="AD788" s="404">
        <f t="shared" ref="AD788" si="2313">AD787</f>
        <v>0</v>
      </c>
      <c r="AE788" s="404">
        <f t="shared" ref="AE788" si="2314">AE787</f>
        <v>0</v>
      </c>
      <c r="AF788" s="404">
        <f t="shared" ref="AF788" si="2315">AF787</f>
        <v>0</v>
      </c>
      <c r="AG788" s="404">
        <f t="shared" ref="AG788" si="2316">AG787</f>
        <v>0</v>
      </c>
      <c r="AH788" s="404">
        <f t="shared" ref="AH788" si="2317">AH787</f>
        <v>0</v>
      </c>
      <c r="AI788" s="404">
        <f t="shared" ref="AI788" si="2318">AI787</f>
        <v>0</v>
      </c>
      <c r="AJ788" s="404">
        <f t="shared" ref="AJ788" si="2319">AJ787</f>
        <v>0</v>
      </c>
      <c r="AK788" s="404">
        <f t="shared" ref="AK788" si="2320">AK787</f>
        <v>0</v>
      </c>
      <c r="AL788" s="404">
        <f t="shared" ref="AL788" si="2321">AL787</f>
        <v>0</v>
      </c>
      <c r="AM788" s="290"/>
    </row>
    <row r="789" spans="1:39" ht="15.75" hidden="1" outlineLevel="1">
      <c r="A789" s="524"/>
      <c r="B789" s="291"/>
      <c r="C789" s="292"/>
      <c r="D789" s="297"/>
      <c r="E789" s="297"/>
      <c r="F789" s="297"/>
      <c r="G789" s="297"/>
      <c r="H789" s="297"/>
      <c r="I789" s="297"/>
      <c r="J789" s="297"/>
      <c r="K789" s="297"/>
      <c r="L789" s="297"/>
      <c r="M789" s="297"/>
      <c r="N789" s="293"/>
      <c r="O789" s="297"/>
      <c r="P789" s="297"/>
      <c r="Q789" s="297"/>
      <c r="R789" s="297"/>
      <c r="S789" s="297"/>
      <c r="T789" s="297"/>
      <c r="U789" s="297"/>
      <c r="V789" s="297"/>
      <c r="W789" s="297"/>
      <c r="X789" s="297"/>
      <c r="Y789" s="405"/>
      <c r="Z789" s="406"/>
      <c r="AA789" s="406"/>
      <c r="AB789" s="406"/>
      <c r="AC789" s="406"/>
      <c r="AD789" s="406"/>
      <c r="AE789" s="406"/>
      <c r="AF789" s="406"/>
      <c r="AG789" s="406"/>
      <c r="AH789" s="406"/>
      <c r="AI789" s="406"/>
      <c r="AJ789" s="406"/>
      <c r="AK789" s="406"/>
      <c r="AL789" s="406"/>
      <c r="AM789" s="295"/>
    </row>
    <row r="790" spans="1:39" hidden="1" outlineLevel="1">
      <c r="A790" s="524">
        <v>3</v>
      </c>
      <c r="B790" s="421" t="s">
        <v>96</v>
      </c>
      <c r="C790" s="284" t="s">
        <v>24</v>
      </c>
      <c r="D790" s="288"/>
      <c r="E790" s="288"/>
      <c r="F790" s="288"/>
      <c r="G790" s="288"/>
      <c r="H790" s="288"/>
      <c r="I790" s="288"/>
      <c r="J790" s="288"/>
      <c r="K790" s="288"/>
      <c r="L790" s="288"/>
      <c r="M790" s="288"/>
      <c r="N790" s="284"/>
      <c r="O790" s="288"/>
      <c r="P790" s="288"/>
      <c r="Q790" s="288"/>
      <c r="R790" s="288"/>
      <c r="S790" s="288"/>
      <c r="T790" s="288"/>
      <c r="U790" s="288"/>
      <c r="V790" s="288"/>
      <c r="W790" s="288"/>
      <c r="X790" s="288"/>
      <c r="Y790" s="403"/>
      <c r="Z790" s="403"/>
      <c r="AA790" s="403"/>
      <c r="AB790" s="403"/>
      <c r="AC790" s="403"/>
      <c r="AD790" s="403"/>
      <c r="AE790" s="403"/>
      <c r="AF790" s="403"/>
      <c r="AG790" s="403"/>
      <c r="AH790" s="403"/>
      <c r="AI790" s="403"/>
      <c r="AJ790" s="403"/>
      <c r="AK790" s="403"/>
      <c r="AL790" s="403"/>
      <c r="AM790" s="289">
        <f>SUM(Y790:AL790)</f>
        <v>0</v>
      </c>
    </row>
    <row r="791" spans="1:39" hidden="1" outlineLevel="1">
      <c r="A791" s="524"/>
      <c r="B791" s="287" t="s">
        <v>341</v>
      </c>
      <c r="C791" s="284" t="s">
        <v>162</v>
      </c>
      <c r="D791" s="288"/>
      <c r="E791" s="288"/>
      <c r="F791" s="288"/>
      <c r="G791" s="288"/>
      <c r="H791" s="288"/>
      <c r="I791" s="288"/>
      <c r="J791" s="288"/>
      <c r="K791" s="288"/>
      <c r="L791" s="288"/>
      <c r="M791" s="288"/>
      <c r="N791" s="461"/>
      <c r="O791" s="288"/>
      <c r="P791" s="288"/>
      <c r="Q791" s="288"/>
      <c r="R791" s="288"/>
      <c r="S791" s="288"/>
      <c r="T791" s="288"/>
      <c r="U791" s="288"/>
      <c r="V791" s="288"/>
      <c r="W791" s="288"/>
      <c r="X791" s="288"/>
      <c r="Y791" s="404">
        <f>Y790</f>
        <v>0</v>
      </c>
      <c r="Z791" s="404">
        <f t="shared" ref="Z791" si="2322">Z790</f>
        <v>0</v>
      </c>
      <c r="AA791" s="404">
        <f t="shared" ref="AA791" si="2323">AA790</f>
        <v>0</v>
      </c>
      <c r="AB791" s="404">
        <f t="shared" ref="AB791" si="2324">AB790</f>
        <v>0</v>
      </c>
      <c r="AC791" s="404">
        <f t="shared" ref="AC791" si="2325">AC790</f>
        <v>0</v>
      </c>
      <c r="AD791" s="404">
        <f t="shared" ref="AD791" si="2326">AD790</f>
        <v>0</v>
      </c>
      <c r="AE791" s="404">
        <f t="shared" ref="AE791" si="2327">AE790</f>
        <v>0</v>
      </c>
      <c r="AF791" s="404">
        <f t="shared" ref="AF791" si="2328">AF790</f>
        <v>0</v>
      </c>
      <c r="AG791" s="404">
        <f t="shared" ref="AG791" si="2329">AG790</f>
        <v>0</v>
      </c>
      <c r="AH791" s="404">
        <f t="shared" ref="AH791" si="2330">AH790</f>
        <v>0</v>
      </c>
      <c r="AI791" s="404">
        <f t="shared" ref="AI791" si="2331">AI790</f>
        <v>0</v>
      </c>
      <c r="AJ791" s="404">
        <f t="shared" ref="AJ791" si="2332">AJ790</f>
        <v>0</v>
      </c>
      <c r="AK791" s="404">
        <f t="shared" ref="AK791" si="2333">AK790</f>
        <v>0</v>
      </c>
      <c r="AL791" s="404">
        <f t="shared" ref="AL791" si="2334">AL790</f>
        <v>0</v>
      </c>
      <c r="AM791" s="290"/>
    </row>
    <row r="792" spans="1:39" hidden="1" outlineLevel="1">
      <c r="A792" s="524"/>
      <c r="B792" s="287"/>
      <c r="C792" s="298"/>
      <c r="D792" s="284"/>
      <c r="E792" s="284"/>
      <c r="F792" s="284"/>
      <c r="G792" s="284"/>
      <c r="H792" s="284"/>
      <c r="I792" s="284"/>
      <c r="J792" s="284"/>
      <c r="K792" s="284"/>
      <c r="L792" s="284"/>
      <c r="M792" s="284"/>
      <c r="N792" s="284"/>
      <c r="O792" s="284"/>
      <c r="P792" s="284"/>
      <c r="Q792" s="284"/>
      <c r="R792" s="284"/>
      <c r="S792" s="284"/>
      <c r="T792" s="284"/>
      <c r="U792" s="284"/>
      <c r="V792" s="284"/>
      <c r="W792" s="284"/>
      <c r="X792" s="284"/>
      <c r="Y792" s="405"/>
      <c r="Z792" s="405"/>
      <c r="AA792" s="405"/>
      <c r="AB792" s="405"/>
      <c r="AC792" s="405"/>
      <c r="AD792" s="405"/>
      <c r="AE792" s="405"/>
      <c r="AF792" s="405"/>
      <c r="AG792" s="405"/>
      <c r="AH792" s="405"/>
      <c r="AI792" s="405"/>
      <c r="AJ792" s="405"/>
      <c r="AK792" s="405"/>
      <c r="AL792" s="405"/>
      <c r="AM792" s="299"/>
    </row>
    <row r="793" spans="1:39" hidden="1" outlineLevel="1">
      <c r="A793" s="524">
        <v>4</v>
      </c>
      <c r="B793" s="513" t="s">
        <v>687</v>
      </c>
      <c r="C793" s="284" t="s">
        <v>24</v>
      </c>
      <c r="D793" s="288"/>
      <c r="E793" s="288"/>
      <c r="F793" s="288"/>
      <c r="G793" s="288"/>
      <c r="H793" s="288"/>
      <c r="I793" s="288"/>
      <c r="J793" s="288"/>
      <c r="K793" s="288"/>
      <c r="L793" s="288"/>
      <c r="M793" s="288"/>
      <c r="N793" s="284"/>
      <c r="O793" s="288"/>
      <c r="P793" s="288"/>
      <c r="Q793" s="288"/>
      <c r="R793" s="288"/>
      <c r="S793" s="288"/>
      <c r="T793" s="288"/>
      <c r="U793" s="288"/>
      <c r="V793" s="288"/>
      <c r="W793" s="288"/>
      <c r="X793" s="288"/>
      <c r="Y793" s="408"/>
      <c r="Z793" s="408"/>
      <c r="AA793" s="408"/>
      <c r="AB793" s="408"/>
      <c r="AC793" s="408"/>
      <c r="AD793" s="408"/>
      <c r="AE793" s="408"/>
      <c r="AF793" s="403"/>
      <c r="AG793" s="403"/>
      <c r="AH793" s="403"/>
      <c r="AI793" s="403"/>
      <c r="AJ793" s="403"/>
      <c r="AK793" s="403"/>
      <c r="AL793" s="403"/>
      <c r="AM793" s="289">
        <f>SUM(Y793:AL793)</f>
        <v>0</v>
      </c>
    </row>
    <row r="794" spans="1:39" hidden="1" outlineLevel="1">
      <c r="A794" s="524"/>
      <c r="B794" s="287" t="s">
        <v>341</v>
      </c>
      <c r="C794" s="284" t="s">
        <v>162</v>
      </c>
      <c r="D794" s="288"/>
      <c r="E794" s="288"/>
      <c r="F794" s="288"/>
      <c r="G794" s="288"/>
      <c r="H794" s="288"/>
      <c r="I794" s="288"/>
      <c r="J794" s="288"/>
      <c r="K794" s="288"/>
      <c r="L794" s="288"/>
      <c r="M794" s="288"/>
      <c r="N794" s="461"/>
      <c r="O794" s="288"/>
      <c r="P794" s="288"/>
      <c r="Q794" s="288"/>
      <c r="R794" s="288"/>
      <c r="S794" s="288"/>
      <c r="T794" s="288"/>
      <c r="U794" s="288"/>
      <c r="V794" s="288"/>
      <c r="W794" s="288"/>
      <c r="X794" s="288"/>
      <c r="Y794" s="404">
        <f>Y793</f>
        <v>0</v>
      </c>
      <c r="Z794" s="404">
        <f t="shared" ref="Z794" si="2335">Z793</f>
        <v>0</v>
      </c>
      <c r="AA794" s="404">
        <f t="shared" ref="AA794" si="2336">AA793</f>
        <v>0</v>
      </c>
      <c r="AB794" s="404">
        <f t="shared" ref="AB794" si="2337">AB793</f>
        <v>0</v>
      </c>
      <c r="AC794" s="404">
        <f t="shared" ref="AC794" si="2338">AC793</f>
        <v>0</v>
      </c>
      <c r="AD794" s="404">
        <f t="shared" ref="AD794" si="2339">AD793</f>
        <v>0</v>
      </c>
      <c r="AE794" s="404">
        <f t="shared" ref="AE794" si="2340">AE793</f>
        <v>0</v>
      </c>
      <c r="AF794" s="404">
        <f t="shared" ref="AF794" si="2341">AF793</f>
        <v>0</v>
      </c>
      <c r="AG794" s="404">
        <f t="shared" ref="AG794" si="2342">AG793</f>
        <v>0</v>
      </c>
      <c r="AH794" s="404">
        <f t="shared" ref="AH794" si="2343">AH793</f>
        <v>0</v>
      </c>
      <c r="AI794" s="404">
        <f t="shared" ref="AI794" si="2344">AI793</f>
        <v>0</v>
      </c>
      <c r="AJ794" s="404">
        <f t="shared" ref="AJ794" si="2345">AJ793</f>
        <v>0</v>
      </c>
      <c r="AK794" s="404">
        <f t="shared" ref="AK794" si="2346">AK793</f>
        <v>0</v>
      </c>
      <c r="AL794" s="404">
        <f t="shared" ref="AL794" si="2347">AL793</f>
        <v>0</v>
      </c>
      <c r="AM794" s="290"/>
    </row>
    <row r="795" spans="1:39" hidden="1" outlineLevel="1">
      <c r="A795" s="524"/>
      <c r="B795" s="287"/>
      <c r="C795" s="298"/>
      <c r="D795" s="297"/>
      <c r="E795" s="297"/>
      <c r="F795" s="297"/>
      <c r="G795" s="297"/>
      <c r="H795" s="297"/>
      <c r="I795" s="297"/>
      <c r="J795" s="297"/>
      <c r="K795" s="297"/>
      <c r="L795" s="297"/>
      <c r="M795" s="297"/>
      <c r="N795" s="284"/>
      <c r="O795" s="297"/>
      <c r="P795" s="297"/>
      <c r="Q795" s="297"/>
      <c r="R795" s="297"/>
      <c r="S795" s="297"/>
      <c r="T795" s="297"/>
      <c r="U795" s="297"/>
      <c r="V795" s="297"/>
      <c r="W795" s="297"/>
      <c r="X795" s="297"/>
      <c r="Y795" s="405"/>
      <c r="Z795" s="405"/>
      <c r="AA795" s="405"/>
      <c r="AB795" s="405"/>
      <c r="AC795" s="405"/>
      <c r="AD795" s="405"/>
      <c r="AE795" s="405"/>
      <c r="AF795" s="405"/>
      <c r="AG795" s="405"/>
      <c r="AH795" s="405"/>
      <c r="AI795" s="405"/>
      <c r="AJ795" s="405"/>
      <c r="AK795" s="405"/>
      <c r="AL795" s="405"/>
      <c r="AM795" s="299"/>
    </row>
    <row r="796" spans="1:39" ht="15.75" hidden="1" customHeight="1" outlineLevel="1">
      <c r="A796" s="524">
        <v>5</v>
      </c>
      <c r="B796" s="421" t="s">
        <v>97</v>
      </c>
      <c r="C796" s="284" t="s">
        <v>24</v>
      </c>
      <c r="D796" s="288"/>
      <c r="E796" s="288"/>
      <c r="F796" s="288"/>
      <c r="G796" s="288"/>
      <c r="H796" s="288"/>
      <c r="I796" s="288"/>
      <c r="J796" s="288"/>
      <c r="K796" s="288"/>
      <c r="L796" s="288"/>
      <c r="M796" s="288"/>
      <c r="N796" s="284"/>
      <c r="O796" s="288"/>
      <c r="P796" s="288"/>
      <c r="Q796" s="288"/>
      <c r="R796" s="288"/>
      <c r="S796" s="288"/>
      <c r="T796" s="288"/>
      <c r="U796" s="288"/>
      <c r="V796" s="288"/>
      <c r="W796" s="288"/>
      <c r="X796" s="288"/>
      <c r="Y796" s="408"/>
      <c r="Z796" s="408"/>
      <c r="AA796" s="408"/>
      <c r="AB796" s="408"/>
      <c r="AC796" s="408"/>
      <c r="AD796" s="408"/>
      <c r="AE796" s="408"/>
      <c r="AF796" s="403"/>
      <c r="AG796" s="403"/>
      <c r="AH796" s="403"/>
      <c r="AI796" s="403"/>
      <c r="AJ796" s="403"/>
      <c r="AK796" s="403"/>
      <c r="AL796" s="403"/>
      <c r="AM796" s="289">
        <f>SUM(Y796:AL796)</f>
        <v>0</v>
      </c>
    </row>
    <row r="797" spans="1:39" ht="20.25" hidden="1" customHeight="1" outlineLevel="1">
      <c r="A797" s="524"/>
      <c r="B797" s="287" t="s">
        <v>341</v>
      </c>
      <c r="C797" s="284" t="s">
        <v>162</v>
      </c>
      <c r="D797" s="288"/>
      <c r="E797" s="288"/>
      <c r="F797" s="288"/>
      <c r="G797" s="288"/>
      <c r="H797" s="288"/>
      <c r="I797" s="288"/>
      <c r="J797" s="288"/>
      <c r="K797" s="288"/>
      <c r="L797" s="288"/>
      <c r="M797" s="288"/>
      <c r="N797" s="461"/>
      <c r="O797" s="288"/>
      <c r="P797" s="288"/>
      <c r="Q797" s="288"/>
      <c r="R797" s="288"/>
      <c r="S797" s="288"/>
      <c r="T797" s="288"/>
      <c r="U797" s="288"/>
      <c r="V797" s="288"/>
      <c r="W797" s="288"/>
      <c r="X797" s="288"/>
      <c r="Y797" s="404">
        <f>Y796</f>
        <v>0</v>
      </c>
      <c r="Z797" s="404">
        <f t="shared" ref="Z797" si="2348">Z796</f>
        <v>0</v>
      </c>
      <c r="AA797" s="404">
        <f t="shared" ref="AA797" si="2349">AA796</f>
        <v>0</v>
      </c>
      <c r="AB797" s="404">
        <f t="shared" ref="AB797" si="2350">AB796</f>
        <v>0</v>
      </c>
      <c r="AC797" s="404">
        <f t="shared" ref="AC797" si="2351">AC796</f>
        <v>0</v>
      </c>
      <c r="AD797" s="404">
        <f t="shared" ref="AD797" si="2352">AD796</f>
        <v>0</v>
      </c>
      <c r="AE797" s="404">
        <f t="shared" ref="AE797" si="2353">AE796</f>
        <v>0</v>
      </c>
      <c r="AF797" s="404">
        <f t="shared" ref="AF797" si="2354">AF796</f>
        <v>0</v>
      </c>
      <c r="AG797" s="404">
        <f t="shared" ref="AG797" si="2355">AG796</f>
        <v>0</v>
      </c>
      <c r="AH797" s="404">
        <f t="shared" ref="AH797" si="2356">AH796</f>
        <v>0</v>
      </c>
      <c r="AI797" s="404">
        <f t="shared" ref="AI797" si="2357">AI796</f>
        <v>0</v>
      </c>
      <c r="AJ797" s="404">
        <f t="shared" ref="AJ797" si="2358">AJ796</f>
        <v>0</v>
      </c>
      <c r="AK797" s="404">
        <f t="shared" ref="AK797" si="2359">AK796</f>
        <v>0</v>
      </c>
      <c r="AL797" s="404">
        <f t="shared" ref="AL797" si="2360">AL796</f>
        <v>0</v>
      </c>
      <c r="AM797" s="290"/>
    </row>
    <row r="798" spans="1:39" hidden="1" outlineLevel="1">
      <c r="A798" s="524"/>
      <c r="B798" s="287"/>
      <c r="C798" s="284"/>
      <c r="D798" s="284"/>
      <c r="E798" s="284"/>
      <c r="F798" s="284"/>
      <c r="G798" s="284"/>
      <c r="H798" s="284"/>
      <c r="I798" s="284"/>
      <c r="J798" s="284"/>
      <c r="K798" s="284"/>
      <c r="L798" s="284"/>
      <c r="M798" s="284"/>
      <c r="N798" s="284"/>
      <c r="O798" s="284"/>
      <c r="P798" s="284"/>
      <c r="Q798" s="284"/>
      <c r="R798" s="284"/>
      <c r="S798" s="284"/>
      <c r="T798" s="284"/>
      <c r="U798" s="284"/>
      <c r="V798" s="284"/>
      <c r="W798" s="284"/>
      <c r="X798" s="284"/>
      <c r="Y798" s="415"/>
      <c r="Z798" s="416"/>
      <c r="AA798" s="416"/>
      <c r="AB798" s="416"/>
      <c r="AC798" s="416"/>
      <c r="AD798" s="416"/>
      <c r="AE798" s="416"/>
      <c r="AF798" s="416"/>
      <c r="AG798" s="416"/>
      <c r="AH798" s="416"/>
      <c r="AI798" s="416"/>
      <c r="AJ798" s="416"/>
      <c r="AK798" s="416"/>
      <c r="AL798" s="416"/>
      <c r="AM798" s="290"/>
    </row>
    <row r="799" spans="1:39" ht="15.75" hidden="1" outlineLevel="1">
      <c r="A799" s="524"/>
      <c r="B799" s="312" t="s">
        <v>497</v>
      </c>
      <c r="C799" s="282"/>
      <c r="D799" s="282"/>
      <c r="E799" s="282"/>
      <c r="F799" s="282"/>
      <c r="G799" s="282"/>
      <c r="H799" s="282"/>
      <c r="I799" s="282"/>
      <c r="J799" s="282"/>
      <c r="K799" s="282"/>
      <c r="L799" s="282"/>
      <c r="M799" s="282"/>
      <c r="N799" s="283"/>
      <c r="O799" s="282"/>
      <c r="P799" s="282"/>
      <c r="Q799" s="282"/>
      <c r="R799" s="282"/>
      <c r="S799" s="282"/>
      <c r="T799" s="282"/>
      <c r="U799" s="282"/>
      <c r="V799" s="282"/>
      <c r="W799" s="282"/>
      <c r="X799" s="282"/>
      <c r="Y799" s="407"/>
      <c r="Z799" s="407"/>
      <c r="AA799" s="407"/>
      <c r="AB799" s="407"/>
      <c r="AC799" s="407"/>
      <c r="AD799" s="407"/>
      <c r="AE799" s="407"/>
      <c r="AF799" s="407"/>
      <c r="AG799" s="407"/>
      <c r="AH799" s="407"/>
      <c r="AI799" s="407"/>
      <c r="AJ799" s="407"/>
      <c r="AK799" s="407"/>
      <c r="AL799" s="407"/>
      <c r="AM799" s="285"/>
    </row>
    <row r="800" spans="1:39" hidden="1" outlineLevel="1">
      <c r="A800" s="524">
        <v>6</v>
      </c>
      <c r="B800" s="421" t="s">
        <v>98</v>
      </c>
      <c r="C800" s="284" t="s">
        <v>24</v>
      </c>
      <c r="D800" s="288"/>
      <c r="E800" s="288"/>
      <c r="F800" s="288"/>
      <c r="G800" s="288"/>
      <c r="H800" s="288"/>
      <c r="I800" s="288"/>
      <c r="J800" s="288"/>
      <c r="K800" s="288"/>
      <c r="L800" s="288"/>
      <c r="M800" s="288"/>
      <c r="N800" s="288">
        <v>12</v>
      </c>
      <c r="O800" s="288"/>
      <c r="P800" s="288"/>
      <c r="Q800" s="288"/>
      <c r="R800" s="288"/>
      <c r="S800" s="288"/>
      <c r="T800" s="288"/>
      <c r="U800" s="288"/>
      <c r="V800" s="288"/>
      <c r="W800" s="288"/>
      <c r="X800" s="288"/>
      <c r="Y800" s="408"/>
      <c r="Z800" s="408"/>
      <c r="AA800" s="408"/>
      <c r="AB800" s="408"/>
      <c r="AC800" s="408"/>
      <c r="AD800" s="408"/>
      <c r="AE800" s="408"/>
      <c r="AF800" s="408"/>
      <c r="AG800" s="408"/>
      <c r="AH800" s="408"/>
      <c r="AI800" s="408"/>
      <c r="AJ800" s="408"/>
      <c r="AK800" s="408"/>
      <c r="AL800" s="408"/>
      <c r="AM800" s="289">
        <f>SUM(Y800:AL800)</f>
        <v>0</v>
      </c>
    </row>
    <row r="801" spans="1:39" hidden="1" outlineLevel="1">
      <c r="A801" s="524"/>
      <c r="B801" s="287" t="s">
        <v>341</v>
      </c>
      <c r="C801" s="284" t="s">
        <v>162</v>
      </c>
      <c r="D801" s="288"/>
      <c r="E801" s="288"/>
      <c r="F801" s="288"/>
      <c r="G801" s="288"/>
      <c r="H801" s="288"/>
      <c r="I801" s="288"/>
      <c r="J801" s="288"/>
      <c r="K801" s="288"/>
      <c r="L801" s="288"/>
      <c r="M801" s="288"/>
      <c r="N801" s="288">
        <f>N800</f>
        <v>12</v>
      </c>
      <c r="O801" s="288"/>
      <c r="P801" s="288"/>
      <c r="Q801" s="288"/>
      <c r="R801" s="288"/>
      <c r="S801" s="288"/>
      <c r="T801" s="288"/>
      <c r="U801" s="288"/>
      <c r="V801" s="288"/>
      <c r="W801" s="288"/>
      <c r="X801" s="288"/>
      <c r="Y801" s="404">
        <f>Y800</f>
        <v>0</v>
      </c>
      <c r="Z801" s="404">
        <f t="shared" ref="Z801" si="2361">Z800</f>
        <v>0</v>
      </c>
      <c r="AA801" s="404">
        <f t="shared" ref="AA801" si="2362">AA800</f>
        <v>0</v>
      </c>
      <c r="AB801" s="404">
        <f t="shared" ref="AB801" si="2363">AB800</f>
        <v>0</v>
      </c>
      <c r="AC801" s="404">
        <f t="shared" ref="AC801" si="2364">AC800</f>
        <v>0</v>
      </c>
      <c r="AD801" s="404">
        <f t="shared" ref="AD801" si="2365">AD800</f>
        <v>0</v>
      </c>
      <c r="AE801" s="404">
        <f t="shared" ref="AE801" si="2366">AE800</f>
        <v>0</v>
      </c>
      <c r="AF801" s="404">
        <f t="shared" ref="AF801" si="2367">AF800</f>
        <v>0</v>
      </c>
      <c r="AG801" s="404">
        <f t="shared" ref="AG801" si="2368">AG800</f>
        <v>0</v>
      </c>
      <c r="AH801" s="404">
        <f t="shared" ref="AH801" si="2369">AH800</f>
        <v>0</v>
      </c>
      <c r="AI801" s="404">
        <f t="shared" ref="AI801" si="2370">AI800</f>
        <v>0</v>
      </c>
      <c r="AJ801" s="404">
        <f t="shared" ref="AJ801" si="2371">AJ800</f>
        <v>0</v>
      </c>
      <c r="AK801" s="404">
        <f t="shared" ref="AK801" si="2372">AK800</f>
        <v>0</v>
      </c>
      <c r="AL801" s="404">
        <f t="shared" ref="AL801" si="2373">AL800</f>
        <v>0</v>
      </c>
      <c r="AM801" s="304"/>
    </row>
    <row r="802" spans="1:39" hidden="1" outlineLevel="1">
      <c r="A802" s="524"/>
      <c r="B802" s="303"/>
      <c r="C802" s="305"/>
      <c r="D802" s="284"/>
      <c r="E802" s="284"/>
      <c r="F802" s="284"/>
      <c r="G802" s="284"/>
      <c r="H802" s="284"/>
      <c r="I802" s="284"/>
      <c r="J802" s="284"/>
      <c r="K802" s="284"/>
      <c r="L802" s="284"/>
      <c r="M802" s="284"/>
      <c r="N802" s="284"/>
      <c r="O802" s="284"/>
      <c r="P802" s="284"/>
      <c r="Q802" s="284"/>
      <c r="R802" s="284"/>
      <c r="S802" s="284"/>
      <c r="T802" s="284"/>
      <c r="U802" s="284"/>
      <c r="V802" s="284"/>
      <c r="W802" s="284"/>
      <c r="X802" s="284"/>
      <c r="Y802" s="409"/>
      <c r="Z802" s="409"/>
      <c r="AA802" s="409"/>
      <c r="AB802" s="409"/>
      <c r="AC802" s="409"/>
      <c r="AD802" s="409"/>
      <c r="AE802" s="409"/>
      <c r="AF802" s="409"/>
      <c r="AG802" s="409"/>
      <c r="AH802" s="409"/>
      <c r="AI802" s="409"/>
      <c r="AJ802" s="409"/>
      <c r="AK802" s="409"/>
      <c r="AL802" s="409"/>
      <c r="AM802" s="306"/>
    </row>
    <row r="803" spans="1:39" ht="30" hidden="1" outlineLevel="1">
      <c r="A803" s="524">
        <v>7</v>
      </c>
      <c r="B803" s="421" t="s">
        <v>99</v>
      </c>
      <c r="C803" s="284" t="s">
        <v>24</v>
      </c>
      <c r="D803" s="288"/>
      <c r="E803" s="288"/>
      <c r="F803" s="288"/>
      <c r="G803" s="288"/>
      <c r="H803" s="288"/>
      <c r="I803" s="288"/>
      <c r="J803" s="288"/>
      <c r="K803" s="288"/>
      <c r="L803" s="288"/>
      <c r="M803" s="288"/>
      <c r="N803" s="288">
        <v>12</v>
      </c>
      <c r="O803" s="288"/>
      <c r="P803" s="288"/>
      <c r="Q803" s="288"/>
      <c r="R803" s="288"/>
      <c r="S803" s="288"/>
      <c r="T803" s="288"/>
      <c r="U803" s="288"/>
      <c r="V803" s="288"/>
      <c r="W803" s="288"/>
      <c r="X803" s="288"/>
      <c r="Y803" s="408"/>
      <c r="Z803" s="408"/>
      <c r="AA803" s="408"/>
      <c r="AB803" s="408"/>
      <c r="AC803" s="408"/>
      <c r="AD803" s="408"/>
      <c r="AE803" s="408"/>
      <c r="AF803" s="408"/>
      <c r="AG803" s="408"/>
      <c r="AH803" s="408"/>
      <c r="AI803" s="408"/>
      <c r="AJ803" s="408"/>
      <c r="AK803" s="408"/>
      <c r="AL803" s="408"/>
      <c r="AM803" s="289">
        <f>SUM(Y803:AL803)</f>
        <v>0</v>
      </c>
    </row>
    <row r="804" spans="1:39" hidden="1" outlineLevel="1">
      <c r="A804" s="524"/>
      <c r="B804" s="287" t="s">
        <v>341</v>
      </c>
      <c r="C804" s="284" t="s">
        <v>162</v>
      </c>
      <c r="D804" s="288"/>
      <c r="E804" s="288"/>
      <c r="F804" s="288"/>
      <c r="G804" s="288"/>
      <c r="H804" s="288"/>
      <c r="I804" s="288"/>
      <c r="J804" s="288"/>
      <c r="K804" s="288"/>
      <c r="L804" s="288"/>
      <c r="M804" s="288"/>
      <c r="N804" s="288">
        <f>N803</f>
        <v>12</v>
      </c>
      <c r="O804" s="288"/>
      <c r="P804" s="288"/>
      <c r="Q804" s="288"/>
      <c r="R804" s="288"/>
      <c r="S804" s="288"/>
      <c r="T804" s="288"/>
      <c r="U804" s="288"/>
      <c r="V804" s="288"/>
      <c r="W804" s="288"/>
      <c r="X804" s="288"/>
      <c r="Y804" s="404">
        <f>Y803</f>
        <v>0</v>
      </c>
      <c r="Z804" s="404">
        <f t="shared" ref="Z804" si="2374">Z803</f>
        <v>0</v>
      </c>
      <c r="AA804" s="404">
        <f t="shared" ref="AA804" si="2375">AA803</f>
        <v>0</v>
      </c>
      <c r="AB804" s="404">
        <f t="shared" ref="AB804" si="2376">AB803</f>
        <v>0</v>
      </c>
      <c r="AC804" s="404">
        <f t="shared" ref="AC804" si="2377">AC803</f>
        <v>0</v>
      </c>
      <c r="AD804" s="404">
        <f t="shared" ref="AD804" si="2378">AD803</f>
        <v>0</v>
      </c>
      <c r="AE804" s="404">
        <f t="shared" ref="AE804" si="2379">AE803</f>
        <v>0</v>
      </c>
      <c r="AF804" s="404">
        <f t="shared" ref="AF804" si="2380">AF803</f>
        <v>0</v>
      </c>
      <c r="AG804" s="404">
        <f t="shared" ref="AG804" si="2381">AG803</f>
        <v>0</v>
      </c>
      <c r="AH804" s="404">
        <f t="shared" ref="AH804" si="2382">AH803</f>
        <v>0</v>
      </c>
      <c r="AI804" s="404">
        <f t="shared" ref="AI804" si="2383">AI803</f>
        <v>0</v>
      </c>
      <c r="AJ804" s="404">
        <f t="shared" ref="AJ804" si="2384">AJ803</f>
        <v>0</v>
      </c>
      <c r="AK804" s="404">
        <f t="shared" ref="AK804" si="2385">AK803</f>
        <v>0</v>
      </c>
      <c r="AL804" s="404">
        <f t="shared" ref="AL804" si="2386">AL803</f>
        <v>0</v>
      </c>
      <c r="AM804" s="304"/>
    </row>
    <row r="805" spans="1:39" hidden="1" outlineLevel="1">
      <c r="A805" s="524"/>
      <c r="B805" s="307"/>
      <c r="C805" s="305"/>
      <c r="D805" s="284"/>
      <c r="E805" s="284"/>
      <c r="F805" s="284"/>
      <c r="G805" s="284"/>
      <c r="H805" s="284"/>
      <c r="I805" s="284"/>
      <c r="J805" s="284"/>
      <c r="K805" s="284"/>
      <c r="L805" s="284"/>
      <c r="M805" s="284"/>
      <c r="N805" s="284"/>
      <c r="O805" s="284"/>
      <c r="P805" s="284"/>
      <c r="Q805" s="284"/>
      <c r="R805" s="284"/>
      <c r="S805" s="284"/>
      <c r="T805" s="284"/>
      <c r="U805" s="284"/>
      <c r="V805" s="284"/>
      <c r="W805" s="284"/>
      <c r="X805" s="284"/>
      <c r="Y805" s="409"/>
      <c r="Z805" s="410"/>
      <c r="AA805" s="409"/>
      <c r="AB805" s="409"/>
      <c r="AC805" s="409"/>
      <c r="AD805" s="409"/>
      <c r="AE805" s="409"/>
      <c r="AF805" s="409"/>
      <c r="AG805" s="409"/>
      <c r="AH805" s="409"/>
      <c r="AI805" s="409"/>
      <c r="AJ805" s="409"/>
      <c r="AK805" s="409"/>
      <c r="AL805" s="409"/>
      <c r="AM805" s="306"/>
    </row>
    <row r="806" spans="1:39" ht="30" hidden="1" outlineLevel="1">
      <c r="A806" s="524">
        <v>8</v>
      </c>
      <c r="B806" s="421" t="s">
        <v>100</v>
      </c>
      <c r="C806" s="284" t="s">
        <v>24</v>
      </c>
      <c r="D806" s="288"/>
      <c r="E806" s="288"/>
      <c r="F806" s="288"/>
      <c r="G806" s="288"/>
      <c r="H806" s="288"/>
      <c r="I806" s="288"/>
      <c r="J806" s="288"/>
      <c r="K806" s="288"/>
      <c r="L806" s="288"/>
      <c r="M806" s="288"/>
      <c r="N806" s="288">
        <v>12</v>
      </c>
      <c r="O806" s="288"/>
      <c r="P806" s="288"/>
      <c r="Q806" s="288"/>
      <c r="R806" s="288"/>
      <c r="S806" s="288"/>
      <c r="T806" s="288"/>
      <c r="U806" s="288"/>
      <c r="V806" s="288"/>
      <c r="W806" s="288"/>
      <c r="X806" s="288"/>
      <c r="Y806" s="408"/>
      <c r="Z806" s="408"/>
      <c r="AA806" s="408"/>
      <c r="AB806" s="408"/>
      <c r="AC806" s="408"/>
      <c r="AD806" s="408"/>
      <c r="AE806" s="408"/>
      <c r="AF806" s="408"/>
      <c r="AG806" s="408"/>
      <c r="AH806" s="408"/>
      <c r="AI806" s="408"/>
      <c r="AJ806" s="408"/>
      <c r="AK806" s="408"/>
      <c r="AL806" s="408"/>
      <c r="AM806" s="289">
        <f>SUM(Y806:AL806)</f>
        <v>0</v>
      </c>
    </row>
    <row r="807" spans="1:39" hidden="1" outlineLevel="1">
      <c r="A807" s="524"/>
      <c r="B807" s="287" t="s">
        <v>341</v>
      </c>
      <c r="C807" s="284" t="s">
        <v>162</v>
      </c>
      <c r="D807" s="288"/>
      <c r="E807" s="288"/>
      <c r="F807" s="288"/>
      <c r="G807" s="288"/>
      <c r="H807" s="288"/>
      <c r="I807" s="288"/>
      <c r="J807" s="288"/>
      <c r="K807" s="288"/>
      <c r="L807" s="288"/>
      <c r="M807" s="288"/>
      <c r="N807" s="288">
        <f>N806</f>
        <v>12</v>
      </c>
      <c r="O807" s="288"/>
      <c r="P807" s="288"/>
      <c r="Q807" s="288"/>
      <c r="R807" s="288"/>
      <c r="S807" s="288"/>
      <c r="T807" s="288"/>
      <c r="U807" s="288"/>
      <c r="V807" s="288"/>
      <c r="W807" s="288"/>
      <c r="X807" s="288"/>
      <c r="Y807" s="404">
        <f>Y806</f>
        <v>0</v>
      </c>
      <c r="Z807" s="404">
        <f t="shared" ref="Z807" si="2387">Z806</f>
        <v>0</v>
      </c>
      <c r="AA807" s="404">
        <f t="shared" ref="AA807" si="2388">AA806</f>
        <v>0</v>
      </c>
      <c r="AB807" s="404">
        <f t="shared" ref="AB807" si="2389">AB806</f>
        <v>0</v>
      </c>
      <c r="AC807" s="404">
        <f t="shared" ref="AC807" si="2390">AC806</f>
        <v>0</v>
      </c>
      <c r="AD807" s="404">
        <f t="shared" ref="AD807" si="2391">AD806</f>
        <v>0</v>
      </c>
      <c r="AE807" s="404">
        <f t="shared" ref="AE807" si="2392">AE806</f>
        <v>0</v>
      </c>
      <c r="AF807" s="404">
        <f t="shared" ref="AF807" si="2393">AF806</f>
        <v>0</v>
      </c>
      <c r="AG807" s="404">
        <f t="shared" ref="AG807" si="2394">AG806</f>
        <v>0</v>
      </c>
      <c r="AH807" s="404">
        <f t="shared" ref="AH807" si="2395">AH806</f>
        <v>0</v>
      </c>
      <c r="AI807" s="404">
        <f t="shared" ref="AI807" si="2396">AI806</f>
        <v>0</v>
      </c>
      <c r="AJ807" s="404">
        <f t="shared" ref="AJ807" si="2397">AJ806</f>
        <v>0</v>
      </c>
      <c r="AK807" s="404">
        <f t="shared" ref="AK807" si="2398">AK806</f>
        <v>0</v>
      </c>
      <c r="AL807" s="404">
        <f t="shared" ref="AL807" si="2399">AL806</f>
        <v>0</v>
      </c>
      <c r="AM807" s="304"/>
    </row>
    <row r="808" spans="1:39" hidden="1" outlineLevel="1">
      <c r="A808" s="524"/>
      <c r="B808" s="307"/>
      <c r="C808" s="305"/>
      <c r="D808" s="309"/>
      <c r="E808" s="309"/>
      <c r="F808" s="309"/>
      <c r="G808" s="309"/>
      <c r="H808" s="309"/>
      <c r="I808" s="309"/>
      <c r="J808" s="309"/>
      <c r="K808" s="309"/>
      <c r="L808" s="309"/>
      <c r="M808" s="309"/>
      <c r="N808" s="284"/>
      <c r="O808" s="309"/>
      <c r="P808" s="309"/>
      <c r="Q808" s="309"/>
      <c r="R808" s="309"/>
      <c r="S808" s="309"/>
      <c r="T808" s="309"/>
      <c r="U808" s="309"/>
      <c r="V808" s="309"/>
      <c r="W808" s="309"/>
      <c r="X808" s="309"/>
      <c r="Y808" s="409"/>
      <c r="Z808" s="410"/>
      <c r="AA808" s="409"/>
      <c r="AB808" s="409"/>
      <c r="AC808" s="409"/>
      <c r="AD808" s="409"/>
      <c r="AE808" s="409"/>
      <c r="AF808" s="409"/>
      <c r="AG808" s="409"/>
      <c r="AH808" s="409"/>
      <c r="AI808" s="409"/>
      <c r="AJ808" s="409"/>
      <c r="AK808" s="409"/>
      <c r="AL808" s="409"/>
      <c r="AM808" s="306"/>
    </row>
    <row r="809" spans="1:39" ht="30" hidden="1" outlineLevel="1">
      <c r="A809" s="524">
        <v>9</v>
      </c>
      <c r="B809" s="421" t="s">
        <v>101</v>
      </c>
      <c r="C809" s="284" t="s">
        <v>24</v>
      </c>
      <c r="D809" s="288"/>
      <c r="E809" s="288"/>
      <c r="F809" s="288"/>
      <c r="G809" s="288"/>
      <c r="H809" s="288"/>
      <c r="I809" s="288"/>
      <c r="J809" s="288"/>
      <c r="K809" s="288"/>
      <c r="L809" s="288"/>
      <c r="M809" s="288"/>
      <c r="N809" s="288">
        <v>12</v>
      </c>
      <c r="O809" s="288"/>
      <c r="P809" s="288"/>
      <c r="Q809" s="288"/>
      <c r="R809" s="288"/>
      <c r="S809" s="288"/>
      <c r="T809" s="288"/>
      <c r="U809" s="288"/>
      <c r="V809" s="288"/>
      <c r="W809" s="288"/>
      <c r="X809" s="288"/>
      <c r="Y809" s="408"/>
      <c r="Z809" s="408"/>
      <c r="AA809" s="408"/>
      <c r="AB809" s="408"/>
      <c r="AC809" s="408"/>
      <c r="AD809" s="408"/>
      <c r="AE809" s="408"/>
      <c r="AF809" s="408"/>
      <c r="AG809" s="408"/>
      <c r="AH809" s="408"/>
      <c r="AI809" s="408"/>
      <c r="AJ809" s="408"/>
      <c r="AK809" s="408"/>
      <c r="AL809" s="408"/>
      <c r="AM809" s="289">
        <f>SUM(Y809:AL809)</f>
        <v>0</v>
      </c>
    </row>
    <row r="810" spans="1:39" hidden="1" outlineLevel="1">
      <c r="A810" s="524"/>
      <c r="B810" s="287" t="s">
        <v>341</v>
      </c>
      <c r="C810" s="284" t="s">
        <v>162</v>
      </c>
      <c r="D810" s="288"/>
      <c r="E810" s="288"/>
      <c r="F810" s="288"/>
      <c r="G810" s="288"/>
      <c r="H810" s="288"/>
      <c r="I810" s="288"/>
      <c r="J810" s="288"/>
      <c r="K810" s="288"/>
      <c r="L810" s="288"/>
      <c r="M810" s="288"/>
      <c r="N810" s="288">
        <f>N809</f>
        <v>12</v>
      </c>
      <c r="O810" s="288"/>
      <c r="P810" s="288"/>
      <c r="Q810" s="288"/>
      <c r="R810" s="288"/>
      <c r="S810" s="288"/>
      <c r="T810" s="288"/>
      <c r="U810" s="288"/>
      <c r="V810" s="288"/>
      <c r="W810" s="288"/>
      <c r="X810" s="288"/>
      <c r="Y810" s="404">
        <f>Y809</f>
        <v>0</v>
      </c>
      <c r="Z810" s="404">
        <f t="shared" ref="Z810" si="2400">Z809</f>
        <v>0</v>
      </c>
      <c r="AA810" s="404">
        <f t="shared" ref="AA810" si="2401">AA809</f>
        <v>0</v>
      </c>
      <c r="AB810" s="404">
        <f t="shared" ref="AB810" si="2402">AB809</f>
        <v>0</v>
      </c>
      <c r="AC810" s="404">
        <f t="shared" ref="AC810" si="2403">AC809</f>
        <v>0</v>
      </c>
      <c r="AD810" s="404">
        <f t="shared" ref="AD810" si="2404">AD809</f>
        <v>0</v>
      </c>
      <c r="AE810" s="404">
        <f t="shared" ref="AE810" si="2405">AE809</f>
        <v>0</v>
      </c>
      <c r="AF810" s="404">
        <f t="shared" ref="AF810" si="2406">AF809</f>
        <v>0</v>
      </c>
      <c r="AG810" s="404">
        <f t="shared" ref="AG810" si="2407">AG809</f>
        <v>0</v>
      </c>
      <c r="AH810" s="404">
        <f t="shared" ref="AH810" si="2408">AH809</f>
        <v>0</v>
      </c>
      <c r="AI810" s="404">
        <f t="shared" ref="AI810" si="2409">AI809</f>
        <v>0</v>
      </c>
      <c r="AJ810" s="404">
        <f t="shared" ref="AJ810" si="2410">AJ809</f>
        <v>0</v>
      </c>
      <c r="AK810" s="404">
        <f t="shared" ref="AK810" si="2411">AK809</f>
        <v>0</v>
      </c>
      <c r="AL810" s="404">
        <f t="shared" ref="AL810" si="2412">AL809</f>
        <v>0</v>
      </c>
      <c r="AM810" s="304"/>
    </row>
    <row r="811" spans="1:39" hidden="1" outlineLevel="1">
      <c r="A811" s="524"/>
      <c r="B811" s="307"/>
      <c r="C811" s="305"/>
      <c r="D811" s="309"/>
      <c r="E811" s="309"/>
      <c r="F811" s="309"/>
      <c r="G811" s="309"/>
      <c r="H811" s="309"/>
      <c r="I811" s="309"/>
      <c r="J811" s="309"/>
      <c r="K811" s="309"/>
      <c r="L811" s="309"/>
      <c r="M811" s="309"/>
      <c r="N811" s="284"/>
      <c r="O811" s="309"/>
      <c r="P811" s="309"/>
      <c r="Q811" s="309"/>
      <c r="R811" s="309"/>
      <c r="S811" s="309"/>
      <c r="T811" s="309"/>
      <c r="U811" s="309"/>
      <c r="V811" s="309"/>
      <c r="W811" s="309"/>
      <c r="X811" s="309"/>
      <c r="Y811" s="409"/>
      <c r="Z811" s="409"/>
      <c r="AA811" s="409"/>
      <c r="AB811" s="409"/>
      <c r="AC811" s="409"/>
      <c r="AD811" s="409"/>
      <c r="AE811" s="409"/>
      <c r="AF811" s="409"/>
      <c r="AG811" s="409"/>
      <c r="AH811" s="409"/>
      <c r="AI811" s="409"/>
      <c r="AJ811" s="409"/>
      <c r="AK811" s="409"/>
      <c r="AL811" s="409"/>
      <c r="AM811" s="306"/>
    </row>
    <row r="812" spans="1:39" ht="30" hidden="1" outlineLevel="1">
      <c r="A812" s="524">
        <v>10</v>
      </c>
      <c r="B812" s="421" t="s">
        <v>102</v>
      </c>
      <c r="C812" s="284" t="s">
        <v>24</v>
      </c>
      <c r="D812" s="288"/>
      <c r="E812" s="288"/>
      <c r="F812" s="288"/>
      <c r="G812" s="288"/>
      <c r="H812" s="288"/>
      <c r="I812" s="288"/>
      <c r="J812" s="288"/>
      <c r="K812" s="288"/>
      <c r="L812" s="288"/>
      <c r="M812" s="288"/>
      <c r="N812" s="288">
        <v>3</v>
      </c>
      <c r="O812" s="288"/>
      <c r="P812" s="288"/>
      <c r="Q812" s="288"/>
      <c r="R812" s="288"/>
      <c r="S812" s="288"/>
      <c r="T812" s="288"/>
      <c r="U812" s="288"/>
      <c r="V812" s="288"/>
      <c r="W812" s="288"/>
      <c r="X812" s="288"/>
      <c r="Y812" s="408"/>
      <c r="Z812" s="408"/>
      <c r="AA812" s="408"/>
      <c r="AB812" s="408"/>
      <c r="AC812" s="408"/>
      <c r="AD812" s="408"/>
      <c r="AE812" s="408"/>
      <c r="AF812" s="408"/>
      <c r="AG812" s="408"/>
      <c r="AH812" s="408"/>
      <c r="AI812" s="408"/>
      <c r="AJ812" s="408"/>
      <c r="AK812" s="408"/>
      <c r="AL812" s="408"/>
      <c r="AM812" s="289">
        <f>SUM(Y812:AL812)</f>
        <v>0</v>
      </c>
    </row>
    <row r="813" spans="1:39" hidden="1" outlineLevel="1">
      <c r="A813" s="524"/>
      <c r="B813" s="287" t="s">
        <v>341</v>
      </c>
      <c r="C813" s="284" t="s">
        <v>162</v>
      </c>
      <c r="D813" s="288"/>
      <c r="E813" s="288"/>
      <c r="F813" s="288"/>
      <c r="G813" s="288"/>
      <c r="H813" s="288"/>
      <c r="I813" s="288"/>
      <c r="J813" s="288"/>
      <c r="K813" s="288"/>
      <c r="L813" s="288"/>
      <c r="M813" s="288"/>
      <c r="N813" s="288">
        <f>N812</f>
        <v>3</v>
      </c>
      <c r="O813" s="288"/>
      <c r="P813" s="288"/>
      <c r="Q813" s="288"/>
      <c r="R813" s="288"/>
      <c r="S813" s="288"/>
      <c r="T813" s="288"/>
      <c r="U813" s="288"/>
      <c r="V813" s="288"/>
      <c r="W813" s="288"/>
      <c r="X813" s="288"/>
      <c r="Y813" s="404">
        <f>Y812</f>
        <v>0</v>
      </c>
      <c r="Z813" s="404">
        <f t="shared" ref="Z813" si="2413">Z812</f>
        <v>0</v>
      </c>
      <c r="AA813" s="404">
        <f t="shared" ref="AA813" si="2414">AA812</f>
        <v>0</v>
      </c>
      <c r="AB813" s="404">
        <f t="shared" ref="AB813" si="2415">AB812</f>
        <v>0</v>
      </c>
      <c r="AC813" s="404">
        <f t="shared" ref="AC813" si="2416">AC812</f>
        <v>0</v>
      </c>
      <c r="AD813" s="404">
        <f t="shared" ref="AD813" si="2417">AD812</f>
        <v>0</v>
      </c>
      <c r="AE813" s="404">
        <f t="shared" ref="AE813" si="2418">AE812</f>
        <v>0</v>
      </c>
      <c r="AF813" s="404">
        <f t="shared" ref="AF813" si="2419">AF812</f>
        <v>0</v>
      </c>
      <c r="AG813" s="404">
        <f t="shared" ref="AG813" si="2420">AG812</f>
        <v>0</v>
      </c>
      <c r="AH813" s="404">
        <f t="shared" ref="AH813" si="2421">AH812</f>
        <v>0</v>
      </c>
      <c r="AI813" s="404">
        <f t="shared" ref="AI813" si="2422">AI812</f>
        <v>0</v>
      </c>
      <c r="AJ813" s="404">
        <f t="shared" ref="AJ813" si="2423">AJ812</f>
        <v>0</v>
      </c>
      <c r="AK813" s="404">
        <f t="shared" ref="AK813" si="2424">AK812</f>
        <v>0</v>
      </c>
      <c r="AL813" s="404">
        <f t="shared" ref="AL813" si="2425">AL812</f>
        <v>0</v>
      </c>
      <c r="AM813" s="304"/>
    </row>
    <row r="814" spans="1:39" hidden="1" outlineLevel="1">
      <c r="A814" s="524"/>
      <c r="B814" s="307"/>
      <c r="C814" s="305"/>
      <c r="D814" s="309"/>
      <c r="E814" s="309"/>
      <c r="F814" s="309"/>
      <c r="G814" s="309"/>
      <c r="H814" s="309"/>
      <c r="I814" s="309"/>
      <c r="J814" s="309"/>
      <c r="K814" s="309"/>
      <c r="L814" s="309"/>
      <c r="M814" s="309"/>
      <c r="N814" s="284"/>
      <c r="O814" s="309"/>
      <c r="P814" s="309"/>
      <c r="Q814" s="309"/>
      <c r="R814" s="309"/>
      <c r="S814" s="309"/>
      <c r="T814" s="309"/>
      <c r="U814" s="309"/>
      <c r="V814" s="309"/>
      <c r="W814" s="309"/>
      <c r="X814" s="309"/>
      <c r="Y814" s="409"/>
      <c r="Z814" s="410"/>
      <c r="AA814" s="409"/>
      <c r="AB814" s="409"/>
      <c r="AC814" s="409"/>
      <c r="AD814" s="409"/>
      <c r="AE814" s="409"/>
      <c r="AF814" s="409"/>
      <c r="AG814" s="409"/>
      <c r="AH814" s="409"/>
      <c r="AI814" s="409"/>
      <c r="AJ814" s="409"/>
      <c r="AK814" s="409"/>
      <c r="AL814" s="409"/>
      <c r="AM814" s="306"/>
    </row>
    <row r="815" spans="1:39" ht="15.75" hidden="1" outlineLevel="1">
      <c r="A815" s="524"/>
      <c r="B815" s="281" t="s">
        <v>10</v>
      </c>
      <c r="C815" s="282"/>
      <c r="D815" s="282"/>
      <c r="E815" s="282"/>
      <c r="F815" s="282"/>
      <c r="G815" s="282"/>
      <c r="H815" s="282"/>
      <c r="I815" s="282"/>
      <c r="J815" s="282"/>
      <c r="K815" s="282"/>
      <c r="L815" s="282"/>
      <c r="M815" s="282"/>
      <c r="N815" s="283"/>
      <c r="O815" s="282"/>
      <c r="P815" s="282"/>
      <c r="Q815" s="282"/>
      <c r="R815" s="282"/>
      <c r="S815" s="282"/>
      <c r="T815" s="282"/>
      <c r="U815" s="282"/>
      <c r="V815" s="282"/>
      <c r="W815" s="282"/>
      <c r="X815" s="282"/>
      <c r="Y815" s="407"/>
      <c r="Z815" s="407"/>
      <c r="AA815" s="407"/>
      <c r="AB815" s="407"/>
      <c r="AC815" s="407"/>
      <c r="AD815" s="407"/>
      <c r="AE815" s="407"/>
      <c r="AF815" s="407"/>
      <c r="AG815" s="407"/>
      <c r="AH815" s="407"/>
      <c r="AI815" s="407"/>
      <c r="AJ815" s="407"/>
      <c r="AK815" s="407"/>
      <c r="AL815" s="407"/>
      <c r="AM815" s="285"/>
    </row>
    <row r="816" spans="1:39" ht="30" hidden="1" outlineLevel="1">
      <c r="A816" s="524">
        <v>11</v>
      </c>
      <c r="B816" s="421" t="s">
        <v>103</v>
      </c>
      <c r="C816" s="284" t="s">
        <v>24</v>
      </c>
      <c r="D816" s="288"/>
      <c r="E816" s="288"/>
      <c r="F816" s="288"/>
      <c r="G816" s="288"/>
      <c r="H816" s="288"/>
      <c r="I816" s="288"/>
      <c r="J816" s="288"/>
      <c r="K816" s="288"/>
      <c r="L816" s="288"/>
      <c r="M816" s="288"/>
      <c r="N816" s="288">
        <v>12</v>
      </c>
      <c r="O816" s="288"/>
      <c r="P816" s="288"/>
      <c r="Q816" s="288"/>
      <c r="R816" s="288"/>
      <c r="S816" s="288"/>
      <c r="T816" s="288"/>
      <c r="U816" s="288"/>
      <c r="V816" s="288"/>
      <c r="W816" s="288"/>
      <c r="X816" s="288"/>
      <c r="Y816" s="419"/>
      <c r="Z816" s="408"/>
      <c r="AA816" s="408"/>
      <c r="AB816" s="408"/>
      <c r="AC816" s="408"/>
      <c r="AD816" s="408"/>
      <c r="AE816" s="408"/>
      <c r="AF816" s="408"/>
      <c r="AG816" s="408"/>
      <c r="AH816" s="408"/>
      <c r="AI816" s="408"/>
      <c r="AJ816" s="408"/>
      <c r="AK816" s="408"/>
      <c r="AL816" s="408"/>
      <c r="AM816" s="289">
        <f>SUM(Y816:AL816)</f>
        <v>0</v>
      </c>
    </row>
    <row r="817" spans="1:39" hidden="1" outlineLevel="1">
      <c r="A817" s="524"/>
      <c r="B817" s="287" t="s">
        <v>341</v>
      </c>
      <c r="C817" s="284" t="s">
        <v>162</v>
      </c>
      <c r="D817" s="288"/>
      <c r="E817" s="288"/>
      <c r="F817" s="288"/>
      <c r="G817" s="288"/>
      <c r="H817" s="288"/>
      <c r="I817" s="288"/>
      <c r="J817" s="288"/>
      <c r="K817" s="288"/>
      <c r="L817" s="288"/>
      <c r="M817" s="288"/>
      <c r="N817" s="288">
        <f>N816</f>
        <v>12</v>
      </c>
      <c r="O817" s="288"/>
      <c r="P817" s="288"/>
      <c r="Q817" s="288"/>
      <c r="R817" s="288"/>
      <c r="S817" s="288"/>
      <c r="T817" s="288"/>
      <c r="U817" s="288"/>
      <c r="V817" s="288"/>
      <c r="W817" s="288"/>
      <c r="X817" s="288"/>
      <c r="Y817" s="404">
        <f>Y816</f>
        <v>0</v>
      </c>
      <c r="Z817" s="404">
        <f t="shared" ref="Z817" si="2426">Z816</f>
        <v>0</v>
      </c>
      <c r="AA817" s="404">
        <f t="shared" ref="AA817" si="2427">AA816</f>
        <v>0</v>
      </c>
      <c r="AB817" s="404">
        <f t="shared" ref="AB817" si="2428">AB816</f>
        <v>0</v>
      </c>
      <c r="AC817" s="404">
        <f t="shared" ref="AC817" si="2429">AC816</f>
        <v>0</v>
      </c>
      <c r="AD817" s="404">
        <f t="shared" ref="AD817" si="2430">AD816</f>
        <v>0</v>
      </c>
      <c r="AE817" s="404">
        <f t="shared" ref="AE817" si="2431">AE816</f>
        <v>0</v>
      </c>
      <c r="AF817" s="404">
        <f t="shared" ref="AF817" si="2432">AF816</f>
        <v>0</v>
      </c>
      <c r="AG817" s="404">
        <f t="shared" ref="AG817" si="2433">AG816</f>
        <v>0</v>
      </c>
      <c r="AH817" s="404">
        <f t="shared" ref="AH817" si="2434">AH816</f>
        <v>0</v>
      </c>
      <c r="AI817" s="404">
        <f t="shared" ref="AI817" si="2435">AI816</f>
        <v>0</v>
      </c>
      <c r="AJ817" s="404">
        <f t="shared" ref="AJ817" si="2436">AJ816</f>
        <v>0</v>
      </c>
      <c r="AK817" s="404">
        <f t="shared" ref="AK817" si="2437">AK816</f>
        <v>0</v>
      </c>
      <c r="AL817" s="404">
        <f t="shared" ref="AL817" si="2438">AL816</f>
        <v>0</v>
      </c>
      <c r="AM817" s="290"/>
    </row>
    <row r="818" spans="1:39" hidden="1" outlineLevel="1">
      <c r="A818" s="524"/>
      <c r="B818" s="308"/>
      <c r="C818" s="298"/>
      <c r="D818" s="284"/>
      <c r="E818" s="284"/>
      <c r="F818" s="284"/>
      <c r="G818" s="284"/>
      <c r="H818" s="284"/>
      <c r="I818" s="284"/>
      <c r="J818" s="284"/>
      <c r="K818" s="284"/>
      <c r="L818" s="284"/>
      <c r="M818" s="284"/>
      <c r="N818" s="284"/>
      <c r="O818" s="284"/>
      <c r="P818" s="284"/>
      <c r="Q818" s="284"/>
      <c r="R818" s="284"/>
      <c r="S818" s="284"/>
      <c r="T818" s="284"/>
      <c r="U818" s="284"/>
      <c r="V818" s="284"/>
      <c r="W818" s="284"/>
      <c r="X818" s="284"/>
      <c r="Y818" s="405"/>
      <c r="Z818" s="414"/>
      <c r="AA818" s="414"/>
      <c r="AB818" s="414"/>
      <c r="AC818" s="414"/>
      <c r="AD818" s="414"/>
      <c r="AE818" s="414"/>
      <c r="AF818" s="414"/>
      <c r="AG818" s="414"/>
      <c r="AH818" s="414"/>
      <c r="AI818" s="414"/>
      <c r="AJ818" s="414"/>
      <c r="AK818" s="414"/>
      <c r="AL818" s="414"/>
      <c r="AM818" s="299"/>
    </row>
    <row r="819" spans="1:39" ht="45" hidden="1" outlineLevel="1">
      <c r="A819" s="524">
        <v>12</v>
      </c>
      <c r="B819" s="421" t="s">
        <v>104</v>
      </c>
      <c r="C819" s="284" t="s">
        <v>24</v>
      </c>
      <c r="D819" s="288"/>
      <c r="E819" s="288"/>
      <c r="F819" s="288"/>
      <c r="G819" s="288"/>
      <c r="H819" s="288"/>
      <c r="I819" s="288"/>
      <c r="J819" s="288"/>
      <c r="K819" s="288"/>
      <c r="L819" s="288"/>
      <c r="M819" s="288"/>
      <c r="N819" s="288">
        <v>12</v>
      </c>
      <c r="O819" s="288"/>
      <c r="P819" s="288"/>
      <c r="Q819" s="288"/>
      <c r="R819" s="288"/>
      <c r="S819" s="288"/>
      <c r="T819" s="288"/>
      <c r="U819" s="288"/>
      <c r="V819" s="288"/>
      <c r="W819" s="288"/>
      <c r="X819" s="288"/>
      <c r="Y819" s="403"/>
      <c r="Z819" s="408"/>
      <c r="AA819" s="408"/>
      <c r="AB819" s="408"/>
      <c r="AC819" s="408"/>
      <c r="AD819" s="408"/>
      <c r="AE819" s="408"/>
      <c r="AF819" s="408"/>
      <c r="AG819" s="408"/>
      <c r="AH819" s="408"/>
      <c r="AI819" s="408"/>
      <c r="AJ819" s="408"/>
      <c r="AK819" s="408"/>
      <c r="AL819" s="408"/>
      <c r="AM819" s="289">
        <f>SUM(Y819:AL819)</f>
        <v>0</v>
      </c>
    </row>
    <row r="820" spans="1:39" hidden="1" outlineLevel="1">
      <c r="A820" s="524"/>
      <c r="B820" s="287" t="s">
        <v>341</v>
      </c>
      <c r="C820" s="284" t="s">
        <v>162</v>
      </c>
      <c r="D820" s="288"/>
      <c r="E820" s="288"/>
      <c r="F820" s="288"/>
      <c r="G820" s="288"/>
      <c r="H820" s="288"/>
      <c r="I820" s="288"/>
      <c r="J820" s="288"/>
      <c r="K820" s="288"/>
      <c r="L820" s="288"/>
      <c r="M820" s="288"/>
      <c r="N820" s="288">
        <f>N819</f>
        <v>12</v>
      </c>
      <c r="O820" s="288"/>
      <c r="P820" s="288"/>
      <c r="Q820" s="288"/>
      <c r="R820" s="288"/>
      <c r="S820" s="288"/>
      <c r="T820" s="288"/>
      <c r="U820" s="288"/>
      <c r="V820" s="288"/>
      <c r="W820" s="288"/>
      <c r="X820" s="288"/>
      <c r="Y820" s="404">
        <f>Y819</f>
        <v>0</v>
      </c>
      <c r="Z820" s="404">
        <f t="shared" ref="Z820" si="2439">Z819</f>
        <v>0</v>
      </c>
      <c r="AA820" s="404">
        <f t="shared" ref="AA820" si="2440">AA819</f>
        <v>0</v>
      </c>
      <c r="AB820" s="404">
        <f t="shared" ref="AB820" si="2441">AB819</f>
        <v>0</v>
      </c>
      <c r="AC820" s="404">
        <f t="shared" ref="AC820" si="2442">AC819</f>
        <v>0</v>
      </c>
      <c r="AD820" s="404">
        <f t="shared" ref="AD820" si="2443">AD819</f>
        <v>0</v>
      </c>
      <c r="AE820" s="404">
        <f t="shared" ref="AE820" si="2444">AE819</f>
        <v>0</v>
      </c>
      <c r="AF820" s="404">
        <f t="shared" ref="AF820" si="2445">AF819</f>
        <v>0</v>
      </c>
      <c r="AG820" s="404">
        <f t="shared" ref="AG820" si="2446">AG819</f>
        <v>0</v>
      </c>
      <c r="AH820" s="404">
        <f t="shared" ref="AH820" si="2447">AH819</f>
        <v>0</v>
      </c>
      <c r="AI820" s="404">
        <f t="shared" ref="AI820" si="2448">AI819</f>
        <v>0</v>
      </c>
      <c r="AJ820" s="404">
        <f t="shared" ref="AJ820" si="2449">AJ819</f>
        <v>0</v>
      </c>
      <c r="AK820" s="404">
        <f t="shared" ref="AK820" si="2450">AK819</f>
        <v>0</v>
      </c>
      <c r="AL820" s="404">
        <f t="shared" ref="AL820" si="2451">AL819</f>
        <v>0</v>
      </c>
      <c r="AM820" s="290"/>
    </row>
    <row r="821" spans="1:39" hidden="1" outlineLevel="1">
      <c r="A821" s="524"/>
      <c r="B821" s="308"/>
      <c r="C821" s="298"/>
      <c r="D821" s="284"/>
      <c r="E821" s="284"/>
      <c r="F821" s="284"/>
      <c r="G821" s="284"/>
      <c r="H821" s="284"/>
      <c r="I821" s="284"/>
      <c r="J821" s="284"/>
      <c r="K821" s="284"/>
      <c r="L821" s="284"/>
      <c r="M821" s="284"/>
      <c r="N821" s="284"/>
      <c r="O821" s="284"/>
      <c r="P821" s="284"/>
      <c r="Q821" s="284"/>
      <c r="R821" s="284"/>
      <c r="S821" s="284"/>
      <c r="T821" s="284"/>
      <c r="U821" s="284"/>
      <c r="V821" s="284"/>
      <c r="W821" s="284"/>
      <c r="X821" s="284"/>
      <c r="Y821" s="415"/>
      <c r="Z821" s="415"/>
      <c r="AA821" s="405"/>
      <c r="AB821" s="405"/>
      <c r="AC821" s="405"/>
      <c r="AD821" s="405"/>
      <c r="AE821" s="405"/>
      <c r="AF821" s="405"/>
      <c r="AG821" s="405"/>
      <c r="AH821" s="405"/>
      <c r="AI821" s="405"/>
      <c r="AJ821" s="405"/>
      <c r="AK821" s="405"/>
      <c r="AL821" s="405"/>
      <c r="AM821" s="299"/>
    </row>
    <row r="822" spans="1:39" ht="30" hidden="1" outlineLevel="1">
      <c r="A822" s="524">
        <v>13</v>
      </c>
      <c r="B822" s="421" t="s">
        <v>105</v>
      </c>
      <c r="C822" s="284" t="s">
        <v>24</v>
      </c>
      <c r="D822" s="288"/>
      <c r="E822" s="288"/>
      <c r="F822" s="288"/>
      <c r="G822" s="288"/>
      <c r="H822" s="288"/>
      <c r="I822" s="288"/>
      <c r="J822" s="288"/>
      <c r="K822" s="288"/>
      <c r="L822" s="288"/>
      <c r="M822" s="288"/>
      <c r="N822" s="288">
        <v>12</v>
      </c>
      <c r="O822" s="288"/>
      <c r="P822" s="288"/>
      <c r="Q822" s="288"/>
      <c r="R822" s="288"/>
      <c r="S822" s="288"/>
      <c r="T822" s="288"/>
      <c r="U822" s="288"/>
      <c r="V822" s="288"/>
      <c r="W822" s="288"/>
      <c r="X822" s="288"/>
      <c r="Y822" s="403"/>
      <c r="Z822" s="408"/>
      <c r="AA822" s="408"/>
      <c r="AB822" s="408"/>
      <c r="AC822" s="408"/>
      <c r="AD822" s="408"/>
      <c r="AE822" s="408"/>
      <c r="AF822" s="408"/>
      <c r="AG822" s="408"/>
      <c r="AH822" s="408"/>
      <c r="AI822" s="408"/>
      <c r="AJ822" s="408"/>
      <c r="AK822" s="408"/>
      <c r="AL822" s="408"/>
      <c r="AM822" s="289">
        <f>SUM(Y822:AL822)</f>
        <v>0</v>
      </c>
    </row>
    <row r="823" spans="1:39" hidden="1" outlineLevel="1">
      <c r="A823" s="524"/>
      <c r="B823" s="287" t="s">
        <v>341</v>
      </c>
      <c r="C823" s="284" t="s">
        <v>162</v>
      </c>
      <c r="D823" s="288"/>
      <c r="E823" s="288"/>
      <c r="F823" s="288"/>
      <c r="G823" s="288"/>
      <c r="H823" s="288"/>
      <c r="I823" s="288"/>
      <c r="J823" s="288"/>
      <c r="K823" s="288"/>
      <c r="L823" s="288"/>
      <c r="M823" s="288"/>
      <c r="N823" s="288">
        <f>N822</f>
        <v>12</v>
      </c>
      <c r="O823" s="288"/>
      <c r="P823" s="288"/>
      <c r="Q823" s="288"/>
      <c r="R823" s="288"/>
      <c r="S823" s="288"/>
      <c r="T823" s="288"/>
      <c r="U823" s="288"/>
      <c r="V823" s="288"/>
      <c r="W823" s="288"/>
      <c r="X823" s="288"/>
      <c r="Y823" s="404">
        <f>Y822</f>
        <v>0</v>
      </c>
      <c r="Z823" s="404">
        <f t="shared" ref="Z823" si="2452">Z822</f>
        <v>0</v>
      </c>
      <c r="AA823" s="404">
        <f t="shared" ref="AA823" si="2453">AA822</f>
        <v>0</v>
      </c>
      <c r="AB823" s="404">
        <f t="shared" ref="AB823" si="2454">AB822</f>
        <v>0</v>
      </c>
      <c r="AC823" s="404">
        <f t="shared" ref="AC823" si="2455">AC822</f>
        <v>0</v>
      </c>
      <c r="AD823" s="404">
        <f t="shared" ref="AD823" si="2456">AD822</f>
        <v>0</v>
      </c>
      <c r="AE823" s="404">
        <f t="shared" ref="AE823" si="2457">AE822</f>
        <v>0</v>
      </c>
      <c r="AF823" s="404">
        <f t="shared" ref="AF823" si="2458">AF822</f>
        <v>0</v>
      </c>
      <c r="AG823" s="404">
        <f t="shared" ref="AG823" si="2459">AG822</f>
        <v>0</v>
      </c>
      <c r="AH823" s="404">
        <f t="shared" ref="AH823" si="2460">AH822</f>
        <v>0</v>
      </c>
      <c r="AI823" s="404">
        <f t="shared" ref="AI823" si="2461">AI822</f>
        <v>0</v>
      </c>
      <c r="AJ823" s="404">
        <f t="shared" ref="AJ823" si="2462">AJ822</f>
        <v>0</v>
      </c>
      <c r="AK823" s="404">
        <f t="shared" ref="AK823" si="2463">AK822</f>
        <v>0</v>
      </c>
      <c r="AL823" s="404">
        <f t="shared" ref="AL823" si="2464">AL822</f>
        <v>0</v>
      </c>
      <c r="AM823" s="299"/>
    </row>
    <row r="824" spans="1:39" hidden="1" outlineLevel="1">
      <c r="A824" s="524"/>
      <c r="B824" s="308"/>
      <c r="C824" s="298"/>
      <c r="D824" s="284"/>
      <c r="E824" s="284"/>
      <c r="F824" s="284"/>
      <c r="G824" s="284"/>
      <c r="H824" s="284"/>
      <c r="I824" s="284"/>
      <c r="J824" s="284"/>
      <c r="K824" s="284"/>
      <c r="L824" s="284"/>
      <c r="M824" s="284"/>
      <c r="N824" s="284"/>
      <c r="O824" s="284"/>
      <c r="P824" s="284"/>
      <c r="Q824" s="284"/>
      <c r="R824" s="284"/>
      <c r="S824" s="284"/>
      <c r="T824" s="284"/>
      <c r="U824" s="284"/>
      <c r="V824" s="284"/>
      <c r="W824" s="284"/>
      <c r="X824" s="284"/>
      <c r="Y824" s="405"/>
      <c r="Z824" s="405"/>
      <c r="AA824" s="405"/>
      <c r="AB824" s="405"/>
      <c r="AC824" s="405"/>
      <c r="AD824" s="405"/>
      <c r="AE824" s="405"/>
      <c r="AF824" s="405"/>
      <c r="AG824" s="405"/>
      <c r="AH824" s="405"/>
      <c r="AI824" s="405"/>
      <c r="AJ824" s="405"/>
      <c r="AK824" s="405"/>
      <c r="AL824" s="405"/>
      <c r="AM824" s="299"/>
    </row>
    <row r="825" spans="1:39" ht="15.75" hidden="1" outlineLevel="1">
      <c r="A825" s="524"/>
      <c r="B825" s="281" t="s">
        <v>106</v>
      </c>
      <c r="C825" s="282"/>
      <c r="D825" s="283"/>
      <c r="E825" s="283"/>
      <c r="F825" s="283"/>
      <c r="G825" s="283"/>
      <c r="H825" s="283"/>
      <c r="I825" s="283"/>
      <c r="J825" s="283"/>
      <c r="K825" s="283"/>
      <c r="L825" s="283"/>
      <c r="M825" s="283"/>
      <c r="N825" s="283"/>
      <c r="O825" s="283"/>
      <c r="P825" s="282"/>
      <c r="Q825" s="282"/>
      <c r="R825" s="282"/>
      <c r="S825" s="282"/>
      <c r="T825" s="282"/>
      <c r="U825" s="282"/>
      <c r="V825" s="282"/>
      <c r="W825" s="282"/>
      <c r="X825" s="282"/>
      <c r="Y825" s="407"/>
      <c r="Z825" s="407"/>
      <c r="AA825" s="407"/>
      <c r="AB825" s="407"/>
      <c r="AC825" s="407"/>
      <c r="AD825" s="407"/>
      <c r="AE825" s="407"/>
      <c r="AF825" s="407"/>
      <c r="AG825" s="407"/>
      <c r="AH825" s="407"/>
      <c r="AI825" s="407"/>
      <c r="AJ825" s="407"/>
      <c r="AK825" s="407"/>
      <c r="AL825" s="407"/>
      <c r="AM825" s="285"/>
    </row>
    <row r="826" spans="1:39" hidden="1" outlineLevel="1">
      <c r="A826" s="524">
        <v>14</v>
      </c>
      <c r="B826" s="308" t="s">
        <v>107</v>
      </c>
      <c r="C826" s="284" t="s">
        <v>24</v>
      </c>
      <c r="D826" s="288"/>
      <c r="E826" s="288"/>
      <c r="F826" s="288"/>
      <c r="G826" s="288"/>
      <c r="H826" s="288"/>
      <c r="I826" s="288"/>
      <c r="J826" s="288"/>
      <c r="K826" s="288"/>
      <c r="L826" s="288"/>
      <c r="M826" s="288"/>
      <c r="N826" s="288">
        <v>12</v>
      </c>
      <c r="O826" s="288"/>
      <c r="P826" s="288"/>
      <c r="Q826" s="288"/>
      <c r="R826" s="288"/>
      <c r="S826" s="288"/>
      <c r="T826" s="288"/>
      <c r="U826" s="288"/>
      <c r="V826" s="288"/>
      <c r="W826" s="288"/>
      <c r="X826" s="288"/>
      <c r="Y826" s="408"/>
      <c r="Z826" s="408"/>
      <c r="AA826" s="408"/>
      <c r="AB826" s="408"/>
      <c r="AC826" s="408"/>
      <c r="AD826" s="408"/>
      <c r="AE826" s="408"/>
      <c r="AF826" s="403"/>
      <c r="AG826" s="403"/>
      <c r="AH826" s="403"/>
      <c r="AI826" s="403"/>
      <c r="AJ826" s="403"/>
      <c r="AK826" s="403"/>
      <c r="AL826" s="403"/>
      <c r="AM826" s="289">
        <f>SUM(Y826:AL826)</f>
        <v>0</v>
      </c>
    </row>
    <row r="827" spans="1:39" hidden="1" outlineLevel="1">
      <c r="A827" s="524"/>
      <c r="B827" s="287" t="s">
        <v>341</v>
      </c>
      <c r="C827" s="284" t="s">
        <v>162</v>
      </c>
      <c r="D827" s="288"/>
      <c r="E827" s="288"/>
      <c r="F827" s="288"/>
      <c r="G827" s="288"/>
      <c r="H827" s="288"/>
      <c r="I827" s="288"/>
      <c r="J827" s="288"/>
      <c r="K827" s="288"/>
      <c r="L827" s="288"/>
      <c r="M827" s="288"/>
      <c r="N827" s="288">
        <f>N826</f>
        <v>12</v>
      </c>
      <c r="O827" s="288"/>
      <c r="P827" s="288"/>
      <c r="Q827" s="288"/>
      <c r="R827" s="288"/>
      <c r="S827" s="288"/>
      <c r="T827" s="288"/>
      <c r="U827" s="288"/>
      <c r="V827" s="288"/>
      <c r="W827" s="288"/>
      <c r="X827" s="288"/>
      <c r="Y827" s="404">
        <f>Y826</f>
        <v>0</v>
      </c>
      <c r="Z827" s="404">
        <f t="shared" ref="Z827" si="2465">Z826</f>
        <v>0</v>
      </c>
      <c r="AA827" s="404">
        <f t="shared" ref="AA827" si="2466">AA826</f>
        <v>0</v>
      </c>
      <c r="AB827" s="404">
        <f t="shared" ref="AB827" si="2467">AB826</f>
        <v>0</v>
      </c>
      <c r="AC827" s="404">
        <f t="shared" ref="AC827" si="2468">AC826</f>
        <v>0</v>
      </c>
      <c r="AD827" s="404">
        <f t="shared" ref="AD827" si="2469">AD826</f>
        <v>0</v>
      </c>
      <c r="AE827" s="404">
        <f t="shared" ref="AE827" si="2470">AE826</f>
        <v>0</v>
      </c>
      <c r="AF827" s="404">
        <f t="shared" ref="AF827" si="2471">AF826</f>
        <v>0</v>
      </c>
      <c r="AG827" s="404">
        <f t="shared" ref="AG827" si="2472">AG826</f>
        <v>0</v>
      </c>
      <c r="AH827" s="404">
        <f t="shared" ref="AH827" si="2473">AH826</f>
        <v>0</v>
      </c>
      <c r="AI827" s="404">
        <f t="shared" ref="AI827" si="2474">AI826</f>
        <v>0</v>
      </c>
      <c r="AJ827" s="404">
        <f t="shared" ref="AJ827" si="2475">AJ826</f>
        <v>0</v>
      </c>
      <c r="AK827" s="404">
        <f t="shared" ref="AK827" si="2476">AK826</f>
        <v>0</v>
      </c>
      <c r="AL827" s="404">
        <f t="shared" ref="AL827" si="2477">AL826</f>
        <v>0</v>
      </c>
      <c r="AM827" s="290"/>
    </row>
    <row r="828" spans="1:39" hidden="1" outlineLevel="1">
      <c r="A828" s="524"/>
      <c r="B828" s="308"/>
      <c r="C828" s="298"/>
      <c r="D828" s="284"/>
      <c r="E828" s="284"/>
      <c r="F828" s="284"/>
      <c r="G828" s="284"/>
      <c r="H828" s="284"/>
      <c r="I828" s="284"/>
      <c r="J828" s="284"/>
      <c r="K828" s="284"/>
      <c r="L828" s="284"/>
      <c r="M828" s="284"/>
      <c r="N828" s="461"/>
      <c r="O828" s="284"/>
      <c r="P828" s="284"/>
      <c r="Q828" s="284"/>
      <c r="R828" s="284"/>
      <c r="S828" s="284"/>
      <c r="T828" s="284"/>
      <c r="U828" s="284"/>
      <c r="V828" s="284"/>
      <c r="W828" s="284"/>
      <c r="X828" s="284"/>
      <c r="Y828" s="405"/>
      <c r="Z828" s="405"/>
      <c r="AA828" s="405"/>
      <c r="AB828" s="405"/>
      <c r="AC828" s="405"/>
      <c r="AD828" s="405"/>
      <c r="AE828" s="405"/>
      <c r="AF828" s="405"/>
      <c r="AG828" s="405"/>
      <c r="AH828" s="405"/>
      <c r="AI828" s="405"/>
      <c r="AJ828" s="405"/>
      <c r="AK828" s="405"/>
      <c r="AL828" s="405"/>
      <c r="AM828" s="299"/>
    </row>
    <row r="829" spans="1:39" s="302" customFormat="1" ht="15.75" hidden="1" outlineLevel="1">
      <c r="A829" s="524"/>
      <c r="B829" s="281" t="s">
        <v>489</v>
      </c>
      <c r="C829" s="284"/>
      <c r="D829" s="284"/>
      <c r="E829" s="284"/>
      <c r="F829" s="284"/>
      <c r="G829" s="284"/>
      <c r="H829" s="284"/>
      <c r="I829" s="284"/>
      <c r="J829" s="284"/>
      <c r="K829" s="284"/>
      <c r="L829" s="284"/>
      <c r="M829" s="284"/>
      <c r="N829" s="284"/>
      <c r="O829" s="284"/>
      <c r="P829" s="284"/>
      <c r="Q829" s="284"/>
      <c r="R829" s="284"/>
      <c r="S829" s="284"/>
      <c r="T829" s="284"/>
      <c r="U829" s="284"/>
      <c r="V829" s="284"/>
      <c r="W829" s="284"/>
      <c r="X829" s="284"/>
      <c r="Y829" s="405"/>
      <c r="Z829" s="405"/>
      <c r="AA829" s="405"/>
      <c r="AB829" s="405"/>
      <c r="AC829" s="405"/>
      <c r="AD829" s="405"/>
      <c r="AE829" s="409"/>
      <c r="AF829" s="409"/>
      <c r="AG829" s="409"/>
      <c r="AH829" s="409"/>
      <c r="AI829" s="409"/>
      <c r="AJ829" s="409"/>
      <c r="AK829" s="409"/>
      <c r="AL829" s="409"/>
      <c r="AM829" s="510"/>
    </row>
    <row r="830" spans="1:39" hidden="1" outlineLevel="1">
      <c r="A830" s="524">
        <v>15</v>
      </c>
      <c r="B830" s="287" t="s">
        <v>494</v>
      </c>
      <c r="C830" s="284" t="s">
        <v>24</v>
      </c>
      <c r="D830" s="288"/>
      <c r="E830" s="288"/>
      <c r="F830" s="288"/>
      <c r="G830" s="288"/>
      <c r="H830" s="288"/>
      <c r="I830" s="288"/>
      <c r="J830" s="288"/>
      <c r="K830" s="288"/>
      <c r="L830" s="288"/>
      <c r="M830" s="288"/>
      <c r="N830" s="288">
        <v>0</v>
      </c>
      <c r="O830" s="288"/>
      <c r="P830" s="288"/>
      <c r="Q830" s="288"/>
      <c r="R830" s="288"/>
      <c r="S830" s="288"/>
      <c r="T830" s="288"/>
      <c r="U830" s="288"/>
      <c r="V830" s="288"/>
      <c r="W830" s="288"/>
      <c r="X830" s="288"/>
      <c r="Y830" s="408"/>
      <c r="Z830" s="408"/>
      <c r="AA830" s="408"/>
      <c r="AB830" s="408"/>
      <c r="AC830" s="408"/>
      <c r="AD830" s="408"/>
      <c r="AE830" s="408"/>
      <c r="AF830" s="403"/>
      <c r="AG830" s="403"/>
      <c r="AH830" s="403"/>
      <c r="AI830" s="403"/>
      <c r="AJ830" s="403"/>
      <c r="AK830" s="403"/>
      <c r="AL830" s="403"/>
      <c r="AM830" s="289">
        <f>SUM(Y830:AL830)</f>
        <v>0</v>
      </c>
    </row>
    <row r="831" spans="1:39" hidden="1" outlineLevel="1">
      <c r="A831" s="524"/>
      <c r="B831" s="287" t="s">
        <v>341</v>
      </c>
      <c r="C831" s="284" t="s">
        <v>162</v>
      </c>
      <c r="D831" s="288"/>
      <c r="E831" s="288"/>
      <c r="F831" s="288"/>
      <c r="G831" s="288"/>
      <c r="H831" s="288"/>
      <c r="I831" s="288"/>
      <c r="J831" s="288"/>
      <c r="K831" s="288"/>
      <c r="L831" s="288"/>
      <c r="M831" s="288"/>
      <c r="N831" s="288">
        <f>N830</f>
        <v>0</v>
      </c>
      <c r="O831" s="288"/>
      <c r="P831" s="288"/>
      <c r="Q831" s="288"/>
      <c r="R831" s="288"/>
      <c r="S831" s="288"/>
      <c r="T831" s="288"/>
      <c r="U831" s="288"/>
      <c r="V831" s="288"/>
      <c r="W831" s="288"/>
      <c r="X831" s="288"/>
      <c r="Y831" s="404">
        <f>Y830</f>
        <v>0</v>
      </c>
      <c r="Z831" s="404">
        <f t="shared" ref="Z831:AL831" si="2478">Z830</f>
        <v>0</v>
      </c>
      <c r="AA831" s="404">
        <f t="shared" si="2478"/>
        <v>0</v>
      </c>
      <c r="AB831" s="404">
        <f t="shared" si="2478"/>
        <v>0</v>
      </c>
      <c r="AC831" s="404">
        <f t="shared" si="2478"/>
        <v>0</v>
      </c>
      <c r="AD831" s="404">
        <f t="shared" si="2478"/>
        <v>0</v>
      </c>
      <c r="AE831" s="404">
        <f t="shared" si="2478"/>
        <v>0</v>
      </c>
      <c r="AF831" s="404">
        <f t="shared" si="2478"/>
        <v>0</v>
      </c>
      <c r="AG831" s="404">
        <f t="shared" si="2478"/>
        <v>0</v>
      </c>
      <c r="AH831" s="404">
        <f t="shared" si="2478"/>
        <v>0</v>
      </c>
      <c r="AI831" s="404">
        <f t="shared" si="2478"/>
        <v>0</v>
      </c>
      <c r="AJ831" s="404">
        <f t="shared" si="2478"/>
        <v>0</v>
      </c>
      <c r="AK831" s="404">
        <f t="shared" si="2478"/>
        <v>0</v>
      </c>
      <c r="AL831" s="404">
        <f t="shared" si="2478"/>
        <v>0</v>
      </c>
      <c r="AM831" s="290"/>
    </row>
    <row r="832" spans="1:39" hidden="1" outlineLevel="1">
      <c r="A832" s="524"/>
      <c r="B832" s="308"/>
      <c r="C832" s="298"/>
      <c r="D832" s="284"/>
      <c r="E832" s="284"/>
      <c r="F832" s="284"/>
      <c r="G832" s="284"/>
      <c r="H832" s="284"/>
      <c r="I832" s="284"/>
      <c r="J832" s="284"/>
      <c r="K832" s="284"/>
      <c r="L832" s="284"/>
      <c r="M832" s="284"/>
      <c r="N832" s="284"/>
      <c r="O832" s="284"/>
      <c r="P832" s="284"/>
      <c r="Q832" s="284"/>
      <c r="R832" s="284"/>
      <c r="S832" s="284"/>
      <c r="T832" s="284"/>
      <c r="U832" s="284"/>
      <c r="V832" s="284"/>
      <c r="W832" s="284"/>
      <c r="X832" s="284"/>
      <c r="Y832" s="405"/>
      <c r="Z832" s="405"/>
      <c r="AA832" s="405"/>
      <c r="AB832" s="405"/>
      <c r="AC832" s="405"/>
      <c r="AD832" s="405"/>
      <c r="AE832" s="405"/>
      <c r="AF832" s="405"/>
      <c r="AG832" s="405"/>
      <c r="AH832" s="405"/>
      <c r="AI832" s="405"/>
      <c r="AJ832" s="405"/>
      <c r="AK832" s="405"/>
      <c r="AL832" s="405"/>
      <c r="AM832" s="299"/>
    </row>
    <row r="833" spans="1:39" s="276" customFormat="1" hidden="1" outlineLevel="1">
      <c r="A833" s="524">
        <v>16</v>
      </c>
      <c r="B833" s="317" t="s">
        <v>490</v>
      </c>
      <c r="C833" s="284" t="s">
        <v>24</v>
      </c>
      <c r="D833" s="288"/>
      <c r="E833" s="288"/>
      <c r="F833" s="288"/>
      <c r="G833" s="288"/>
      <c r="H833" s="288"/>
      <c r="I833" s="288"/>
      <c r="J833" s="288"/>
      <c r="K833" s="288"/>
      <c r="L833" s="288"/>
      <c r="M833" s="288"/>
      <c r="N833" s="288">
        <v>0</v>
      </c>
      <c r="O833" s="288"/>
      <c r="P833" s="288"/>
      <c r="Q833" s="288"/>
      <c r="R833" s="288"/>
      <c r="S833" s="288"/>
      <c r="T833" s="288"/>
      <c r="U833" s="288"/>
      <c r="V833" s="288"/>
      <c r="W833" s="288"/>
      <c r="X833" s="288"/>
      <c r="Y833" s="408"/>
      <c r="Z833" s="408"/>
      <c r="AA833" s="408"/>
      <c r="AB833" s="408"/>
      <c r="AC833" s="408"/>
      <c r="AD833" s="408"/>
      <c r="AE833" s="408"/>
      <c r="AF833" s="403"/>
      <c r="AG833" s="403"/>
      <c r="AH833" s="403"/>
      <c r="AI833" s="403"/>
      <c r="AJ833" s="403"/>
      <c r="AK833" s="403"/>
      <c r="AL833" s="403"/>
      <c r="AM833" s="289">
        <f>SUM(Y833:AL833)</f>
        <v>0</v>
      </c>
    </row>
    <row r="834" spans="1:39" s="276" customFormat="1" hidden="1" outlineLevel="1">
      <c r="A834" s="524"/>
      <c r="B834" s="287" t="s">
        <v>341</v>
      </c>
      <c r="C834" s="284" t="s">
        <v>162</v>
      </c>
      <c r="D834" s="288"/>
      <c r="E834" s="288"/>
      <c r="F834" s="288"/>
      <c r="G834" s="288"/>
      <c r="H834" s="288"/>
      <c r="I834" s="288"/>
      <c r="J834" s="288"/>
      <c r="K834" s="288"/>
      <c r="L834" s="288"/>
      <c r="M834" s="288"/>
      <c r="N834" s="288">
        <f>N833</f>
        <v>0</v>
      </c>
      <c r="O834" s="288"/>
      <c r="P834" s="288"/>
      <c r="Q834" s="288"/>
      <c r="R834" s="288"/>
      <c r="S834" s="288"/>
      <c r="T834" s="288"/>
      <c r="U834" s="288"/>
      <c r="V834" s="288"/>
      <c r="W834" s="288"/>
      <c r="X834" s="288"/>
      <c r="Y834" s="404">
        <f>Y833</f>
        <v>0</v>
      </c>
      <c r="Z834" s="404">
        <f t="shared" ref="Z834:AL834" si="2479">Z833</f>
        <v>0</v>
      </c>
      <c r="AA834" s="404">
        <f t="shared" si="2479"/>
        <v>0</v>
      </c>
      <c r="AB834" s="404">
        <f t="shared" si="2479"/>
        <v>0</v>
      </c>
      <c r="AC834" s="404">
        <f t="shared" si="2479"/>
        <v>0</v>
      </c>
      <c r="AD834" s="404">
        <f t="shared" si="2479"/>
        <v>0</v>
      </c>
      <c r="AE834" s="404">
        <f t="shared" si="2479"/>
        <v>0</v>
      </c>
      <c r="AF834" s="404">
        <f t="shared" si="2479"/>
        <v>0</v>
      </c>
      <c r="AG834" s="404">
        <f t="shared" si="2479"/>
        <v>0</v>
      </c>
      <c r="AH834" s="404">
        <f t="shared" si="2479"/>
        <v>0</v>
      </c>
      <c r="AI834" s="404">
        <f t="shared" si="2479"/>
        <v>0</v>
      </c>
      <c r="AJ834" s="404">
        <f t="shared" si="2479"/>
        <v>0</v>
      </c>
      <c r="AK834" s="404">
        <f t="shared" si="2479"/>
        <v>0</v>
      </c>
      <c r="AL834" s="404">
        <f t="shared" si="2479"/>
        <v>0</v>
      </c>
      <c r="AM834" s="290"/>
    </row>
    <row r="835" spans="1:39" s="276" customFormat="1" hidden="1" outlineLevel="1">
      <c r="A835" s="524"/>
      <c r="B835" s="317"/>
      <c r="C835" s="284"/>
      <c r="D835" s="284"/>
      <c r="E835" s="284"/>
      <c r="F835" s="284"/>
      <c r="G835" s="284"/>
      <c r="H835" s="284"/>
      <c r="I835" s="284"/>
      <c r="J835" s="284"/>
      <c r="K835" s="284"/>
      <c r="L835" s="284"/>
      <c r="M835" s="284"/>
      <c r="N835" s="284"/>
      <c r="O835" s="284"/>
      <c r="P835" s="284"/>
      <c r="Q835" s="284"/>
      <c r="R835" s="284"/>
      <c r="S835" s="284"/>
      <c r="T835" s="284"/>
      <c r="U835" s="284"/>
      <c r="V835" s="284"/>
      <c r="W835" s="284"/>
      <c r="X835" s="284"/>
      <c r="Y835" s="405"/>
      <c r="Z835" s="405"/>
      <c r="AA835" s="405"/>
      <c r="AB835" s="405"/>
      <c r="AC835" s="405"/>
      <c r="AD835" s="405"/>
      <c r="AE835" s="409"/>
      <c r="AF835" s="409"/>
      <c r="AG835" s="409"/>
      <c r="AH835" s="409"/>
      <c r="AI835" s="409"/>
      <c r="AJ835" s="409"/>
      <c r="AK835" s="409"/>
      <c r="AL835" s="409"/>
      <c r="AM835" s="306"/>
    </row>
    <row r="836" spans="1:39" ht="15.75" hidden="1" outlineLevel="1">
      <c r="A836" s="524"/>
      <c r="B836" s="512" t="s">
        <v>495</v>
      </c>
      <c r="C836" s="313"/>
      <c r="D836" s="283"/>
      <c r="E836" s="282"/>
      <c r="F836" s="282"/>
      <c r="G836" s="282"/>
      <c r="H836" s="282"/>
      <c r="I836" s="282"/>
      <c r="J836" s="282"/>
      <c r="K836" s="282"/>
      <c r="L836" s="282"/>
      <c r="M836" s="282"/>
      <c r="N836" s="283"/>
      <c r="O836" s="282"/>
      <c r="P836" s="282"/>
      <c r="Q836" s="282"/>
      <c r="R836" s="282"/>
      <c r="S836" s="282"/>
      <c r="T836" s="282"/>
      <c r="U836" s="282"/>
      <c r="V836" s="282"/>
      <c r="W836" s="282"/>
      <c r="X836" s="282"/>
      <c r="Y836" s="407"/>
      <c r="Z836" s="407"/>
      <c r="AA836" s="407"/>
      <c r="AB836" s="407"/>
      <c r="AC836" s="407"/>
      <c r="AD836" s="407"/>
      <c r="AE836" s="407"/>
      <c r="AF836" s="407"/>
      <c r="AG836" s="407"/>
      <c r="AH836" s="407"/>
      <c r="AI836" s="407"/>
      <c r="AJ836" s="407"/>
      <c r="AK836" s="407"/>
      <c r="AL836" s="407"/>
      <c r="AM836" s="285"/>
    </row>
    <row r="837" spans="1:39" hidden="1" outlineLevel="1">
      <c r="A837" s="524">
        <v>17</v>
      </c>
      <c r="B837" s="421" t="s">
        <v>111</v>
      </c>
      <c r="C837" s="284" t="s">
        <v>24</v>
      </c>
      <c r="D837" s="288"/>
      <c r="E837" s="288"/>
      <c r="F837" s="288"/>
      <c r="G837" s="288"/>
      <c r="H837" s="288"/>
      <c r="I837" s="288"/>
      <c r="J837" s="288"/>
      <c r="K837" s="288"/>
      <c r="L837" s="288"/>
      <c r="M837" s="288"/>
      <c r="N837" s="288">
        <v>12</v>
      </c>
      <c r="O837" s="288"/>
      <c r="P837" s="288"/>
      <c r="Q837" s="288"/>
      <c r="R837" s="288"/>
      <c r="S837" s="288"/>
      <c r="T837" s="288"/>
      <c r="U837" s="288"/>
      <c r="V837" s="288"/>
      <c r="W837" s="288"/>
      <c r="X837" s="288"/>
      <c r="Y837" s="419"/>
      <c r="Z837" s="403"/>
      <c r="AA837" s="403"/>
      <c r="AB837" s="403"/>
      <c r="AC837" s="403"/>
      <c r="AD837" s="403"/>
      <c r="AE837" s="403"/>
      <c r="AF837" s="408"/>
      <c r="AG837" s="408"/>
      <c r="AH837" s="408"/>
      <c r="AI837" s="408"/>
      <c r="AJ837" s="408"/>
      <c r="AK837" s="408"/>
      <c r="AL837" s="408"/>
      <c r="AM837" s="289">
        <f>SUM(Y837:AL837)</f>
        <v>0</v>
      </c>
    </row>
    <row r="838" spans="1:39" hidden="1" outlineLevel="1">
      <c r="A838" s="524"/>
      <c r="B838" s="287" t="s">
        <v>341</v>
      </c>
      <c r="C838" s="284" t="s">
        <v>162</v>
      </c>
      <c r="D838" s="288"/>
      <c r="E838" s="288"/>
      <c r="F838" s="288"/>
      <c r="G838" s="288"/>
      <c r="H838" s="288"/>
      <c r="I838" s="288"/>
      <c r="J838" s="288"/>
      <c r="K838" s="288"/>
      <c r="L838" s="288"/>
      <c r="M838" s="288"/>
      <c r="N838" s="288">
        <f>N837</f>
        <v>12</v>
      </c>
      <c r="O838" s="288"/>
      <c r="P838" s="288"/>
      <c r="Q838" s="288"/>
      <c r="R838" s="288"/>
      <c r="S838" s="288"/>
      <c r="T838" s="288"/>
      <c r="U838" s="288"/>
      <c r="V838" s="288"/>
      <c r="W838" s="288"/>
      <c r="X838" s="288"/>
      <c r="Y838" s="404">
        <f>Y837</f>
        <v>0</v>
      </c>
      <c r="Z838" s="404">
        <f t="shared" ref="Z838:AL838" si="2480">Z837</f>
        <v>0</v>
      </c>
      <c r="AA838" s="404">
        <f t="shared" si="2480"/>
        <v>0</v>
      </c>
      <c r="AB838" s="404">
        <f t="shared" si="2480"/>
        <v>0</v>
      </c>
      <c r="AC838" s="404">
        <f t="shared" si="2480"/>
        <v>0</v>
      </c>
      <c r="AD838" s="404">
        <f t="shared" si="2480"/>
        <v>0</v>
      </c>
      <c r="AE838" s="404">
        <f t="shared" si="2480"/>
        <v>0</v>
      </c>
      <c r="AF838" s="404">
        <f t="shared" si="2480"/>
        <v>0</v>
      </c>
      <c r="AG838" s="404">
        <f t="shared" si="2480"/>
        <v>0</v>
      </c>
      <c r="AH838" s="404">
        <f t="shared" si="2480"/>
        <v>0</v>
      </c>
      <c r="AI838" s="404">
        <f t="shared" si="2480"/>
        <v>0</v>
      </c>
      <c r="AJ838" s="404">
        <f t="shared" si="2480"/>
        <v>0</v>
      </c>
      <c r="AK838" s="404">
        <f t="shared" si="2480"/>
        <v>0</v>
      </c>
      <c r="AL838" s="404">
        <f t="shared" si="2480"/>
        <v>0</v>
      </c>
      <c r="AM838" s="299"/>
    </row>
    <row r="839" spans="1:39" hidden="1" outlineLevel="1">
      <c r="A839" s="524"/>
      <c r="B839" s="287"/>
      <c r="C839" s="284"/>
      <c r="D839" s="284"/>
      <c r="E839" s="284"/>
      <c r="F839" s="284"/>
      <c r="G839" s="284"/>
      <c r="H839" s="284"/>
      <c r="I839" s="284"/>
      <c r="J839" s="284"/>
      <c r="K839" s="284"/>
      <c r="L839" s="284"/>
      <c r="M839" s="284"/>
      <c r="N839" s="284"/>
      <c r="O839" s="284"/>
      <c r="P839" s="284"/>
      <c r="Q839" s="284"/>
      <c r="R839" s="284"/>
      <c r="S839" s="284"/>
      <c r="T839" s="284"/>
      <c r="U839" s="284"/>
      <c r="V839" s="284"/>
      <c r="W839" s="284"/>
      <c r="X839" s="284"/>
      <c r="Y839" s="415"/>
      <c r="Z839" s="418"/>
      <c r="AA839" s="418"/>
      <c r="AB839" s="418"/>
      <c r="AC839" s="418"/>
      <c r="AD839" s="418"/>
      <c r="AE839" s="418"/>
      <c r="AF839" s="418"/>
      <c r="AG839" s="418"/>
      <c r="AH839" s="418"/>
      <c r="AI839" s="418"/>
      <c r="AJ839" s="418"/>
      <c r="AK839" s="418"/>
      <c r="AL839" s="418"/>
      <c r="AM839" s="299"/>
    </row>
    <row r="840" spans="1:39" hidden="1" outlineLevel="1">
      <c r="A840" s="524">
        <v>18</v>
      </c>
      <c r="B840" s="421" t="s">
        <v>108</v>
      </c>
      <c r="C840" s="284" t="s">
        <v>24</v>
      </c>
      <c r="D840" s="288"/>
      <c r="E840" s="288"/>
      <c r="F840" s="288"/>
      <c r="G840" s="288"/>
      <c r="H840" s="288"/>
      <c r="I840" s="288"/>
      <c r="J840" s="288"/>
      <c r="K840" s="288"/>
      <c r="L840" s="288"/>
      <c r="M840" s="288"/>
      <c r="N840" s="288">
        <v>12</v>
      </c>
      <c r="O840" s="288"/>
      <c r="P840" s="288"/>
      <c r="Q840" s="288"/>
      <c r="R840" s="288"/>
      <c r="S840" s="288"/>
      <c r="T840" s="288"/>
      <c r="U840" s="288"/>
      <c r="V840" s="288"/>
      <c r="W840" s="288"/>
      <c r="X840" s="288"/>
      <c r="Y840" s="419"/>
      <c r="Z840" s="403"/>
      <c r="AA840" s="403"/>
      <c r="AB840" s="403"/>
      <c r="AC840" s="403"/>
      <c r="AD840" s="403"/>
      <c r="AE840" s="403"/>
      <c r="AF840" s="408"/>
      <c r="AG840" s="408"/>
      <c r="AH840" s="408"/>
      <c r="AI840" s="408"/>
      <c r="AJ840" s="408"/>
      <c r="AK840" s="408"/>
      <c r="AL840" s="408"/>
      <c r="AM840" s="289">
        <f>SUM(Y840:AL840)</f>
        <v>0</v>
      </c>
    </row>
    <row r="841" spans="1:39" hidden="1" outlineLevel="1">
      <c r="A841" s="524"/>
      <c r="B841" s="287" t="s">
        <v>341</v>
      </c>
      <c r="C841" s="284" t="s">
        <v>162</v>
      </c>
      <c r="D841" s="288"/>
      <c r="E841" s="288"/>
      <c r="F841" s="288"/>
      <c r="G841" s="288"/>
      <c r="H841" s="288"/>
      <c r="I841" s="288"/>
      <c r="J841" s="288"/>
      <c r="K841" s="288"/>
      <c r="L841" s="288"/>
      <c r="M841" s="288"/>
      <c r="N841" s="288">
        <f>N840</f>
        <v>12</v>
      </c>
      <c r="O841" s="288"/>
      <c r="P841" s="288"/>
      <c r="Q841" s="288"/>
      <c r="R841" s="288"/>
      <c r="S841" s="288"/>
      <c r="T841" s="288"/>
      <c r="U841" s="288"/>
      <c r="V841" s="288"/>
      <c r="W841" s="288"/>
      <c r="X841" s="288"/>
      <c r="Y841" s="404">
        <f>Y840</f>
        <v>0</v>
      </c>
      <c r="Z841" s="404">
        <f t="shared" ref="Z841:AL841" si="2481">Z840</f>
        <v>0</v>
      </c>
      <c r="AA841" s="404">
        <f t="shared" si="2481"/>
        <v>0</v>
      </c>
      <c r="AB841" s="404">
        <f t="shared" si="2481"/>
        <v>0</v>
      </c>
      <c r="AC841" s="404">
        <f t="shared" si="2481"/>
        <v>0</v>
      </c>
      <c r="AD841" s="404">
        <f t="shared" si="2481"/>
        <v>0</v>
      </c>
      <c r="AE841" s="404">
        <f t="shared" si="2481"/>
        <v>0</v>
      </c>
      <c r="AF841" s="404">
        <f t="shared" si="2481"/>
        <v>0</v>
      </c>
      <c r="AG841" s="404">
        <f t="shared" si="2481"/>
        <v>0</v>
      </c>
      <c r="AH841" s="404">
        <f t="shared" si="2481"/>
        <v>0</v>
      </c>
      <c r="AI841" s="404">
        <f t="shared" si="2481"/>
        <v>0</v>
      </c>
      <c r="AJ841" s="404">
        <f t="shared" si="2481"/>
        <v>0</v>
      </c>
      <c r="AK841" s="404">
        <f t="shared" si="2481"/>
        <v>0</v>
      </c>
      <c r="AL841" s="404">
        <f t="shared" si="2481"/>
        <v>0</v>
      </c>
      <c r="AM841" s="299"/>
    </row>
    <row r="842" spans="1:39" hidden="1" outlineLevel="1">
      <c r="A842" s="524"/>
      <c r="B842" s="315"/>
      <c r="C842" s="284"/>
      <c r="D842" s="284"/>
      <c r="E842" s="284"/>
      <c r="F842" s="284"/>
      <c r="G842" s="284"/>
      <c r="H842" s="284"/>
      <c r="I842" s="284"/>
      <c r="J842" s="284"/>
      <c r="K842" s="284"/>
      <c r="L842" s="284"/>
      <c r="M842" s="284"/>
      <c r="N842" s="284"/>
      <c r="O842" s="284"/>
      <c r="P842" s="284"/>
      <c r="Q842" s="284"/>
      <c r="R842" s="284"/>
      <c r="S842" s="284"/>
      <c r="T842" s="284"/>
      <c r="U842" s="284"/>
      <c r="V842" s="284"/>
      <c r="W842" s="284"/>
      <c r="X842" s="284"/>
      <c r="Y842" s="416"/>
      <c r="Z842" s="417"/>
      <c r="AA842" s="417"/>
      <c r="AB842" s="417"/>
      <c r="AC842" s="417"/>
      <c r="AD842" s="417"/>
      <c r="AE842" s="417"/>
      <c r="AF842" s="417"/>
      <c r="AG842" s="417"/>
      <c r="AH842" s="417"/>
      <c r="AI842" s="417"/>
      <c r="AJ842" s="417"/>
      <c r="AK842" s="417"/>
      <c r="AL842" s="417"/>
      <c r="AM842" s="290"/>
    </row>
    <row r="843" spans="1:39" hidden="1" outlineLevel="1">
      <c r="A843" s="524">
        <v>19</v>
      </c>
      <c r="B843" s="421" t="s">
        <v>110</v>
      </c>
      <c r="C843" s="284" t="s">
        <v>24</v>
      </c>
      <c r="D843" s="288"/>
      <c r="E843" s="288"/>
      <c r="F843" s="288"/>
      <c r="G843" s="288"/>
      <c r="H843" s="288"/>
      <c r="I843" s="288"/>
      <c r="J843" s="288"/>
      <c r="K843" s="288"/>
      <c r="L843" s="288"/>
      <c r="M843" s="288"/>
      <c r="N843" s="288">
        <v>12</v>
      </c>
      <c r="O843" s="288"/>
      <c r="P843" s="288"/>
      <c r="Q843" s="288"/>
      <c r="R843" s="288"/>
      <c r="S843" s="288"/>
      <c r="T843" s="288"/>
      <c r="U843" s="288"/>
      <c r="V843" s="288"/>
      <c r="W843" s="288"/>
      <c r="X843" s="288"/>
      <c r="Y843" s="419"/>
      <c r="Z843" s="403"/>
      <c r="AA843" s="403"/>
      <c r="AB843" s="403"/>
      <c r="AC843" s="403"/>
      <c r="AD843" s="403"/>
      <c r="AE843" s="403"/>
      <c r="AF843" s="408"/>
      <c r="AG843" s="408"/>
      <c r="AH843" s="408"/>
      <c r="AI843" s="408"/>
      <c r="AJ843" s="408"/>
      <c r="AK843" s="408"/>
      <c r="AL843" s="408"/>
      <c r="AM843" s="289">
        <f>SUM(Y843:AL843)</f>
        <v>0</v>
      </c>
    </row>
    <row r="844" spans="1:39" hidden="1" outlineLevel="1">
      <c r="A844" s="524"/>
      <c r="B844" s="287" t="s">
        <v>341</v>
      </c>
      <c r="C844" s="284" t="s">
        <v>162</v>
      </c>
      <c r="D844" s="288"/>
      <c r="E844" s="288"/>
      <c r="F844" s="288"/>
      <c r="G844" s="288"/>
      <c r="H844" s="288"/>
      <c r="I844" s="288"/>
      <c r="J844" s="288"/>
      <c r="K844" s="288"/>
      <c r="L844" s="288"/>
      <c r="M844" s="288"/>
      <c r="N844" s="288">
        <f>N843</f>
        <v>12</v>
      </c>
      <c r="O844" s="288"/>
      <c r="P844" s="288"/>
      <c r="Q844" s="288"/>
      <c r="R844" s="288"/>
      <c r="S844" s="288"/>
      <c r="T844" s="288"/>
      <c r="U844" s="288"/>
      <c r="V844" s="288"/>
      <c r="W844" s="288"/>
      <c r="X844" s="288"/>
      <c r="Y844" s="404">
        <f>Y843</f>
        <v>0</v>
      </c>
      <c r="Z844" s="404">
        <f t="shared" ref="Z844:AL844" si="2482">Z843</f>
        <v>0</v>
      </c>
      <c r="AA844" s="404">
        <f t="shared" si="2482"/>
        <v>0</v>
      </c>
      <c r="AB844" s="404">
        <f t="shared" si="2482"/>
        <v>0</v>
      </c>
      <c r="AC844" s="404">
        <f t="shared" si="2482"/>
        <v>0</v>
      </c>
      <c r="AD844" s="404">
        <f t="shared" si="2482"/>
        <v>0</v>
      </c>
      <c r="AE844" s="404">
        <f t="shared" si="2482"/>
        <v>0</v>
      </c>
      <c r="AF844" s="404">
        <f t="shared" si="2482"/>
        <v>0</v>
      </c>
      <c r="AG844" s="404">
        <f t="shared" si="2482"/>
        <v>0</v>
      </c>
      <c r="AH844" s="404">
        <f t="shared" si="2482"/>
        <v>0</v>
      </c>
      <c r="AI844" s="404">
        <f t="shared" si="2482"/>
        <v>0</v>
      </c>
      <c r="AJ844" s="404">
        <f t="shared" si="2482"/>
        <v>0</v>
      </c>
      <c r="AK844" s="404">
        <f t="shared" si="2482"/>
        <v>0</v>
      </c>
      <c r="AL844" s="404">
        <f t="shared" si="2482"/>
        <v>0</v>
      </c>
      <c r="AM844" s="290"/>
    </row>
    <row r="845" spans="1:39" hidden="1" outlineLevel="1">
      <c r="A845" s="524"/>
      <c r="B845" s="315"/>
      <c r="C845" s="284"/>
      <c r="D845" s="284"/>
      <c r="E845" s="284"/>
      <c r="F845" s="284"/>
      <c r="G845" s="284"/>
      <c r="H845" s="284"/>
      <c r="I845" s="284"/>
      <c r="J845" s="284"/>
      <c r="K845" s="284"/>
      <c r="L845" s="284"/>
      <c r="M845" s="284"/>
      <c r="N845" s="284"/>
      <c r="O845" s="284"/>
      <c r="P845" s="284"/>
      <c r="Q845" s="284"/>
      <c r="R845" s="284"/>
      <c r="S845" s="284"/>
      <c r="T845" s="284"/>
      <c r="U845" s="284"/>
      <c r="V845" s="284"/>
      <c r="W845" s="284"/>
      <c r="X845" s="284"/>
      <c r="Y845" s="405"/>
      <c r="Z845" s="405"/>
      <c r="AA845" s="405"/>
      <c r="AB845" s="405"/>
      <c r="AC845" s="405"/>
      <c r="AD845" s="405"/>
      <c r="AE845" s="405"/>
      <c r="AF845" s="405"/>
      <c r="AG845" s="405"/>
      <c r="AH845" s="405"/>
      <c r="AI845" s="405"/>
      <c r="AJ845" s="405"/>
      <c r="AK845" s="405"/>
      <c r="AL845" s="405"/>
      <c r="AM845" s="299"/>
    </row>
    <row r="846" spans="1:39" hidden="1" outlineLevel="1">
      <c r="A846" s="524">
        <v>20</v>
      </c>
      <c r="B846" s="421" t="s">
        <v>109</v>
      </c>
      <c r="C846" s="284" t="s">
        <v>24</v>
      </c>
      <c r="D846" s="288"/>
      <c r="E846" s="288"/>
      <c r="F846" s="288"/>
      <c r="G846" s="288"/>
      <c r="H846" s="288"/>
      <c r="I846" s="288"/>
      <c r="J846" s="288"/>
      <c r="K846" s="288"/>
      <c r="L846" s="288"/>
      <c r="M846" s="288"/>
      <c r="N846" s="288">
        <v>12</v>
      </c>
      <c r="O846" s="288"/>
      <c r="P846" s="288"/>
      <c r="Q846" s="288"/>
      <c r="R846" s="288"/>
      <c r="S846" s="288"/>
      <c r="T846" s="288"/>
      <c r="U846" s="288"/>
      <c r="V846" s="288"/>
      <c r="W846" s="288"/>
      <c r="X846" s="288"/>
      <c r="Y846" s="419"/>
      <c r="Z846" s="403"/>
      <c r="AA846" s="403"/>
      <c r="AB846" s="403"/>
      <c r="AC846" s="403"/>
      <c r="AD846" s="403"/>
      <c r="AE846" s="403"/>
      <c r="AF846" s="408"/>
      <c r="AG846" s="408"/>
      <c r="AH846" s="408"/>
      <c r="AI846" s="408"/>
      <c r="AJ846" s="408"/>
      <c r="AK846" s="408"/>
      <c r="AL846" s="408"/>
      <c r="AM846" s="289">
        <f>SUM(Y846:AL846)</f>
        <v>0</v>
      </c>
    </row>
    <row r="847" spans="1:39" hidden="1" outlineLevel="1">
      <c r="A847" s="524"/>
      <c r="B847" s="287" t="s">
        <v>341</v>
      </c>
      <c r="C847" s="284" t="s">
        <v>162</v>
      </c>
      <c r="D847" s="288"/>
      <c r="E847" s="288"/>
      <c r="F847" s="288"/>
      <c r="G847" s="288"/>
      <c r="H847" s="288"/>
      <c r="I847" s="288"/>
      <c r="J847" s="288"/>
      <c r="K847" s="288"/>
      <c r="L847" s="288"/>
      <c r="M847" s="288"/>
      <c r="N847" s="288">
        <f>N846</f>
        <v>12</v>
      </c>
      <c r="O847" s="288"/>
      <c r="P847" s="288"/>
      <c r="Q847" s="288"/>
      <c r="R847" s="288"/>
      <c r="S847" s="288"/>
      <c r="T847" s="288"/>
      <c r="U847" s="288"/>
      <c r="V847" s="288"/>
      <c r="W847" s="288"/>
      <c r="X847" s="288"/>
      <c r="Y847" s="404">
        <f>Y846</f>
        <v>0</v>
      </c>
      <c r="Z847" s="404">
        <f t="shared" ref="Z847:AL847" si="2483">Z846</f>
        <v>0</v>
      </c>
      <c r="AA847" s="404">
        <f t="shared" si="2483"/>
        <v>0</v>
      </c>
      <c r="AB847" s="404">
        <f t="shared" si="2483"/>
        <v>0</v>
      </c>
      <c r="AC847" s="404">
        <f t="shared" si="2483"/>
        <v>0</v>
      </c>
      <c r="AD847" s="404">
        <f t="shared" si="2483"/>
        <v>0</v>
      </c>
      <c r="AE847" s="404">
        <f t="shared" si="2483"/>
        <v>0</v>
      </c>
      <c r="AF847" s="404">
        <f t="shared" si="2483"/>
        <v>0</v>
      </c>
      <c r="AG847" s="404">
        <f t="shared" si="2483"/>
        <v>0</v>
      </c>
      <c r="AH847" s="404">
        <f t="shared" si="2483"/>
        <v>0</v>
      </c>
      <c r="AI847" s="404">
        <f t="shared" si="2483"/>
        <v>0</v>
      </c>
      <c r="AJ847" s="404">
        <f t="shared" si="2483"/>
        <v>0</v>
      </c>
      <c r="AK847" s="404">
        <f t="shared" si="2483"/>
        <v>0</v>
      </c>
      <c r="AL847" s="404">
        <f t="shared" si="2483"/>
        <v>0</v>
      </c>
      <c r="AM847" s="299"/>
    </row>
    <row r="848" spans="1:39" ht="15.75" hidden="1" outlineLevel="1">
      <c r="A848" s="524"/>
      <c r="B848" s="316"/>
      <c r="C848" s="293"/>
      <c r="D848" s="284"/>
      <c r="E848" s="284"/>
      <c r="F848" s="284"/>
      <c r="G848" s="284"/>
      <c r="H848" s="284"/>
      <c r="I848" s="284"/>
      <c r="J848" s="284"/>
      <c r="K848" s="284"/>
      <c r="L848" s="284"/>
      <c r="M848" s="284"/>
      <c r="N848" s="293"/>
      <c r="O848" s="284"/>
      <c r="P848" s="284"/>
      <c r="Q848" s="284"/>
      <c r="R848" s="284"/>
      <c r="S848" s="284"/>
      <c r="T848" s="284"/>
      <c r="U848" s="284"/>
      <c r="V848" s="284"/>
      <c r="W848" s="284"/>
      <c r="X848" s="284"/>
      <c r="Y848" s="405"/>
      <c r="Z848" s="405"/>
      <c r="AA848" s="405"/>
      <c r="AB848" s="405"/>
      <c r="AC848" s="405"/>
      <c r="AD848" s="405"/>
      <c r="AE848" s="405"/>
      <c r="AF848" s="405"/>
      <c r="AG848" s="405"/>
      <c r="AH848" s="405"/>
      <c r="AI848" s="405"/>
      <c r="AJ848" s="405"/>
      <c r="AK848" s="405"/>
      <c r="AL848" s="405"/>
      <c r="AM848" s="299"/>
    </row>
    <row r="849" spans="1:39" ht="15.75" hidden="1" outlineLevel="1">
      <c r="A849" s="524"/>
      <c r="B849" s="511" t="s">
        <v>502</v>
      </c>
      <c r="C849" s="284"/>
      <c r="D849" s="284"/>
      <c r="E849" s="284"/>
      <c r="F849" s="284"/>
      <c r="G849" s="284"/>
      <c r="H849" s="284"/>
      <c r="I849" s="284"/>
      <c r="J849" s="284"/>
      <c r="K849" s="284"/>
      <c r="L849" s="284"/>
      <c r="M849" s="284"/>
      <c r="N849" s="284"/>
      <c r="O849" s="284"/>
      <c r="P849" s="284"/>
      <c r="Q849" s="284"/>
      <c r="R849" s="284"/>
      <c r="S849" s="284"/>
      <c r="T849" s="284"/>
      <c r="U849" s="284"/>
      <c r="V849" s="284"/>
      <c r="W849" s="284"/>
      <c r="X849" s="284"/>
      <c r="Y849" s="415"/>
      <c r="Z849" s="418"/>
      <c r="AA849" s="418"/>
      <c r="AB849" s="418"/>
      <c r="AC849" s="418"/>
      <c r="AD849" s="418"/>
      <c r="AE849" s="418"/>
      <c r="AF849" s="418"/>
      <c r="AG849" s="418"/>
      <c r="AH849" s="418"/>
      <c r="AI849" s="418"/>
      <c r="AJ849" s="418"/>
      <c r="AK849" s="418"/>
      <c r="AL849" s="418"/>
      <c r="AM849" s="299"/>
    </row>
    <row r="850" spans="1:39" ht="15.75" hidden="1" outlineLevel="1">
      <c r="A850" s="524"/>
      <c r="B850" s="497" t="s">
        <v>498</v>
      </c>
      <c r="C850" s="284"/>
      <c r="D850" s="284"/>
      <c r="E850" s="284"/>
      <c r="F850" s="284"/>
      <c r="G850" s="284"/>
      <c r="H850" s="284"/>
      <c r="I850" s="284"/>
      <c r="J850" s="284"/>
      <c r="K850" s="284"/>
      <c r="L850" s="284"/>
      <c r="M850" s="284"/>
      <c r="N850" s="284"/>
      <c r="O850" s="284"/>
      <c r="P850" s="284"/>
      <c r="Q850" s="284"/>
      <c r="R850" s="284"/>
      <c r="S850" s="284"/>
      <c r="T850" s="284"/>
      <c r="U850" s="284"/>
      <c r="V850" s="284"/>
      <c r="W850" s="284"/>
      <c r="X850" s="284"/>
      <c r="Y850" s="415"/>
      <c r="Z850" s="418"/>
      <c r="AA850" s="418"/>
      <c r="AB850" s="418"/>
      <c r="AC850" s="418"/>
      <c r="AD850" s="418"/>
      <c r="AE850" s="418"/>
      <c r="AF850" s="418"/>
      <c r="AG850" s="418"/>
      <c r="AH850" s="418"/>
      <c r="AI850" s="418"/>
      <c r="AJ850" s="418"/>
      <c r="AK850" s="418"/>
      <c r="AL850" s="418"/>
      <c r="AM850" s="299"/>
    </row>
    <row r="851" spans="1:39" hidden="1" outlineLevel="1">
      <c r="A851" s="524">
        <v>21</v>
      </c>
      <c r="B851" s="421" t="s">
        <v>112</v>
      </c>
      <c r="C851" s="284" t="s">
        <v>24</v>
      </c>
      <c r="D851" s="288"/>
      <c r="E851" s="288"/>
      <c r="F851" s="288"/>
      <c r="G851" s="288"/>
      <c r="H851" s="288"/>
      <c r="I851" s="288"/>
      <c r="J851" s="288"/>
      <c r="K851" s="288"/>
      <c r="L851" s="288"/>
      <c r="M851" s="288"/>
      <c r="N851" s="284"/>
      <c r="O851" s="288"/>
      <c r="P851" s="288"/>
      <c r="Q851" s="288"/>
      <c r="R851" s="288"/>
      <c r="S851" s="288"/>
      <c r="T851" s="288"/>
      <c r="U851" s="288"/>
      <c r="V851" s="288"/>
      <c r="W851" s="288"/>
      <c r="X851" s="288"/>
      <c r="Y851" s="408"/>
      <c r="Z851" s="408"/>
      <c r="AA851" s="408"/>
      <c r="AB851" s="408"/>
      <c r="AC851" s="408"/>
      <c r="AD851" s="408"/>
      <c r="AE851" s="408"/>
      <c r="AF851" s="403"/>
      <c r="AG851" s="403"/>
      <c r="AH851" s="403"/>
      <c r="AI851" s="403"/>
      <c r="AJ851" s="403"/>
      <c r="AK851" s="403"/>
      <c r="AL851" s="403"/>
      <c r="AM851" s="289">
        <f>SUM(Y851:AL851)</f>
        <v>0</v>
      </c>
    </row>
    <row r="852" spans="1:39" hidden="1" outlineLevel="1">
      <c r="A852" s="524"/>
      <c r="B852" s="287" t="s">
        <v>341</v>
      </c>
      <c r="C852" s="284" t="s">
        <v>162</v>
      </c>
      <c r="D852" s="288"/>
      <c r="E852" s="288"/>
      <c r="F852" s="288"/>
      <c r="G852" s="288"/>
      <c r="H852" s="288"/>
      <c r="I852" s="288"/>
      <c r="J852" s="288"/>
      <c r="K852" s="288"/>
      <c r="L852" s="288"/>
      <c r="M852" s="288"/>
      <c r="N852" s="284"/>
      <c r="O852" s="288"/>
      <c r="P852" s="288"/>
      <c r="Q852" s="288"/>
      <c r="R852" s="288"/>
      <c r="S852" s="288"/>
      <c r="T852" s="288"/>
      <c r="U852" s="288"/>
      <c r="V852" s="288"/>
      <c r="W852" s="288"/>
      <c r="X852" s="288"/>
      <c r="Y852" s="404">
        <f>Y851</f>
        <v>0</v>
      </c>
      <c r="Z852" s="404">
        <f t="shared" ref="Z852" si="2484">Z851</f>
        <v>0</v>
      </c>
      <c r="AA852" s="404">
        <f t="shared" ref="AA852" si="2485">AA851</f>
        <v>0</v>
      </c>
      <c r="AB852" s="404">
        <f t="shared" ref="AB852" si="2486">AB851</f>
        <v>0</v>
      </c>
      <c r="AC852" s="404">
        <f t="shared" ref="AC852" si="2487">AC851</f>
        <v>0</v>
      </c>
      <c r="AD852" s="404">
        <f t="shared" ref="AD852" si="2488">AD851</f>
        <v>0</v>
      </c>
      <c r="AE852" s="404">
        <f t="shared" ref="AE852" si="2489">AE851</f>
        <v>0</v>
      </c>
      <c r="AF852" s="404">
        <f t="shared" ref="AF852" si="2490">AF851</f>
        <v>0</v>
      </c>
      <c r="AG852" s="404">
        <f t="shared" ref="AG852" si="2491">AG851</f>
        <v>0</v>
      </c>
      <c r="AH852" s="404">
        <f t="shared" ref="AH852" si="2492">AH851</f>
        <v>0</v>
      </c>
      <c r="AI852" s="404">
        <f t="shared" ref="AI852" si="2493">AI851</f>
        <v>0</v>
      </c>
      <c r="AJ852" s="404">
        <f t="shared" ref="AJ852" si="2494">AJ851</f>
        <v>0</v>
      </c>
      <c r="AK852" s="404">
        <f t="shared" ref="AK852" si="2495">AK851</f>
        <v>0</v>
      </c>
      <c r="AL852" s="404">
        <f t="shared" ref="AL852" si="2496">AL851</f>
        <v>0</v>
      </c>
      <c r="AM852" s="299"/>
    </row>
    <row r="853" spans="1:39" hidden="1" outlineLevel="1">
      <c r="A853" s="524"/>
      <c r="B853" s="287"/>
      <c r="C853" s="284"/>
      <c r="D853" s="284"/>
      <c r="E853" s="284"/>
      <c r="F853" s="284"/>
      <c r="G853" s="284"/>
      <c r="H853" s="284"/>
      <c r="I853" s="284"/>
      <c r="J853" s="284"/>
      <c r="K853" s="284"/>
      <c r="L853" s="284"/>
      <c r="M853" s="284"/>
      <c r="N853" s="284"/>
      <c r="O853" s="284"/>
      <c r="P853" s="284"/>
      <c r="Q853" s="284"/>
      <c r="R853" s="284"/>
      <c r="S853" s="284"/>
      <c r="T853" s="284"/>
      <c r="U853" s="284"/>
      <c r="V853" s="284"/>
      <c r="W853" s="284"/>
      <c r="X853" s="284"/>
      <c r="Y853" s="415"/>
      <c r="Z853" s="418"/>
      <c r="AA853" s="418"/>
      <c r="AB853" s="418"/>
      <c r="AC853" s="418"/>
      <c r="AD853" s="418"/>
      <c r="AE853" s="418"/>
      <c r="AF853" s="418"/>
      <c r="AG853" s="418"/>
      <c r="AH853" s="418"/>
      <c r="AI853" s="418"/>
      <c r="AJ853" s="418"/>
      <c r="AK853" s="418"/>
      <c r="AL853" s="418"/>
      <c r="AM853" s="299"/>
    </row>
    <row r="854" spans="1:39" ht="30" hidden="1" outlineLevel="1">
      <c r="A854" s="524">
        <v>22</v>
      </c>
      <c r="B854" s="421" t="s">
        <v>113</v>
      </c>
      <c r="C854" s="284" t="s">
        <v>24</v>
      </c>
      <c r="D854" s="288"/>
      <c r="E854" s="288"/>
      <c r="F854" s="288"/>
      <c r="G854" s="288"/>
      <c r="H854" s="288"/>
      <c r="I854" s="288"/>
      <c r="J854" s="288"/>
      <c r="K854" s="288"/>
      <c r="L854" s="288"/>
      <c r="M854" s="288"/>
      <c r="N854" s="284"/>
      <c r="O854" s="288"/>
      <c r="P854" s="288"/>
      <c r="Q854" s="288"/>
      <c r="R854" s="288"/>
      <c r="S854" s="288"/>
      <c r="T854" s="288"/>
      <c r="U854" s="288"/>
      <c r="V854" s="288"/>
      <c r="W854" s="288"/>
      <c r="X854" s="288"/>
      <c r="Y854" s="408"/>
      <c r="Z854" s="408"/>
      <c r="AA854" s="408"/>
      <c r="AB854" s="408"/>
      <c r="AC854" s="408"/>
      <c r="AD854" s="408"/>
      <c r="AE854" s="408"/>
      <c r="AF854" s="403"/>
      <c r="AG854" s="403"/>
      <c r="AH854" s="403"/>
      <c r="AI854" s="403"/>
      <c r="AJ854" s="403"/>
      <c r="AK854" s="403"/>
      <c r="AL854" s="403"/>
      <c r="AM854" s="289">
        <f>SUM(Y854:AL854)</f>
        <v>0</v>
      </c>
    </row>
    <row r="855" spans="1:39" hidden="1" outlineLevel="1">
      <c r="A855" s="524"/>
      <c r="B855" s="287" t="s">
        <v>341</v>
      </c>
      <c r="C855" s="284" t="s">
        <v>162</v>
      </c>
      <c r="D855" s="288"/>
      <c r="E855" s="288"/>
      <c r="F855" s="288"/>
      <c r="G855" s="288"/>
      <c r="H855" s="288"/>
      <c r="I855" s="288"/>
      <c r="J855" s="288"/>
      <c r="K855" s="288"/>
      <c r="L855" s="288"/>
      <c r="M855" s="288"/>
      <c r="N855" s="284"/>
      <c r="O855" s="288"/>
      <c r="P855" s="288"/>
      <c r="Q855" s="288"/>
      <c r="R855" s="288"/>
      <c r="S855" s="288"/>
      <c r="T855" s="288"/>
      <c r="U855" s="288"/>
      <c r="V855" s="288"/>
      <c r="W855" s="288"/>
      <c r="X855" s="288"/>
      <c r="Y855" s="404">
        <f>Y854</f>
        <v>0</v>
      </c>
      <c r="Z855" s="404">
        <f t="shared" ref="Z855" si="2497">Z854</f>
        <v>0</v>
      </c>
      <c r="AA855" s="404">
        <f t="shared" ref="AA855" si="2498">AA854</f>
        <v>0</v>
      </c>
      <c r="AB855" s="404">
        <f t="shared" ref="AB855" si="2499">AB854</f>
        <v>0</v>
      </c>
      <c r="AC855" s="404">
        <f t="shared" ref="AC855" si="2500">AC854</f>
        <v>0</v>
      </c>
      <c r="AD855" s="404">
        <f t="shared" ref="AD855" si="2501">AD854</f>
        <v>0</v>
      </c>
      <c r="AE855" s="404">
        <f t="shared" ref="AE855" si="2502">AE854</f>
        <v>0</v>
      </c>
      <c r="AF855" s="404">
        <f t="shared" ref="AF855" si="2503">AF854</f>
        <v>0</v>
      </c>
      <c r="AG855" s="404">
        <f t="shared" ref="AG855" si="2504">AG854</f>
        <v>0</v>
      </c>
      <c r="AH855" s="404">
        <f t="shared" ref="AH855" si="2505">AH854</f>
        <v>0</v>
      </c>
      <c r="AI855" s="404">
        <f t="shared" ref="AI855" si="2506">AI854</f>
        <v>0</v>
      </c>
      <c r="AJ855" s="404">
        <f t="shared" ref="AJ855" si="2507">AJ854</f>
        <v>0</v>
      </c>
      <c r="AK855" s="404">
        <f t="shared" ref="AK855" si="2508">AK854</f>
        <v>0</v>
      </c>
      <c r="AL855" s="404">
        <f t="shared" ref="AL855" si="2509">AL854</f>
        <v>0</v>
      </c>
      <c r="AM855" s="299"/>
    </row>
    <row r="856" spans="1:39" hidden="1" outlineLevel="1">
      <c r="A856" s="524"/>
      <c r="B856" s="287"/>
      <c r="C856" s="284"/>
      <c r="D856" s="284"/>
      <c r="E856" s="284"/>
      <c r="F856" s="284"/>
      <c r="G856" s="284"/>
      <c r="H856" s="284"/>
      <c r="I856" s="284"/>
      <c r="J856" s="284"/>
      <c r="K856" s="284"/>
      <c r="L856" s="284"/>
      <c r="M856" s="284"/>
      <c r="N856" s="284"/>
      <c r="O856" s="284"/>
      <c r="P856" s="284"/>
      <c r="Q856" s="284"/>
      <c r="R856" s="284"/>
      <c r="S856" s="284"/>
      <c r="T856" s="284"/>
      <c r="U856" s="284"/>
      <c r="V856" s="284"/>
      <c r="W856" s="284"/>
      <c r="X856" s="284"/>
      <c r="Y856" s="415"/>
      <c r="Z856" s="418"/>
      <c r="AA856" s="418"/>
      <c r="AB856" s="418"/>
      <c r="AC856" s="418"/>
      <c r="AD856" s="418"/>
      <c r="AE856" s="418"/>
      <c r="AF856" s="418"/>
      <c r="AG856" s="418"/>
      <c r="AH856" s="418"/>
      <c r="AI856" s="418"/>
      <c r="AJ856" s="418"/>
      <c r="AK856" s="418"/>
      <c r="AL856" s="418"/>
      <c r="AM856" s="299"/>
    </row>
    <row r="857" spans="1:39" ht="30" hidden="1" outlineLevel="1">
      <c r="A857" s="524">
        <v>23</v>
      </c>
      <c r="B857" s="421" t="s">
        <v>114</v>
      </c>
      <c r="C857" s="284" t="s">
        <v>24</v>
      </c>
      <c r="D857" s="288"/>
      <c r="E857" s="288"/>
      <c r="F857" s="288"/>
      <c r="G857" s="288"/>
      <c r="H857" s="288"/>
      <c r="I857" s="288"/>
      <c r="J857" s="288"/>
      <c r="K857" s="288"/>
      <c r="L857" s="288"/>
      <c r="M857" s="288"/>
      <c r="N857" s="284"/>
      <c r="O857" s="288"/>
      <c r="P857" s="288"/>
      <c r="Q857" s="288"/>
      <c r="R857" s="288"/>
      <c r="S857" s="288"/>
      <c r="T857" s="288"/>
      <c r="U857" s="288"/>
      <c r="V857" s="288"/>
      <c r="W857" s="288"/>
      <c r="X857" s="288"/>
      <c r="Y857" s="408"/>
      <c r="Z857" s="408"/>
      <c r="AA857" s="408"/>
      <c r="AB857" s="408"/>
      <c r="AC857" s="408"/>
      <c r="AD857" s="408"/>
      <c r="AE857" s="408"/>
      <c r="AF857" s="403"/>
      <c r="AG857" s="403"/>
      <c r="AH857" s="403"/>
      <c r="AI857" s="403"/>
      <c r="AJ857" s="403"/>
      <c r="AK857" s="403"/>
      <c r="AL857" s="403"/>
      <c r="AM857" s="289">
        <f>SUM(Y857:AL857)</f>
        <v>0</v>
      </c>
    </row>
    <row r="858" spans="1:39" hidden="1" outlineLevel="1">
      <c r="A858" s="524"/>
      <c r="B858" s="287" t="s">
        <v>341</v>
      </c>
      <c r="C858" s="284" t="s">
        <v>162</v>
      </c>
      <c r="D858" s="288"/>
      <c r="E858" s="288"/>
      <c r="F858" s="288"/>
      <c r="G858" s="288"/>
      <c r="H858" s="288"/>
      <c r="I858" s="288"/>
      <c r="J858" s="288"/>
      <c r="K858" s="288"/>
      <c r="L858" s="288"/>
      <c r="M858" s="288"/>
      <c r="N858" s="284"/>
      <c r="O858" s="288"/>
      <c r="P858" s="288"/>
      <c r="Q858" s="288"/>
      <c r="R858" s="288"/>
      <c r="S858" s="288"/>
      <c r="T858" s="288"/>
      <c r="U858" s="288"/>
      <c r="V858" s="288"/>
      <c r="W858" s="288"/>
      <c r="X858" s="288"/>
      <c r="Y858" s="404">
        <f>Y857</f>
        <v>0</v>
      </c>
      <c r="Z858" s="404">
        <f t="shared" ref="Z858" si="2510">Z857</f>
        <v>0</v>
      </c>
      <c r="AA858" s="404">
        <f t="shared" ref="AA858" si="2511">AA857</f>
        <v>0</v>
      </c>
      <c r="AB858" s="404">
        <f t="shared" ref="AB858" si="2512">AB857</f>
        <v>0</v>
      </c>
      <c r="AC858" s="404">
        <f t="shared" ref="AC858" si="2513">AC857</f>
        <v>0</v>
      </c>
      <c r="AD858" s="404">
        <f t="shared" ref="AD858" si="2514">AD857</f>
        <v>0</v>
      </c>
      <c r="AE858" s="404">
        <f t="shared" ref="AE858" si="2515">AE857</f>
        <v>0</v>
      </c>
      <c r="AF858" s="404">
        <f t="shared" ref="AF858" si="2516">AF857</f>
        <v>0</v>
      </c>
      <c r="AG858" s="404">
        <f t="shared" ref="AG858" si="2517">AG857</f>
        <v>0</v>
      </c>
      <c r="AH858" s="404">
        <f t="shared" ref="AH858" si="2518">AH857</f>
        <v>0</v>
      </c>
      <c r="AI858" s="404">
        <f t="shared" ref="AI858" si="2519">AI857</f>
        <v>0</v>
      </c>
      <c r="AJ858" s="404">
        <f t="shared" ref="AJ858" si="2520">AJ857</f>
        <v>0</v>
      </c>
      <c r="AK858" s="404">
        <f t="shared" ref="AK858" si="2521">AK857</f>
        <v>0</v>
      </c>
      <c r="AL858" s="404">
        <f t="shared" ref="AL858" si="2522">AL857</f>
        <v>0</v>
      </c>
      <c r="AM858" s="299"/>
    </row>
    <row r="859" spans="1:39" hidden="1" outlineLevel="1">
      <c r="A859" s="524"/>
      <c r="B859" s="423"/>
      <c r="C859" s="284"/>
      <c r="D859" s="284"/>
      <c r="E859" s="284"/>
      <c r="F859" s="284"/>
      <c r="G859" s="284"/>
      <c r="H859" s="284"/>
      <c r="I859" s="284"/>
      <c r="J859" s="284"/>
      <c r="K859" s="284"/>
      <c r="L859" s="284"/>
      <c r="M859" s="284"/>
      <c r="N859" s="284"/>
      <c r="O859" s="284"/>
      <c r="P859" s="284"/>
      <c r="Q859" s="284"/>
      <c r="R859" s="284"/>
      <c r="S859" s="284"/>
      <c r="T859" s="284"/>
      <c r="U859" s="284"/>
      <c r="V859" s="284"/>
      <c r="W859" s="284"/>
      <c r="X859" s="284"/>
      <c r="Y859" s="415"/>
      <c r="Z859" s="418"/>
      <c r="AA859" s="418"/>
      <c r="AB859" s="418"/>
      <c r="AC859" s="418"/>
      <c r="AD859" s="418"/>
      <c r="AE859" s="418"/>
      <c r="AF859" s="418"/>
      <c r="AG859" s="418"/>
      <c r="AH859" s="418"/>
      <c r="AI859" s="418"/>
      <c r="AJ859" s="418"/>
      <c r="AK859" s="418"/>
      <c r="AL859" s="418"/>
      <c r="AM859" s="299"/>
    </row>
    <row r="860" spans="1:39" ht="30" hidden="1" outlineLevel="1">
      <c r="A860" s="524">
        <v>24</v>
      </c>
      <c r="B860" s="421" t="s">
        <v>115</v>
      </c>
      <c r="C860" s="284" t="s">
        <v>24</v>
      </c>
      <c r="D860" s="288"/>
      <c r="E860" s="288"/>
      <c r="F860" s="288"/>
      <c r="G860" s="288"/>
      <c r="H860" s="288"/>
      <c r="I860" s="288"/>
      <c r="J860" s="288"/>
      <c r="K860" s="288"/>
      <c r="L860" s="288"/>
      <c r="M860" s="288"/>
      <c r="N860" s="284"/>
      <c r="O860" s="288"/>
      <c r="P860" s="288"/>
      <c r="Q860" s="288"/>
      <c r="R860" s="288"/>
      <c r="S860" s="288"/>
      <c r="T860" s="288"/>
      <c r="U860" s="288"/>
      <c r="V860" s="288"/>
      <c r="W860" s="288"/>
      <c r="X860" s="288"/>
      <c r="Y860" s="408"/>
      <c r="Z860" s="408"/>
      <c r="AA860" s="408"/>
      <c r="AB860" s="408"/>
      <c r="AC860" s="408"/>
      <c r="AD860" s="408"/>
      <c r="AE860" s="408"/>
      <c r="AF860" s="403"/>
      <c r="AG860" s="403"/>
      <c r="AH860" s="403"/>
      <c r="AI860" s="403"/>
      <c r="AJ860" s="403"/>
      <c r="AK860" s="403"/>
      <c r="AL860" s="403"/>
      <c r="AM860" s="289">
        <f>SUM(Y860:AL860)</f>
        <v>0</v>
      </c>
    </row>
    <row r="861" spans="1:39" hidden="1" outlineLevel="1">
      <c r="A861" s="524"/>
      <c r="B861" s="287" t="s">
        <v>341</v>
      </c>
      <c r="C861" s="284" t="s">
        <v>162</v>
      </c>
      <c r="D861" s="288"/>
      <c r="E861" s="288"/>
      <c r="F861" s="288"/>
      <c r="G861" s="288"/>
      <c r="H861" s="288"/>
      <c r="I861" s="288"/>
      <c r="J861" s="288"/>
      <c r="K861" s="288"/>
      <c r="L861" s="288"/>
      <c r="M861" s="288"/>
      <c r="N861" s="284"/>
      <c r="O861" s="288"/>
      <c r="P861" s="288"/>
      <c r="Q861" s="288"/>
      <c r="R861" s="288"/>
      <c r="S861" s="288"/>
      <c r="T861" s="288"/>
      <c r="U861" s="288"/>
      <c r="V861" s="288"/>
      <c r="W861" s="288"/>
      <c r="X861" s="288"/>
      <c r="Y861" s="404">
        <f>Y860</f>
        <v>0</v>
      </c>
      <c r="Z861" s="404">
        <f t="shared" ref="Z861" si="2523">Z860</f>
        <v>0</v>
      </c>
      <c r="AA861" s="404">
        <f t="shared" ref="AA861" si="2524">AA860</f>
        <v>0</v>
      </c>
      <c r="AB861" s="404">
        <f t="shared" ref="AB861" si="2525">AB860</f>
        <v>0</v>
      </c>
      <c r="AC861" s="404">
        <f t="shared" ref="AC861" si="2526">AC860</f>
        <v>0</v>
      </c>
      <c r="AD861" s="404">
        <f t="shared" ref="AD861" si="2527">AD860</f>
        <v>0</v>
      </c>
      <c r="AE861" s="404">
        <f t="shared" ref="AE861" si="2528">AE860</f>
        <v>0</v>
      </c>
      <c r="AF861" s="404">
        <f t="shared" ref="AF861" si="2529">AF860</f>
        <v>0</v>
      </c>
      <c r="AG861" s="404">
        <f t="shared" ref="AG861" si="2530">AG860</f>
        <v>0</v>
      </c>
      <c r="AH861" s="404">
        <f t="shared" ref="AH861" si="2531">AH860</f>
        <v>0</v>
      </c>
      <c r="AI861" s="404">
        <f t="shared" ref="AI861" si="2532">AI860</f>
        <v>0</v>
      </c>
      <c r="AJ861" s="404">
        <f t="shared" ref="AJ861" si="2533">AJ860</f>
        <v>0</v>
      </c>
      <c r="AK861" s="404">
        <f t="shared" ref="AK861" si="2534">AK860</f>
        <v>0</v>
      </c>
      <c r="AL861" s="404">
        <f t="shared" ref="AL861" si="2535">AL860</f>
        <v>0</v>
      </c>
      <c r="AM861" s="299"/>
    </row>
    <row r="862" spans="1:39" hidden="1" outlineLevel="1">
      <c r="A862" s="524"/>
      <c r="B862" s="287"/>
      <c r="C862" s="284"/>
      <c r="D862" s="284"/>
      <c r="E862" s="284"/>
      <c r="F862" s="284"/>
      <c r="G862" s="284"/>
      <c r="H862" s="284"/>
      <c r="I862" s="284"/>
      <c r="J862" s="284"/>
      <c r="K862" s="284"/>
      <c r="L862" s="284"/>
      <c r="M862" s="284"/>
      <c r="N862" s="284"/>
      <c r="O862" s="284"/>
      <c r="P862" s="284"/>
      <c r="Q862" s="284"/>
      <c r="R862" s="284"/>
      <c r="S862" s="284"/>
      <c r="T862" s="284"/>
      <c r="U862" s="284"/>
      <c r="V862" s="284"/>
      <c r="W862" s="284"/>
      <c r="X862" s="284"/>
      <c r="Y862" s="405"/>
      <c r="Z862" s="418"/>
      <c r="AA862" s="418"/>
      <c r="AB862" s="418"/>
      <c r="AC862" s="418"/>
      <c r="AD862" s="418"/>
      <c r="AE862" s="418"/>
      <c r="AF862" s="418"/>
      <c r="AG862" s="418"/>
      <c r="AH862" s="418"/>
      <c r="AI862" s="418"/>
      <c r="AJ862" s="418"/>
      <c r="AK862" s="418"/>
      <c r="AL862" s="418"/>
      <c r="AM862" s="299"/>
    </row>
    <row r="863" spans="1:39" ht="15.75" hidden="1" outlineLevel="1">
      <c r="A863" s="524"/>
      <c r="B863" s="281" t="s">
        <v>499</v>
      </c>
      <c r="C863" s="284"/>
      <c r="D863" s="284"/>
      <c r="E863" s="284"/>
      <c r="F863" s="284"/>
      <c r="G863" s="284"/>
      <c r="H863" s="284"/>
      <c r="I863" s="284"/>
      <c r="J863" s="284"/>
      <c r="K863" s="284"/>
      <c r="L863" s="284"/>
      <c r="M863" s="284"/>
      <c r="N863" s="284"/>
      <c r="O863" s="284"/>
      <c r="P863" s="284"/>
      <c r="Q863" s="284"/>
      <c r="R863" s="284"/>
      <c r="S863" s="284"/>
      <c r="T863" s="284"/>
      <c r="U863" s="284"/>
      <c r="V863" s="284"/>
      <c r="W863" s="284"/>
      <c r="X863" s="284"/>
      <c r="Y863" s="405"/>
      <c r="Z863" s="418"/>
      <c r="AA863" s="418"/>
      <c r="AB863" s="418"/>
      <c r="AC863" s="418"/>
      <c r="AD863" s="418"/>
      <c r="AE863" s="418"/>
      <c r="AF863" s="418"/>
      <c r="AG863" s="418"/>
      <c r="AH863" s="418"/>
      <c r="AI863" s="418"/>
      <c r="AJ863" s="418"/>
      <c r="AK863" s="418"/>
      <c r="AL863" s="418"/>
      <c r="AM863" s="299"/>
    </row>
    <row r="864" spans="1:39" hidden="1" outlineLevel="1">
      <c r="A864" s="524">
        <v>25</v>
      </c>
      <c r="B864" s="421" t="s">
        <v>116</v>
      </c>
      <c r="C864" s="284" t="s">
        <v>24</v>
      </c>
      <c r="D864" s="288"/>
      <c r="E864" s="288"/>
      <c r="F864" s="288"/>
      <c r="G864" s="288"/>
      <c r="H864" s="288"/>
      <c r="I864" s="288"/>
      <c r="J864" s="288"/>
      <c r="K864" s="288"/>
      <c r="L864" s="288"/>
      <c r="M864" s="288"/>
      <c r="N864" s="288">
        <v>12</v>
      </c>
      <c r="O864" s="288"/>
      <c r="P864" s="288"/>
      <c r="Q864" s="288"/>
      <c r="R864" s="288"/>
      <c r="S864" s="288"/>
      <c r="T864" s="288"/>
      <c r="U864" s="288"/>
      <c r="V864" s="288"/>
      <c r="W864" s="288"/>
      <c r="X864" s="288"/>
      <c r="Y864" s="419"/>
      <c r="Z864" s="408"/>
      <c r="AA864" s="408"/>
      <c r="AB864" s="408"/>
      <c r="AC864" s="408"/>
      <c r="AD864" s="408"/>
      <c r="AE864" s="408"/>
      <c r="AF864" s="408"/>
      <c r="AG864" s="408"/>
      <c r="AH864" s="408"/>
      <c r="AI864" s="408"/>
      <c r="AJ864" s="408"/>
      <c r="AK864" s="408"/>
      <c r="AL864" s="408"/>
      <c r="AM864" s="289">
        <f>SUM(Y864:AL864)</f>
        <v>0</v>
      </c>
    </row>
    <row r="865" spans="1:39" hidden="1" outlineLevel="1">
      <c r="A865" s="524"/>
      <c r="B865" s="287" t="s">
        <v>341</v>
      </c>
      <c r="C865" s="284" t="s">
        <v>162</v>
      </c>
      <c r="D865" s="288"/>
      <c r="E865" s="288"/>
      <c r="F865" s="288"/>
      <c r="G865" s="288"/>
      <c r="H865" s="288"/>
      <c r="I865" s="288"/>
      <c r="J865" s="288"/>
      <c r="K865" s="288"/>
      <c r="L865" s="288"/>
      <c r="M865" s="288"/>
      <c r="N865" s="288">
        <f>N864</f>
        <v>12</v>
      </c>
      <c r="O865" s="288"/>
      <c r="P865" s="288"/>
      <c r="Q865" s="288"/>
      <c r="R865" s="288"/>
      <c r="S865" s="288"/>
      <c r="T865" s="288"/>
      <c r="U865" s="288"/>
      <c r="V865" s="288"/>
      <c r="W865" s="288"/>
      <c r="X865" s="288"/>
      <c r="Y865" s="404">
        <f>Y864</f>
        <v>0</v>
      </c>
      <c r="Z865" s="404">
        <f t="shared" ref="Z865" si="2536">Z864</f>
        <v>0</v>
      </c>
      <c r="AA865" s="404">
        <f t="shared" ref="AA865" si="2537">AA864</f>
        <v>0</v>
      </c>
      <c r="AB865" s="404">
        <f t="shared" ref="AB865" si="2538">AB864</f>
        <v>0</v>
      </c>
      <c r="AC865" s="404">
        <f t="shared" ref="AC865" si="2539">AC864</f>
        <v>0</v>
      </c>
      <c r="AD865" s="404">
        <f t="shared" ref="AD865" si="2540">AD864</f>
        <v>0</v>
      </c>
      <c r="AE865" s="404">
        <f t="shared" ref="AE865" si="2541">AE864</f>
        <v>0</v>
      </c>
      <c r="AF865" s="404">
        <f t="shared" ref="AF865" si="2542">AF864</f>
        <v>0</v>
      </c>
      <c r="AG865" s="404">
        <f t="shared" ref="AG865" si="2543">AG864</f>
        <v>0</v>
      </c>
      <c r="AH865" s="404">
        <f t="shared" ref="AH865" si="2544">AH864</f>
        <v>0</v>
      </c>
      <c r="AI865" s="404">
        <f t="shared" ref="AI865" si="2545">AI864</f>
        <v>0</v>
      </c>
      <c r="AJ865" s="404">
        <f t="shared" ref="AJ865" si="2546">AJ864</f>
        <v>0</v>
      </c>
      <c r="AK865" s="404">
        <f t="shared" ref="AK865" si="2547">AK864</f>
        <v>0</v>
      </c>
      <c r="AL865" s="404">
        <f t="shared" ref="AL865" si="2548">AL864</f>
        <v>0</v>
      </c>
      <c r="AM865" s="299"/>
    </row>
    <row r="866" spans="1:39" hidden="1" outlineLevel="1">
      <c r="A866" s="524"/>
      <c r="B866" s="287"/>
      <c r="C866" s="284"/>
      <c r="D866" s="284"/>
      <c r="E866" s="284"/>
      <c r="F866" s="284"/>
      <c r="G866" s="284"/>
      <c r="H866" s="284"/>
      <c r="I866" s="284"/>
      <c r="J866" s="284"/>
      <c r="K866" s="284"/>
      <c r="L866" s="284"/>
      <c r="M866" s="284"/>
      <c r="N866" s="284"/>
      <c r="O866" s="284"/>
      <c r="P866" s="284"/>
      <c r="Q866" s="284"/>
      <c r="R866" s="284"/>
      <c r="S866" s="284"/>
      <c r="T866" s="284"/>
      <c r="U866" s="284"/>
      <c r="V866" s="284"/>
      <c r="W866" s="284"/>
      <c r="X866" s="284"/>
      <c r="Y866" s="405"/>
      <c r="Z866" s="418"/>
      <c r="AA866" s="418"/>
      <c r="AB866" s="418"/>
      <c r="AC866" s="418"/>
      <c r="AD866" s="418"/>
      <c r="AE866" s="418"/>
      <c r="AF866" s="418"/>
      <c r="AG866" s="418"/>
      <c r="AH866" s="418"/>
      <c r="AI866" s="418"/>
      <c r="AJ866" s="418"/>
      <c r="AK866" s="418"/>
      <c r="AL866" s="418"/>
      <c r="AM866" s="299"/>
    </row>
    <row r="867" spans="1:39" hidden="1" outlineLevel="1">
      <c r="A867" s="524">
        <v>26</v>
      </c>
      <c r="B867" s="421" t="s">
        <v>117</v>
      </c>
      <c r="C867" s="284" t="s">
        <v>24</v>
      </c>
      <c r="D867" s="288"/>
      <c r="E867" s="288"/>
      <c r="F867" s="288"/>
      <c r="G867" s="288"/>
      <c r="H867" s="288"/>
      <c r="I867" s="288"/>
      <c r="J867" s="288"/>
      <c r="K867" s="288"/>
      <c r="L867" s="288"/>
      <c r="M867" s="288"/>
      <c r="N867" s="288">
        <v>12</v>
      </c>
      <c r="O867" s="288"/>
      <c r="P867" s="288"/>
      <c r="Q867" s="288"/>
      <c r="R867" s="288"/>
      <c r="S867" s="288"/>
      <c r="T867" s="288"/>
      <c r="U867" s="288"/>
      <c r="V867" s="288"/>
      <c r="W867" s="288"/>
      <c r="X867" s="288"/>
      <c r="Y867" s="419"/>
      <c r="Z867" s="408"/>
      <c r="AA867" s="408"/>
      <c r="AB867" s="408"/>
      <c r="AC867" s="408"/>
      <c r="AD867" s="408"/>
      <c r="AE867" s="408"/>
      <c r="AF867" s="408"/>
      <c r="AG867" s="408"/>
      <c r="AH867" s="408"/>
      <c r="AI867" s="408"/>
      <c r="AJ867" s="408"/>
      <c r="AK867" s="408"/>
      <c r="AL867" s="408"/>
      <c r="AM867" s="289">
        <f>SUM(Y867:AL867)</f>
        <v>0</v>
      </c>
    </row>
    <row r="868" spans="1:39" hidden="1" outlineLevel="1">
      <c r="A868" s="524"/>
      <c r="B868" s="287" t="s">
        <v>341</v>
      </c>
      <c r="C868" s="284" t="s">
        <v>162</v>
      </c>
      <c r="D868" s="288"/>
      <c r="E868" s="288"/>
      <c r="F868" s="288"/>
      <c r="G868" s="288"/>
      <c r="H868" s="288"/>
      <c r="I868" s="288"/>
      <c r="J868" s="288"/>
      <c r="K868" s="288"/>
      <c r="L868" s="288"/>
      <c r="M868" s="288"/>
      <c r="N868" s="288">
        <f>N867</f>
        <v>12</v>
      </c>
      <c r="O868" s="288"/>
      <c r="P868" s="288"/>
      <c r="Q868" s="288"/>
      <c r="R868" s="288"/>
      <c r="S868" s="288"/>
      <c r="T868" s="288"/>
      <c r="U868" s="288"/>
      <c r="V868" s="288"/>
      <c r="W868" s="288"/>
      <c r="X868" s="288"/>
      <c r="Y868" s="404">
        <f>Y867</f>
        <v>0</v>
      </c>
      <c r="Z868" s="404">
        <f t="shared" ref="Z868" si="2549">Z867</f>
        <v>0</v>
      </c>
      <c r="AA868" s="404">
        <f t="shared" ref="AA868" si="2550">AA867</f>
        <v>0</v>
      </c>
      <c r="AB868" s="404">
        <f t="shared" ref="AB868" si="2551">AB867</f>
        <v>0</v>
      </c>
      <c r="AC868" s="404">
        <f t="shared" ref="AC868" si="2552">AC867</f>
        <v>0</v>
      </c>
      <c r="AD868" s="404">
        <f t="shared" ref="AD868" si="2553">AD867</f>
        <v>0</v>
      </c>
      <c r="AE868" s="404">
        <f t="shared" ref="AE868" si="2554">AE867</f>
        <v>0</v>
      </c>
      <c r="AF868" s="404">
        <f t="shared" ref="AF868" si="2555">AF867</f>
        <v>0</v>
      </c>
      <c r="AG868" s="404">
        <f t="shared" ref="AG868" si="2556">AG867</f>
        <v>0</v>
      </c>
      <c r="AH868" s="404">
        <f t="shared" ref="AH868" si="2557">AH867</f>
        <v>0</v>
      </c>
      <c r="AI868" s="404">
        <f t="shared" ref="AI868" si="2558">AI867</f>
        <v>0</v>
      </c>
      <c r="AJ868" s="404">
        <f t="shared" ref="AJ868" si="2559">AJ867</f>
        <v>0</v>
      </c>
      <c r="AK868" s="404">
        <f t="shared" ref="AK868" si="2560">AK867</f>
        <v>0</v>
      </c>
      <c r="AL868" s="404">
        <f t="shared" ref="AL868" si="2561">AL867</f>
        <v>0</v>
      </c>
      <c r="AM868" s="299"/>
    </row>
    <row r="869" spans="1:39" hidden="1" outlineLevel="1">
      <c r="A869" s="524"/>
      <c r="B869" s="287"/>
      <c r="C869" s="284"/>
      <c r="D869" s="284"/>
      <c r="E869" s="284"/>
      <c r="F869" s="284"/>
      <c r="G869" s="284"/>
      <c r="H869" s="284"/>
      <c r="I869" s="284"/>
      <c r="J869" s="284"/>
      <c r="K869" s="284"/>
      <c r="L869" s="284"/>
      <c r="M869" s="284"/>
      <c r="N869" s="284"/>
      <c r="O869" s="284"/>
      <c r="P869" s="284"/>
      <c r="Q869" s="284"/>
      <c r="R869" s="284"/>
      <c r="S869" s="284"/>
      <c r="T869" s="284"/>
      <c r="U869" s="284"/>
      <c r="V869" s="284"/>
      <c r="W869" s="284"/>
      <c r="X869" s="284"/>
      <c r="Y869" s="405"/>
      <c r="Z869" s="418"/>
      <c r="AA869" s="418"/>
      <c r="AB869" s="418"/>
      <c r="AC869" s="418"/>
      <c r="AD869" s="418"/>
      <c r="AE869" s="418"/>
      <c r="AF869" s="418"/>
      <c r="AG869" s="418"/>
      <c r="AH869" s="418"/>
      <c r="AI869" s="418"/>
      <c r="AJ869" s="418"/>
      <c r="AK869" s="418"/>
      <c r="AL869" s="418"/>
      <c r="AM869" s="299"/>
    </row>
    <row r="870" spans="1:39" ht="30" hidden="1" outlineLevel="1">
      <c r="A870" s="524">
        <v>27</v>
      </c>
      <c r="B870" s="421" t="s">
        <v>118</v>
      </c>
      <c r="C870" s="284" t="s">
        <v>24</v>
      </c>
      <c r="D870" s="288"/>
      <c r="E870" s="288"/>
      <c r="F870" s="288"/>
      <c r="G870" s="288"/>
      <c r="H870" s="288"/>
      <c r="I870" s="288"/>
      <c r="J870" s="288"/>
      <c r="K870" s="288"/>
      <c r="L870" s="288"/>
      <c r="M870" s="288"/>
      <c r="N870" s="288">
        <v>12</v>
      </c>
      <c r="O870" s="288"/>
      <c r="P870" s="288"/>
      <c r="Q870" s="288"/>
      <c r="R870" s="288"/>
      <c r="S870" s="288"/>
      <c r="T870" s="288"/>
      <c r="U870" s="288"/>
      <c r="V870" s="288"/>
      <c r="W870" s="288"/>
      <c r="X870" s="288"/>
      <c r="Y870" s="419"/>
      <c r="Z870" s="408"/>
      <c r="AA870" s="408"/>
      <c r="AB870" s="408"/>
      <c r="AC870" s="408"/>
      <c r="AD870" s="408"/>
      <c r="AE870" s="408"/>
      <c r="AF870" s="408"/>
      <c r="AG870" s="408"/>
      <c r="AH870" s="408"/>
      <c r="AI870" s="408"/>
      <c r="AJ870" s="408"/>
      <c r="AK870" s="408"/>
      <c r="AL870" s="408"/>
      <c r="AM870" s="289">
        <f>SUM(Y870:AL870)</f>
        <v>0</v>
      </c>
    </row>
    <row r="871" spans="1:39" hidden="1" outlineLevel="1">
      <c r="A871" s="524"/>
      <c r="B871" s="287" t="s">
        <v>341</v>
      </c>
      <c r="C871" s="284" t="s">
        <v>162</v>
      </c>
      <c r="D871" s="288"/>
      <c r="E871" s="288"/>
      <c r="F871" s="288"/>
      <c r="G871" s="288"/>
      <c r="H871" s="288"/>
      <c r="I871" s="288"/>
      <c r="J871" s="288"/>
      <c r="K871" s="288"/>
      <c r="L871" s="288"/>
      <c r="M871" s="288"/>
      <c r="N871" s="288">
        <f>N870</f>
        <v>12</v>
      </c>
      <c r="O871" s="288"/>
      <c r="P871" s="288"/>
      <c r="Q871" s="288"/>
      <c r="R871" s="288"/>
      <c r="S871" s="288"/>
      <c r="T871" s="288"/>
      <c r="U871" s="288"/>
      <c r="V871" s="288"/>
      <c r="W871" s="288"/>
      <c r="X871" s="288"/>
      <c r="Y871" s="404">
        <f>Y870</f>
        <v>0</v>
      </c>
      <c r="Z871" s="404">
        <f t="shared" ref="Z871" si="2562">Z870</f>
        <v>0</v>
      </c>
      <c r="AA871" s="404">
        <f t="shared" ref="AA871" si="2563">AA870</f>
        <v>0</v>
      </c>
      <c r="AB871" s="404">
        <f t="shared" ref="AB871" si="2564">AB870</f>
        <v>0</v>
      </c>
      <c r="AC871" s="404">
        <f t="shared" ref="AC871" si="2565">AC870</f>
        <v>0</v>
      </c>
      <c r="AD871" s="404">
        <f t="shared" ref="AD871" si="2566">AD870</f>
        <v>0</v>
      </c>
      <c r="AE871" s="404">
        <f t="shared" ref="AE871" si="2567">AE870</f>
        <v>0</v>
      </c>
      <c r="AF871" s="404">
        <f t="shared" ref="AF871" si="2568">AF870</f>
        <v>0</v>
      </c>
      <c r="AG871" s="404">
        <f t="shared" ref="AG871" si="2569">AG870</f>
        <v>0</v>
      </c>
      <c r="AH871" s="404">
        <f t="shared" ref="AH871" si="2570">AH870</f>
        <v>0</v>
      </c>
      <c r="AI871" s="404">
        <f t="shared" ref="AI871" si="2571">AI870</f>
        <v>0</v>
      </c>
      <c r="AJ871" s="404">
        <f t="shared" ref="AJ871" si="2572">AJ870</f>
        <v>0</v>
      </c>
      <c r="AK871" s="404">
        <f t="shared" ref="AK871" si="2573">AK870</f>
        <v>0</v>
      </c>
      <c r="AL871" s="404">
        <f t="shared" ref="AL871" si="2574">AL870</f>
        <v>0</v>
      </c>
      <c r="AM871" s="299"/>
    </row>
    <row r="872" spans="1:39" hidden="1" outlineLevel="1">
      <c r="A872" s="524"/>
      <c r="B872" s="287"/>
      <c r="C872" s="284"/>
      <c r="D872" s="284"/>
      <c r="E872" s="284"/>
      <c r="F872" s="284"/>
      <c r="G872" s="284"/>
      <c r="H872" s="284"/>
      <c r="I872" s="284"/>
      <c r="J872" s="284"/>
      <c r="K872" s="284"/>
      <c r="L872" s="284"/>
      <c r="M872" s="284"/>
      <c r="N872" s="284"/>
      <c r="O872" s="284"/>
      <c r="P872" s="284"/>
      <c r="Q872" s="284"/>
      <c r="R872" s="284"/>
      <c r="S872" s="284"/>
      <c r="T872" s="284"/>
      <c r="U872" s="284"/>
      <c r="V872" s="284"/>
      <c r="W872" s="284"/>
      <c r="X872" s="284"/>
      <c r="Y872" s="405"/>
      <c r="Z872" s="418"/>
      <c r="AA872" s="418"/>
      <c r="AB872" s="418"/>
      <c r="AC872" s="418"/>
      <c r="AD872" s="418"/>
      <c r="AE872" s="418"/>
      <c r="AF872" s="418"/>
      <c r="AG872" s="418"/>
      <c r="AH872" s="418"/>
      <c r="AI872" s="418"/>
      <c r="AJ872" s="418"/>
      <c r="AK872" s="418"/>
      <c r="AL872" s="418"/>
      <c r="AM872" s="299"/>
    </row>
    <row r="873" spans="1:39" ht="30" hidden="1" outlineLevel="1">
      <c r="A873" s="524">
        <v>28</v>
      </c>
      <c r="B873" s="421" t="s">
        <v>119</v>
      </c>
      <c r="C873" s="284" t="s">
        <v>24</v>
      </c>
      <c r="D873" s="288"/>
      <c r="E873" s="288"/>
      <c r="F873" s="288"/>
      <c r="G873" s="288"/>
      <c r="H873" s="288"/>
      <c r="I873" s="288"/>
      <c r="J873" s="288"/>
      <c r="K873" s="288"/>
      <c r="L873" s="288"/>
      <c r="M873" s="288"/>
      <c r="N873" s="288">
        <v>12</v>
      </c>
      <c r="O873" s="288"/>
      <c r="P873" s="288"/>
      <c r="Q873" s="288"/>
      <c r="R873" s="288"/>
      <c r="S873" s="288"/>
      <c r="T873" s="288"/>
      <c r="U873" s="288"/>
      <c r="V873" s="288"/>
      <c r="W873" s="288"/>
      <c r="X873" s="288"/>
      <c r="Y873" s="419"/>
      <c r="Z873" s="408"/>
      <c r="AA873" s="408"/>
      <c r="AB873" s="408"/>
      <c r="AC873" s="408"/>
      <c r="AD873" s="408"/>
      <c r="AE873" s="408"/>
      <c r="AF873" s="408"/>
      <c r="AG873" s="408"/>
      <c r="AH873" s="408"/>
      <c r="AI873" s="408"/>
      <c r="AJ873" s="408"/>
      <c r="AK873" s="408"/>
      <c r="AL873" s="408"/>
      <c r="AM873" s="289">
        <f>SUM(Y873:AL873)</f>
        <v>0</v>
      </c>
    </row>
    <row r="874" spans="1:39" hidden="1" outlineLevel="1">
      <c r="A874" s="524"/>
      <c r="B874" s="287" t="s">
        <v>341</v>
      </c>
      <c r="C874" s="284" t="s">
        <v>162</v>
      </c>
      <c r="D874" s="288"/>
      <c r="E874" s="288"/>
      <c r="F874" s="288"/>
      <c r="G874" s="288"/>
      <c r="H874" s="288"/>
      <c r="I874" s="288"/>
      <c r="J874" s="288"/>
      <c r="K874" s="288"/>
      <c r="L874" s="288"/>
      <c r="M874" s="288"/>
      <c r="N874" s="288">
        <f>N873</f>
        <v>12</v>
      </c>
      <c r="O874" s="288"/>
      <c r="P874" s="288"/>
      <c r="Q874" s="288"/>
      <c r="R874" s="288"/>
      <c r="S874" s="288"/>
      <c r="T874" s="288"/>
      <c r="U874" s="288"/>
      <c r="V874" s="288"/>
      <c r="W874" s="288"/>
      <c r="X874" s="288"/>
      <c r="Y874" s="404">
        <f>Y873</f>
        <v>0</v>
      </c>
      <c r="Z874" s="404">
        <f t="shared" ref="Z874" si="2575">Z873</f>
        <v>0</v>
      </c>
      <c r="AA874" s="404">
        <f t="shared" ref="AA874" si="2576">AA873</f>
        <v>0</v>
      </c>
      <c r="AB874" s="404">
        <f t="shared" ref="AB874" si="2577">AB873</f>
        <v>0</v>
      </c>
      <c r="AC874" s="404">
        <f t="shared" ref="AC874" si="2578">AC873</f>
        <v>0</v>
      </c>
      <c r="AD874" s="404">
        <f t="shared" ref="AD874" si="2579">AD873</f>
        <v>0</v>
      </c>
      <c r="AE874" s="404">
        <f t="shared" ref="AE874" si="2580">AE873</f>
        <v>0</v>
      </c>
      <c r="AF874" s="404">
        <f t="shared" ref="AF874" si="2581">AF873</f>
        <v>0</v>
      </c>
      <c r="AG874" s="404">
        <f t="shared" ref="AG874" si="2582">AG873</f>
        <v>0</v>
      </c>
      <c r="AH874" s="404">
        <f t="shared" ref="AH874" si="2583">AH873</f>
        <v>0</v>
      </c>
      <c r="AI874" s="404">
        <f t="shared" ref="AI874" si="2584">AI873</f>
        <v>0</v>
      </c>
      <c r="AJ874" s="404">
        <f t="shared" ref="AJ874" si="2585">AJ873</f>
        <v>0</v>
      </c>
      <c r="AK874" s="404">
        <f t="shared" ref="AK874" si="2586">AK873</f>
        <v>0</v>
      </c>
      <c r="AL874" s="404">
        <f t="shared" ref="AL874" si="2587">AL873</f>
        <v>0</v>
      </c>
      <c r="AM874" s="299"/>
    </row>
    <row r="875" spans="1:39" hidden="1" outlineLevel="1">
      <c r="A875" s="524"/>
      <c r="B875" s="287"/>
      <c r="C875" s="284"/>
      <c r="D875" s="284"/>
      <c r="E875" s="284"/>
      <c r="F875" s="284"/>
      <c r="G875" s="284"/>
      <c r="H875" s="284"/>
      <c r="I875" s="284"/>
      <c r="J875" s="284"/>
      <c r="K875" s="284"/>
      <c r="L875" s="284"/>
      <c r="M875" s="284"/>
      <c r="N875" s="284"/>
      <c r="O875" s="284"/>
      <c r="P875" s="284"/>
      <c r="Q875" s="284"/>
      <c r="R875" s="284"/>
      <c r="S875" s="284"/>
      <c r="T875" s="284"/>
      <c r="U875" s="284"/>
      <c r="V875" s="284"/>
      <c r="W875" s="284"/>
      <c r="X875" s="284"/>
      <c r="Y875" s="405"/>
      <c r="Z875" s="418"/>
      <c r="AA875" s="418"/>
      <c r="AB875" s="418"/>
      <c r="AC875" s="418"/>
      <c r="AD875" s="418"/>
      <c r="AE875" s="418"/>
      <c r="AF875" s="418"/>
      <c r="AG875" s="418"/>
      <c r="AH875" s="418"/>
      <c r="AI875" s="418"/>
      <c r="AJ875" s="418"/>
      <c r="AK875" s="418"/>
      <c r="AL875" s="418"/>
      <c r="AM875" s="299"/>
    </row>
    <row r="876" spans="1:39" ht="30" hidden="1" outlineLevel="1">
      <c r="A876" s="524">
        <v>29</v>
      </c>
      <c r="B876" s="421" t="s">
        <v>120</v>
      </c>
      <c r="C876" s="284" t="s">
        <v>24</v>
      </c>
      <c r="D876" s="288"/>
      <c r="E876" s="288"/>
      <c r="F876" s="288"/>
      <c r="G876" s="288"/>
      <c r="H876" s="288"/>
      <c r="I876" s="288"/>
      <c r="J876" s="288"/>
      <c r="K876" s="288"/>
      <c r="L876" s="288"/>
      <c r="M876" s="288"/>
      <c r="N876" s="288">
        <v>3</v>
      </c>
      <c r="O876" s="288"/>
      <c r="P876" s="288"/>
      <c r="Q876" s="288"/>
      <c r="R876" s="288"/>
      <c r="S876" s="288"/>
      <c r="T876" s="288"/>
      <c r="U876" s="288"/>
      <c r="V876" s="288"/>
      <c r="W876" s="288"/>
      <c r="X876" s="288"/>
      <c r="Y876" s="419"/>
      <c r="Z876" s="408"/>
      <c r="AA876" s="408"/>
      <c r="AB876" s="408"/>
      <c r="AC876" s="408"/>
      <c r="AD876" s="408"/>
      <c r="AE876" s="408"/>
      <c r="AF876" s="408"/>
      <c r="AG876" s="408"/>
      <c r="AH876" s="408"/>
      <c r="AI876" s="408"/>
      <c r="AJ876" s="408"/>
      <c r="AK876" s="408"/>
      <c r="AL876" s="408"/>
      <c r="AM876" s="289">
        <f>SUM(Y876:AL876)</f>
        <v>0</v>
      </c>
    </row>
    <row r="877" spans="1:39" hidden="1" outlineLevel="1">
      <c r="A877" s="524"/>
      <c r="B877" s="287" t="s">
        <v>341</v>
      </c>
      <c r="C877" s="284" t="s">
        <v>162</v>
      </c>
      <c r="D877" s="288"/>
      <c r="E877" s="288"/>
      <c r="F877" s="288"/>
      <c r="G877" s="288"/>
      <c r="H877" s="288"/>
      <c r="I877" s="288"/>
      <c r="J877" s="288"/>
      <c r="K877" s="288"/>
      <c r="L877" s="288"/>
      <c r="M877" s="288"/>
      <c r="N877" s="288">
        <f>N876</f>
        <v>3</v>
      </c>
      <c r="O877" s="288"/>
      <c r="P877" s="288"/>
      <c r="Q877" s="288"/>
      <c r="R877" s="288"/>
      <c r="S877" s="288"/>
      <c r="T877" s="288"/>
      <c r="U877" s="288"/>
      <c r="V877" s="288"/>
      <c r="W877" s="288"/>
      <c r="X877" s="288"/>
      <c r="Y877" s="404">
        <f>Y876</f>
        <v>0</v>
      </c>
      <c r="Z877" s="404">
        <f t="shared" ref="Z877" si="2588">Z876</f>
        <v>0</v>
      </c>
      <c r="AA877" s="404">
        <f t="shared" ref="AA877" si="2589">AA876</f>
        <v>0</v>
      </c>
      <c r="AB877" s="404">
        <f t="shared" ref="AB877" si="2590">AB876</f>
        <v>0</v>
      </c>
      <c r="AC877" s="404">
        <f t="shared" ref="AC877" si="2591">AC876</f>
        <v>0</v>
      </c>
      <c r="AD877" s="404">
        <f t="shared" ref="AD877" si="2592">AD876</f>
        <v>0</v>
      </c>
      <c r="AE877" s="404">
        <f t="shared" ref="AE877" si="2593">AE876</f>
        <v>0</v>
      </c>
      <c r="AF877" s="404">
        <f t="shared" ref="AF877" si="2594">AF876</f>
        <v>0</v>
      </c>
      <c r="AG877" s="404">
        <f t="shared" ref="AG877" si="2595">AG876</f>
        <v>0</v>
      </c>
      <c r="AH877" s="404">
        <f t="shared" ref="AH877" si="2596">AH876</f>
        <v>0</v>
      </c>
      <c r="AI877" s="404">
        <f t="shared" ref="AI877" si="2597">AI876</f>
        <v>0</v>
      </c>
      <c r="AJ877" s="404">
        <f t="shared" ref="AJ877" si="2598">AJ876</f>
        <v>0</v>
      </c>
      <c r="AK877" s="404">
        <f t="shared" ref="AK877" si="2599">AK876</f>
        <v>0</v>
      </c>
      <c r="AL877" s="404">
        <f t="shared" ref="AL877" si="2600">AL876</f>
        <v>0</v>
      </c>
      <c r="AM877" s="299"/>
    </row>
    <row r="878" spans="1:39" hidden="1" outlineLevel="1">
      <c r="A878" s="524"/>
      <c r="B878" s="287"/>
      <c r="C878" s="284"/>
      <c r="D878" s="284"/>
      <c r="E878" s="284"/>
      <c r="F878" s="284"/>
      <c r="G878" s="284"/>
      <c r="H878" s="284"/>
      <c r="I878" s="284"/>
      <c r="J878" s="284"/>
      <c r="K878" s="284"/>
      <c r="L878" s="284"/>
      <c r="M878" s="284"/>
      <c r="N878" s="284"/>
      <c r="O878" s="284"/>
      <c r="P878" s="284"/>
      <c r="Q878" s="284"/>
      <c r="R878" s="284"/>
      <c r="S878" s="284"/>
      <c r="T878" s="284"/>
      <c r="U878" s="284"/>
      <c r="V878" s="284"/>
      <c r="W878" s="284"/>
      <c r="X878" s="284"/>
      <c r="Y878" s="405"/>
      <c r="Z878" s="418"/>
      <c r="AA878" s="418"/>
      <c r="AB878" s="418"/>
      <c r="AC878" s="418"/>
      <c r="AD878" s="418"/>
      <c r="AE878" s="418"/>
      <c r="AF878" s="418"/>
      <c r="AG878" s="418"/>
      <c r="AH878" s="418"/>
      <c r="AI878" s="418"/>
      <c r="AJ878" s="418"/>
      <c r="AK878" s="418"/>
      <c r="AL878" s="418"/>
      <c r="AM878" s="299"/>
    </row>
    <row r="879" spans="1:39" ht="30" hidden="1" outlineLevel="1">
      <c r="A879" s="524">
        <v>30</v>
      </c>
      <c r="B879" s="421" t="s">
        <v>121</v>
      </c>
      <c r="C879" s="284" t="s">
        <v>24</v>
      </c>
      <c r="D879" s="288"/>
      <c r="E879" s="288"/>
      <c r="F879" s="288"/>
      <c r="G879" s="288"/>
      <c r="H879" s="288"/>
      <c r="I879" s="288"/>
      <c r="J879" s="288"/>
      <c r="K879" s="288"/>
      <c r="L879" s="288"/>
      <c r="M879" s="288"/>
      <c r="N879" s="288">
        <v>12</v>
      </c>
      <c r="O879" s="288"/>
      <c r="P879" s="288"/>
      <c r="Q879" s="288"/>
      <c r="R879" s="288"/>
      <c r="S879" s="288"/>
      <c r="T879" s="288"/>
      <c r="U879" s="288"/>
      <c r="V879" s="288"/>
      <c r="W879" s="288"/>
      <c r="X879" s="288"/>
      <c r="Y879" s="419"/>
      <c r="Z879" s="408"/>
      <c r="AA879" s="408"/>
      <c r="AB879" s="408"/>
      <c r="AC879" s="408"/>
      <c r="AD879" s="408"/>
      <c r="AE879" s="408"/>
      <c r="AF879" s="408"/>
      <c r="AG879" s="408"/>
      <c r="AH879" s="408"/>
      <c r="AI879" s="408"/>
      <c r="AJ879" s="408"/>
      <c r="AK879" s="408"/>
      <c r="AL879" s="408"/>
      <c r="AM879" s="289">
        <f>SUM(Y879:AL879)</f>
        <v>0</v>
      </c>
    </row>
    <row r="880" spans="1:39" hidden="1" outlineLevel="1">
      <c r="A880" s="524"/>
      <c r="B880" s="287" t="s">
        <v>341</v>
      </c>
      <c r="C880" s="284" t="s">
        <v>162</v>
      </c>
      <c r="D880" s="288"/>
      <c r="E880" s="288"/>
      <c r="F880" s="288"/>
      <c r="G880" s="288"/>
      <c r="H880" s="288"/>
      <c r="I880" s="288"/>
      <c r="J880" s="288"/>
      <c r="K880" s="288"/>
      <c r="L880" s="288"/>
      <c r="M880" s="288"/>
      <c r="N880" s="288">
        <f>N879</f>
        <v>12</v>
      </c>
      <c r="O880" s="288"/>
      <c r="P880" s="288"/>
      <c r="Q880" s="288"/>
      <c r="R880" s="288"/>
      <c r="S880" s="288"/>
      <c r="T880" s="288"/>
      <c r="U880" s="288"/>
      <c r="V880" s="288"/>
      <c r="W880" s="288"/>
      <c r="X880" s="288"/>
      <c r="Y880" s="404">
        <f>Y879</f>
        <v>0</v>
      </c>
      <c r="Z880" s="404">
        <f t="shared" ref="Z880" si="2601">Z879</f>
        <v>0</v>
      </c>
      <c r="AA880" s="404">
        <f t="shared" ref="AA880" si="2602">AA879</f>
        <v>0</v>
      </c>
      <c r="AB880" s="404">
        <f t="shared" ref="AB880" si="2603">AB879</f>
        <v>0</v>
      </c>
      <c r="AC880" s="404">
        <f t="shared" ref="AC880" si="2604">AC879</f>
        <v>0</v>
      </c>
      <c r="AD880" s="404">
        <f t="shared" ref="AD880" si="2605">AD879</f>
        <v>0</v>
      </c>
      <c r="AE880" s="404">
        <f t="shared" ref="AE880" si="2606">AE879</f>
        <v>0</v>
      </c>
      <c r="AF880" s="404">
        <f t="shared" ref="AF880" si="2607">AF879</f>
        <v>0</v>
      </c>
      <c r="AG880" s="404">
        <f t="shared" ref="AG880" si="2608">AG879</f>
        <v>0</v>
      </c>
      <c r="AH880" s="404">
        <f t="shared" ref="AH880" si="2609">AH879</f>
        <v>0</v>
      </c>
      <c r="AI880" s="404">
        <f t="shared" ref="AI880" si="2610">AI879</f>
        <v>0</v>
      </c>
      <c r="AJ880" s="404">
        <f t="shared" ref="AJ880" si="2611">AJ879</f>
        <v>0</v>
      </c>
      <c r="AK880" s="404">
        <f t="shared" ref="AK880" si="2612">AK879</f>
        <v>0</v>
      </c>
      <c r="AL880" s="404">
        <f t="shared" ref="AL880" si="2613">AL879</f>
        <v>0</v>
      </c>
      <c r="AM880" s="299"/>
    </row>
    <row r="881" spans="1:39" hidden="1" outlineLevel="1">
      <c r="A881" s="524"/>
      <c r="B881" s="287"/>
      <c r="C881" s="284"/>
      <c r="D881" s="284"/>
      <c r="E881" s="284"/>
      <c r="F881" s="284"/>
      <c r="G881" s="284"/>
      <c r="H881" s="284"/>
      <c r="I881" s="284"/>
      <c r="J881" s="284"/>
      <c r="K881" s="284"/>
      <c r="L881" s="284"/>
      <c r="M881" s="284"/>
      <c r="N881" s="284"/>
      <c r="O881" s="284"/>
      <c r="P881" s="284"/>
      <c r="Q881" s="284"/>
      <c r="R881" s="284"/>
      <c r="S881" s="284"/>
      <c r="T881" s="284"/>
      <c r="U881" s="284"/>
      <c r="V881" s="284"/>
      <c r="W881" s="284"/>
      <c r="X881" s="284"/>
      <c r="Y881" s="405"/>
      <c r="Z881" s="418"/>
      <c r="AA881" s="418"/>
      <c r="AB881" s="418"/>
      <c r="AC881" s="418"/>
      <c r="AD881" s="418"/>
      <c r="AE881" s="418"/>
      <c r="AF881" s="418"/>
      <c r="AG881" s="418"/>
      <c r="AH881" s="418"/>
      <c r="AI881" s="418"/>
      <c r="AJ881" s="418"/>
      <c r="AK881" s="418"/>
      <c r="AL881" s="418"/>
      <c r="AM881" s="299"/>
    </row>
    <row r="882" spans="1:39" ht="30" hidden="1" outlineLevel="1">
      <c r="A882" s="524">
        <v>31</v>
      </c>
      <c r="B882" s="421" t="s">
        <v>122</v>
      </c>
      <c r="C882" s="284" t="s">
        <v>24</v>
      </c>
      <c r="D882" s="288"/>
      <c r="E882" s="288"/>
      <c r="F882" s="288"/>
      <c r="G882" s="288"/>
      <c r="H882" s="288"/>
      <c r="I882" s="288"/>
      <c r="J882" s="288"/>
      <c r="K882" s="288"/>
      <c r="L882" s="288"/>
      <c r="M882" s="288"/>
      <c r="N882" s="288">
        <v>12</v>
      </c>
      <c r="O882" s="288"/>
      <c r="P882" s="288"/>
      <c r="Q882" s="288"/>
      <c r="R882" s="288"/>
      <c r="S882" s="288"/>
      <c r="T882" s="288"/>
      <c r="U882" s="288"/>
      <c r="V882" s="288"/>
      <c r="W882" s="288"/>
      <c r="X882" s="288"/>
      <c r="Y882" s="419"/>
      <c r="Z882" s="408"/>
      <c r="AA882" s="408"/>
      <c r="AB882" s="408"/>
      <c r="AC882" s="408"/>
      <c r="AD882" s="408"/>
      <c r="AE882" s="408"/>
      <c r="AF882" s="408"/>
      <c r="AG882" s="408"/>
      <c r="AH882" s="408"/>
      <c r="AI882" s="408"/>
      <c r="AJ882" s="408"/>
      <c r="AK882" s="408"/>
      <c r="AL882" s="408"/>
      <c r="AM882" s="289">
        <f>SUM(Y882:AL882)</f>
        <v>0</v>
      </c>
    </row>
    <row r="883" spans="1:39" hidden="1" outlineLevel="1">
      <c r="A883" s="524"/>
      <c r="B883" s="287" t="s">
        <v>341</v>
      </c>
      <c r="C883" s="284" t="s">
        <v>162</v>
      </c>
      <c r="D883" s="288"/>
      <c r="E883" s="288"/>
      <c r="F883" s="288"/>
      <c r="G883" s="288"/>
      <c r="H883" s="288"/>
      <c r="I883" s="288"/>
      <c r="J883" s="288"/>
      <c r="K883" s="288"/>
      <c r="L883" s="288"/>
      <c r="M883" s="288"/>
      <c r="N883" s="288">
        <f>N882</f>
        <v>12</v>
      </c>
      <c r="O883" s="288"/>
      <c r="P883" s="288"/>
      <c r="Q883" s="288"/>
      <c r="R883" s="288"/>
      <c r="S883" s="288"/>
      <c r="T883" s="288"/>
      <c r="U883" s="288"/>
      <c r="V883" s="288"/>
      <c r="W883" s="288"/>
      <c r="X883" s="288"/>
      <c r="Y883" s="404">
        <f>Y882</f>
        <v>0</v>
      </c>
      <c r="Z883" s="404">
        <f t="shared" ref="Z883" si="2614">Z882</f>
        <v>0</v>
      </c>
      <c r="AA883" s="404">
        <f t="shared" ref="AA883" si="2615">AA882</f>
        <v>0</v>
      </c>
      <c r="AB883" s="404">
        <f t="shared" ref="AB883" si="2616">AB882</f>
        <v>0</v>
      </c>
      <c r="AC883" s="404">
        <f t="shared" ref="AC883" si="2617">AC882</f>
        <v>0</v>
      </c>
      <c r="AD883" s="404">
        <f t="shared" ref="AD883" si="2618">AD882</f>
        <v>0</v>
      </c>
      <c r="AE883" s="404">
        <f t="shared" ref="AE883" si="2619">AE882</f>
        <v>0</v>
      </c>
      <c r="AF883" s="404">
        <f t="shared" ref="AF883" si="2620">AF882</f>
        <v>0</v>
      </c>
      <c r="AG883" s="404">
        <f t="shared" ref="AG883" si="2621">AG882</f>
        <v>0</v>
      </c>
      <c r="AH883" s="404">
        <f t="shared" ref="AH883" si="2622">AH882</f>
        <v>0</v>
      </c>
      <c r="AI883" s="404">
        <f t="shared" ref="AI883" si="2623">AI882</f>
        <v>0</v>
      </c>
      <c r="AJ883" s="404">
        <f t="shared" ref="AJ883" si="2624">AJ882</f>
        <v>0</v>
      </c>
      <c r="AK883" s="404">
        <f t="shared" ref="AK883" si="2625">AK882</f>
        <v>0</v>
      </c>
      <c r="AL883" s="404">
        <f t="shared" ref="AL883" si="2626">AL882</f>
        <v>0</v>
      </c>
      <c r="AM883" s="299"/>
    </row>
    <row r="884" spans="1:39" hidden="1" outlineLevel="1">
      <c r="A884" s="524"/>
      <c r="B884" s="421"/>
      <c r="C884" s="284"/>
      <c r="D884" s="284"/>
      <c r="E884" s="284"/>
      <c r="F884" s="284"/>
      <c r="G884" s="284"/>
      <c r="H884" s="284"/>
      <c r="I884" s="284"/>
      <c r="J884" s="284"/>
      <c r="K884" s="284"/>
      <c r="L884" s="284"/>
      <c r="M884" s="284"/>
      <c r="N884" s="284"/>
      <c r="O884" s="284"/>
      <c r="P884" s="284"/>
      <c r="Q884" s="284"/>
      <c r="R884" s="284"/>
      <c r="S884" s="284"/>
      <c r="T884" s="284"/>
      <c r="U884" s="284"/>
      <c r="V884" s="284"/>
      <c r="W884" s="284"/>
      <c r="X884" s="284"/>
      <c r="Y884" s="405"/>
      <c r="Z884" s="418"/>
      <c r="AA884" s="418"/>
      <c r="AB884" s="418"/>
      <c r="AC884" s="418"/>
      <c r="AD884" s="418"/>
      <c r="AE884" s="418"/>
      <c r="AF884" s="418"/>
      <c r="AG884" s="418"/>
      <c r="AH884" s="418"/>
      <c r="AI884" s="418"/>
      <c r="AJ884" s="418"/>
      <c r="AK884" s="418"/>
      <c r="AL884" s="418"/>
      <c r="AM884" s="299"/>
    </row>
    <row r="885" spans="1:39" ht="30" hidden="1" outlineLevel="1">
      <c r="A885" s="524">
        <v>32</v>
      </c>
      <c r="B885" s="421" t="s">
        <v>123</v>
      </c>
      <c r="C885" s="284" t="s">
        <v>24</v>
      </c>
      <c r="D885" s="288"/>
      <c r="E885" s="288"/>
      <c r="F885" s="288"/>
      <c r="G885" s="288"/>
      <c r="H885" s="288"/>
      <c r="I885" s="288"/>
      <c r="J885" s="288"/>
      <c r="K885" s="288"/>
      <c r="L885" s="288"/>
      <c r="M885" s="288"/>
      <c r="N885" s="288">
        <v>12</v>
      </c>
      <c r="O885" s="288"/>
      <c r="P885" s="288"/>
      <c r="Q885" s="288"/>
      <c r="R885" s="288"/>
      <c r="S885" s="288"/>
      <c r="T885" s="288"/>
      <c r="U885" s="288"/>
      <c r="V885" s="288"/>
      <c r="W885" s="288"/>
      <c r="X885" s="288"/>
      <c r="Y885" s="419"/>
      <c r="Z885" s="408"/>
      <c r="AA885" s="408"/>
      <c r="AB885" s="408"/>
      <c r="AC885" s="408"/>
      <c r="AD885" s="408"/>
      <c r="AE885" s="408"/>
      <c r="AF885" s="408"/>
      <c r="AG885" s="408"/>
      <c r="AH885" s="408"/>
      <c r="AI885" s="408"/>
      <c r="AJ885" s="408"/>
      <c r="AK885" s="408"/>
      <c r="AL885" s="408"/>
      <c r="AM885" s="289">
        <f>SUM(Y885:AL885)</f>
        <v>0</v>
      </c>
    </row>
    <row r="886" spans="1:39" hidden="1" outlineLevel="1">
      <c r="A886" s="524"/>
      <c r="B886" s="287" t="s">
        <v>341</v>
      </c>
      <c r="C886" s="284" t="s">
        <v>162</v>
      </c>
      <c r="D886" s="288"/>
      <c r="E886" s="288"/>
      <c r="F886" s="288"/>
      <c r="G886" s="288"/>
      <c r="H886" s="288"/>
      <c r="I886" s="288"/>
      <c r="J886" s="288"/>
      <c r="K886" s="288"/>
      <c r="L886" s="288"/>
      <c r="M886" s="288"/>
      <c r="N886" s="288">
        <f>N885</f>
        <v>12</v>
      </c>
      <c r="O886" s="288"/>
      <c r="P886" s="288"/>
      <c r="Q886" s="288"/>
      <c r="R886" s="288"/>
      <c r="S886" s="288"/>
      <c r="T886" s="288"/>
      <c r="U886" s="288"/>
      <c r="V886" s="288"/>
      <c r="W886" s="288"/>
      <c r="X886" s="288"/>
      <c r="Y886" s="404">
        <f>Y885</f>
        <v>0</v>
      </c>
      <c r="Z886" s="404">
        <f t="shared" ref="Z886" si="2627">Z885</f>
        <v>0</v>
      </c>
      <c r="AA886" s="404">
        <f t="shared" ref="AA886" si="2628">AA885</f>
        <v>0</v>
      </c>
      <c r="AB886" s="404">
        <f t="shared" ref="AB886" si="2629">AB885</f>
        <v>0</v>
      </c>
      <c r="AC886" s="404">
        <f t="shared" ref="AC886" si="2630">AC885</f>
        <v>0</v>
      </c>
      <c r="AD886" s="404">
        <f t="shared" ref="AD886" si="2631">AD885</f>
        <v>0</v>
      </c>
      <c r="AE886" s="404">
        <f t="shared" ref="AE886" si="2632">AE885</f>
        <v>0</v>
      </c>
      <c r="AF886" s="404">
        <f t="shared" ref="AF886" si="2633">AF885</f>
        <v>0</v>
      </c>
      <c r="AG886" s="404">
        <f t="shared" ref="AG886" si="2634">AG885</f>
        <v>0</v>
      </c>
      <c r="AH886" s="404">
        <f t="shared" ref="AH886" si="2635">AH885</f>
        <v>0</v>
      </c>
      <c r="AI886" s="404">
        <f t="shared" ref="AI886" si="2636">AI885</f>
        <v>0</v>
      </c>
      <c r="AJ886" s="404">
        <f t="shared" ref="AJ886" si="2637">AJ885</f>
        <v>0</v>
      </c>
      <c r="AK886" s="404">
        <f t="shared" ref="AK886" si="2638">AK885</f>
        <v>0</v>
      </c>
      <c r="AL886" s="404">
        <f>AL885</f>
        <v>0</v>
      </c>
      <c r="AM886" s="299"/>
    </row>
    <row r="887" spans="1:39" hidden="1" outlineLevel="1">
      <c r="A887" s="524"/>
      <c r="B887" s="421"/>
      <c r="C887" s="284"/>
      <c r="D887" s="284"/>
      <c r="E887" s="284"/>
      <c r="F887" s="284"/>
      <c r="G887" s="284"/>
      <c r="H887" s="284"/>
      <c r="I887" s="284"/>
      <c r="J887" s="284"/>
      <c r="K887" s="284"/>
      <c r="L887" s="284"/>
      <c r="M887" s="284"/>
      <c r="N887" s="284"/>
      <c r="O887" s="284"/>
      <c r="P887" s="284"/>
      <c r="Q887" s="284"/>
      <c r="R887" s="284"/>
      <c r="S887" s="284"/>
      <c r="T887" s="284"/>
      <c r="U887" s="284"/>
      <c r="V887" s="284"/>
      <c r="W887" s="284"/>
      <c r="X887" s="284"/>
      <c r="Y887" s="405"/>
      <c r="Z887" s="418"/>
      <c r="AA887" s="418"/>
      <c r="AB887" s="418"/>
      <c r="AC887" s="418"/>
      <c r="AD887" s="418"/>
      <c r="AE887" s="418"/>
      <c r="AF887" s="418"/>
      <c r="AG887" s="418"/>
      <c r="AH887" s="418"/>
      <c r="AI887" s="418"/>
      <c r="AJ887" s="418"/>
      <c r="AK887" s="418"/>
      <c r="AL887" s="418"/>
      <c r="AM887" s="299"/>
    </row>
    <row r="888" spans="1:39" ht="15.75" hidden="1" outlineLevel="1">
      <c r="A888" s="524"/>
      <c r="B888" s="281" t="s">
        <v>500</v>
      </c>
      <c r="C888" s="284"/>
      <c r="D888" s="284"/>
      <c r="E888" s="284"/>
      <c r="F888" s="284"/>
      <c r="G888" s="284"/>
      <c r="H888" s="284"/>
      <c r="I888" s="284"/>
      <c r="J888" s="284"/>
      <c r="K888" s="284"/>
      <c r="L888" s="284"/>
      <c r="M888" s="284"/>
      <c r="N888" s="284"/>
      <c r="O888" s="284"/>
      <c r="P888" s="284"/>
      <c r="Q888" s="284"/>
      <c r="R888" s="284"/>
      <c r="S888" s="284"/>
      <c r="T888" s="284"/>
      <c r="U888" s="284"/>
      <c r="V888" s="284"/>
      <c r="W888" s="284"/>
      <c r="X888" s="284"/>
      <c r="Y888" s="405"/>
      <c r="Z888" s="418"/>
      <c r="AA888" s="418"/>
      <c r="AB888" s="418"/>
      <c r="AC888" s="418"/>
      <c r="AD888" s="418"/>
      <c r="AE888" s="418"/>
      <c r="AF888" s="418"/>
      <c r="AG888" s="418"/>
      <c r="AH888" s="418"/>
      <c r="AI888" s="418"/>
      <c r="AJ888" s="418"/>
      <c r="AK888" s="418"/>
      <c r="AL888" s="418"/>
      <c r="AM888" s="299"/>
    </row>
    <row r="889" spans="1:39" hidden="1" outlineLevel="1">
      <c r="A889" s="524">
        <v>33</v>
      </c>
      <c r="B889" s="421" t="s">
        <v>124</v>
      </c>
      <c r="C889" s="284" t="s">
        <v>24</v>
      </c>
      <c r="D889" s="288"/>
      <c r="E889" s="288"/>
      <c r="F889" s="288"/>
      <c r="G889" s="288"/>
      <c r="H889" s="288"/>
      <c r="I889" s="288"/>
      <c r="J889" s="288"/>
      <c r="K889" s="288"/>
      <c r="L889" s="288"/>
      <c r="M889" s="288"/>
      <c r="N889" s="288">
        <v>0</v>
      </c>
      <c r="O889" s="288"/>
      <c r="P889" s="288"/>
      <c r="Q889" s="288"/>
      <c r="R889" s="288"/>
      <c r="S889" s="288"/>
      <c r="T889" s="288"/>
      <c r="U889" s="288"/>
      <c r="V889" s="288"/>
      <c r="W889" s="288"/>
      <c r="X889" s="288"/>
      <c r="Y889" s="419"/>
      <c r="Z889" s="408"/>
      <c r="AA889" s="408"/>
      <c r="AB889" s="408"/>
      <c r="AC889" s="408"/>
      <c r="AD889" s="408"/>
      <c r="AE889" s="408"/>
      <c r="AF889" s="408"/>
      <c r="AG889" s="408"/>
      <c r="AH889" s="408"/>
      <c r="AI889" s="408"/>
      <c r="AJ889" s="408"/>
      <c r="AK889" s="408"/>
      <c r="AL889" s="408"/>
      <c r="AM889" s="289">
        <f>SUM(Y889:AL889)</f>
        <v>0</v>
      </c>
    </row>
    <row r="890" spans="1:39" hidden="1" outlineLevel="1">
      <c r="A890" s="524"/>
      <c r="B890" s="287" t="s">
        <v>341</v>
      </c>
      <c r="C890" s="284" t="s">
        <v>162</v>
      </c>
      <c r="D890" s="288"/>
      <c r="E890" s="288"/>
      <c r="F890" s="288"/>
      <c r="G890" s="288"/>
      <c r="H890" s="288"/>
      <c r="I890" s="288"/>
      <c r="J890" s="288"/>
      <c r="K890" s="288"/>
      <c r="L890" s="288"/>
      <c r="M890" s="288"/>
      <c r="N890" s="288">
        <f>N889</f>
        <v>0</v>
      </c>
      <c r="O890" s="288"/>
      <c r="P890" s="288"/>
      <c r="Q890" s="288"/>
      <c r="R890" s="288"/>
      <c r="S890" s="288"/>
      <c r="T890" s="288"/>
      <c r="U890" s="288"/>
      <c r="V890" s="288"/>
      <c r="W890" s="288"/>
      <c r="X890" s="288"/>
      <c r="Y890" s="404">
        <f>Y889</f>
        <v>0</v>
      </c>
      <c r="Z890" s="404">
        <f t="shared" ref="Z890" si="2639">Z889</f>
        <v>0</v>
      </c>
      <c r="AA890" s="404">
        <f t="shared" ref="AA890" si="2640">AA889</f>
        <v>0</v>
      </c>
      <c r="AB890" s="404">
        <f t="shared" ref="AB890" si="2641">AB889</f>
        <v>0</v>
      </c>
      <c r="AC890" s="404">
        <f t="shared" ref="AC890" si="2642">AC889</f>
        <v>0</v>
      </c>
      <c r="AD890" s="404">
        <f t="shared" ref="AD890" si="2643">AD889</f>
        <v>0</v>
      </c>
      <c r="AE890" s="404">
        <f t="shared" ref="AE890" si="2644">AE889</f>
        <v>0</v>
      </c>
      <c r="AF890" s="404">
        <f t="shared" ref="AF890" si="2645">AF889</f>
        <v>0</v>
      </c>
      <c r="AG890" s="404">
        <f t="shared" ref="AG890" si="2646">AG889</f>
        <v>0</v>
      </c>
      <c r="AH890" s="404">
        <f t="shared" ref="AH890" si="2647">AH889</f>
        <v>0</v>
      </c>
      <c r="AI890" s="404">
        <f t="shared" ref="AI890" si="2648">AI889</f>
        <v>0</v>
      </c>
      <c r="AJ890" s="404">
        <f t="shared" ref="AJ890" si="2649">AJ889</f>
        <v>0</v>
      </c>
      <c r="AK890" s="404">
        <f t="shared" ref="AK890" si="2650">AK889</f>
        <v>0</v>
      </c>
      <c r="AL890" s="404">
        <f t="shared" ref="AL890" si="2651">AL889</f>
        <v>0</v>
      </c>
      <c r="AM890" s="299"/>
    </row>
    <row r="891" spans="1:39" hidden="1" outlineLevel="1">
      <c r="A891" s="524"/>
      <c r="B891" s="421"/>
      <c r="C891" s="284"/>
      <c r="D891" s="284"/>
      <c r="E891" s="284"/>
      <c r="F891" s="284"/>
      <c r="G891" s="284"/>
      <c r="H891" s="284"/>
      <c r="I891" s="284"/>
      <c r="J891" s="284"/>
      <c r="K891" s="284"/>
      <c r="L891" s="284"/>
      <c r="M891" s="284"/>
      <c r="N891" s="284"/>
      <c r="O891" s="284"/>
      <c r="P891" s="284"/>
      <c r="Q891" s="284"/>
      <c r="R891" s="284"/>
      <c r="S891" s="284"/>
      <c r="T891" s="284"/>
      <c r="U891" s="284"/>
      <c r="V891" s="284"/>
      <c r="W891" s="284"/>
      <c r="X891" s="284"/>
      <c r="Y891" s="405"/>
      <c r="Z891" s="418"/>
      <c r="AA891" s="418"/>
      <c r="AB891" s="418"/>
      <c r="AC891" s="418"/>
      <c r="AD891" s="418"/>
      <c r="AE891" s="418"/>
      <c r="AF891" s="418"/>
      <c r="AG891" s="418"/>
      <c r="AH891" s="418"/>
      <c r="AI891" s="418"/>
      <c r="AJ891" s="418"/>
      <c r="AK891" s="418"/>
      <c r="AL891" s="418"/>
      <c r="AM891" s="299"/>
    </row>
    <row r="892" spans="1:39" hidden="1" outlineLevel="1">
      <c r="A892" s="524">
        <v>34</v>
      </c>
      <c r="B892" s="421" t="s">
        <v>125</v>
      </c>
      <c r="C892" s="284" t="s">
        <v>24</v>
      </c>
      <c r="D892" s="288"/>
      <c r="E892" s="288"/>
      <c r="F892" s="288"/>
      <c r="G892" s="288"/>
      <c r="H892" s="288"/>
      <c r="I892" s="288"/>
      <c r="J892" s="288"/>
      <c r="K892" s="288"/>
      <c r="L892" s="288"/>
      <c r="M892" s="288"/>
      <c r="N892" s="288">
        <v>0</v>
      </c>
      <c r="O892" s="288"/>
      <c r="P892" s="288"/>
      <c r="Q892" s="288"/>
      <c r="R892" s="288"/>
      <c r="S892" s="288"/>
      <c r="T892" s="288"/>
      <c r="U892" s="288"/>
      <c r="V892" s="288"/>
      <c r="W892" s="288"/>
      <c r="X892" s="288"/>
      <c r="Y892" s="419"/>
      <c r="Z892" s="408"/>
      <c r="AA892" s="408"/>
      <c r="AB892" s="408"/>
      <c r="AC892" s="408"/>
      <c r="AD892" s="408"/>
      <c r="AE892" s="408"/>
      <c r="AF892" s="408"/>
      <c r="AG892" s="408"/>
      <c r="AH892" s="408"/>
      <c r="AI892" s="408"/>
      <c r="AJ892" s="408"/>
      <c r="AK892" s="408"/>
      <c r="AL892" s="408"/>
      <c r="AM892" s="289">
        <f>SUM(Y892:AL892)</f>
        <v>0</v>
      </c>
    </row>
    <row r="893" spans="1:39" hidden="1" outlineLevel="1">
      <c r="A893" s="524"/>
      <c r="B893" s="287" t="s">
        <v>341</v>
      </c>
      <c r="C893" s="284" t="s">
        <v>162</v>
      </c>
      <c r="D893" s="288"/>
      <c r="E893" s="288"/>
      <c r="F893" s="288"/>
      <c r="G893" s="288"/>
      <c r="H893" s="288"/>
      <c r="I893" s="288"/>
      <c r="J893" s="288"/>
      <c r="K893" s="288"/>
      <c r="L893" s="288"/>
      <c r="M893" s="288"/>
      <c r="N893" s="288">
        <f>N892</f>
        <v>0</v>
      </c>
      <c r="O893" s="288"/>
      <c r="P893" s="288"/>
      <c r="Q893" s="288"/>
      <c r="R893" s="288"/>
      <c r="S893" s="288"/>
      <c r="T893" s="288"/>
      <c r="U893" s="288"/>
      <c r="V893" s="288"/>
      <c r="W893" s="288"/>
      <c r="X893" s="288"/>
      <c r="Y893" s="404">
        <f>Y892</f>
        <v>0</v>
      </c>
      <c r="Z893" s="404">
        <f t="shared" ref="Z893" si="2652">Z892</f>
        <v>0</v>
      </c>
      <c r="AA893" s="404">
        <f t="shared" ref="AA893" si="2653">AA892</f>
        <v>0</v>
      </c>
      <c r="AB893" s="404">
        <f t="shared" ref="AB893" si="2654">AB892</f>
        <v>0</v>
      </c>
      <c r="AC893" s="404">
        <f t="shared" ref="AC893" si="2655">AC892</f>
        <v>0</v>
      </c>
      <c r="AD893" s="404">
        <f t="shared" ref="AD893" si="2656">AD892</f>
        <v>0</v>
      </c>
      <c r="AE893" s="404">
        <f t="shared" ref="AE893" si="2657">AE892</f>
        <v>0</v>
      </c>
      <c r="AF893" s="404">
        <f t="shared" ref="AF893" si="2658">AF892</f>
        <v>0</v>
      </c>
      <c r="AG893" s="404">
        <f t="shared" ref="AG893" si="2659">AG892</f>
        <v>0</v>
      </c>
      <c r="AH893" s="404">
        <f t="shared" ref="AH893" si="2660">AH892</f>
        <v>0</v>
      </c>
      <c r="AI893" s="404">
        <f t="shared" ref="AI893" si="2661">AI892</f>
        <v>0</v>
      </c>
      <c r="AJ893" s="404">
        <f t="shared" ref="AJ893" si="2662">AJ892</f>
        <v>0</v>
      </c>
      <c r="AK893" s="404">
        <f t="shared" ref="AK893" si="2663">AK892</f>
        <v>0</v>
      </c>
      <c r="AL893" s="404">
        <f t="shared" ref="AL893" si="2664">AL892</f>
        <v>0</v>
      </c>
      <c r="AM893" s="299"/>
    </row>
    <row r="894" spans="1:39" hidden="1" outlineLevel="1">
      <c r="A894" s="524"/>
      <c r="B894" s="421"/>
      <c r="C894" s="284"/>
      <c r="D894" s="284"/>
      <c r="E894" s="284"/>
      <c r="F894" s="284"/>
      <c r="G894" s="284"/>
      <c r="H894" s="284"/>
      <c r="I894" s="284"/>
      <c r="J894" s="284"/>
      <c r="K894" s="284"/>
      <c r="L894" s="284"/>
      <c r="M894" s="284"/>
      <c r="N894" s="284"/>
      <c r="O894" s="284"/>
      <c r="P894" s="284"/>
      <c r="Q894" s="284"/>
      <c r="R894" s="284"/>
      <c r="S894" s="284"/>
      <c r="T894" s="284"/>
      <c r="U894" s="284"/>
      <c r="V894" s="284"/>
      <c r="W894" s="284"/>
      <c r="X894" s="284"/>
      <c r="Y894" s="405"/>
      <c r="Z894" s="418"/>
      <c r="AA894" s="418"/>
      <c r="AB894" s="418"/>
      <c r="AC894" s="418"/>
      <c r="AD894" s="418"/>
      <c r="AE894" s="418"/>
      <c r="AF894" s="418"/>
      <c r="AG894" s="418"/>
      <c r="AH894" s="418"/>
      <c r="AI894" s="418"/>
      <c r="AJ894" s="418"/>
      <c r="AK894" s="418"/>
      <c r="AL894" s="418"/>
      <c r="AM894" s="299"/>
    </row>
    <row r="895" spans="1:39" hidden="1" outlineLevel="1">
      <c r="A895" s="524">
        <v>35</v>
      </c>
      <c r="B895" s="421" t="s">
        <v>126</v>
      </c>
      <c r="C895" s="284" t="s">
        <v>24</v>
      </c>
      <c r="D895" s="288"/>
      <c r="E895" s="288"/>
      <c r="F895" s="288"/>
      <c r="G895" s="288"/>
      <c r="H895" s="288"/>
      <c r="I895" s="288"/>
      <c r="J895" s="288"/>
      <c r="K895" s="288"/>
      <c r="L895" s="288"/>
      <c r="M895" s="288"/>
      <c r="N895" s="288">
        <v>0</v>
      </c>
      <c r="O895" s="288"/>
      <c r="P895" s="288"/>
      <c r="Q895" s="288"/>
      <c r="R895" s="288"/>
      <c r="S895" s="288"/>
      <c r="T895" s="288"/>
      <c r="U895" s="288"/>
      <c r="V895" s="288"/>
      <c r="W895" s="288"/>
      <c r="X895" s="288"/>
      <c r="Y895" s="419"/>
      <c r="Z895" s="408"/>
      <c r="AA895" s="408"/>
      <c r="AB895" s="408"/>
      <c r="AC895" s="408"/>
      <c r="AD895" s="408"/>
      <c r="AE895" s="408"/>
      <c r="AF895" s="408"/>
      <c r="AG895" s="408"/>
      <c r="AH895" s="408"/>
      <c r="AI895" s="408"/>
      <c r="AJ895" s="408"/>
      <c r="AK895" s="408"/>
      <c r="AL895" s="408"/>
      <c r="AM895" s="289">
        <f>SUM(Y895:AL895)</f>
        <v>0</v>
      </c>
    </row>
    <row r="896" spans="1:39" hidden="1" outlineLevel="1">
      <c r="A896" s="524"/>
      <c r="B896" s="287" t="s">
        <v>341</v>
      </c>
      <c r="C896" s="284" t="s">
        <v>162</v>
      </c>
      <c r="D896" s="288"/>
      <c r="E896" s="288"/>
      <c r="F896" s="288"/>
      <c r="G896" s="288"/>
      <c r="H896" s="288"/>
      <c r="I896" s="288"/>
      <c r="J896" s="288"/>
      <c r="K896" s="288"/>
      <c r="L896" s="288"/>
      <c r="M896" s="288"/>
      <c r="N896" s="288">
        <f>N895</f>
        <v>0</v>
      </c>
      <c r="O896" s="288"/>
      <c r="P896" s="288"/>
      <c r="Q896" s="288"/>
      <c r="R896" s="288"/>
      <c r="S896" s="288"/>
      <c r="T896" s="288"/>
      <c r="U896" s="288"/>
      <c r="V896" s="288"/>
      <c r="W896" s="288"/>
      <c r="X896" s="288"/>
      <c r="Y896" s="404">
        <f>Y895</f>
        <v>0</v>
      </c>
      <c r="Z896" s="404">
        <f t="shared" ref="Z896" si="2665">Z895</f>
        <v>0</v>
      </c>
      <c r="AA896" s="404">
        <f t="shared" ref="AA896" si="2666">AA895</f>
        <v>0</v>
      </c>
      <c r="AB896" s="404">
        <f t="shared" ref="AB896" si="2667">AB895</f>
        <v>0</v>
      </c>
      <c r="AC896" s="404">
        <f t="shared" ref="AC896" si="2668">AC895</f>
        <v>0</v>
      </c>
      <c r="AD896" s="404">
        <f t="shared" ref="AD896" si="2669">AD895</f>
        <v>0</v>
      </c>
      <c r="AE896" s="404">
        <f t="shared" ref="AE896" si="2670">AE895</f>
        <v>0</v>
      </c>
      <c r="AF896" s="404">
        <f t="shared" ref="AF896" si="2671">AF895</f>
        <v>0</v>
      </c>
      <c r="AG896" s="404">
        <f t="shared" ref="AG896" si="2672">AG895</f>
        <v>0</v>
      </c>
      <c r="AH896" s="404">
        <f t="shared" ref="AH896" si="2673">AH895</f>
        <v>0</v>
      </c>
      <c r="AI896" s="404">
        <f t="shared" ref="AI896" si="2674">AI895</f>
        <v>0</v>
      </c>
      <c r="AJ896" s="404">
        <f t="shared" ref="AJ896" si="2675">AJ895</f>
        <v>0</v>
      </c>
      <c r="AK896" s="404">
        <f t="shared" ref="AK896" si="2676">AK895</f>
        <v>0</v>
      </c>
      <c r="AL896" s="404">
        <f t="shared" ref="AL896" si="2677">AL895</f>
        <v>0</v>
      </c>
      <c r="AM896" s="299"/>
    </row>
    <row r="897" spans="1:39" hidden="1" outlineLevel="1">
      <c r="A897" s="524"/>
      <c r="B897" s="424"/>
      <c r="C897" s="284"/>
      <c r="D897" s="284"/>
      <c r="E897" s="284"/>
      <c r="F897" s="284"/>
      <c r="G897" s="284"/>
      <c r="H897" s="284"/>
      <c r="I897" s="284"/>
      <c r="J897" s="284"/>
      <c r="K897" s="284"/>
      <c r="L897" s="284"/>
      <c r="M897" s="284"/>
      <c r="N897" s="284"/>
      <c r="O897" s="284"/>
      <c r="P897" s="284"/>
      <c r="Q897" s="284"/>
      <c r="R897" s="284"/>
      <c r="S897" s="284"/>
      <c r="T897" s="284"/>
      <c r="U897" s="284"/>
      <c r="V897" s="284"/>
      <c r="W897" s="284"/>
      <c r="X897" s="284"/>
      <c r="Y897" s="405"/>
      <c r="Z897" s="418"/>
      <c r="AA897" s="418"/>
      <c r="AB897" s="418"/>
      <c r="AC897" s="418"/>
      <c r="AD897" s="418"/>
      <c r="AE897" s="418"/>
      <c r="AF897" s="418"/>
      <c r="AG897" s="418"/>
      <c r="AH897" s="418"/>
      <c r="AI897" s="418"/>
      <c r="AJ897" s="418"/>
      <c r="AK897" s="418"/>
      <c r="AL897" s="418"/>
      <c r="AM897" s="299"/>
    </row>
    <row r="898" spans="1:39" ht="15.75" hidden="1" outlineLevel="1">
      <c r="A898" s="524"/>
      <c r="B898" s="281" t="s">
        <v>501</v>
      </c>
      <c r="C898" s="284"/>
      <c r="D898" s="284"/>
      <c r="E898" s="284"/>
      <c r="F898" s="284"/>
      <c r="G898" s="284"/>
      <c r="H898" s="284"/>
      <c r="I898" s="284"/>
      <c r="J898" s="284"/>
      <c r="K898" s="284"/>
      <c r="L898" s="284"/>
      <c r="M898" s="284"/>
      <c r="N898" s="284"/>
      <c r="O898" s="284"/>
      <c r="P898" s="284"/>
      <c r="Q898" s="284"/>
      <c r="R898" s="284"/>
      <c r="S898" s="284"/>
      <c r="T898" s="284"/>
      <c r="U898" s="284"/>
      <c r="V898" s="284"/>
      <c r="W898" s="284"/>
      <c r="X898" s="284"/>
      <c r="Y898" s="405"/>
      <c r="Z898" s="418"/>
      <c r="AA898" s="418"/>
      <c r="AB898" s="418"/>
      <c r="AC898" s="418"/>
      <c r="AD898" s="418"/>
      <c r="AE898" s="418"/>
      <c r="AF898" s="418"/>
      <c r="AG898" s="418"/>
      <c r="AH898" s="418"/>
      <c r="AI898" s="418"/>
      <c r="AJ898" s="418"/>
      <c r="AK898" s="418"/>
      <c r="AL898" s="418"/>
      <c r="AM898" s="299"/>
    </row>
    <row r="899" spans="1:39" ht="45" hidden="1" outlineLevel="1">
      <c r="A899" s="524">
        <v>36</v>
      </c>
      <c r="B899" s="421" t="s">
        <v>127</v>
      </c>
      <c r="C899" s="284" t="s">
        <v>24</v>
      </c>
      <c r="D899" s="288"/>
      <c r="E899" s="288"/>
      <c r="F899" s="288"/>
      <c r="G899" s="288"/>
      <c r="H899" s="288"/>
      <c r="I899" s="288"/>
      <c r="J899" s="288"/>
      <c r="K899" s="288"/>
      <c r="L899" s="288"/>
      <c r="M899" s="288"/>
      <c r="N899" s="288">
        <v>12</v>
      </c>
      <c r="O899" s="288"/>
      <c r="P899" s="288"/>
      <c r="Q899" s="288"/>
      <c r="R899" s="288"/>
      <c r="S899" s="288"/>
      <c r="T899" s="288"/>
      <c r="U899" s="288"/>
      <c r="V899" s="288"/>
      <c r="W899" s="288"/>
      <c r="X899" s="288"/>
      <c r="Y899" s="419"/>
      <c r="Z899" s="408"/>
      <c r="AA899" s="408"/>
      <c r="AB899" s="408"/>
      <c r="AC899" s="408"/>
      <c r="AD899" s="408"/>
      <c r="AE899" s="408"/>
      <c r="AF899" s="408"/>
      <c r="AG899" s="408"/>
      <c r="AH899" s="408"/>
      <c r="AI899" s="408"/>
      <c r="AJ899" s="408"/>
      <c r="AK899" s="408"/>
      <c r="AL899" s="408"/>
      <c r="AM899" s="289">
        <f>SUM(Y899:AL899)</f>
        <v>0</v>
      </c>
    </row>
    <row r="900" spans="1:39" hidden="1" outlineLevel="1">
      <c r="A900" s="524"/>
      <c r="B900" s="287" t="s">
        <v>341</v>
      </c>
      <c r="C900" s="284" t="s">
        <v>162</v>
      </c>
      <c r="D900" s="288"/>
      <c r="E900" s="288"/>
      <c r="F900" s="288"/>
      <c r="G900" s="288"/>
      <c r="H900" s="288"/>
      <c r="I900" s="288"/>
      <c r="J900" s="288"/>
      <c r="K900" s="288"/>
      <c r="L900" s="288"/>
      <c r="M900" s="288"/>
      <c r="N900" s="288">
        <f>N899</f>
        <v>12</v>
      </c>
      <c r="O900" s="288"/>
      <c r="P900" s="288"/>
      <c r="Q900" s="288"/>
      <c r="R900" s="288"/>
      <c r="S900" s="288"/>
      <c r="T900" s="288"/>
      <c r="U900" s="288"/>
      <c r="V900" s="288"/>
      <c r="W900" s="288"/>
      <c r="X900" s="288"/>
      <c r="Y900" s="404">
        <f>Y899</f>
        <v>0</v>
      </c>
      <c r="Z900" s="404">
        <f t="shared" ref="Z900" si="2678">Z899</f>
        <v>0</v>
      </c>
      <c r="AA900" s="404">
        <f t="shared" ref="AA900" si="2679">AA899</f>
        <v>0</v>
      </c>
      <c r="AB900" s="404">
        <f t="shared" ref="AB900" si="2680">AB899</f>
        <v>0</v>
      </c>
      <c r="AC900" s="404">
        <f t="shared" ref="AC900" si="2681">AC899</f>
        <v>0</v>
      </c>
      <c r="AD900" s="404">
        <f t="shared" ref="AD900" si="2682">AD899</f>
        <v>0</v>
      </c>
      <c r="AE900" s="404">
        <f t="shared" ref="AE900" si="2683">AE899</f>
        <v>0</v>
      </c>
      <c r="AF900" s="404">
        <f t="shared" ref="AF900" si="2684">AF899</f>
        <v>0</v>
      </c>
      <c r="AG900" s="404">
        <f t="shared" ref="AG900" si="2685">AG899</f>
        <v>0</v>
      </c>
      <c r="AH900" s="404">
        <f t="shared" ref="AH900" si="2686">AH899</f>
        <v>0</v>
      </c>
      <c r="AI900" s="404">
        <f t="shared" ref="AI900" si="2687">AI899</f>
        <v>0</v>
      </c>
      <c r="AJ900" s="404">
        <f t="shared" ref="AJ900" si="2688">AJ899</f>
        <v>0</v>
      </c>
      <c r="AK900" s="404">
        <f t="shared" ref="AK900" si="2689">AK899</f>
        <v>0</v>
      </c>
      <c r="AL900" s="404">
        <f t="shared" ref="AL900" si="2690">AL899</f>
        <v>0</v>
      </c>
      <c r="AM900" s="299"/>
    </row>
    <row r="901" spans="1:39" hidden="1" outlineLevel="1">
      <c r="A901" s="524"/>
      <c r="B901" s="421"/>
      <c r="C901" s="284"/>
      <c r="D901" s="284"/>
      <c r="E901" s="284"/>
      <c r="F901" s="284"/>
      <c r="G901" s="284"/>
      <c r="H901" s="284"/>
      <c r="I901" s="284"/>
      <c r="J901" s="284"/>
      <c r="K901" s="284"/>
      <c r="L901" s="284"/>
      <c r="M901" s="284"/>
      <c r="N901" s="284"/>
      <c r="O901" s="284"/>
      <c r="P901" s="284"/>
      <c r="Q901" s="284"/>
      <c r="R901" s="284"/>
      <c r="S901" s="284"/>
      <c r="T901" s="284"/>
      <c r="U901" s="284"/>
      <c r="V901" s="284"/>
      <c r="W901" s="284"/>
      <c r="X901" s="284"/>
      <c r="Y901" s="405"/>
      <c r="Z901" s="418"/>
      <c r="AA901" s="418"/>
      <c r="AB901" s="418"/>
      <c r="AC901" s="418"/>
      <c r="AD901" s="418"/>
      <c r="AE901" s="418"/>
      <c r="AF901" s="418"/>
      <c r="AG901" s="418"/>
      <c r="AH901" s="418"/>
      <c r="AI901" s="418"/>
      <c r="AJ901" s="418"/>
      <c r="AK901" s="418"/>
      <c r="AL901" s="418"/>
      <c r="AM901" s="299"/>
    </row>
    <row r="902" spans="1:39" ht="30" hidden="1" outlineLevel="1">
      <c r="A902" s="524">
        <v>37</v>
      </c>
      <c r="B902" s="421" t="s">
        <v>128</v>
      </c>
      <c r="C902" s="284" t="s">
        <v>24</v>
      </c>
      <c r="D902" s="288"/>
      <c r="E902" s="288"/>
      <c r="F902" s="288"/>
      <c r="G902" s="288"/>
      <c r="H902" s="288"/>
      <c r="I902" s="288"/>
      <c r="J902" s="288"/>
      <c r="K902" s="288"/>
      <c r="L902" s="288"/>
      <c r="M902" s="288"/>
      <c r="N902" s="288">
        <v>12</v>
      </c>
      <c r="O902" s="288"/>
      <c r="P902" s="288"/>
      <c r="Q902" s="288"/>
      <c r="R902" s="288"/>
      <c r="S902" s="288"/>
      <c r="T902" s="288"/>
      <c r="U902" s="288"/>
      <c r="V902" s="288"/>
      <c r="W902" s="288"/>
      <c r="X902" s="288"/>
      <c r="Y902" s="419"/>
      <c r="Z902" s="408"/>
      <c r="AA902" s="408"/>
      <c r="AB902" s="408"/>
      <c r="AC902" s="408"/>
      <c r="AD902" s="408"/>
      <c r="AE902" s="408"/>
      <c r="AF902" s="408"/>
      <c r="AG902" s="408"/>
      <c r="AH902" s="408"/>
      <c r="AI902" s="408"/>
      <c r="AJ902" s="408"/>
      <c r="AK902" s="408"/>
      <c r="AL902" s="408"/>
      <c r="AM902" s="289">
        <f>SUM(Y902:AL902)</f>
        <v>0</v>
      </c>
    </row>
    <row r="903" spans="1:39" hidden="1" outlineLevel="1">
      <c r="A903" s="524"/>
      <c r="B903" s="287" t="s">
        <v>341</v>
      </c>
      <c r="C903" s="284" t="s">
        <v>162</v>
      </c>
      <c r="D903" s="288"/>
      <c r="E903" s="288"/>
      <c r="F903" s="288"/>
      <c r="G903" s="288"/>
      <c r="H903" s="288"/>
      <c r="I903" s="288"/>
      <c r="J903" s="288"/>
      <c r="K903" s="288"/>
      <c r="L903" s="288"/>
      <c r="M903" s="288"/>
      <c r="N903" s="288">
        <f>N902</f>
        <v>12</v>
      </c>
      <c r="O903" s="288"/>
      <c r="P903" s="288"/>
      <c r="Q903" s="288"/>
      <c r="R903" s="288"/>
      <c r="S903" s="288"/>
      <c r="T903" s="288"/>
      <c r="U903" s="288"/>
      <c r="V903" s="288"/>
      <c r="W903" s="288"/>
      <c r="X903" s="288"/>
      <c r="Y903" s="404">
        <f>Y902</f>
        <v>0</v>
      </c>
      <c r="Z903" s="404">
        <f t="shared" ref="Z903" si="2691">Z902</f>
        <v>0</v>
      </c>
      <c r="AA903" s="404">
        <f t="shared" ref="AA903" si="2692">AA902</f>
        <v>0</v>
      </c>
      <c r="AB903" s="404">
        <f t="shared" ref="AB903" si="2693">AB902</f>
        <v>0</v>
      </c>
      <c r="AC903" s="404">
        <f t="shared" ref="AC903" si="2694">AC902</f>
        <v>0</v>
      </c>
      <c r="AD903" s="404">
        <f t="shared" ref="AD903" si="2695">AD902</f>
        <v>0</v>
      </c>
      <c r="AE903" s="404">
        <f t="shared" ref="AE903" si="2696">AE902</f>
        <v>0</v>
      </c>
      <c r="AF903" s="404">
        <f t="shared" ref="AF903" si="2697">AF902</f>
        <v>0</v>
      </c>
      <c r="AG903" s="404">
        <f t="shared" ref="AG903" si="2698">AG902</f>
        <v>0</v>
      </c>
      <c r="AH903" s="404">
        <f t="shared" ref="AH903" si="2699">AH902</f>
        <v>0</v>
      </c>
      <c r="AI903" s="404">
        <f t="shared" ref="AI903" si="2700">AI902</f>
        <v>0</v>
      </c>
      <c r="AJ903" s="404">
        <f t="shared" ref="AJ903" si="2701">AJ902</f>
        <v>0</v>
      </c>
      <c r="AK903" s="404">
        <f t="shared" ref="AK903" si="2702">AK902</f>
        <v>0</v>
      </c>
      <c r="AL903" s="404">
        <f t="shared" ref="AL903" si="2703">AL902</f>
        <v>0</v>
      </c>
      <c r="AM903" s="299"/>
    </row>
    <row r="904" spans="1:39" hidden="1" outlineLevel="1">
      <c r="A904" s="524"/>
      <c r="B904" s="421"/>
      <c r="C904" s="284"/>
      <c r="D904" s="284"/>
      <c r="E904" s="284"/>
      <c r="F904" s="284"/>
      <c r="G904" s="284"/>
      <c r="H904" s="284"/>
      <c r="I904" s="284"/>
      <c r="J904" s="284"/>
      <c r="K904" s="284"/>
      <c r="L904" s="284"/>
      <c r="M904" s="284"/>
      <c r="N904" s="284"/>
      <c r="O904" s="284"/>
      <c r="P904" s="284"/>
      <c r="Q904" s="284"/>
      <c r="R904" s="284"/>
      <c r="S904" s="284"/>
      <c r="T904" s="284"/>
      <c r="U904" s="284"/>
      <c r="V904" s="284"/>
      <c r="W904" s="284"/>
      <c r="X904" s="284"/>
      <c r="Y904" s="405"/>
      <c r="Z904" s="418"/>
      <c r="AA904" s="418"/>
      <c r="AB904" s="418"/>
      <c r="AC904" s="418"/>
      <c r="AD904" s="418"/>
      <c r="AE904" s="418"/>
      <c r="AF904" s="418"/>
      <c r="AG904" s="418"/>
      <c r="AH904" s="418"/>
      <c r="AI904" s="418"/>
      <c r="AJ904" s="418"/>
      <c r="AK904" s="418"/>
      <c r="AL904" s="418"/>
      <c r="AM904" s="299"/>
    </row>
    <row r="905" spans="1:39" hidden="1" outlineLevel="1">
      <c r="A905" s="524">
        <v>38</v>
      </c>
      <c r="B905" s="421" t="s">
        <v>129</v>
      </c>
      <c r="C905" s="284" t="s">
        <v>24</v>
      </c>
      <c r="D905" s="288"/>
      <c r="E905" s="288"/>
      <c r="F905" s="288"/>
      <c r="G905" s="288"/>
      <c r="H905" s="288"/>
      <c r="I905" s="288"/>
      <c r="J905" s="288"/>
      <c r="K905" s="288"/>
      <c r="L905" s="288"/>
      <c r="M905" s="288"/>
      <c r="N905" s="288">
        <v>12</v>
      </c>
      <c r="O905" s="288"/>
      <c r="P905" s="288"/>
      <c r="Q905" s="288"/>
      <c r="R905" s="288"/>
      <c r="S905" s="288"/>
      <c r="T905" s="288"/>
      <c r="U905" s="288"/>
      <c r="V905" s="288"/>
      <c r="W905" s="288"/>
      <c r="X905" s="288"/>
      <c r="Y905" s="419"/>
      <c r="Z905" s="408"/>
      <c r="AA905" s="408"/>
      <c r="AB905" s="408"/>
      <c r="AC905" s="408"/>
      <c r="AD905" s="408"/>
      <c r="AE905" s="408"/>
      <c r="AF905" s="408"/>
      <c r="AG905" s="408"/>
      <c r="AH905" s="408"/>
      <c r="AI905" s="408"/>
      <c r="AJ905" s="408"/>
      <c r="AK905" s="408"/>
      <c r="AL905" s="408"/>
      <c r="AM905" s="289">
        <f>SUM(Y905:AL905)</f>
        <v>0</v>
      </c>
    </row>
    <row r="906" spans="1:39" hidden="1" outlineLevel="1">
      <c r="A906" s="524"/>
      <c r="B906" s="287" t="s">
        <v>341</v>
      </c>
      <c r="C906" s="284" t="s">
        <v>162</v>
      </c>
      <c r="D906" s="288"/>
      <c r="E906" s="288"/>
      <c r="F906" s="288"/>
      <c r="G906" s="288"/>
      <c r="H906" s="288"/>
      <c r="I906" s="288"/>
      <c r="J906" s="288"/>
      <c r="K906" s="288"/>
      <c r="L906" s="288"/>
      <c r="M906" s="288"/>
      <c r="N906" s="288">
        <f>N905</f>
        <v>12</v>
      </c>
      <c r="O906" s="288"/>
      <c r="P906" s="288"/>
      <c r="Q906" s="288"/>
      <c r="R906" s="288"/>
      <c r="S906" s="288"/>
      <c r="T906" s="288"/>
      <c r="U906" s="288"/>
      <c r="V906" s="288"/>
      <c r="W906" s="288"/>
      <c r="X906" s="288"/>
      <c r="Y906" s="404">
        <f>Y905</f>
        <v>0</v>
      </c>
      <c r="Z906" s="404">
        <f t="shared" ref="Z906" si="2704">Z905</f>
        <v>0</v>
      </c>
      <c r="AA906" s="404">
        <f t="shared" ref="AA906" si="2705">AA905</f>
        <v>0</v>
      </c>
      <c r="AB906" s="404">
        <f t="shared" ref="AB906" si="2706">AB905</f>
        <v>0</v>
      </c>
      <c r="AC906" s="404">
        <f t="shared" ref="AC906" si="2707">AC905</f>
        <v>0</v>
      </c>
      <c r="AD906" s="404">
        <f t="shared" ref="AD906" si="2708">AD905</f>
        <v>0</v>
      </c>
      <c r="AE906" s="404">
        <f t="shared" ref="AE906" si="2709">AE905</f>
        <v>0</v>
      </c>
      <c r="AF906" s="404">
        <f t="shared" ref="AF906" si="2710">AF905</f>
        <v>0</v>
      </c>
      <c r="AG906" s="404">
        <f t="shared" ref="AG906" si="2711">AG905</f>
        <v>0</v>
      </c>
      <c r="AH906" s="404">
        <f t="shared" ref="AH906" si="2712">AH905</f>
        <v>0</v>
      </c>
      <c r="AI906" s="404">
        <f t="shared" ref="AI906" si="2713">AI905</f>
        <v>0</v>
      </c>
      <c r="AJ906" s="404">
        <f t="shared" ref="AJ906" si="2714">AJ905</f>
        <v>0</v>
      </c>
      <c r="AK906" s="404">
        <f t="shared" ref="AK906" si="2715">AK905</f>
        <v>0</v>
      </c>
      <c r="AL906" s="404">
        <f t="shared" ref="AL906" si="2716">AL905</f>
        <v>0</v>
      </c>
      <c r="AM906" s="299"/>
    </row>
    <row r="907" spans="1:39" hidden="1" outlineLevel="1">
      <c r="A907" s="524"/>
      <c r="B907" s="421"/>
      <c r="C907" s="284"/>
      <c r="D907" s="284"/>
      <c r="E907" s="284"/>
      <c r="F907" s="284"/>
      <c r="G907" s="284"/>
      <c r="H907" s="284"/>
      <c r="I907" s="284"/>
      <c r="J907" s="284"/>
      <c r="K907" s="284"/>
      <c r="L907" s="284"/>
      <c r="M907" s="284"/>
      <c r="N907" s="284"/>
      <c r="O907" s="284"/>
      <c r="P907" s="284"/>
      <c r="Q907" s="284"/>
      <c r="R907" s="284"/>
      <c r="S907" s="284"/>
      <c r="T907" s="284"/>
      <c r="U907" s="284"/>
      <c r="V907" s="284"/>
      <c r="W907" s="284"/>
      <c r="X907" s="284"/>
      <c r="Y907" s="405"/>
      <c r="Z907" s="418"/>
      <c r="AA907" s="418"/>
      <c r="AB907" s="418"/>
      <c r="AC907" s="418"/>
      <c r="AD907" s="418"/>
      <c r="AE907" s="418"/>
      <c r="AF907" s="418"/>
      <c r="AG907" s="418"/>
      <c r="AH907" s="418"/>
      <c r="AI907" s="418"/>
      <c r="AJ907" s="418"/>
      <c r="AK907" s="418"/>
      <c r="AL907" s="418"/>
      <c r="AM907" s="299"/>
    </row>
    <row r="908" spans="1:39" ht="30" hidden="1" outlineLevel="1">
      <c r="A908" s="524">
        <v>39</v>
      </c>
      <c r="B908" s="421" t="s">
        <v>130</v>
      </c>
      <c r="C908" s="284" t="s">
        <v>24</v>
      </c>
      <c r="D908" s="288"/>
      <c r="E908" s="288"/>
      <c r="F908" s="288"/>
      <c r="G908" s="288"/>
      <c r="H908" s="288"/>
      <c r="I908" s="288"/>
      <c r="J908" s="288"/>
      <c r="K908" s="288"/>
      <c r="L908" s="288"/>
      <c r="M908" s="288"/>
      <c r="N908" s="288">
        <v>12</v>
      </c>
      <c r="O908" s="288"/>
      <c r="P908" s="288"/>
      <c r="Q908" s="288"/>
      <c r="R908" s="288"/>
      <c r="S908" s="288"/>
      <c r="T908" s="288"/>
      <c r="U908" s="288"/>
      <c r="V908" s="288"/>
      <c r="W908" s="288"/>
      <c r="X908" s="288"/>
      <c r="Y908" s="419"/>
      <c r="Z908" s="408"/>
      <c r="AA908" s="408"/>
      <c r="AB908" s="408"/>
      <c r="AC908" s="408"/>
      <c r="AD908" s="408"/>
      <c r="AE908" s="408"/>
      <c r="AF908" s="408"/>
      <c r="AG908" s="408"/>
      <c r="AH908" s="408"/>
      <c r="AI908" s="408"/>
      <c r="AJ908" s="408"/>
      <c r="AK908" s="408"/>
      <c r="AL908" s="408"/>
      <c r="AM908" s="289">
        <f>SUM(Y908:AL908)</f>
        <v>0</v>
      </c>
    </row>
    <row r="909" spans="1:39" hidden="1" outlineLevel="1">
      <c r="A909" s="524"/>
      <c r="B909" s="287" t="s">
        <v>341</v>
      </c>
      <c r="C909" s="284" t="s">
        <v>162</v>
      </c>
      <c r="D909" s="288"/>
      <c r="E909" s="288"/>
      <c r="F909" s="288"/>
      <c r="G909" s="288"/>
      <c r="H909" s="288"/>
      <c r="I909" s="288"/>
      <c r="J909" s="288"/>
      <c r="K909" s="288"/>
      <c r="L909" s="288"/>
      <c r="M909" s="288"/>
      <c r="N909" s="288">
        <f>N908</f>
        <v>12</v>
      </c>
      <c r="O909" s="288"/>
      <c r="P909" s="288"/>
      <c r="Q909" s="288"/>
      <c r="R909" s="288"/>
      <c r="S909" s="288"/>
      <c r="T909" s="288"/>
      <c r="U909" s="288"/>
      <c r="V909" s="288"/>
      <c r="W909" s="288"/>
      <c r="X909" s="288"/>
      <c r="Y909" s="404">
        <f>Y908</f>
        <v>0</v>
      </c>
      <c r="Z909" s="404">
        <f t="shared" ref="Z909" si="2717">Z908</f>
        <v>0</v>
      </c>
      <c r="AA909" s="404">
        <f t="shared" ref="AA909" si="2718">AA908</f>
        <v>0</v>
      </c>
      <c r="AB909" s="404">
        <f t="shared" ref="AB909" si="2719">AB908</f>
        <v>0</v>
      </c>
      <c r="AC909" s="404">
        <f t="shared" ref="AC909" si="2720">AC908</f>
        <v>0</v>
      </c>
      <c r="AD909" s="404">
        <f t="shared" ref="AD909" si="2721">AD908</f>
        <v>0</v>
      </c>
      <c r="AE909" s="404">
        <f t="shared" ref="AE909" si="2722">AE908</f>
        <v>0</v>
      </c>
      <c r="AF909" s="404">
        <f t="shared" ref="AF909" si="2723">AF908</f>
        <v>0</v>
      </c>
      <c r="AG909" s="404">
        <f t="shared" ref="AG909" si="2724">AG908</f>
        <v>0</v>
      </c>
      <c r="AH909" s="404">
        <f t="shared" ref="AH909" si="2725">AH908</f>
        <v>0</v>
      </c>
      <c r="AI909" s="404">
        <f t="shared" ref="AI909" si="2726">AI908</f>
        <v>0</v>
      </c>
      <c r="AJ909" s="404">
        <f t="shared" ref="AJ909" si="2727">AJ908</f>
        <v>0</v>
      </c>
      <c r="AK909" s="404">
        <f t="shared" ref="AK909" si="2728">AK908</f>
        <v>0</v>
      </c>
      <c r="AL909" s="404">
        <f t="shared" ref="AL909" si="2729">AL908</f>
        <v>0</v>
      </c>
      <c r="AM909" s="299"/>
    </row>
    <row r="910" spans="1:39" hidden="1" outlineLevel="1">
      <c r="A910" s="524"/>
      <c r="B910" s="421"/>
      <c r="C910" s="284"/>
      <c r="D910" s="284"/>
      <c r="E910" s="284"/>
      <c r="F910" s="284"/>
      <c r="G910" s="284"/>
      <c r="H910" s="284"/>
      <c r="I910" s="284"/>
      <c r="J910" s="284"/>
      <c r="K910" s="284"/>
      <c r="L910" s="284"/>
      <c r="M910" s="284"/>
      <c r="N910" s="284"/>
      <c r="O910" s="284"/>
      <c r="P910" s="284"/>
      <c r="Q910" s="284"/>
      <c r="R910" s="284"/>
      <c r="S910" s="284"/>
      <c r="T910" s="284"/>
      <c r="U910" s="284"/>
      <c r="V910" s="284"/>
      <c r="W910" s="284"/>
      <c r="X910" s="284"/>
      <c r="Y910" s="405"/>
      <c r="Z910" s="418"/>
      <c r="AA910" s="418"/>
      <c r="AB910" s="418"/>
      <c r="AC910" s="418"/>
      <c r="AD910" s="418"/>
      <c r="AE910" s="418"/>
      <c r="AF910" s="418"/>
      <c r="AG910" s="418"/>
      <c r="AH910" s="418"/>
      <c r="AI910" s="418"/>
      <c r="AJ910" s="418"/>
      <c r="AK910" s="418"/>
      <c r="AL910" s="418"/>
      <c r="AM910" s="299"/>
    </row>
    <row r="911" spans="1:39" ht="30" hidden="1" outlineLevel="1">
      <c r="A911" s="524">
        <v>40</v>
      </c>
      <c r="B911" s="421" t="s">
        <v>131</v>
      </c>
      <c r="C911" s="284" t="s">
        <v>24</v>
      </c>
      <c r="D911" s="288"/>
      <c r="E911" s="288"/>
      <c r="F911" s="288"/>
      <c r="G911" s="288"/>
      <c r="H911" s="288"/>
      <c r="I911" s="288"/>
      <c r="J911" s="288"/>
      <c r="K911" s="288"/>
      <c r="L911" s="288"/>
      <c r="M911" s="288"/>
      <c r="N911" s="288">
        <v>12</v>
      </c>
      <c r="O911" s="288"/>
      <c r="P911" s="288"/>
      <c r="Q911" s="288"/>
      <c r="R911" s="288"/>
      <c r="S911" s="288"/>
      <c r="T911" s="288"/>
      <c r="U911" s="288"/>
      <c r="V911" s="288"/>
      <c r="W911" s="288"/>
      <c r="X911" s="288"/>
      <c r="Y911" s="419"/>
      <c r="Z911" s="408"/>
      <c r="AA911" s="408"/>
      <c r="AB911" s="408"/>
      <c r="AC911" s="408"/>
      <c r="AD911" s="408"/>
      <c r="AE911" s="408"/>
      <c r="AF911" s="408"/>
      <c r="AG911" s="408"/>
      <c r="AH911" s="408"/>
      <c r="AI911" s="408"/>
      <c r="AJ911" s="408"/>
      <c r="AK911" s="408"/>
      <c r="AL911" s="408"/>
      <c r="AM911" s="289">
        <f>SUM(Y911:AL911)</f>
        <v>0</v>
      </c>
    </row>
    <row r="912" spans="1:39" hidden="1" outlineLevel="1">
      <c r="A912" s="524"/>
      <c r="B912" s="287" t="s">
        <v>341</v>
      </c>
      <c r="C912" s="284" t="s">
        <v>162</v>
      </c>
      <c r="D912" s="288"/>
      <c r="E912" s="288"/>
      <c r="F912" s="288"/>
      <c r="G912" s="288"/>
      <c r="H912" s="288"/>
      <c r="I912" s="288"/>
      <c r="J912" s="288"/>
      <c r="K912" s="288"/>
      <c r="L912" s="288"/>
      <c r="M912" s="288"/>
      <c r="N912" s="288">
        <f>N911</f>
        <v>12</v>
      </c>
      <c r="O912" s="288"/>
      <c r="P912" s="288"/>
      <c r="Q912" s="288"/>
      <c r="R912" s="288"/>
      <c r="S912" s="288"/>
      <c r="T912" s="288"/>
      <c r="U912" s="288"/>
      <c r="V912" s="288"/>
      <c r="W912" s="288"/>
      <c r="X912" s="288"/>
      <c r="Y912" s="404">
        <f>Y911</f>
        <v>0</v>
      </c>
      <c r="Z912" s="404">
        <f t="shared" ref="Z912" si="2730">Z911</f>
        <v>0</v>
      </c>
      <c r="AA912" s="404">
        <f t="shared" ref="AA912" si="2731">AA911</f>
        <v>0</v>
      </c>
      <c r="AB912" s="404">
        <f t="shared" ref="AB912" si="2732">AB911</f>
        <v>0</v>
      </c>
      <c r="AC912" s="404">
        <f t="shared" ref="AC912" si="2733">AC911</f>
        <v>0</v>
      </c>
      <c r="AD912" s="404">
        <f t="shared" ref="AD912" si="2734">AD911</f>
        <v>0</v>
      </c>
      <c r="AE912" s="404">
        <f t="shared" ref="AE912" si="2735">AE911</f>
        <v>0</v>
      </c>
      <c r="AF912" s="404">
        <f t="shared" ref="AF912" si="2736">AF911</f>
        <v>0</v>
      </c>
      <c r="AG912" s="404">
        <f t="shared" ref="AG912" si="2737">AG911</f>
        <v>0</v>
      </c>
      <c r="AH912" s="404">
        <f t="shared" ref="AH912" si="2738">AH911</f>
        <v>0</v>
      </c>
      <c r="AI912" s="404">
        <f t="shared" ref="AI912" si="2739">AI911</f>
        <v>0</v>
      </c>
      <c r="AJ912" s="404">
        <f t="shared" ref="AJ912" si="2740">AJ911</f>
        <v>0</v>
      </c>
      <c r="AK912" s="404">
        <f t="shared" ref="AK912" si="2741">AK911</f>
        <v>0</v>
      </c>
      <c r="AL912" s="404">
        <f t="shared" ref="AL912" si="2742">AL911</f>
        <v>0</v>
      </c>
      <c r="AM912" s="299"/>
    </row>
    <row r="913" spans="1:39" hidden="1" outlineLevel="1">
      <c r="A913" s="524"/>
      <c r="B913" s="421"/>
      <c r="C913" s="284"/>
      <c r="D913" s="284"/>
      <c r="E913" s="284"/>
      <c r="F913" s="284"/>
      <c r="G913" s="284"/>
      <c r="H913" s="284"/>
      <c r="I913" s="284"/>
      <c r="J913" s="284"/>
      <c r="K913" s="284"/>
      <c r="L913" s="284"/>
      <c r="M913" s="284"/>
      <c r="N913" s="284"/>
      <c r="O913" s="284"/>
      <c r="P913" s="284"/>
      <c r="Q913" s="284"/>
      <c r="R913" s="284"/>
      <c r="S913" s="284"/>
      <c r="T913" s="284"/>
      <c r="U913" s="284"/>
      <c r="V913" s="284"/>
      <c r="W913" s="284"/>
      <c r="X913" s="284"/>
      <c r="Y913" s="405"/>
      <c r="Z913" s="418"/>
      <c r="AA913" s="418"/>
      <c r="AB913" s="418"/>
      <c r="AC913" s="418"/>
      <c r="AD913" s="418"/>
      <c r="AE913" s="418"/>
      <c r="AF913" s="418"/>
      <c r="AG913" s="418"/>
      <c r="AH913" s="418"/>
      <c r="AI913" s="418"/>
      <c r="AJ913" s="418"/>
      <c r="AK913" s="418"/>
      <c r="AL913" s="418"/>
      <c r="AM913" s="299"/>
    </row>
    <row r="914" spans="1:39" ht="45" hidden="1" outlineLevel="1">
      <c r="A914" s="524">
        <v>41</v>
      </c>
      <c r="B914" s="421" t="s">
        <v>132</v>
      </c>
      <c r="C914" s="284" t="s">
        <v>24</v>
      </c>
      <c r="D914" s="288"/>
      <c r="E914" s="288"/>
      <c r="F914" s="288"/>
      <c r="G914" s="288"/>
      <c r="H914" s="288"/>
      <c r="I914" s="288"/>
      <c r="J914" s="288"/>
      <c r="K914" s="288"/>
      <c r="L914" s="288"/>
      <c r="M914" s="288"/>
      <c r="N914" s="288">
        <v>12</v>
      </c>
      <c r="O914" s="288"/>
      <c r="P914" s="288"/>
      <c r="Q914" s="288"/>
      <c r="R914" s="288"/>
      <c r="S914" s="288"/>
      <c r="T914" s="288"/>
      <c r="U914" s="288"/>
      <c r="V914" s="288"/>
      <c r="W914" s="288"/>
      <c r="X914" s="288"/>
      <c r="Y914" s="419"/>
      <c r="Z914" s="408"/>
      <c r="AA914" s="408"/>
      <c r="AB914" s="408"/>
      <c r="AC914" s="408"/>
      <c r="AD914" s="408"/>
      <c r="AE914" s="408"/>
      <c r="AF914" s="408"/>
      <c r="AG914" s="408"/>
      <c r="AH914" s="408"/>
      <c r="AI914" s="408"/>
      <c r="AJ914" s="408"/>
      <c r="AK914" s="408"/>
      <c r="AL914" s="408"/>
      <c r="AM914" s="289">
        <f>SUM(Y914:AL914)</f>
        <v>0</v>
      </c>
    </row>
    <row r="915" spans="1:39" hidden="1" outlineLevel="1">
      <c r="A915" s="524"/>
      <c r="B915" s="287" t="s">
        <v>341</v>
      </c>
      <c r="C915" s="284" t="s">
        <v>162</v>
      </c>
      <c r="D915" s="288"/>
      <c r="E915" s="288"/>
      <c r="F915" s="288"/>
      <c r="G915" s="288"/>
      <c r="H915" s="288"/>
      <c r="I915" s="288"/>
      <c r="J915" s="288"/>
      <c r="K915" s="288"/>
      <c r="L915" s="288"/>
      <c r="M915" s="288"/>
      <c r="N915" s="288">
        <f>N914</f>
        <v>12</v>
      </c>
      <c r="O915" s="288"/>
      <c r="P915" s="288"/>
      <c r="Q915" s="288"/>
      <c r="R915" s="288"/>
      <c r="S915" s="288"/>
      <c r="T915" s="288"/>
      <c r="U915" s="288"/>
      <c r="V915" s="288"/>
      <c r="W915" s="288"/>
      <c r="X915" s="288"/>
      <c r="Y915" s="404">
        <f>Y914</f>
        <v>0</v>
      </c>
      <c r="Z915" s="404">
        <f t="shared" ref="Z915" si="2743">Z914</f>
        <v>0</v>
      </c>
      <c r="AA915" s="404">
        <f t="shared" ref="AA915" si="2744">AA914</f>
        <v>0</v>
      </c>
      <c r="AB915" s="404">
        <f t="shared" ref="AB915" si="2745">AB914</f>
        <v>0</v>
      </c>
      <c r="AC915" s="404">
        <f t="shared" ref="AC915" si="2746">AC914</f>
        <v>0</v>
      </c>
      <c r="AD915" s="404">
        <f t="shared" ref="AD915" si="2747">AD914</f>
        <v>0</v>
      </c>
      <c r="AE915" s="404">
        <f t="shared" ref="AE915" si="2748">AE914</f>
        <v>0</v>
      </c>
      <c r="AF915" s="404">
        <f t="shared" ref="AF915" si="2749">AF914</f>
        <v>0</v>
      </c>
      <c r="AG915" s="404">
        <f t="shared" ref="AG915" si="2750">AG914</f>
        <v>0</v>
      </c>
      <c r="AH915" s="404">
        <f t="shared" ref="AH915" si="2751">AH914</f>
        <v>0</v>
      </c>
      <c r="AI915" s="404">
        <f t="shared" ref="AI915" si="2752">AI914</f>
        <v>0</v>
      </c>
      <c r="AJ915" s="404">
        <f t="shared" ref="AJ915" si="2753">AJ914</f>
        <v>0</v>
      </c>
      <c r="AK915" s="404">
        <f t="shared" ref="AK915" si="2754">AK914</f>
        <v>0</v>
      </c>
      <c r="AL915" s="404">
        <f t="shared" ref="AL915" si="2755">AL914</f>
        <v>0</v>
      </c>
      <c r="AM915" s="299"/>
    </row>
    <row r="916" spans="1:39" hidden="1" outlineLevel="1">
      <c r="A916" s="524"/>
      <c r="B916" s="421"/>
      <c r="C916" s="284"/>
      <c r="D916" s="284"/>
      <c r="E916" s="284"/>
      <c r="F916" s="284"/>
      <c r="G916" s="284"/>
      <c r="H916" s="284"/>
      <c r="I916" s="284"/>
      <c r="J916" s="284"/>
      <c r="K916" s="284"/>
      <c r="L916" s="284"/>
      <c r="M916" s="284"/>
      <c r="N916" s="284"/>
      <c r="O916" s="284"/>
      <c r="P916" s="284"/>
      <c r="Q916" s="284"/>
      <c r="R916" s="284"/>
      <c r="S916" s="284"/>
      <c r="T916" s="284"/>
      <c r="U916" s="284"/>
      <c r="V916" s="284"/>
      <c r="W916" s="284"/>
      <c r="X916" s="284"/>
      <c r="Y916" s="405"/>
      <c r="Z916" s="418"/>
      <c r="AA916" s="418"/>
      <c r="AB916" s="418"/>
      <c r="AC916" s="418"/>
      <c r="AD916" s="418"/>
      <c r="AE916" s="418"/>
      <c r="AF916" s="418"/>
      <c r="AG916" s="418"/>
      <c r="AH916" s="418"/>
      <c r="AI916" s="418"/>
      <c r="AJ916" s="418"/>
      <c r="AK916" s="418"/>
      <c r="AL916" s="418"/>
      <c r="AM916" s="299"/>
    </row>
    <row r="917" spans="1:39" ht="45" hidden="1" outlineLevel="1">
      <c r="A917" s="524">
        <v>42</v>
      </c>
      <c r="B917" s="421" t="s">
        <v>133</v>
      </c>
      <c r="C917" s="284" t="s">
        <v>24</v>
      </c>
      <c r="D917" s="288"/>
      <c r="E917" s="288"/>
      <c r="F917" s="288"/>
      <c r="G917" s="288"/>
      <c r="H917" s="288"/>
      <c r="I917" s="288"/>
      <c r="J917" s="288"/>
      <c r="K917" s="288"/>
      <c r="L917" s="288"/>
      <c r="M917" s="288"/>
      <c r="N917" s="284"/>
      <c r="O917" s="288"/>
      <c r="P917" s="288"/>
      <c r="Q917" s="288"/>
      <c r="R917" s="288"/>
      <c r="S917" s="288"/>
      <c r="T917" s="288"/>
      <c r="U917" s="288"/>
      <c r="V917" s="288"/>
      <c r="W917" s="288"/>
      <c r="X917" s="288"/>
      <c r="Y917" s="419"/>
      <c r="Z917" s="408"/>
      <c r="AA917" s="408"/>
      <c r="AB917" s="408"/>
      <c r="AC917" s="408"/>
      <c r="AD917" s="408"/>
      <c r="AE917" s="408"/>
      <c r="AF917" s="408"/>
      <c r="AG917" s="408"/>
      <c r="AH917" s="408"/>
      <c r="AI917" s="408"/>
      <c r="AJ917" s="408"/>
      <c r="AK917" s="408"/>
      <c r="AL917" s="408"/>
      <c r="AM917" s="289">
        <f>SUM(Y917:AL917)</f>
        <v>0</v>
      </c>
    </row>
    <row r="918" spans="1:39" hidden="1" outlineLevel="1">
      <c r="A918" s="524"/>
      <c r="B918" s="287" t="s">
        <v>341</v>
      </c>
      <c r="C918" s="284" t="s">
        <v>162</v>
      </c>
      <c r="D918" s="288"/>
      <c r="E918" s="288"/>
      <c r="F918" s="288"/>
      <c r="G918" s="288"/>
      <c r="H918" s="288"/>
      <c r="I918" s="288"/>
      <c r="J918" s="288"/>
      <c r="K918" s="288"/>
      <c r="L918" s="288"/>
      <c r="M918" s="288"/>
      <c r="N918" s="461"/>
      <c r="O918" s="288"/>
      <c r="P918" s="288"/>
      <c r="Q918" s="288"/>
      <c r="R918" s="288"/>
      <c r="S918" s="288"/>
      <c r="T918" s="288"/>
      <c r="U918" s="288"/>
      <c r="V918" s="288"/>
      <c r="W918" s="288"/>
      <c r="X918" s="288"/>
      <c r="Y918" s="404">
        <f>Y917</f>
        <v>0</v>
      </c>
      <c r="Z918" s="404">
        <f t="shared" ref="Z918" si="2756">Z917</f>
        <v>0</v>
      </c>
      <c r="AA918" s="404">
        <f t="shared" ref="AA918" si="2757">AA917</f>
        <v>0</v>
      </c>
      <c r="AB918" s="404">
        <f t="shared" ref="AB918" si="2758">AB917</f>
        <v>0</v>
      </c>
      <c r="AC918" s="404">
        <f t="shared" ref="AC918" si="2759">AC917</f>
        <v>0</v>
      </c>
      <c r="AD918" s="404">
        <f t="shared" ref="AD918" si="2760">AD917</f>
        <v>0</v>
      </c>
      <c r="AE918" s="404">
        <f t="shared" ref="AE918" si="2761">AE917</f>
        <v>0</v>
      </c>
      <c r="AF918" s="404">
        <f t="shared" ref="AF918" si="2762">AF917</f>
        <v>0</v>
      </c>
      <c r="AG918" s="404">
        <f t="shared" ref="AG918" si="2763">AG917</f>
        <v>0</v>
      </c>
      <c r="AH918" s="404">
        <f t="shared" ref="AH918" si="2764">AH917</f>
        <v>0</v>
      </c>
      <c r="AI918" s="404">
        <f t="shared" ref="AI918" si="2765">AI917</f>
        <v>0</v>
      </c>
      <c r="AJ918" s="404">
        <f t="shared" ref="AJ918" si="2766">AJ917</f>
        <v>0</v>
      </c>
      <c r="AK918" s="404">
        <f t="shared" ref="AK918" si="2767">AK917</f>
        <v>0</v>
      </c>
      <c r="AL918" s="404">
        <f t="shared" ref="AL918" si="2768">AL917</f>
        <v>0</v>
      </c>
      <c r="AM918" s="299"/>
    </row>
    <row r="919" spans="1:39" hidden="1" outlineLevel="1">
      <c r="A919" s="524"/>
      <c r="B919" s="421"/>
      <c r="C919" s="284"/>
      <c r="D919" s="284"/>
      <c r="E919" s="284"/>
      <c r="F919" s="284"/>
      <c r="G919" s="284"/>
      <c r="H919" s="284"/>
      <c r="I919" s="284"/>
      <c r="J919" s="284"/>
      <c r="K919" s="284"/>
      <c r="L919" s="284"/>
      <c r="M919" s="284"/>
      <c r="N919" s="284"/>
      <c r="O919" s="284"/>
      <c r="P919" s="284"/>
      <c r="Q919" s="284"/>
      <c r="R919" s="284"/>
      <c r="S919" s="284"/>
      <c r="T919" s="284"/>
      <c r="U919" s="284"/>
      <c r="V919" s="284"/>
      <c r="W919" s="284"/>
      <c r="X919" s="284"/>
      <c r="Y919" s="405"/>
      <c r="Z919" s="418"/>
      <c r="AA919" s="418"/>
      <c r="AB919" s="418"/>
      <c r="AC919" s="418"/>
      <c r="AD919" s="418"/>
      <c r="AE919" s="418"/>
      <c r="AF919" s="418"/>
      <c r="AG919" s="418"/>
      <c r="AH919" s="418"/>
      <c r="AI919" s="418"/>
      <c r="AJ919" s="418"/>
      <c r="AK919" s="418"/>
      <c r="AL919" s="418"/>
      <c r="AM919" s="299"/>
    </row>
    <row r="920" spans="1:39" ht="30" hidden="1" outlineLevel="1">
      <c r="A920" s="524">
        <v>43</v>
      </c>
      <c r="B920" s="421" t="s">
        <v>134</v>
      </c>
      <c r="C920" s="284" t="s">
        <v>24</v>
      </c>
      <c r="D920" s="288"/>
      <c r="E920" s="288"/>
      <c r="F920" s="288"/>
      <c r="G920" s="288"/>
      <c r="H920" s="288"/>
      <c r="I920" s="288"/>
      <c r="J920" s="288"/>
      <c r="K920" s="288"/>
      <c r="L920" s="288"/>
      <c r="M920" s="288"/>
      <c r="N920" s="288">
        <v>12</v>
      </c>
      <c r="O920" s="288"/>
      <c r="P920" s="288"/>
      <c r="Q920" s="288"/>
      <c r="R920" s="288"/>
      <c r="S920" s="288"/>
      <c r="T920" s="288"/>
      <c r="U920" s="288"/>
      <c r="V920" s="288"/>
      <c r="W920" s="288"/>
      <c r="X920" s="288"/>
      <c r="Y920" s="419"/>
      <c r="Z920" s="408"/>
      <c r="AA920" s="408"/>
      <c r="AB920" s="408"/>
      <c r="AC920" s="408"/>
      <c r="AD920" s="408"/>
      <c r="AE920" s="408"/>
      <c r="AF920" s="408"/>
      <c r="AG920" s="408"/>
      <c r="AH920" s="408"/>
      <c r="AI920" s="408"/>
      <c r="AJ920" s="408"/>
      <c r="AK920" s="408"/>
      <c r="AL920" s="408"/>
      <c r="AM920" s="289">
        <f>SUM(Y920:AL920)</f>
        <v>0</v>
      </c>
    </row>
    <row r="921" spans="1:39" hidden="1" outlineLevel="1">
      <c r="A921" s="524"/>
      <c r="B921" s="287" t="s">
        <v>341</v>
      </c>
      <c r="C921" s="284" t="s">
        <v>162</v>
      </c>
      <c r="D921" s="288"/>
      <c r="E921" s="288"/>
      <c r="F921" s="288"/>
      <c r="G921" s="288"/>
      <c r="H921" s="288"/>
      <c r="I921" s="288"/>
      <c r="J921" s="288"/>
      <c r="K921" s="288"/>
      <c r="L921" s="288"/>
      <c r="M921" s="288"/>
      <c r="N921" s="288">
        <f>N920</f>
        <v>12</v>
      </c>
      <c r="O921" s="288"/>
      <c r="P921" s="288"/>
      <c r="Q921" s="288"/>
      <c r="R921" s="288"/>
      <c r="S921" s="288"/>
      <c r="T921" s="288"/>
      <c r="U921" s="288"/>
      <c r="V921" s="288"/>
      <c r="W921" s="288"/>
      <c r="X921" s="288"/>
      <c r="Y921" s="404">
        <f>Y920</f>
        <v>0</v>
      </c>
      <c r="Z921" s="404">
        <f t="shared" ref="Z921" si="2769">Z920</f>
        <v>0</v>
      </c>
      <c r="AA921" s="404">
        <f t="shared" ref="AA921" si="2770">AA920</f>
        <v>0</v>
      </c>
      <c r="AB921" s="404">
        <f t="shared" ref="AB921" si="2771">AB920</f>
        <v>0</v>
      </c>
      <c r="AC921" s="404">
        <f t="shared" ref="AC921" si="2772">AC920</f>
        <v>0</v>
      </c>
      <c r="AD921" s="404">
        <f t="shared" ref="AD921" si="2773">AD920</f>
        <v>0</v>
      </c>
      <c r="AE921" s="404">
        <f t="shared" ref="AE921" si="2774">AE920</f>
        <v>0</v>
      </c>
      <c r="AF921" s="404">
        <f t="shared" ref="AF921" si="2775">AF920</f>
        <v>0</v>
      </c>
      <c r="AG921" s="404">
        <f t="shared" ref="AG921" si="2776">AG920</f>
        <v>0</v>
      </c>
      <c r="AH921" s="404">
        <f t="shared" ref="AH921" si="2777">AH920</f>
        <v>0</v>
      </c>
      <c r="AI921" s="404">
        <f t="shared" ref="AI921" si="2778">AI920</f>
        <v>0</v>
      </c>
      <c r="AJ921" s="404">
        <f t="shared" ref="AJ921" si="2779">AJ920</f>
        <v>0</v>
      </c>
      <c r="AK921" s="404">
        <f t="shared" ref="AK921" si="2780">AK920</f>
        <v>0</v>
      </c>
      <c r="AL921" s="404">
        <f t="shared" ref="AL921" si="2781">AL920</f>
        <v>0</v>
      </c>
      <c r="AM921" s="299"/>
    </row>
    <row r="922" spans="1:39" hidden="1" outlineLevel="1">
      <c r="A922" s="524"/>
      <c r="B922" s="421"/>
      <c r="C922" s="284"/>
      <c r="D922" s="284"/>
      <c r="E922" s="284"/>
      <c r="F922" s="284"/>
      <c r="G922" s="284"/>
      <c r="H922" s="284"/>
      <c r="I922" s="284"/>
      <c r="J922" s="284"/>
      <c r="K922" s="284"/>
      <c r="L922" s="284"/>
      <c r="M922" s="284"/>
      <c r="N922" s="284"/>
      <c r="O922" s="284"/>
      <c r="P922" s="284"/>
      <c r="Q922" s="284"/>
      <c r="R922" s="284"/>
      <c r="S922" s="284"/>
      <c r="T922" s="284"/>
      <c r="U922" s="284"/>
      <c r="V922" s="284"/>
      <c r="W922" s="284"/>
      <c r="X922" s="284"/>
      <c r="Y922" s="405"/>
      <c r="Z922" s="418"/>
      <c r="AA922" s="418"/>
      <c r="AB922" s="418"/>
      <c r="AC922" s="418"/>
      <c r="AD922" s="418"/>
      <c r="AE922" s="418"/>
      <c r="AF922" s="418"/>
      <c r="AG922" s="418"/>
      <c r="AH922" s="418"/>
      <c r="AI922" s="418"/>
      <c r="AJ922" s="418"/>
      <c r="AK922" s="418"/>
      <c r="AL922" s="418"/>
      <c r="AM922" s="299"/>
    </row>
    <row r="923" spans="1:39" ht="45" hidden="1" outlineLevel="1">
      <c r="A923" s="524">
        <v>44</v>
      </c>
      <c r="B923" s="421" t="s">
        <v>135</v>
      </c>
      <c r="C923" s="284" t="s">
        <v>24</v>
      </c>
      <c r="D923" s="288"/>
      <c r="E923" s="288"/>
      <c r="F923" s="288"/>
      <c r="G923" s="288"/>
      <c r="H923" s="288"/>
      <c r="I923" s="288"/>
      <c r="J923" s="288"/>
      <c r="K923" s="288"/>
      <c r="L923" s="288"/>
      <c r="M923" s="288"/>
      <c r="N923" s="288">
        <v>12</v>
      </c>
      <c r="O923" s="288"/>
      <c r="P923" s="288"/>
      <c r="Q923" s="288"/>
      <c r="R923" s="288"/>
      <c r="S923" s="288"/>
      <c r="T923" s="288"/>
      <c r="U923" s="288"/>
      <c r="V923" s="288"/>
      <c r="W923" s="288"/>
      <c r="X923" s="288"/>
      <c r="Y923" s="419"/>
      <c r="Z923" s="408"/>
      <c r="AA923" s="408"/>
      <c r="AB923" s="408"/>
      <c r="AC923" s="408"/>
      <c r="AD923" s="408"/>
      <c r="AE923" s="408"/>
      <c r="AF923" s="408"/>
      <c r="AG923" s="408"/>
      <c r="AH923" s="408"/>
      <c r="AI923" s="408"/>
      <c r="AJ923" s="408"/>
      <c r="AK923" s="408"/>
      <c r="AL923" s="408"/>
      <c r="AM923" s="289">
        <f>SUM(Y923:AL923)</f>
        <v>0</v>
      </c>
    </row>
    <row r="924" spans="1:39" hidden="1" outlineLevel="1">
      <c r="A924" s="524"/>
      <c r="B924" s="287" t="s">
        <v>341</v>
      </c>
      <c r="C924" s="284" t="s">
        <v>162</v>
      </c>
      <c r="D924" s="288"/>
      <c r="E924" s="288"/>
      <c r="F924" s="288"/>
      <c r="G924" s="288"/>
      <c r="H924" s="288"/>
      <c r="I924" s="288"/>
      <c r="J924" s="288"/>
      <c r="K924" s="288"/>
      <c r="L924" s="288"/>
      <c r="M924" s="288"/>
      <c r="N924" s="288">
        <f>N923</f>
        <v>12</v>
      </c>
      <c r="O924" s="288"/>
      <c r="P924" s="288"/>
      <c r="Q924" s="288"/>
      <c r="R924" s="288"/>
      <c r="S924" s="288"/>
      <c r="T924" s="288"/>
      <c r="U924" s="288"/>
      <c r="V924" s="288"/>
      <c r="W924" s="288"/>
      <c r="X924" s="288"/>
      <c r="Y924" s="404">
        <f>Y923</f>
        <v>0</v>
      </c>
      <c r="Z924" s="404">
        <f t="shared" ref="Z924" si="2782">Z923</f>
        <v>0</v>
      </c>
      <c r="AA924" s="404">
        <f t="shared" ref="AA924" si="2783">AA923</f>
        <v>0</v>
      </c>
      <c r="AB924" s="404">
        <f t="shared" ref="AB924" si="2784">AB923</f>
        <v>0</v>
      </c>
      <c r="AC924" s="404">
        <f t="shared" ref="AC924" si="2785">AC923</f>
        <v>0</v>
      </c>
      <c r="AD924" s="404">
        <f t="shared" ref="AD924" si="2786">AD923</f>
        <v>0</v>
      </c>
      <c r="AE924" s="404">
        <f t="shared" ref="AE924" si="2787">AE923</f>
        <v>0</v>
      </c>
      <c r="AF924" s="404">
        <f t="shared" ref="AF924" si="2788">AF923</f>
        <v>0</v>
      </c>
      <c r="AG924" s="404">
        <f t="shared" ref="AG924" si="2789">AG923</f>
        <v>0</v>
      </c>
      <c r="AH924" s="404">
        <f t="shared" ref="AH924" si="2790">AH923</f>
        <v>0</v>
      </c>
      <c r="AI924" s="404">
        <f t="shared" ref="AI924" si="2791">AI923</f>
        <v>0</v>
      </c>
      <c r="AJ924" s="404">
        <f t="shared" ref="AJ924" si="2792">AJ923</f>
        <v>0</v>
      </c>
      <c r="AK924" s="404">
        <f t="shared" ref="AK924" si="2793">AK923</f>
        <v>0</v>
      </c>
      <c r="AL924" s="404">
        <f t="shared" ref="AL924" si="2794">AL923</f>
        <v>0</v>
      </c>
      <c r="AM924" s="299"/>
    </row>
    <row r="925" spans="1:39" hidden="1" outlineLevel="1">
      <c r="A925" s="524"/>
      <c r="B925" s="421"/>
      <c r="C925" s="284"/>
      <c r="D925" s="284"/>
      <c r="E925" s="284"/>
      <c r="F925" s="284"/>
      <c r="G925" s="284"/>
      <c r="H925" s="284"/>
      <c r="I925" s="284"/>
      <c r="J925" s="284"/>
      <c r="K925" s="284"/>
      <c r="L925" s="284"/>
      <c r="M925" s="284"/>
      <c r="N925" s="284"/>
      <c r="O925" s="284"/>
      <c r="P925" s="284"/>
      <c r="Q925" s="284"/>
      <c r="R925" s="284"/>
      <c r="S925" s="284"/>
      <c r="T925" s="284"/>
      <c r="U925" s="284"/>
      <c r="V925" s="284"/>
      <c r="W925" s="284"/>
      <c r="X925" s="284"/>
      <c r="Y925" s="405"/>
      <c r="Z925" s="418"/>
      <c r="AA925" s="418"/>
      <c r="AB925" s="418"/>
      <c r="AC925" s="418"/>
      <c r="AD925" s="418"/>
      <c r="AE925" s="418"/>
      <c r="AF925" s="418"/>
      <c r="AG925" s="418"/>
      <c r="AH925" s="418"/>
      <c r="AI925" s="418"/>
      <c r="AJ925" s="418"/>
      <c r="AK925" s="418"/>
      <c r="AL925" s="418"/>
      <c r="AM925" s="299"/>
    </row>
    <row r="926" spans="1:39" ht="30" hidden="1" outlineLevel="1">
      <c r="A926" s="524">
        <v>45</v>
      </c>
      <c r="B926" s="421" t="s">
        <v>136</v>
      </c>
      <c r="C926" s="284" t="s">
        <v>24</v>
      </c>
      <c r="D926" s="288"/>
      <c r="E926" s="288"/>
      <c r="F926" s="288"/>
      <c r="G926" s="288"/>
      <c r="H926" s="288"/>
      <c r="I926" s="288"/>
      <c r="J926" s="288"/>
      <c r="K926" s="288"/>
      <c r="L926" s="288"/>
      <c r="M926" s="288"/>
      <c r="N926" s="288">
        <v>12</v>
      </c>
      <c r="O926" s="288"/>
      <c r="P926" s="288"/>
      <c r="Q926" s="288"/>
      <c r="R926" s="288"/>
      <c r="S926" s="288"/>
      <c r="T926" s="288"/>
      <c r="U926" s="288"/>
      <c r="V926" s="288"/>
      <c r="W926" s="288"/>
      <c r="X926" s="288"/>
      <c r="Y926" s="419"/>
      <c r="Z926" s="408"/>
      <c r="AA926" s="408"/>
      <c r="AB926" s="408"/>
      <c r="AC926" s="408"/>
      <c r="AD926" s="408"/>
      <c r="AE926" s="408"/>
      <c r="AF926" s="408"/>
      <c r="AG926" s="408"/>
      <c r="AH926" s="408"/>
      <c r="AI926" s="408"/>
      <c r="AJ926" s="408"/>
      <c r="AK926" s="408"/>
      <c r="AL926" s="408"/>
      <c r="AM926" s="289">
        <f>SUM(Y926:AL926)</f>
        <v>0</v>
      </c>
    </row>
    <row r="927" spans="1:39" hidden="1" outlineLevel="1">
      <c r="A927" s="524"/>
      <c r="B927" s="287" t="s">
        <v>341</v>
      </c>
      <c r="C927" s="284" t="s">
        <v>162</v>
      </c>
      <c r="D927" s="288"/>
      <c r="E927" s="288"/>
      <c r="F927" s="288"/>
      <c r="G927" s="288"/>
      <c r="H927" s="288"/>
      <c r="I927" s="288"/>
      <c r="J927" s="288"/>
      <c r="K927" s="288"/>
      <c r="L927" s="288"/>
      <c r="M927" s="288"/>
      <c r="N927" s="288">
        <f>N926</f>
        <v>12</v>
      </c>
      <c r="O927" s="288"/>
      <c r="P927" s="288"/>
      <c r="Q927" s="288"/>
      <c r="R927" s="288"/>
      <c r="S927" s="288"/>
      <c r="T927" s="288"/>
      <c r="U927" s="288"/>
      <c r="V927" s="288"/>
      <c r="W927" s="288"/>
      <c r="X927" s="288"/>
      <c r="Y927" s="404">
        <f>Y926</f>
        <v>0</v>
      </c>
      <c r="Z927" s="404">
        <f t="shared" ref="Z927" si="2795">Z926</f>
        <v>0</v>
      </c>
      <c r="AA927" s="404">
        <f t="shared" ref="AA927" si="2796">AA926</f>
        <v>0</v>
      </c>
      <c r="AB927" s="404">
        <f t="shared" ref="AB927" si="2797">AB926</f>
        <v>0</v>
      </c>
      <c r="AC927" s="404">
        <f t="shared" ref="AC927" si="2798">AC926</f>
        <v>0</v>
      </c>
      <c r="AD927" s="404">
        <f t="shared" ref="AD927" si="2799">AD926</f>
        <v>0</v>
      </c>
      <c r="AE927" s="404">
        <f t="shared" ref="AE927" si="2800">AE926</f>
        <v>0</v>
      </c>
      <c r="AF927" s="404">
        <f t="shared" ref="AF927" si="2801">AF926</f>
        <v>0</v>
      </c>
      <c r="AG927" s="404">
        <f t="shared" ref="AG927" si="2802">AG926</f>
        <v>0</v>
      </c>
      <c r="AH927" s="404">
        <f t="shared" ref="AH927" si="2803">AH926</f>
        <v>0</v>
      </c>
      <c r="AI927" s="404">
        <f t="shared" ref="AI927" si="2804">AI926</f>
        <v>0</v>
      </c>
      <c r="AJ927" s="404">
        <f t="shared" ref="AJ927" si="2805">AJ926</f>
        <v>0</v>
      </c>
      <c r="AK927" s="404">
        <f t="shared" ref="AK927" si="2806">AK926</f>
        <v>0</v>
      </c>
      <c r="AL927" s="404">
        <f t="shared" ref="AL927" si="2807">AL926</f>
        <v>0</v>
      </c>
      <c r="AM927" s="299"/>
    </row>
    <row r="928" spans="1:39" hidden="1" outlineLevel="1">
      <c r="A928" s="524"/>
      <c r="B928" s="421"/>
      <c r="C928" s="284"/>
      <c r="D928" s="284"/>
      <c r="E928" s="284"/>
      <c r="F928" s="284"/>
      <c r="G928" s="284"/>
      <c r="H928" s="284"/>
      <c r="I928" s="284"/>
      <c r="J928" s="284"/>
      <c r="K928" s="284"/>
      <c r="L928" s="284"/>
      <c r="M928" s="284"/>
      <c r="N928" s="284"/>
      <c r="O928" s="284"/>
      <c r="P928" s="284"/>
      <c r="Q928" s="284"/>
      <c r="R928" s="284"/>
      <c r="S928" s="284"/>
      <c r="T928" s="284"/>
      <c r="U928" s="284"/>
      <c r="V928" s="284"/>
      <c r="W928" s="284"/>
      <c r="X928" s="284"/>
      <c r="Y928" s="405"/>
      <c r="Z928" s="418"/>
      <c r="AA928" s="418"/>
      <c r="AB928" s="418"/>
      <c r="AC928" s="418"/>
      <c r="AD928" s="418"/>
      <c r="AE928" s="418"/>
      <c r="AF928" s="418"/>
      <c r="AG928" s="418"/>
      <c r="AH928" s="418"/>
      <c r="AI928" s="418"/>
      <c r="AJ928" s="418"/>
      <c r="AK928" s="418"/>
      <c r="AL928" s="418"/>
      <c r="AM928" s="299"/>
    </row>
    <row r="929" spans="1:39" ht="30" hidden="1" outlineLevel="1">
      <c r="A929" s="524">
        <v>46</v>
      </c>
      <c r="B929" s="421" t="s">
        <v>137</v>
      </c>
      <c r="C929" s="284" t="s">
        <v>24</v>
      </c>
      <c r="D929" s="288"/>
      <c r="E929" s="288"/>
      <c r="F929" s="288"/>
      <c r="G929" s="288"/>
      <c r="H929" s="288"/>
      <c r="I929" s="288"/>
      <c r="J929" s="288"/>
      <c r="K929" s="288"/>
      <c r="L929" s="288"/>
      <c r="M929" s="288"/>
      <c r="N929" s="288">
        <v>12</v>
      </c>
      <c r="O929" s="288"/>
      <c r="P929" s="288"/>
      <c r="Q929" s="288"/>
      <c r="R929" s="288"/>
      <c r="S929" s="288"/>
      <c r="T929" s="288"/>
      <c r="U929" s="288"/>
      <c r="V929" s="288"/>
      <c r="W929" s="288"/>
      <c r="X929" s="288"/>
      <c r="Y929" s="419"/>
      <c r="Z929" s="408"/>
      <c r="AA929" s="408"/>
      <c r="AB929" s="408"/>
      <c r="AC929" s="408"/>
      <c r="AD929" s="408"/>
      <c r="AE929" s="408"/>
      <c r="AF929" s="408"/>
      <c r="AG929" s="408"/>
      <c r="AH929" s="408"/>
      <c r="AI929" s="408"/>
      <c r="AJ929" s="408"/>
      <c r="AK929" s="408"/>
      <c r="AL929" s="408"/>
      <c r="AM929" s="289">
        <f>SUM(Y929:AL929)</f>
        <v>0</v>
      </c>
    </row>
    <row r="930" spans="1:39" hidden="1" outlineLevel="1">
      <c r="A930" s="524"/>
      <c r="B930" s="287" t="s">
        <v>341</v>
      </c>
      <c r="C930" s="284" t="s">
        <v>162</v>
      </c>
      <c r="D930" s="288"/>
      <c r="E930" s="288"/>
      <c r="F930" s="288"/>
      <c r="G930" s="288"/>
      <c r="H930" s="288"/>
      <c r="I930" s="288"/>
      <c r="J930" s="288"/>
      <c r="K930" s="288"/>
      <c r="L930" s="288"/>
      <c r="M930" s="288"/>
      <c r="N930" s="288">
        <f>N929</f>
        <v>12</v>
      </c>
      <c r="O930" s="288"/>
      <c r="P930" s="288"/>
      <c r="Q930" s="288"/>
      <c r="R930" s="288"/>
      <c r="S930" s="288"/>
      <c r="T930" s="288"/>
      <c r="U930" s="288"/>
      <c r="V930" s="288"/>
      <c r="W930" s="288"/>
      <c r="X930" s="288"/>
      <c r="Y930" s="404">
        <f>Y929</f>
        <v>0</v>
      </c>
      <c r="Z930" s="404">
        <f t="shared" ref="Z930" si="2808">Z929</f>
        <v>0</v>
      </c>
      <c r="AA930" s="404">
        <f t="shared" ref="AA930" si="2809">AA929</f>
        <v>0</v>
      </c>
      <c r="AB930" s="404">
        <f t="shared" ref="AB930" si="2810">AB929</f>
        <v>0</v>
      </c>
      <c r="AC930" s="404">
        <f t="shared" ref="AC930" si="2811">AC929</f>
        <v>0</v>
      </c>
      <c r="AD930" s="404">
        <f t="shared" ref="AD930" si="2812">AD929</f>
        <v>0</v>
      </c>
      <c r="AE930" s="404">
        <f t="shared" ref="AE930" si="2813">AE929</f>
        <v>0</v>
      </c>
      <c r="AF930" s="404">
        <f t="shared" ref="AF930" si="2814">AF929</f>
        <v>0</v>
      </c>
      <c r="AG930" s="404">
        <f t="shared" ref="AG930" si="2815">AG929</f>
        <v>0</v>
      </c>
      <c r="AH930" s="404">
        <f t="shared" ref="AH930" si="2816">AH929</f>
        <v>0</v>
      </c>
      <c r="AI930" s="404">
        <f t="shared" ref="AI930" si="2817">AI929</f>
        <v>0</v>
      </c>
      <c r="AJ930" s="404">
        <f t="shared" ref="AJ930" si="2818">AJ929</f>
        <v>0</v>
      </c>
      <c r="AK930" s="404">
        <f t="shared" ref="AK930" si="2819">AK929</f>
        <v>0</v>
      </c>
      <c r="AL930" s="404">
        <f t="shared" ref="AL930" si="2820">AL929</f>
        <v>0</v>
      </c>
      <c r="AM930" s="299"/>
    </row>
    <row r="931" spans="1:39" hidden="1" outlineLevel="1">
      <c r="A931" s="524"/>
      <c r="B931" s="421"/>
      <c r="C931" s="284"/>
      <c r="D931" s="284"/>
      <c r="E931" s="284"/>
      <c r="F931" s="284"/>
      <c r="G931" s="284"/>
      <c r="H931" s="284"/>
      <c r="I931" s="284"/>
      <c r="J931" s="284"/>
      <c r="K931" s="284"/>
      <c r="L931" s="284"/>
      <c r="M931" s="284"/>
      <c r="N931" s="284"/>
      <c r="O931" s="284"/>
      <c r="P931" s="284"/>
      <c r="Q931" s="284"/>
      <c r="R931" s="284"/>
      <c r="S931" s="284"/>
      <c r="T931" s="284"/>
      <c r="U931" s="284"/>
      <c r="V931" s="284"/>
      <c r="W931" s="284"/>
      <c r="X931" s="284"/>
      <c r="Y931" s="405"/>
      <c r="Z931" s="418"/>
      <c r="AA931" s="418"/>
      <c r="AB931" s="418"/>
      <c r="AC931" s="418"/>
      <c r="AD931" s="418"/>
      <c r="AE931" s="418"/>
      <c r="AF931" s="418"/>
      <c r="AG931" s="418"/>
      <c r="AH931" s="418"/>
      <c r="AI931" s="418"/>
      <c r="AJ931" s="418"/>
      <c r="AK931" s="418"/>
      <c r="AL931" s="418"/>
      <c r="AM931" s="299"/>
    </row>
    <row r="932" spans="1:39" ht="30" hidden="1" outlineLevel="1">
      <c r="A932" s="524">
        <v>47</v>
      </c>
      <c r="B932" s="421" t="s">
        <v>138</v>
      </c>
      <c r="C932" s="284" t="s">
        <v>24</v>
      </c>
      <c r="D932" s="288"/>
      <c r="E932" s="288"/>
      <c r="F932" s="288"/>
      <c r="G932" s="288"/>
      <c r="H932" s="288"/>
      <c r="I932" s="288"/>
      <c r="J932" s="288"/>
      <c r="K932" s="288"/>
      <c r="L932" s="288"/>
      <c r="M932" s="288"/>
      <c r="N932" s="288">
        <v>12</v>
      </c>
      <c r="O932" s="288"/>
      <c r="P932" s="288"/>
      <c r="Q932" s="288"/>
      <c r="R932" s="288"/>
      <c r="S932" s="288"/>
      <c r="T932" s="288"/>
      <c r="U932" s="288"/>
      <c r="V932" s="288"/>
      <c r="W932" s="288"/>
      <c r="X932" s="288"/>
      <c r="Y932" s="419"/>
      <c r="Z932" s="408"/>
      <c r="AA932" s="408"/>
      <c r="AB932" s="408"/>
      <c r="AC932" s="408"/>
      <c r="AD932" s="408"/>
      <c r="AE932" s="408"/>
      <c r="AF932" s="408"/>
      <c r="AG932" s="408"/>
      <c r="AH932" s="408"/>
      <c r="AI932" s="408"/>
      <c r="AJ932" s="408"/>
      <c r="AK932" s="408"/>
      <c r="AL932" s="408"/>
      <c r="AM932" s="289">
        <f>SUM(Y932:AL932)</f>
        <v>0</v>
      </c>
    </row>
    <row r="933" spans="1:39" hidden="1" outlineLevel="1">
      <c r="A933" s="524"/>
      <c r="B933" s="287" t="s">
        <v>341</v>
      </c>
      <c r="C933" s="284" t="s">
        <v>162</v>
      </c>
      <c r="D933" s="288"/>
      <c r="E933" s="288"/>
      <c r="F933" s="288"/>
      <c r="G933" s="288"/>
      <c r="H933" s="288"/>
      <c r="I933" s="288"/>
      <c r="J933" s="288"/>
      <c r="K933" s="288"/>
      <c r="L933" s="288"/>
      <c r="M933" s="288"/>
      <c r="N933" s="288">
        <f>N932</f>
        <v>12</v>
      </c>
      <c r="O933" s="288"/>
      <c r="P933" s="288"/>
      <c r="Q933" s="288"/>
      <c r="R933" s="288"/>
      <c r="S933" s="288"/>
      <c r="T933" s="288"/>
      <c r="U933" s="288"/>
      <c r="V933" s="288"/>
      <c r="W933" s="288"/>
      <c r="X933" s="288"/>
      <c r="Y933" s="404">
        <f>Y932</f>
        <v>0</v>
      </c>
      <c r="Z933" s="404">
        <f t="shared" ref="Z933" si="2821">Z932</f>
        <v>0</v>
      </c>
      <c r="AA933" s="404">
        <f t="shared" ref="AA933" si="2822">AA932</f>
        <v>0</v>
      </c>
      <c r="AB933" s="404">
        <f t="shared" ref="AB933" si="2823">AB932</f>
        <v>0</v>
      </c>
      <c r="AC933" s="404">
        <f t="shared" ref="AC933" si="2824">AC932</f>
        <v>0</v>
      </c>
      <c r="AD933" s="404">
        <f t="shared" ref="AD933" si="2825">AD932</f>
        <v>0</v>
      </c>
      <c r="AE933" s="404">
        <f t="shared" ref="AE933" si="2826">AE932</f>
        <v>0</v>
      </c>
      <c r="AF933" s="404">
        <f t="shared" ref="AF933" si="2827">AF932</f>
        <v>0</v>
      </c>
      <c r="AG933" s="404">
        <f t="shared" ref="AG933" si="2828">AG932</f>
        <v>0</v>
      </c>
      <c r="AH933" s="404">
        <f t="shared" ref="AH933" si="2829">AH932</f>
        <v>0</v>
      </c>
      <c r="AI933" s="404">
        <f t="shared" ref="AI933" si="2830">AI932</f>
        <v>0</v>
      </c>
      <c r="AJ933" s="404">
        <f t="shared" ref="AJ933" si="2831">AJ932</f>
        <v>0</v>
      </c>
      <c r="AK933" s="404">
        <f t="shared" ref="AK933" si="2832">AK932</f>
        <v>0</v>
      </c>
      <c r="AL933" s="404">
        <f t="shared" ref="AL933" si="2833">AL932</f>
        <v>0</v>
      </c>
      <c r="AM933" s="299"/>
    </row>
    <row r="934" spans="1:39" hidden="1" outlineLevel="1">
      <c r="A934" s="524"/>
      <c r="B934" s="421"/>
      <c r="C934" s="284"/>
      <c r="D934" s="284"/>
      <c r="E934" s="284"/>
      <c r="F934" s="284"/>
      <c r="G934" s="284"/>
      <c r="H934" s="284"/>
      <c r="I934" s="284"/>
      <c r="J934" s="284"/>
      <c r="K934" s="284"/>
      <c r="L934" s="284"/>
      <c r="M934" s="284"/>
      <c r="N934" s="284"/>
      <c r="O934" s="284"/>
      <c r="P934" s="284"/>
      <c r="Q934" s="284"/>
      <c r="R934" s="284"/>
      <c r="S934" s="284"/>
      <c r="T934" s="284"/>
      <c r="U934" s="284"/>
      <c r="V934" s="284"/>
      <c r="W934" s="284"/>
      <c r="X934" s="284"/>
      <c r="Y934" s="405"/>
      <c r="Z934" s="418"/>
      <c r="AA934" s="418"/>
      <c r="AB934" s="418"/>
      <c r="AC934" s="418"/>
      <c r="AD934" s="418"/>
      <c r="AE934" s="418"/>
      <c r="AF934" s="418"/>
      <c r="AG934" s="418"/>
      <c r="AH934" s="418"/>
      <c r="AI934" s="418"/>
      <c r="AJ934" s="418"/>
      <c r="AK934" s="418"/>
      <c r="AL934" s="418"/>
      <c r="AM934" s="299"/>
    </row>
    <row r="935" spans="1:39" ht="45" hidden="1" outlineLevel="1">
      <c r="A935" s="524">
        <v>48</v>
      </c>
      <c r="B935" s="421" t="s">
        <v>139</v>
      </c>
      <c r="C935" s="284" t="s">
        <v>24</v>
      </c>
      <c r="D935" s="288"/>
      <c r="E935" s="288"/>
      <c r="F935" s="288"/>
      <c r="G935" s="288"/>
      <c r="H935" s="288"/>
      <c r="I935" s="288"/>
      <c r="J935" s="288"/>
      <c r="K935" s="288"/>
      <c r="L935" s="288"/>
      <c r="M935" s="288"/>
      <c r="N935" s="288">
        <v>12</v>
      </c>
      <c r="O935" s="288"/>
      <c r="P935" s="288"/>
      <c r="Q935" s="288"/>
      <c r="R935" s="288"/>
      <c r="S935" s="288"/>
      <c r="T935" s="288"/>
      <c r="U935" s="288"/>
      <c r="V935" s="288"/>
      <c r="W935" s="288"/>
      <c r="X935" s="288"/>
      <c r="Y935" s="419"/>
      <c r="Z935" s="408"/>
      <c r="AA935" s="408"/>
      <c r="AB935" s="408"/>
      <c r="AC935" s="408"/>
      <c r="AD935" s="408"/>
      <c r="AE935" s="408"/>
      <c r="AF935" s="408"/>
      <c r="AG935" s="408"/>
      <c r="AH935" s="408"/>
      <c r="AI935" s="408"/>
      <c r="AJ935" s="408"/>
      <c r="AK935" s="408"/>
      <c r="AL935" s="408"/>
      <c r="AM935" s="289">
        <f>SUM(Y935:AL935)</f>
        <v>0</v>
      </c>
    </row>
    <row r="936" spans="1:39" hidden="1" outlineLevel="1">
      <c r="A936" s="524"/>
      <c r="B936" s="287" t="s">
        <v>341</v>
      </c>
      <c r="C936" s="284" t="s">
        <v>162</v>
      </c>
      <c r="D936" s="288"/>
      <c r="E936" s="288"/>
      <c r="F936" s="288"/>
      <c r="G936" s="288"/>
      <c r="H936" s="288"/>
      <c r="I936" s="288"/>
      <c r="J936" s="288"/>
      <c r="K936" s="288"/>
      <c r="L936" s="288"/>
      <c r="M936" s="288"/>
      <c r="N936" s="288">
        <f>N935</f>
        <v>12</v>
      </c>
      <c r="O936" s="288"/>
      <c r="P936" s="288"/>
      <c r="Q936" s="288"/>
      <c r="R936" s="288"/>
      <c r="S936" s="288"/>
      <c r="T936" s="288"/>
      <c r="U936" s="288"/>
      <c r="V936" s="288"/>
      <c r="W936" s="288"/>
      <c r="X936" s="288"/>
      <c r="Y936" s="404">
        <f>Y935</f>
        <v>0</v>
      </c>
      <c r="Z936" s="404">
        <f t="shared" ref="Z936" si="2834">Z935</f>
        <v>0</v>
      </c>
      <c r="AA936" s="404">
        <f t="shared" ref="AA936" si="2835">AA935</f>
        <v>0</v>
      </c>
      <c r="AB936" s="404">
        <f t="shared" ref="AB936" si="2836">AB935</f>
        <v>0</v>
      </c>
      <c r="AC936" s="404">
        <f t="shared" ref="AC936" si="2837">AC935</f>
        <v>0</v>
      </c>
      <c r="AD936" s="404">
        <f t="shared" ref="AD936" si="2838">AD935</f>
        <v>0</v>
      </c>
      <c r="AE936" s="404">
        <f t="shared" ref="AE936" si="2839">AE935</f>
        <v>0</v>
      </c>
      <c r="AF936" s="404">
        <f t="shared" ref="AF936" si="2840">AF935</f>
        <v>0</v>
      </c>
      <c r="AG936" s="404">
        <f t="shared" ref="AG936" si="2841">AG935</f>
        <v>0</v>
      </c>
      <c r="AH936" s="404">
        <f t="shared" ref="AH936" si="2842">AH935</f>
        <v>0</v>
      </c>
      <c r="AI936" s="404">
        <f t="shared" ref="AI936" si="2843">AI935</f>
        <v>0</v>
      </c>
      <c r="AJ936" s="404">
        <f t="shared" ref="AJ936" si="2844">AJ935</f>
        <v>0</v>
      </c>
      <c r="AK936" s="404">
        <f t="shared" ref="AK936" si="2845">AK935</f>
        <v>0</v>
      </c>
      <c r="AL936" s="404">
        <f t="shared" ref="AL936" si="2846">AL935</f>
        <v>0</v>
      </c>
      <c r="AM936" s="299"/>
    </row>
    <row r="937" spans="1:39" hidden="1" outlineLevel="1">
      <c r="A937" s="524"/>
      <c r="B937" s="421"/>
      <c r="C937" s="284"/>
      <c r="D937" s="284"/>
      <c r="E937" s="284"/>
      <c r="F937" s="284"/>
      <c r="G937" s="284"/>
      <c r="H937" s="284"/>
      <c r="I937" s="284"/>
      <c r="J937" s="284"/>
      <c r="K937" s="284"/>
      <c r="L937" s="284"/>
      <c r="M937" s="284"/>
      <c r="N937" s="284"/>
      <c r="O937" s="284"/>
      <c r="P937" s="284"/>
      <c r="Q937" s="284"/>
      <c r="R937" s="284"/>
      <c r="S937" s="284"/>
      <c r="T937" s="284"/>
      <c r="U937" s="284"/>
      <c r="V937" s="284"/>
      <c r="W937" s="284"/>
      <c r="X937" s="284"/>
      <c r="Y937" s="405"/>
      <c r="Z937" s="418"/>
      <c r="AA937" s="418"/>
      <c r="AB937" s="418"/>
      <c r="AC937" s="418"/>
      <c r="AD937" s="418"/>
      <c r="AE937" s="418"/>
      <c r="AF937" s="418"/>
      <c r="AG937" s="418"/>
      <c r="AH937" s="418"/>
      <c r="AI937" s="418"/>
      <c r="AJ937" s="418"/>
      <c r="AK937" s="418"/>
      <c r="AL937" s="418"/>
      <c r="AM937" s="299"/>
    </row>
    <row r="938" spans="1:39" ht="30" hidden="1" outlineLevel="1">
      <c r="A938" s="524">
        <v>49</v>
      </c>
      <c r="B938" s="421" t="s">
        <v>140</v>
      </c>
      <c r="C938" s="284" t="s">
        <v>24</v>
      </c>
      <c r="D938" s="288"/>
      <c r="E938" s="288"/>
      <c r="F938" s="288"/>
      <c r="G938" s="288"/>
      <c r="H938" s="288"/>
      <c r="I938" s="288"/>
      <c r="J938" s="288"/>
      <c r="K938" s="288"/>
      <c r="L938" s="288"/>
      <c r="M938" s="288"/>
      <c r="N938" s="288">
        <v>12</v>
      </c>
      <c r="O938" s="288"/>
      <c r="P938" s="288"/>
      <c r="Q938" s="288"/>
      <c r="R938" s="288"/>
      <c r="S938" s="288"/>
      <c r="T938" s="288"/>
      <c r="U938" s="288"/>
      <c r="V938" s="288"/>
      <c r="W938" s="288"/>
      <c r="X938" s="288"/>
      <c r="Y938" s="419"/>
      <c r="Z938" s="408"/>
      <c r="AA938" s="408"/>
      <c r="AB938" s="408"/>
      <c r="AC938" s="408"/>
      <c r="AD938" s="408"/>
      <c r="AE938" s="408"/>
      <c r="AF938" s="408"/>
      <c r="AG938" s="408"/>
      <c r="AH938" s="408"/>
      <c r="AI938" s="408"/>
      <c r="AJ938" s="408"/>
      <c r="AK938" s="408"/>
      <c r="AL938" s="408"/>
      <c r="AM938" s="289">
        <f>SUM(Y938:AL938)</f>
        <v>0</v>
      </c>
    </row>
    <row r="939" spans="1:39" hidden="1" outlineLevel="1">
      <c r="A939" s="524"/>
      <c r="B939" s="287" t="s">
        <v>341</v>
      </c>
      <c r="C939" s="284" t="s">
        <v>162</v>
      </c>
      <c r="D939" s="288"/>
      <c r="E939" s="288"/>
      <c r="F939" s="288"/>
      <c r="G939" s="288"/>
      <c r="H939" s="288"/>
      <c r="I939" s="288"/>
      <c r="J939" s="288"/>
      <c r="K939" s="288"/>
      <c r="L939" s="288"/>
      <c r="M939" s="288"/>
      <c r="N939" s="288">
        <f>N938</f>
        <v>12</v>
      </c>
      <c r="O939" s="288"/>
      <c r="P939" s="288"/>
      <c r="Q939" s="288"/>
      <c r="R939" s="288"/>
      <c r="S939" s="288"/>
      <c r="T939" s="288"/>
      <c r="U939" s="288"/>
      <c r="V939" s="288"/>
      <c r="W939" s="288"/>
      <c r="X939" s="288"/>
      <c r="Y939" s="404">
        <f>Y938</f>
        <v>0</v>
      </c>
      <c r="Z939" s="404">
        <f t="shared" ref="Z939" si="2847">Z938</f>
        <v>0</v>
      </c>
      <c r="AA939" s="404">
        <f t="shared" ref="AA939" si="2848">AA938</f>
        <v>0</v>
      </c>
      <c r="AB939" s="404">
        <f t="shared" ref="AB939" si="2849">AB938</f>
        <v>0</v>
      </c>
      <c r="AC939" s="404">
        <f t="shared" ref="AC939" si="2850">AC938</f>
        <v>0</v>
      </c>
      <c r="AD939" s="404">
        <f t="shared" ref="AD939" si="2851">AD938</f>
        <v>0</v>
      </c>
      <c r="AE939" s="404">
        <f t="shared" ref="AE939" si="2852">AE938</f>
        <v>0</v>
      </c>
      <c r="AF939" s="404">
        <f t="shared" ref="AF939" si="2853">AF938</f>
        <v>0</v>
      </c>
      <c r="AG939" s="404">
        <f t="shared" ref="AG939" si="2854">AG938</f>
        <v>0</v>
      </c>
      <c r="AH939" s="404">
        <f t="shared" ref="AH939" si="2855">AH938</f>
        <v>0</v>
      </c>
      <c r="AI939" s="404">
        <f t="shared" ref="AI939" si="2856">AI938</f>
        <v>0</v>
      </c>
      <c r="AJ939" s="404">
        <f t="shared" ref="AJ939" si="2857">AJ938</f>
        <v>0</v>
      </c>
      <c r="AK939" s="404">
        <f t="shared" ref="AK939" si="2858">AK938</f>
        <v>0</v>
      </c>
      <c r="AL939" s="404">
        <f t="shared" ref="AL939" si="2859">AL938</f>
        <v>0</v>
      </c>
      <c r="AM939" s="299"/>
    </row>
    <row r="940" spans="1:39" hidden="1" outlineLevel="1">
      <c r="A940" s="524"/>
      <c r="B940" s="287"/>
      <c r="C940" s="298"/>
      <c r="D940" s="284"/>
      <c r="E940" s="284"/>
      <c r="F940" s="284"/>
      <c r="G940" s="284"/>
      <c r="H940" s="284"/>
      <c r="I940" s="284"/>
      <c r="J940" s="284"/>
      <c r="K940" s="284"/>
      <c r="L940" s="284"/>
      <c r="M940" s="284"/>
      <c r="N940" s="284"/>
      <c r="O940" s="284"/>
      <c r="P940" s="284"/>
      <c r="Q940" s="284"/>
      <c r="R940" s="284"/>
      <c r="S940" s="284"/>
      <c r="T940" s="284"/>
      <c r="U940" s="284"/>
      <c r="V940" s="284"/>
      <c r="W940" s="284"/>
      <c r="X940" s="284"/>
      <c r="Y940" s="294"/>
      <c r="Z940" s="294"/>
      <c r="AA940" s="294"/>
      <c r="AB940" s="294"/>
      <c r="AC940" s="294"/>
      <c r="AD940" s="294"/>
      <c r="AE940" s="294"/>
      <c r="AF940" s="294"/>
      <c r="AG940" s="294"/>
      <c r="AH940" s="294"/>
      <c r="AI940" s="294"/>
      <c r="AJ940" s="294"/>
      <c r="AK940" s="294"/>
      <c r="AL940" s="294"/>
      <c r="AM940" s="299"/>
    </row>
    <row r="941" spans="1:39" ht="15.75" collapsed="1">
      <c r="B941" s="320" t="s">
        <v>327</v>
      </c>
      <c r="C941" s="322"/>
      <c r="D941" s="322">
        <f>SUM(D784:D939)</f>
        <v>0</v>
      </c>
      <c r="E941" s="322"/>
      <c r="F941" s="322"/>
      <c r="G941" s="322"/>
      <c r="H941" s="322"/>
      <c r="I941" s="322"/>
      <c r="J941" s="322"/>
      <c r="K941" s="322"/>
      <c r="L941" s="322"/>
      <c r="M941" s="322"/>
      <c r="N941" s="322"/>
      <c r="O941" s="322">
        <f>SUM(O784:O939)</f>
        <v>0</v>
      </c>
      <c r="P941" s="322"/>
      <c r="Q941" s="322"/>
      <c r="R941" s="322"/>
      <c r="S941" s="322"/>
      <c r="T941" s="322"/>
      <c r="U941" s="322"/>
      <c r="V941" s="322"/>
      <c r="W941" s="322"/>
      <c r="X941" s="322"/>
      <c r="Y941" s="322">
        <f>IF(Y782="kWh",SUMPRODUCT(D784:D939,Y784:Y939))</f>
        <v>0</v>
      </c>
      <c r="Z941" s="322">
        <f>IF(Z782="kWh",SUMPRODUCT(D784:D939,Z784:Z939))</f>
        <v>0</v>
      </c>
      <c r="AA941" s="322">
        <f>IF(AA782="kw",SUMPRODUCT(N784:N939,O784:O939,AA784:AA939),SUMPRODUCT(D784:D939,AA784:AA939))</f>
        <v>0</v>
      </c>
      <c r="AB941" s="322">
        <f>IF(AB782="kw",SUMPRODUCT(N784:N939,O784:O939,AB784:AB939),SUMPRODUCT(D784:D939,AB784:AB939))</f>
        <v>0</v>
      </c>
      <c r="AC941" s="322">
        <f>IF(AC782="kw",SUMPRODUCT(N784:N939,O784:O939,AC784:AC939),SUMPRODUCT(D784:D939,AC784:AC939))</f>
        <v>0</v>
      </c>
      <c r="AD941" s="322">
        <f>IF(AD782="kw",SUMPRODUCT(N784:N939,O784:O939,AD784:AD939),SUMPRODUCT(D784:D939,AD784:AD939))</f>
        <v>0</v>
      </c>
      <c r="AE941" s="322">
        <f>IF(AE782="kw",SUMPRODUCT(N784:N939,O784:O939,AE784:AE939),SUMPRODUCT(D784:D939,AE784:AE939))</f>
        <v>0</v>
      </c>
      <c r="AF941" s="322">
        <f>IF(AF782="kw",SUMPRODUCT(N784:N939,O784:O939,AF784:AF939),SUMPRODUCT(D784:D939,AF784:AF939))</f>
        <v>0</v>
      </c>
      <c r="AG941" s="322">
        <f>IF(AG782="kw",SUMPRODUCT(N784:N939,O784:O939,AG784:AG939),SUMPRODUCT(D784:D939,AG784:AG939))</f>
        <v>0</v>
      </c>
      <c r="AH941" s="322">
        <f>IF(AH782="kw",SUMPRODUCT(N784:N939,O784:O939,AH784:AH939),SUMPRODUCT(D784:D939,AH784:AH939))</f>
        <v>0</v>
      </c>
      <c r="AI941" s="322">
        <f>IF(AI782="kw",SUMPRODUCT(N784:N939,O784:O939,AI784:AI939),SUMPRODUCT(D784:D939,AI784:AI939))</f>
        <v>0</v>
      </c>
      <c r="AJ941" s="322">
        <f>IF(AJ782="kw",SUMPRODUCT(N784:N939,O784:O939,AJ784:AJ939),SUMPRODUCT(D784:D939,AJ784:AJ939))</f>
        <v>0</v>
      </c>
      <c r="AK941" s="322">
        <f>IF(AK782="kw",SUMPRODUCT(N784:N939,O784:O939,AK784:AK939),SUMPRODUCT(D784:D939,AK784:AK939))</f>
        <v>0</v>
      </c>
      <c r="AL941" s="322">
        <f>IF(AL782="kw",SUMPRODUCT(N784:N939,O784:O939,AL784:AL939),SUMPRODUCT(D784:D939,AL784:AL939))</f>
        <v>0</v>
      </c>
      <c r="AM941" s="323"/>
    </row>
    <row r="942" spans="1:39" ht="15.75">
      <c r="B942" s="384" t="s">
        <v>328</v>
      </c>
      <c r="C942" s="385"/>
      <c r="D942" s="385"/>
      <c r="E942" s="385"/>
      <c r="F942" s="385"/>
      <c r="G942" s="385"/>
      <c r="H942" s="385"/>
      <c r="I942" s="385"/>
      <c r="J942" s="385"/>
      <c r="K942" s="385"/>
      <c r="L942" s="385"/>
      <c r="M942" s="385"/>
      <c r="N942" s="385"/>
      <c r="O942" s="385"/>
      <c r="P942" s="385"/>
      <c r="Q942" s="385"/>
      <c r="R942" s="385"/>
      <c r="S942" s="385"/>
      <c r="T942" s="385"/>
      <c r="U942" s="385"/>
      <c r="V942" s="385"/>
      <c r="W942" s="385"/>
      <c r="X942" s="385"/>
      <c r="Y942" s="385">
        <f>HLOOKUP(Y598,'2. LRAMVA Threshold'!$B$42:$Q$53,11,FALSE)</f>
        <v>0</v>
      </c>
      <c r="Z942" s="385">
        <f>HLOOKUP(Z598,'2. LRAMVA Threshold'!$B$42:$Q$53,11,FALSE)</f>
        <v>0</v>
      </c>
      <c r="AA942" s="385">
        <f>HLOOKUP(AA598,'2. LRAMVA Threshold'!$B$42:$Q$53,11,FALSE)</f>
        <v>0</v>
      </c>
      <c r="AB942" s="385">
        <f>HLOOKUP(AB598,'2. LRAMVA Threshold'!$B$42:$Q$53,11,FALSE)</f>
        <v>0</v>
      </c>
      <c r="AC942" s="385">
        <f>HLOOKUP(AC598,'2. LRAMVA Threshold'!$B$42:$Q$53,11,FALSE)</f>
        <v>0</v>
      </c>
      <c r="AD942" s="385">
        <f>HLOOKUP(AD598,'2. LRAMVA Threshold'!$B$42:$Q$53,11,FALSE)</f>
        <v>0</v>
      </c>
      <c r="AE942" s="385">
        <f>HLOOKUP(AE598,'2. LRAMVA Threshold'!$B$42:$Q$53,11,FALSE)</f>
        <v>0</v>
      </c>
      <c r="AF942" s="385">
        <f>HLOOKUP(AF598,'2. LRAMVA Threshold'!$B$42:$Q$53,11,FALSE)</f>
        <v>0</v>
      </c>
      <c r="AG942" s="385">
        <f>HLOOKUP(AG598,'2. LRAMVA Threshold'!$B$42:$Q$53,11,FALSE)</f>
        <v>0</v>
      </c>
      <c r="AH942" s="385">
        <f>HLOOKUP(AH598,'2. LRAMVA Threshold'!$B$42:$Q$53,11,FALSE)</f>
        <v>0</v>
      </c>
      <c r="AI942" s="385">
        <f>HLOOKUP(AI598,'2. LRAMVA Threshold'!$B$42:$Q$53,11,FALSE)</f>
        <v>0</v>
      </c>
      <c r="AJ942" s="385">
        <f>HLOOKUP(AJ598,'2. LRAMVA Threshold'!$B$42:$Q$53,11,FALSE)</f>
        <v>0</v>
      </c>
      <c r="AK942" s="385">
        <f>HLOOKUP(AK598,'2. LRAMVA Threshold'!$B$42:$Q$53,11,FALSE)</f>
        <v>0</v>
      </c>
      <c r="AL942" s="385">
        <f>HLOOKUP(AL598,'2. LRAMVA Threshold'!$B$42:$Q$53,11,FALSE)</f>
        <v>0</v>
      </c>
      <c r="AM942" s="435"/>
    </row>
    <row r="943" spans="1:39">
      <c r="B943" s="387"/>
      <c r="C943" s="425"/>
      <c r="D943" s="426"/>
      <c r="E943" s="426"/>
      <c r="F943" s="426"/>
      <c r="G943" s="426"/>
      <c r="H943" s="426"/>
      <c r="I943" s="426"/>
      <c r="J943" s="426"/>
      <c r="K943" s="426"/>
      <c r="L943" s="426"/>
      <c r="M943" s="426"/>
      <c r="N943" s="426"/>
      <c r="O943" s="427"/>
      <c r="P943" s="426"/>
      <c r="Q943" s="426"/>
      <c r="R943" s="426"/>
      <c r="S943" s="428"/>
      <c r="T943" s="428"/>
      <c r="U943" s="428"/>
      <c r="V943" s="428"/>
      <c r="W943" s="426"/>
      <c r="X943" s="426"/>
      <c r="Y943" s="429"/>
      <c r="Z943" s="429"/>
      <c r="AA943" s="429"/>
      <c r="AB943" s="429"/>
      <c r="AC943" s="429"/>
      <c r="AD943" s="429"/>
      <c r="AE943" s="429"/>
      <c r="AF943" s="392"/>
      <c r="AG943" s="392"/>
      <c r="AH943" s="392"/>
      <c r="AI943" s="392"/>
      <c r="AJ943" s="392"/>
      <c r="AK943" s="392"/>
      <c r="AL943" s="392"/>
      <c r="AM943" s="393"/>
    </row>
    <row r="944" spans="1:39">
      <c r="B944" s="317" t="s">
        <v>329</v>
      </c>
      <c r="C944" s="331"/>
      <c r="D944" s="331"/>
      <c r="E944" s="369"/>
      <c r="F944" s="369"/>
      <c r="G944" s="369"/>
      <c r="H944" s="369"/>
      <c r="I944" s="369"/>
      <c r="J944" s="369"/>
      <c r="K944" s="369"/>
      <c r="L944" s="369"/>
      <c r="M944" s="369"/>
      <c r="N944" s="369"/>
      <c r="O944" s="284"/>
      <c r="P944" s="333"/>
      <c r="Q944" s="333"/>
      <c r="R944" s="333"/>
      <c r="S944" s="332"/>
      <c r="T944" s="332"/>
      <c r="U944" s="332"/>
      <c r="V944" s="332"/>
      <c r="W944" s="333"/>
      <c r="X944" s="333"/>
      <c r="Y944" s="334">
        <f>HLOOKUP(Y$35,'3.  Distribution Rates'!$C$122:$P$133,11,FALSE)</f>
        <v>0</v>
      </c>
      <c r="Z944" s="334">
        <f>HLOOKUP(Z$35,'3.  Distribution Rates'!$C$122:$P$133,11,FALSE)</f>
        <v>0</v>
      </c>
      <c r="AA944" s="334">
        <f>HLOOKUP(AA$35,'3.  Distribution Rates'!$C$122:$P$133,11,FALSE)</f>
        <v>0</v>
      </c>
      <c r="AB944" s="334">
        <f>HLOOKUP(AB$35,'3.  Distribution Rates'!$C$122:$P$133,11,FALSE)</f>
        <v>0</v>
      </c>
      <c r="AC944" s="334">
        <f>HLOOKUP(AC$35,'3.  Distribution Rates'!$C$122:$P$133,11,FALSE)</f>
        <v>0</v>
      </c>
      <c r="AD944" s="334">
        <f>HLOOKUP(AD$35,'3.  Distribution Rates'!$C$122:$P$133,11,FALSE)</f>
        <v>0</v>
      </c>
      <c r="AE944" s="334">
        <f>HLOOKUP(AE$35,'3.  Distribution Rates'!$C$122:$P$133,11,FALSE)</f>
        <v>0</v>
      </c>
      <c r="AF944" s="334">
        <f>HLOOKUP(AF$35,'3.  Distribution Rates'!$C$122:$P$133,11,FALSE)</f>
        <v>0</v>
      </c>
      <c r="AG944" s="334">
        <f>HLOOKUP(AG$35,'3.  Distribution Rates'!$C$122:$P$133,11,FALSE)</f>
        <v>0</v>
      </c>
      <c r="AH944" s="334">
        <f>HLOOKUP(AH$35,'3.  Distribution Rates'!$C$122:$P$133,11,FALSE)</f>
        <v>0</v>
      </c>
      <c r="AI944" s="334">
        <f>HLOOKUP(AI$35,'3.  Distribution Rates'!$C$122:$P$133,11,FALSE)</f>
        <v>0</v>
      </c>
      <c r="AJ944" s="334">
        <f>HLOOKUP(AJ$35,'3.  Distribution Rates'!$C$122:$P$133,11,FALSE)</f>
        <v>0</v>
      </c>
      <c r="AK944" s="334">
        <f>HLOOKUP(AK$35,'3.  Distribution Rates'!$C$122:$P$133,11,FALSE)</f>
        <v>0</v>
      </c>
      <c r="AL944" s="334">
        <f>HLOOKUP(AL$35,'3.  Distribution Rates'!$C$122:$P$133,11,FALSE)</f>
        <v>0</v>
      </c>
      <c r="AM944" s="370"/>
    </row>
    <row r="945" spans="2:39">
      <c r="B945" s="317" t="s">
        <v>330</v>
      </c>
      <c r="C945" s="338"/>
      <c r="D945" s="302"/>
      <c r="E945" s="272"/>
      <c r="F945" s="272"/>
      <c r="G945" s="272"/>
      <c r="H945" s="272"/>
      <c r="I945" s="272"/>
      <c r="J945" s="272"/>
      <c r="K945" s="272"/>
      <c r="L945" s="272"/>
      <c r="M945" s="272"/>
      <c r="N945" s="272"/>
      <c r="O945" s="284"/>
      <c r="P945" s="272"/>
      <c r="Q945" s="272"/>
      <c r="R945" s="272"/>
      <c r="S945" s="302"/>
      <c r="T945" s="302"/>
      <c r="U945" s="302"/>
      <c r="V945" s="302"/>
      <c r="W945" s="272"/>
      <c r="X945" s="272"/>
      <c r="Y945" s="371">
        <f>'4.  2011-2014 LRAM'!Y142*Y944</f>
        <v>0</v>
      </c>
      <c r="Z945" s="371">
        <f>'4.  2011-2014 LRAM'!Z142*Z944</f>
        <v>0</v>
      </c>
      <c r="AA945" s="371">
        <f>'4.  2011-2014 LRAM'!AA142*AA944</f>
        <v>0</v>
      </c>
      <c r="AB945" s="371">
        <f>'4.  2011-2014 LRAM'!AB142*AB944</f>
        <v>0</v>
      </c>
      <c r="AC945" s="371">
        <f>'4.  2011-2014 LRAM'!AC142*AC944</f>
        <v>0</v>
      </c>
      <c r="AD945" s="371">
        <f>'4.  2011-2014 LRAM'!AD142*AD944</f>
        <v>0</v>
      </c>
      <c r="AE945" s="371">
        <f>'4.  2011-2014 LRAM'!AE142*AE944</f>
        <v>0</v>
      </c>
      <c r="AF945" s="371">
        <f>'4.  2011-2014 LRAM'!AF142*AF944</f>
        <v>0</v>
      </c>
      <c r="AG945" s="371">
        <f>'4.  2011-2014 LRAM'!AG142*AG944</f>
        <v>0</v>
      </c>
      <c r="AH945" s="371">
        <f>'4.  2011-2014 LRAM'!AH142*AH944</f>
        <v>0</v>
      </c>
      <c r="AI945" s="371">
        <f>'4.  2011-2014 LRAM'!AI142*AI944</f>
        <v>0</v>
      </c>
      <c r="AJ945" s="371">
        <f>'4.  2011-2014 LRAM'!AJ142*AJ944</f>
        <v>0</v>
      </c>
      <c r="AK945" s="371">
        <f>'4.  2011-2014 LRAM'!AK142*AK944</f>
        <v>0</v>
      </c>
      <c r="AL945" s="371">
        <f>'4.  2011-2014 LRAM'!AL142*AL944</f>
        <v>0</v>
      </c>
      <c r="AM945" s="620">
        <f t="shared" ref="AM945:AM953" si="2860">SUM(Y945:AL945)</f>
        <v>0</v>
      </c>
    </row>
    <row r="946" spans="2:39">
      <c r="B946" s="317" t="s">
        <v>331</v>
      </c>
      <c r="C946" s="338"/>
      <c r="D946" s="302"/>
      <c r="E946" s="272"/>
      <c r="F946" s="272"/>
      <c r="G946" s="272"/>
      <c r="H946" s="272"/>
      <c r="I946" s="272"/>
      <c r="J946" s="272"/>
      <c r="K946" s="272"/>
      <c r="L946" s="272"/>
      <c r="M946" s="272"/>
      <c r="N946" s="272"/>
      <c r="O946" s="284"/>
      <c r="P946" s="272"/>
      <c r="Q946" s="272"/>
      <c r="R946" s="272"/>
      <c r="S946" s="302"/>
      <c r="T946" s="302"/>
      <c r="U946" s="302"/>
      <c r="V946" s="302"/>
      <c r="W946" s="272"/>
      <c r="X946" s="272"/>
      <c r="Y946" s="371">
        <f>'4.  2011-2014 LRAM'!Y271*Y944</f>
        <v>0</v>
      </c>
      <c r="Z946" s="371">
        <f>'4.  2011-2014 LRAM'!Z271*Z944</f>
        <v>0</v>
      </c>
      <c r="AA946" s="371">
        <f>'4.  2011-2014 LRAM'!AA271*AA944</f>
        <v>0</v>
      </c>
      <c r="AB946" s="371">
        <f>'4.  2011-2014 LRAM'!AB271*AB944</f>
        <v>0</v>
      </c>
      <c r="AC946" s="371">
        <f>'4.  2011-2014 LRAM'!AC271*AC944</f>
        <v>0</v>
      </c>
      <c r="AD946" s="371">
        <f>'4.  2011-2014 LRAM'!AD271*AD944</f>
        <v>0</v>
      </c>
      <c r="AE946" s="371">
        <f>'4.  2011-2014 LRAM'!AE271*AE944</f>
        <v>0</v>
      </c>
      <c r="AF946" s="371">
        <f>'4.  2011-2014 LRAM'!AF271*AF944</f>
        <v>0</v>
      </c>
      <c r="AG946" s="371">
        <f>'4.  2011-2014 LRAM'!AG271*AG944</f>
        <v>0</v>
      </c>
      <c r="AH946" s="371">
        <f>'4.  2011-2014 LRAM'!AH271*AH944</f>
        <v>0</v>
      </c>
      <c r="AI946" s="371">
        <f>'4.  2011-2014 LRAM'!AI271*AI944</f>
        <v>0</v>
      </c>
      <c r="AJ946" s="371">
        <f>'4.  2011-2014 LRAM'!AJ271*AJ944</f>
        <v>0</v>
      </c>
      <c r="AK946" s="371">
        <f>'4.  2011-2014 LRAM'!AK271*AK944</f>
        <v>0</v>
      </c>
      <c r="AL946" s="371">
        <f>'4.  2011-2014 LRAM'!AL271*AL944</f>
        <v>0</v>
      </c>
      <c r="AM946" s="620">
        <f t="shared" si="2860"/>
        <v>0</v>
      </c>
    </row>
    <row r="947" spans="2:39">
      <c r="B947" s="317" t="s">
        <v>332</v>
      </c>
      <c r="C947" s="338"/>
      <c r="D947" s="302"/>
      <c r="E947" s="272"/>
      <c r="F947" s="272"/>
      <c r="G947" s="272"/>
      <c r="H947" s="272"/>
      <c r="I947" s="272"/>
      <c r="J947" s="272"/>
      <c r="K947" s="272"/>
      <c r="L947" s="272"/>
      <c r="M947" s="272"/>
      <c r="N947" s="272"/>
      <c r="O947" s="284"/>
      <c r="P947" s="272"/>
      <c r="Q947" s="272"/>
      <c r="R947" s="272"/>
      <c r="S947" s="302"/>
      <c r="T947" s="302"/>
      <c r="U947" s="302"/>
      <c r="V947" s="302"/>
      <c r="W947" s="272"/>
      <c r="X947" s="272"/>
      <c r="Y947" s="371">
        <f>'4.  2011-2014 LRAM'!Y400*Y944</f>
        <v>0</v>
      </c>
      <c r="Z947" s="371">
        <f>'4.  2011-2014 LRAM'!Z400*Z944</f>
        <v>0</v>
      </c>
      <c r="AA947" s="371">
        <f>'4.  2011-2014 LRAM'!AA400*AA944</f>
        <v>0</v>
      </c>
      <c r="AB947" s="371">
        <f>'4.  2011-2014 LRAM'!AB400*AB944</f>
        <v>0</v>
      </c>
      <c r="AC947" s="371">
        <f>'4.  2011-2014 LRAM'!AC400*AC944</f>
        <v>0</v>
      </c>
      <c r="AD947" s="371">
        <f>'4.  2011-2014 LRAM'!AD400*AD944</f>
        <v>0</v>
      </c>
      <c r="AE947" s="371">
        <f>'4.  2011-2014 LRAM'!AE400*AE944</f>
        <v>0</v>
      </c>
      <c r="AF947" s="371">
        <f>'4.  2011-2014 LRAM'!AF400*AF944</f>
        <v>0</v>
      </c>
      <c r="AG947" s="371">
        <f>'4.  2011-2014 LRAM'!AG400*AG944</f>
        <v>0</v>
      </c>
      <c r="AH947" s="371">
        <f>'4.  2011-2014 LRAM'!AH400*AH944</f>
        <v>0</v>
      </c>
      <c r="AI947" s="371">
        <f>'4.  2011-2014 LRAM'!AI400*AI944</f>
        <v>0</v>
      </c>
      <c r="AJ947" s="371">
        <f>'4.  2011-2014 LRAM'!AJ400*AJ944</f>
        <v>0</v>
      </c>
      <c r="AK947" s="371">
        <f>'4.  2011-2014 LRAM'!AK400*AK944</f>
        <v>0</v>
      </c>
      <c r="AL947" s="371">
        <f>'4.  2011-2014 LRAM'!AL400*AL944</f>
        <v>0</v>
      </c>
      <c r="AM947" s="620">
        <f t="shared" si="2860"/>
        <v>0</v>
      </c>
    </row>
    <row r="948" spans="2:39">
      <c r="B948" s="317" t="s">
        <v>333</v>
      </c>
      <c r="C948" s="338"/>
      <c r="D948" s="302"/>
      <c r="E948" s="272"/>
      <c r="F948" s="272"/>
      <c r="G948" s="272"/>
      <c r="H948" s="272"/>
      <c r="I948" s="272"/>
      <c r="J948" s="272"/>
      <c r="K948" s="272"/>
      <c r="L948" s="272"/>
      <c r="M948" s="272"/>
      <c r="N948" s="272"/>
      <c r="O948" s="284"/>
      <c r="P948" s="272"/>
      <c r="Q948" s="272"/>
      <c r="R948" s="272"/>
      <c r="S948" s="302"/>
      <c r="T948" s="302"/>
      <c r="U948" s="302"/>
      <c r="V948" s="302"/>
      <c r="W948" s="272"/>
      <c r="X948" s="272"/>
      <c r="Y948" s="371">
        <f>'4.  2011-2014 LRAM'!Y530*Y944</f>
        <v>0</v>
      </c>
      <c r="Z948" s="371">
        <f>'4.  2011-2014 LRAM'!Z530*Z944</f>
        <v>0</v>
      </c>
      <c r="AA948" s="371">
        <f>'4.  2011-2014 LRAM'!AA530*AA944</f>
        <v>0</v>
      </c>
      <c r="AB948" s="371">
        <f>'4.  2011-2014 LRAM'!AB530*AB944</f>
        <v>0</v>
      </c>
      <c r="AC948" s="371">
        <f>'4.  2011-2014 LRAM'!AC530*AC944</f>
        <v>0</v>
      </c>
      <c r="AD948" s="371">
        <f>'4.  2011-2014 LRAM'!AD530*AD944</f>
        <v>0</v>
      </c>
      <c r="AE948" s="371">
        <f>'4.  2011-2014 LRAM'!AE530*AE944</f>
        <v>0</v>
      </c>
      <c r="AF948" s="371">
        <f>'4.  2011-2014 LRAM'!AF530*AF944</f>
        <v>0</v>
      </c>
      <c r="AG948" s="371">
        <f>'4.  2011-2014 LRAM'!AG530*AG944</f>
        <v>0</v>
      </c>
      <c r="AH948" s="371">
        <f>'4.  2011-2014 LRAM'!AH530*AH944</f>
        <v>0</v>
      </c>
      <c r="AI948" s="371">
        <f>'4.  2011-2014 LRAM'!AI530*AI944</f>
        <v>0</v>
      </c>
      <c r="AJ948" s="371">
        <f>'4.  2011-2014 LRAM'!AJ530*AJ944</f>
        <v>0</v>
      </c>
      <c r="AK948" s="371">
        <f>'4.  2011-2014 LRAM'!AK530*AK944</f>
        <v>0</v>
      </c>
      <c r="AL948" s="371">
        <f>'4.  2011-2014 LRAM'!AL530*AL944</f>
        <v>0</v>
      </c>
      <c r="AM948" s="620">
        <f t="shared" si="2860"/>
        <v>0</v>
      </c>
    </row>
    <row r="949" spans="2:39">
      <c r="B949" s="317" t="s">
        <v>334</v>
      </c>
      <c r="C949" s="338"/>
      <c r="D949" s="302"/>
      <c r="E949" s="272"/>
      <c r="F949" s="272"/>
      <c r="G949" s="272"/>
      <c r="H949" s="272"/>
      <c r="I949" s="272"/>
      <c r="J949" s="272"/>
      <c r="K949" s="272"/>
      <c r="L949" s="272"/>
      <c r="M949" s="272"/>
      <c r="N949" s="272"/>
      <c r="O949" s="284"/>
      <c r="P949" s="272"/>
      <c r="Q949" s="272"/>
      <c r="R949" s="272"/>
      <c r="S949" s="302"/>
      <c r="T949" s="302"/>
      <c r="U949" s="302"/>
      <c r="V949" s="302"/>
      <c r="W949" s="272"/>
      <c r="X949" s="272"/>
      <c r="Y949" s="371">
        <f t="shared" ref="Y949:AL949" si="2861">Y211*Y944</f>
        <v>0</v>
      </c>
      <c r="Z949" s="371">
        <f t="shared" si="2861"/>
        <v>0</v>
      </c>
      <c r="AA949" s="371">
        <f t="shared" si="2861"/>
        <v>0</v>
      </c>
      <c r="AB949" s="371">
        <f t="shared" si="2861"/>
        <v>0</v>
      </c>
      <c r="AC949" s="371">
        <f t="shared" si="2861"/>
        <v>0</v>
      </c>
      <c r="AD949" s="371">
        <f t="shared" si="2861"/>
        <v>0</v>
      </c>
      <c r="AE949" s="371">
        <f t="shared" si="2861"/>
        <v>0</v>
      </c>
      <c r="AF949" s="371">
        <f t="shared" si="2861"/>
        <v>0</v>
      </c>
      <c r="AG949" s="371">
        <f t="shared" si="2861"/>
        <v>0</v>
      </c>
      <c r="AH949" s="371">
        <f t="shared" si="2861"/>
        <v>0</v>
      </c>
      <c r="AI949" s="371">
        <f t="shared" si="2861"/>
        <v>0</v>
      </c>
      <c r="AJ949" s="371">
        <f t="shared" si="2861"/>
        <v>0</v>
      </c>
      <c r="AK949" s="371">
        <f t="shared" si="2861"/>
        <v>0</v>
      </c>
      <c r="AL949" s="371">
        <f t="shared" si="2861"/>
        <v>0</v>
      </c>
      <c r="AM949" s="620">
        <f t="shared" si="2860"/>
        <v>0</v>
      </c>
    </row>
    <row r="950" spans="2:39">
      <c r="B950" s="317" t="s">
        <v>335</v>
      </c>
      <c r="C950" s="338"/>
      <c r="D950" s="302"/>
      <c r="E950" s="272"/>
      <c r="F950" s="272"/>
      <c r="G950" s="272"/>
      <c r="H950" s="272"/>
      <c r="I950" s="272"/>
      <c r="J950" s="272"/>
      <c r="K950" s="272"/>
      <c r="L950" s="272"/>
      <c r="M950" s="272"/>
      <c r="N950" s="272"/>
      <c r="O950" s="284"/>
      <c r="P950" s="272"/>
      <c r="Q950" s="272"/>
      <c r="R950" s="272"/>
      <c r="S950" s="302"/>
      <c r="T950" s="302"/>
      <c r="U950" s="302"/>
      <c r="V950" s="302"/>
      <c r="W950" s="272"/>
      <c r="X950" s="272"/>
      <c r="Y950" s="371">
        <f t="shared" ref="Y950:AL950" si="2862">Y397*Y944</f>
        <v>0</v>
      </c>
      <c r="Z950" s="371">
        <f t="shared" si="2862"/>
        <v>0</v>
      </c>
      <c r="AA950" s="371">
        <f t="shared" si="2862"/>
        <v>0</v>
      </c>
      <c r="AB950" s="371">
        <f t="shared" si="2862"/>
        <v>0</v>
      </c>
      <c r="AC950" s="371">
        <f t="shared" si="2862"/>
        <v>0</v>
      </c>
      <c r="AD950" s="371">
        <f t="shared" si="2862"/>
        <v>0</v>
      </c>
      <c r="AE950" s="371">
        <f t="shared" si="2862"/>
        <v>0</v>
      </c>
      <c r="AF950" s="371">
        <f t="shared" si="2862"/>
        <v>0</v>
      </c>
      <c r="AG950" s="371">
        <f t="shared" si="2862"/>
        <v>0</v>
      </c>
      <c r="AH950" s="371">
        <f t="shared" si="2862"/>
        <v>0</v>
      </c>
      <c r="AI950" s="371">
        <f t="shared" si="2862"/>
        <v>0</v>
      </c>
      <c r="AJ950" s="371">
        <f t="shared" si="2862"/>
        <v>0</v>
      </c>
      <c r="AK950" s="371">
        <f t="shared" si="2862"/>
        <v>0</v>
      </c>
      <c r="AL950" s="371">
        <f t="shared" si="2862"/>
        <v>0</v>
      </c>
      <c r="AM950" s="620">
        <f t="shared" si="2860"/>
        <v>0</v>
      </c>
    </row>
    <row r="951" spans="2:39">
      <c r="B951" s="317" t="s">
        <v>336</v>
      </c>
      <c r="C951" s="338"/>
      <c r="D951" s="302"/>
      <c r="E951" s="272"/>
      <c r="F951" s="272"/>
      <c r="G951" s="272"/>
      <c r="H951" s="272"/>
      <c r="I951" s="272"/>
      <c r="J951" s="272"/>
      <c r="K951" s="272"/>
      <c r="L951" s="272"/>
      <c r="M951" s="272"/>
      <c r="N951" s="272"/>
      <c r="O951" s="284"/>
      <c r="P951" s="272"/>
      <c r="Q951" s="272"/>
      <c r="R951" s="272"/>
      <c r="S951" s="302"/>
      <c r="T951" s="302"/>
      <c r="U951" s="302"/>
      <c r="V951" s="302"/>
      <c r="W951" s="272"/>
      <c r="X951" s="272"/>
      <c r="Y951" s="371">
        <f t="shared" ref="Y951:AL951" si="2863">Y591*Y944</f>
        <v>0</v>
      </c>
      <c r="Z951" s="371">
        <f t="shared" si="2863"/>
        <v>0</v>
      </c>
      <c r="AA951" s="371">
        <f t="shared" si="2863"/>
        <v>0</v>
      </c>
      <c r="AB951" s="371">
        <f t="shared" si="2863"/>
        <v>0</v>
      </c>
      <c r="AC951" s="371">
        <f t="shared" si="2863"/>
        <v>0</v>
      </c>
      <c r="AD951" s="371">
        <f t="shared" si="2863"/>
        <v>0</v>
      </c>
      <c r="AE951" s="371">
        <f t="shared" si="2863"/>
        <v>0</v>
      </c>
      <c r="AF951" s="371">
        <f t="shared" si="2863"/>
        <v>0</v>
      </c>
      <c r="AG951" s="371">
        <f t="shared" si="2863"/>
        <v>0</v>
      </c>
      <c r="AH951" s="371">
        <f t="shared" si="2863"/>
        <v>0</v>
      </c>
      <c r="AI951" s="371">
        <f t="shared" si="2863"/>
        <v>0</v>
      </c>
      <c r="AJ951" s="371">
        <f t="shared" si="2863"/>
        <v>0</v>
      </c>
      <c r="AK951" s="371">
        <f t="shared" si="2863"/>
        <v>0</v>
      </c>
      <c r="AL951" s="371">
        <f t="shared" si="2863"/>
        <v>0</v>
      </c>
      <c r="AM951" s="620">
        <f t="shared" si="2860"/>
        <v>0</v>
      </c>
    </row>
    <row r="952" spans="2:39">
      <c r="B952" s="317" t="s">
        <v>337</v>
      </c>
      <c r="C952" s="338"/>
      <c r="D952" s="302"/>
      <c r="E952" s="272"/>
      <c r="F952" s="272"/>
      <c r="G952" s="272"/>
      <c r="H952" s="272"/>
      <c r="I952" s="272"/>
      <c r="J952" s="272"/>
      <c r="K952" s="272"/>
      <c r="L952" s="272"/>
      <c r="M952" s="272"/>
      <c r="N952" s="272"/>
      <c r="O952" s="284"/>
      <c r="P952" s="272"/>
      <c r="Q952" s="272"/>
      <c r="R952" s="272"/>
      <c r="S952" s="302"/>
      <c r="T952" s="302"/>
      <c r="U952" s="302"/>
      <c r="V952" s="302"/>
      <c r="W952" s="272"/>
      <c r="X952" s="272"/>
      <c r="Y952" s="371">
        <f t="shared" ref="Y952:AL952" si="2864">Y774*Y944</f>
        <v>0</v>
      </c>
      <c r="Z952" s="371">
        <f t="shared" si="2864"/>
        <v>0</v>
      </c>
      <c r="AA952" s="371">
        <f t="shared" si="2864"/>
        <v>0</v>
      </c>
      <c r="AB952" s="371">
        <f t="shared" si="2864"/>
        <v>0</v>
      </c>
      <c r="AC952" s="371">
        <f t="shared" si="2864"/>
        <v>0</v>
      </c>
      <c r="AD952" s="371">
        <f t="shared" si="2864"/>
        <v>0</v>
      </c>
      <c r="AE952" s="371">
        <f t="shared" si="2864"/>
        <v>0</v>
      </c>
      <c r="AF952" s="371">
        <f t="shared" si="2864"/>
        <v>0</v>
      </c>
      <c r="AG952" s="371">
        <f t="shared" si="2864"/>
        <v>0</v>
      </c>
      <c r="AH952" s="371">
        <f t="shared" si="2864"/>
        <v>0</v>
      </c>
      <c r="AI952" s="371">
        <f t="shared" si="2864"/>
        <v>0</v>
      </c>
      <c r="AJ952" s="371">
        <f t="shared" si="2864"/>
        <v>0</v>
      </c>
      <c r="AK952" s="371">
        <f t="shared" si="2864"/>
        <v>0</v>
      </c>
      <c r="AL952" s="371">
        <f t="shared" si="2864"/>
        <v>0</v>
      </c>
      <c r="AM952" s="620">
        <f t="shared" si="2860"/>
        <v>0</v>
      </c>
    </row>
    <row r="953" spans="2:39">
      <c r="B953" s="317" t="s">
        <v>338</v>
      </c>
      <c r="C953" s="338"/>
      <c r="D953" s="302"/>
      <c r="E953" s="272"/>
      <c r="F953" s="272"/>
      <c r="G953" s="272"/>
      <c r="H953" s="272"/>
      <c r="I953" s="272"/>
      <c r="J953" s="272"/>
      <c r="K953" s="272"/>
      <c r="L953" s="272"/>
      <c r="M953" s="272"/>
      <c r="N953" s="272"/>
      <c r="O953" s="284"/>
      <c r="P953" s="272"/>
      <c r="Q953" s="272"/>
      <c r="R953" s="272"/>
      <c r="S953" s="302"/>
      <c r="T953" s="302"/>
      <c r="U953" s="302"/>
      <c r="V953" s="302"/>
      <c r="W953" s="272"/>
      <c r="X953" s="272"/>
      <c r="Y953" s="371">
        <f>Y941*Y944</f>
        <v>0</v>
      </c>
      <c r="Z953" s="371">
        <f t="shared" ref="Z953:AL953" si="2865">Z941*Z944</f>
        <v>0</v>
      </c>
      <c r="AA953" s="371">
        <f t="shared" si="2865"/>
        <v>0</v>
      </c>
      <c r="AB953" s="371">
        <f t="shared" si="2865"/>
        <v>0</v>
      </c>
      <c r="AC953" s="371">
        <f t="shared" si="2865"/>
        <v>0</v>
      </c>
      <c r="AD953" s="371">
        <f t="shared" si="2865"/>
        <v>0</v>
      </c>
      <c r="AE953" s="371">
        <f t="shared" si="2865"/>
        <v>0</v>
      </c>
      <c r="AF953" s="371">
        <f t="shared" si="2865"/>
        <v>0</v>
      </c>
      <c r="AG953" s="371">
        <f t="shared" si="2865"/>
        <v>0</v>
      </c>
      <c r="AH953" s="371">
        <f t="shared" si="2865"/>
        <v>0</v>
      </c>
      <c r="AI953" s="371">
        <f t="shared" si="2865"/>
        <v>0</v>
      </c>
      <c r="AJ953" s="371">
        <f t="shared" si="2865"/>
        <v>0</v>
      </c>
      <c r="AK953" s="371">
        <f t="shared" si="2865"/>
        <v>0</v>
      </c>
      <c r="AL953" s="371">
        <f t="shared" si="2865"/>
        <v>0</v>
      </c>
      <c r="AM953" s="620">
        <f t="shared" si="2860"/>
        <v>0</v>
      </c>
    </row>
    <row r="954" spans="2:39" ht="15.75">
      <c r="B954" s="342" t="s">
        <v>342</v>
      </c>
      <c r="C954" s="338"/>
      <c r="D954" s="329"/>
      <c r="E954" s="327"/>
      <c r="F954" s="327"/>
      <c r="G954" s="327"/>
      <c r="H954" s="327"/>
      <c r="I954" s="327"/>
      <c r="J954" s="327"/>
      <c r="K954" s="327"/>
      <c r="L954" s="327"/>
      <c r="M954" s="327"/>
      <c r="N954" s="327"/>
      <c r="O954" s="293"/>
      <c r="P954" s="327"/>
      <c r="Q954" s="327"/>
      <c r="R954" s="327"/>
      <c r="S954" s="329"/>
      <c r="T954" s="329"/>
      <c r="U954" s="329"/>
      <c r="V954" s="329"/>
      <c r="W954" s="327"/>
      <c r="X954" s="327"/>
      <c r="Y954" s="339">
        <f>SUM(Y945:Y953)</f>
        <v>0</v>
      </c>
      <c r="Z954" s="339">
        <f t="shared" ref="Z954:AE954" si="2866">SUM(Z945:Z953)</f>
        <v>0</v>
      </c>
      <c r="AA954" s="339">
        <f t="shared" si="2866"/>
        <v>0</v>
      </c>
      <c r="AB954" s="339">
        <f t="shared" si="2866"/>
        <v>0</v>
      </c>
      <c r="AC954" s="339">
        <f t="shared" si="2866"/>
        <v>0</v>
      </c>
      <c r="AD954" s="339">
        <f t="shared" si="2866"/>
        <v>0</v>
      </c>
      <c r="AE954" s="339">
        <f t="shared" si="2866"/>
        <v>0</v>
      </c>
      <c r="AF954" s="339">
        <f>SUM(AF945:AF953)</f>
        <v>0</v>
      </c>
      <c r="AG954" s="339">
        <f t="shared" ref="AG954:AL954" si="2867">SUM(AG945:AG953)</f>
        <v>0</v>
      </c>
      <c r="AH954" s="339">
        <f t="shared" si="2867"/>
        <v>0</v>
      </c>
      <c r="AI954" s="339">
        <f t="shared" si="2867"/>
        <v>0</v>
      </c>
      <c r="AJ954" s="339">
        <f t="shared" si="2867"/>
        <v>0</v>
      </c>
      <c r="AK954" s="339">
        <f t="shared" si="2867"/>
        <v>0</v>
      </c>
      <c r="AL954" s="339">
        <f t="shared" si="2867"/>
        <v>0</v>
      </c>
      <c r="AM954" s="400">
        <f>SUM(AM945:AM953)</f>
        <v>0</v>
      </c>
    </row>
    <row r="955" spans="2:39" ht="15.75">
      <c r="B955" s="342" t="s">
        <v>343</v>
      </c>
      <c r="C955" s="338"/>
      <c r="D955" s="343"/>
      <c r="E955" s="327"/>
      <c r="F955" s="327"/>
      <c r="G955" s="327"/>
      <c r="H955" s="327"/>
      <c r="I955" s="327"/>
      <c r="J955" s="327"/>
      <c r="K955" s="327"/>
      <c r="L955" s="327"/>
      <c r="M955" s="327"/>
      <c r="N955" s="327"/>
      <c r="O955" s="293"/>
      <c r="P955" s="327"/>
      <c r="Q955" s="327"/>
      <c r="R955" s="327"/>
      <c r="S955" s="329"/>
      <c r="T955" s="329"/>
      <c r="U955" s="329"/>
      <c r="V955" s="329"/>
      <c r="W955" s="327"/>
      <c r="X955" s="327"/>
      <c r="Y955" s="340">
        <f>Y942*Y944</f>
        <v>0</v>
      </c>
      <c r="Z955" s="340">
        <f t="shared" ref="Z955:AE955" si="2868">Z942*Z944</f>
        <v>0</v>
      </c>
      <c r="AA955" s="340">
        <f t="shared" si="2868"/>
        <v>0</v>
      </c>
      <c r="AB955" s="340">
        <f t="shared" si="2868"/>
        <v>0</v>
      </c>
      <c r="AC955" s="340">
        <f t="shared" si="2868"/>
        <v>0</v>
      </c>
      <c r="AD955" s="340">
        <f t="shared" si="2868"/>
        <v>0</v>
      </c>
      <c r="AE955" s="340">
        <f t="shared" si="2868"/>
        <v>0</v>
      </c>
      <c r="AF955" s="340">
        <f>AF942*AF944</f>
        <v>0</v>
      </c>
      <c r="AG955" s="340">
        <f t="shared" ref="AG955:AL955" si="2869">AG942*AG944</f>
        <v>0</v>
      </c>
      <c r="AH955" s="340">
        <f t="shared" si="2869"/>
        <v>0</v>
      </c>
      <c r="AI955" s="340">
        <f t="shared" si="2869"/>
        <v>0</v>
      </c>
      <c r="AJ955" s="340">
        <f t="shared" si="2869"/>
        <v>0</v>
      </c>
      <c r="AK955" s="340">
        <f t="shared" si="2869"/>
        <v>0</v>
      </c>
      <c r="AL955" s="340">
        <f t="shared" si="2869"/>
        <v>0</v>
      </c>
      <c r="AM955" s="400">
        <f>SUM(Y955:AL955)</f>
        <v>0</v>
      </c>
    </row>
    <row r="956" spans="2:39" ht="15.75">
      <c r="B956" s="342" t="s">
        <v>344</v>
      </c>
      <c r="C956" s="338"/>
      <c r="D956" s="343"/>
      <c r="E956" s="327"/>
      <c r="F956" s="327"/>
      <c r="G956" s="327"/>
      <c r="H956" s="327"/>
      <c r="I956" s="327"/>
      <c r="J956" s="327"/>
      <c r="K956" s="327"/>
      <c r="L956" s="327"/>
      <c r="M956" s="327"/>
      <c r="N956" s="327"/>
      <c r="O956" s="293"/>
      <c r="P956" s="327"/>
      <c r="Q956" s="327"/>
      <c r="R956" s="327"/>
      <c r="S956" s="343"/>
      <c r="T956" s="343"/>
      <c r="U956" s="343"/>
      <c r="V956" s="343"/>
      <c r="W956" s="327"/>
      <c r="X956" s="327"/>
      <c r="Y956" s="344"/>
      <c r="Z956" s="344"/>
      <c r="AA956" s="344"/>
      <c r="AB956" s="344"/>
      <c r="AC956" s="344"/>
      <c r="AD956" s="344"/>
      <c r="AE956" s="344"/>
      <c r="AF956" s="344"/>
      <c r="AG956" s="344"/>
      <c r="AH956" s="344"/>
      <c r="AI956" s="344"/>
      <c r="AJ956" s="344"/>
      <c r="AK956" s="344"/>
      <c r="AL956" s="344"/>
      <c r="AM956" s="400">
        <f>AM954-AM955</f>
        <v>0</v>
      </c>
    </row>
    <row r="957" spans="2:39">
      <c r="B957" s="317"/>
      <c r="C957" s="343"/>
      <c r="D957" s="343"/>
      <c r="E957" s="327"/>
      <c r="F957" s="327"/>
      <c r="G957" s="327"/>
      <c r="H957" s="327"/>
      <c r="I957" s="327"/>
      <c r="J957" s="327"/>
      <c r="K957" s="327"/>
      <c r="L957" s="327"/>
      <c r="M957" s="327"/>
      <c r="N957" s="327"/>
      <c r="O957" s="293"/>
      <c r="P957" s="327"/>
      <c r="Q957" s="327"/>
      <c r="R957" s="327"/>
      <c r="S957" s="343"/>
      <c r="T957" s="338"/>
      <c r="U957" s="343"/>
      <c r="V957" s="343"/>
      <c r="W957" s="327"/>
      <c r="X957" s="327"/>
      <c r="Y957" s="345"/>
      <c r="Z957" s="345"/>
      <c r="AA957" s="345"/>
      <c r="AB957" s="345"/>
      <c r="AC957" s="345"/>
      <c r="AD957" s="345"/>
      <c r="AE957" s="345"/>
      <c r="AF957" s="345"/>
      <c r="AG957" s="345"/>
      <c r="AH957" s="345"/>
      <c r="AI957" s="345"/>
      <c r="AJ957" s="345"/>
      <c r="AK957" s="345"/>
      <c r="AL957" s="345"/>
      <c r="AM957" s="330"/>
    </row>
    <row r="958" spans="2:39">
      <c r="B958" s="433" t="s">
        <v>339</v>
      </c>
      <c r="C958" s="357"/>
      <c r="D958" s="377"/>
      <c r="E958" s="377"/>
      <c r="F958" s="377"/>
      <c r="G958" s="377"/>
      <c r="H958" s="377"/>
      <c r="I958" s="377"/>
      <c r="J958" s="377"/>
      <c r="K958" s="377"/>
      <c r="L958" s="377"/>
      <c r="M958" s="377"/>
      <c r="N958" s="377"/>
      <c r="O958" s="376"/>
      <c r="P958" s="377"/>
      <c r="Q958" s="377"/>
      <c r="R958" s="377"/>
      <c r="S958" s="357"/>
      <c r="T958" s="378"/>
      <c r="U958" s="378"/>
      <c r="V958" s="377"/>
      <c r="W958" s="377"/>
      <c r="X958" s="378"/>
      <c r="Y958" s="319">
        <f>SUMPRODUCT(E784:E939,Y784:Y939)</f>
        <v>0</v>
      </c>
      <c r="Z958" s="319">
        <f>SUMPRODUCT(E784:E939,Z784:Z939)</f>
        <v>0</v>
      </c>
      <c r="AA958" s="319">
        <f t="shared" ref="AA958:AL958" si="2870">IF(AA782="kw",SUMPRODUCT($N$784:$N$939,$P$784:$P$939,AA784:AA939),SUMPRODUCT($E$784:$E$939,AA784:AA939))</f>
        <v>0</v>
      </c>
      <c r="AB958" s="319">
        <f t="shared" si="2870"/>
        <v>0</v>
      </c>
      <c r="AC958" s="319">
        <f t="shared" si="2870"/>
        <v>0</v>
      </c>
      <c r="AD958" s="319">
        <f t="shared" si="2870"/>
        <v>0</v>
      </c>
      <c r="AE958" s="319">
        <f t="shared" si="2870"/>
        <v>0</v>
      </c>
      <c r="AF958" s="319">
        <f t="shared" si="2870"/>
        <v>0</v>
      </c>
      <c r="AG958" s="319">
        <f t="shared" si="2870"/>
        <v>0</v>
      </c>
      <c r="AH958" s="319">
        <f t="shared" si="2870"/>
        <v>0</v>
      </c>
      <c r="AI958" s="319">
        <f t="shared" si="2870"/>
        <v>0</v>
      </c>
      <c r="AJ958" s="319">
        <f t="shared" si="2870"/>
        <v>0</v>
      </c>
      <c r="AK958" s="319">
        <f t="shared" si="2870"/>
        <v>0</v>
      </c>
      <c r="AL958" s="319">
        <f t="shared" si="2870"/>
        <v>0</v>
      </c>
      <c r="AM958" s="379"/>
    </row>
    <row r="959" spans="2:39" ht="18.75" customHeight="1">
      <c r="B959" s="361" t="s">
        <v>594</v>
      </c>
      <c r="C959" s="380"/>
      <c r="D959" s="381"/>
      <c r="E959" s="381"/>
      <c r="F959" s="381"/>
      <c r="G959" s="381"/>
      <c r="H959" s="381"/>
      <c r="I959" s="381"/>
      <c r="J959" s="381"/>
      <c r="K959" s="381"/>
      <c r="L959" s="381"/>
      <c r="M959" s="381"/>
      <c r="N959" s="381"/>
      <c r="O959" s="381"/>
      <c r="P959" s="381"/>
      <c r="Q959" s="381"/>
      <c r="R959" s="381"/>
      <c r="S959" s="364"/>
      <c r="T959" s="365"/>
      <c r="U959" s="381"/>
      <c r="V959" s="381"/>
      <c r="W959" s="381"/>
      <c r="X959" s="381"/>
      <c r="Y959" s="402"/>
      <c r="Z959" s="402"/>
      <c r="AA959" s="402"/>
      <c r="AB959" s="402"/>
      <c r="AC959" s="402"/>
      <c r="AD959" s="402"/>
      <c r="AE959" s="402"/>
      <c r="AF959" s="402"/>
      <c r="AG959" s="402"/>
      <c r="AH959" s="402"/>
      <c r="AI959" s="402"/>
      <c r="AJ959" s="402"/>
      <c r="AK959" s="402"/>
      <c r="AL959" s="402"/>
      <c r="AM959" s="382"/>
    </row>
    <row r="960" spans="2:39" collapsed="1"/>
    <row r="962" spans="1:39" ht="15.75">
      <c r="B962" s="273" t="s">
        <v>340</v>
      </c>
      <c r="C962" s="274"/>
      <c r="D962" s="582" t="s">
        <v>525</v>
      </c>
      <c r="E962" s="246"/>
      <c r="F962" s="582"/>
      <c r="G962" s="246"/>
      <c r="H962" s="246"/>
      <c r="I962" s="246"/>
      <c r="J962" s="246"/>
      <c r="K962" s="246"/>
      <c r="L962" s="246"/>
      <c r="M962" s="246"/>
      <c r="N962" s="246"/>
      <c r="O962" s="274"/>
      <c r="P962" s="246"/>
      <c r="Q962" s="246"/>
      <c r="R962" s="246"/>
      <c r="S962" s="246"/>
      <c r="T962" s="246"/>
      <c r="U962" s="246"/>
      <c r="V962" s="246"/>
      <c r="W962" s="246"/>
      <c r="X962" s="246"/>
      <c r="Y962" s="263"/>
      <c r="Z962" s="260"/>
      <c r="AA962" s="260"/>
      <c r="AB962" s="260"/>
      <c r="AC962" s="260"/>
      <c r="AD962" s="260"/>
      <c r="AE962" s="260"/>
      <c r="AF962" s="260"/>
      <c r="AG962" s="260"/>
      <c r="AH962" s="260"/>
      <c r="AI962" s="260"/>
      <c r="AJ962" s="260"/>
      <c r="AK962" s="260"/>
      <c r="AL962" s="260"/>
    </row>
    <row r="963" spans="1:39" ht="39.75" customHeight="1">
      <c r="B963" s="1287" t="s">
        <v>210</v>
      </c>
      <c r="C963" s="1289" t="s">
        <v>32</v>
      </c>
      <c r="D963" s="277" t="s">
        <v>421</v>
      </c>
      <c r="E963" s="1291" t="s">
        <v>208</v>
      </c>
      <c r="F963" s="1292"/>
      <c r="G963" s="1292"/>
      <c r="H963" s="1292"/>
      <c r="I963" s="1292"/>
      <c r="J963" s="1292"/>
      <c r="K963" s="1292"/>
      <c r="L963" s="1292"/>
      <c r="M963" s="1293"/>
      <c r="N963" s="1297" t="s">
        <v>212</v>
      </c>
      <c r="O963" s="277" t="s">
        <v>422</v>
      </c>
      <c r="P963" s="1291" t="s">
        <v>211</v>
      </c>
      <c r="Q963" s="1292"/>
      <c r="R963" s="1292"/>
      <c r="S963" s="1292"/>
      <c r="T963" s="1292"/>
      <c r="U963" s="1292"/>
      <c r="V963" s="1292"/>
      <c r="W963" s="1292"/>
      <c r="X963" s="1293"/>
      <c r="Y963" s="1294" t="s">
        <v>242</v>
      </c>
      <c r="Z963" s="1295"/>
      <c r="AA963" s="1295"/>
      <c r="AB963" s="1295"/>
      <c r="AC963" s="1295"/>
      <c r="AD963" s="1295"/>
      <c r="AE963" s="1295"/>
      <c r="AF963" s="1295"/>
      <c r="AG963" s="1295"/>
      <c r="AH963" s="1295"/>
      <c r="AI963" s="1295"/>
      <c r="AJ963" s="1295"/>
      <c r="AK963" s="1295"/>
      <c r="AL963" s="1295"/>
      <c r="AM963" s="1296"/>
    </row>
    <row r="964" spans="1:39" ht="65.25" customHeight="1">
      <c r="B964" s="1288"/>
      <c r="C964" s="1290"/>
      <c r="D964" s="278">
        <v>2020</v>
      </c>
      <c r="E964" s="278">
        <v>2021</v>
      </c>
      <c r="F964" s="278">
        <v>2022</v>
      </c>
      <c r="G964" s="278">
        <v>2023</v>
      </c>
      <c r="H964" s="278">
        <v>2024</v>
      </c>
      <c r="I964" s="278">
        <v>2025</v>
      </c>
      <c r="J964" s="278">
        <v>2026</v>
      </c>
      <c r="K964" s="278">
        <v>2027</v>
      </c>
      <c r="L964" s="278">
        <v>2028</v>
      </c>
      <c r="M964" s="278">
        <v>2029</v>
      </c>
      <c r="N964" s="1298"/>
      <c r="O964" s="278">
        <v>2020</v>
      </c>
      <c r="P964" s="278">
        <v>2021</v>
      </c>
      <c r="Q964" s="278">
        <v>2022</v>
      </c>
      <c r="R964" s="278">
        <v>2023</v>
      </c>
      <c r="S964" s="278">
        <v>2024</v>
      </c>
      <c r="T964" s="278">
        <v>2025</v>
      </c>
      <c r="U964" s="278">
        <v>2026</v>
      </c>
      <c r="V964" s="278">
        <v>2027</v>
      </c>
      <c r="W964" s="278">
        <v>2028</v>
      </c>
      <c r="X964" s="278">
        <v>2029</v>
      </c>
      <c r="Y964" s="278" t="str">
        <f>'1.  LRAMVA Summary'!D52</f>
        <v>Residential</v>
      </c>
      <c r="Z964" s="278" t="str">
        <f>'1.  LRAMVA Summary'!E52</f>
        <v>GS&lt;50 kW</v>
      </c>
      <c r="AA964" s="278" t="str">
        <f>'1.  LRAMVA Summary'!F52</f>
        <v>General Service 50 to 999 kW</v>
      </c>
      <c r="AB964" s="278" t="str">
        <f>'1.  LRAMVA Summary'!G52</f>
        <v>General Service 1,000 to 4,999 kW</v>
      </c>
      <c r="AC964" s="278" t="str">
        <f>'1.  LRAMVA Summary'!H52</f>
        <v>Large Use</v>
      </c>
      <c r="AD964" s="278" t="str">
        <f>'1.  LRAMVA Summary'!I52</f>
        <v>Unmetered Scattered Load</v>
      </c>
      <c r="AE964" s="278" t="str">
        <f>'1.  LRAMVA Summary'!J52</f>
        <v>Sentinel Lighting</v>
      </c>
      <c r="AF964" s="278" t="str">
        <f>'1.  LRAMVA Summary'!K52</f>
        <v>Street Lighting</v>
      </c>
      <c r="AG964" s="278" t="str">
        <f>'1.  LRAMVA Summary'!L52</f>
        <v/>
      </c>
      <c r="AH964" s="278" t="str">
        <f>'1.  LRAMVA Summary'!M52</f>
        <v/>
      </c>
      <c r="AI964" s="278" t="str">
        <f>'1.  LRAMVA Summary'!N52</f>
        <v/>
      </c>
      <c r="AJ964" s="278" t="str">
        <f>'1.  LRAMVA Summary'!O52</f>
        <v/>
      </c>
      <c r="AK964" s="278" t="str">
        <f>'1.  LRAMVA Summary'!P52</f>
        <v/>
      </c>
      <c r="AL964" s="278" t="str">
        <f>'1.  LRAMVA Summary'!Q52</f>
        <v/>
      </c>
      <c r="AM964" s="280" t="str">
        <f>'1.  LRAMVA Summary'!R52</f>
        <v>Total</v>
      </c>
    </row>
    <row r="965" spans="1:39" ht="15" customHeight="1">
      <c r="A965" s="524"/>
      <c r="B965" s="511" t="s">
        <v>503</v>
      </c>
      <c r="C965" s="282"/>
      <c r="D965" s="282"/>
      <c r="E965" s="282"/>
      <c r="F965" s="282"/>
      <c r="G965" s="282"/>
      <c r="H965" s="282"/>
      <c r="I965" s="282"/>
      <c r="J965" s="282"/>
      <c r="K965" s="282"/>
      <c r="L965" s="282"/>
      <c r="M965" s="282"/>
      <c r="N965" s="283"/>
      <c r="O965" s="282"/>
      <c r="P965" s="282"/>
      <c r="Q965" s="282"/>
      <c r="R965" s="282"/>
      <c r="S965" s="282"/>
      <c r="T965" s="282"/>
      <c r="U965" s="282"/>
      <c r="V965" s="282"/>
      <c r="W965" s="282"/>
      <c r="X965" s="282"/>
      <c r="Y965" s="284" t="str">
        <f>'1.  LRAMVA Summary'!D53</f>
        <v>kWh</v>
      </c>
      <c r="Z965" s="284" t="str">
        <f>'1.  LRAMVA Summary'!E53</f>
        <v>kWh</v>
      </c>
      <c r="AA965" s="284" t="str">
        <f>'1.  LRAMVA Summary'!F53</f>
        <v>kW</v>
      </c>
      <c r="AB965" s="284" t="str">
        <f>'1.  LRAMVA Summary'!G53</f>
        <v>kW</v>
      </c>
      <c r="AC965" s="284" t="str">
        <f>'1.  LRAMVA Summary'!H53</f>
        <v>kW</v>
      </c>
      <c r="AD965" s="284" t="str">
        <f>'1.  LRAMVA Summary'!I53</f>
        <v>kWh</v>
      </c>
      <c r="AE965" s="284" t="str">
        <f>'1.  LRAMVA Summary'!J53</f>
        <v>kW</v>
      </c>
      <c r="AF965" s="284" t="str">
        <f>'1.  LRAMVA Summary'!K53</f>
        <v>kW</v>
      </c>
      <c r="AG965" s="284">
        <f>'1.  LRAMVA Summary'!L53</f>
        <v>0</v>
      </c>
      <c r="AH965" s="284">
        <f>'1.  LRAMVA Summary'!M53</f>
        <v>0</v>
      </c>
      <c r="AI965" s="284">
        <f>'1.  LRAMVA Summary'!N53</f>
        <v>0</v>
      </c>
      <c r="AJ965" s="284">
        <f>'1.  LRAMVA Summary'!O53</f>
        <v>0</v>
      </c>
      <c r="AK965" s="284">
        <f>'1.  LRAMVA Summary'!P53</f>
        <v>0</v>
      </c>
      <c r="AL965" s="284">
        <f>'1.  LRAMVA Summary'!Q53</f>
        <v>0</v>
      </c>
      <c r="AM965" s="285"/>
    </row>
    <row r="966" spans="1:39" ht="15" hidden="1" customHeight="1" outlineLevel="1">
      <c r="A966" s="524"/>
      <c r="B966" s="497" t="s">
        <v>496</v>
      </c>
      <c r="C966" s="282"/>
      <c r="D966" s="282"/>
      <c r="E966" s="282"/>
      <c r="F966" s="282"/>
      <c r="G966" s="282"/>
      <c r="H966" s="282"/>
      <c r="I966" s="282"/>
      <c r="J966" s="282"/>
      <c r="K966" s="282"/>
      <c r="L966" s="282"/>
      <c r="M966" s="282"/>
      <c r="N966" s="283"/>
      <c r="O966" s="282"/>
      <c r="P966" s="282"/>
      <c r="Q966" s="282"/>
      <c r="R966" s="282"/>
      <c r="S966" s="282"/>
      <c r="T966" s="282"/>
      <c r="U966" s="282"/>
      <c r="V966" s="282"/>
      <c r="W966" s="282"/>
      <c r="X966" s="282"/>
      <c r="Y966" s="284"/>
      <c r="Z966" s="284"/>
      <c r="AA966" s="284"/>
      <c r="AB966" s="284"/>
      <c r="AC966" s="284"/>
      <c r="AD966" s="284"/>
      <c r="AE966" s="284"/>
      <c r="AF966" s="284"/>
      <c r="AG966" s="284"/>
      <c r="AH966" s="284"/>
      <c r="AI966" s="284"/>
      <c r="AJ966" s="284"/>
      <c r="AK966" s="284"/>
      <c r="AL966" s="284"/>
      <c r="AM966" s="285"/>
    </row>
    <row r="967" spans="1:39" ht="15" hidden="1" customHeight="1" outlineLevel="1">
      <c r="A967" s="524">
        <v>1</v>
      </c>
      <c r="B967" s="421" t="s">
        <v>94</v>
      </c>
      <c r="C967" s="284" t="s">
        <v>24</v>
      </c>
      <c r="D967" s="288"/>
      <c r="E967" s="288"/>
      <c r="F967" s="288"/>
      <c r="G967" s="288"/>
      <c r="H967" s="288"/>
      <c r="I967" s="288"/>
      <c r="J967" s="288"/>
      <c r="K967" s="288"/>
      <c r="L967" s="288"/>
      <c r="M967" s="288"/>
      <c r="N967" s="284"/>
      <c r="O967" s="288"/>
      <c r="P967" s="288"/>
      <c r="Q967" s="288"/>
      <c r="R967" s="288"/>
      <c r="S967" s="288"/>
      <c r="T967" s="288"/>
      <c r="U967" s="288"/>
      <c r="V967" s="288"/>
      <c r="W967" s="288"/>
      <c r="X967" s="288"/>
      <c r="Y967" s="408"/>
      <c r="Z967" s="408"/>
      <c r="AA967" s="408"/>
      <c r="AB967" s="408"/>
      <c r="AC967" s="408"/>
      <c r="AD967" s="408"/>
      <c r="AE967" s="408"/>
      <c r="AF967" s="403"/>
      <c r="AG967" s="403"/>
      <c r="AH967" s="403"/>
      <c r="AI967" s="403"/>
      <c r="AJ967" s="403"/>
      <c r="AK967" s="403"/>
      <c r="AL967" s="403"/>
      <c r="AM967" s="289">
        <f>SUM(Y967:AL967)</f>
        <v>0</v>
      </c>
    </row>
    <row r="968" spans="1:39" ht="15" hidden="1" customHeight="1" outlineLevel="1">
      <c r="A968" s="524"/>
      <c r="B968" s="287" t="s">
        <v>345</v>
      </c>
      <c r="C968" s="284" t="s">
        <v>162</v>
      </c>
      <c r="D968" s="288"/>
      <c r="E968" s="288"/>
      <c r="F968" s="288"/>
      <c r="G968" s="288"/>
      <c r="H968" s="288"/>
      <c r="I968" s="288"/>
      <c r="J968" s="288"/>
      <c r="K968" s="288"/>
      <c r="L968" s="288"/>
      <c r="M968" s="288"/>
      <c r="N968" s="461"/>
      <c r="O968" s="288"/>
      <c r="P968" s="288"/>
      <c r="Q968" s="288"/>
      <c r="R968" s="288"/>
      <c r="S968" s="288"/>
      <c r="T968" s="288"/>
      <c r="U968" s="288"/>
      <c r="V968" s="288"/>
      <c r="W968" s="288"/>
      <c r="X968" s="288"/>
      <c r="Y968" s="404">
        <f>Y967</f>
        <v>0</v>
      </c>
      <c r="Z968" s="404">
        <f t="shared" ref="Z968" si="2871">Z967</f>
        <v>0</v>
      </c>
      <c r="AA968" s="404">
        <f t="shared" ref="AA968" si="2872">AA967</f>
        <v>0</v>
      </c>
      <c r="AB968" s="404">
        <f t="shared" ref="AB968" si="2873">AB967</f>
        <v>0</v>
      </c>
      <c r="AC968" s="404">
        <f t="shared" ref="AC968" si="2874">AC967</f>
        <v>0</v>
      </c>
      <c r="AD968" s="404">
        <f t="shared" ref="AD968" si="2875">AD967</f>
        <v>0</v>
      </c>
      <c r="AE968" s="404">
        <f t="shared" ref="AE968" si="2876">AE967</f>
        <v>0</v>
      </c>
      <c r="AF968" s="404">
        <f t="shared" ref="AF968" si="2877">AF967</f>
        <v>0</v>
      </c>
      <c r="AG968" s="404">
        <f t="shared" ref="AG968" si="2878">AG967</f>
        <v>0</v>
      </c>
      <c r="AH968" s="404">
        <f t="shared" ref="AH968" si="2879">AH967</f>
        <v>0</v>
      </c>
      <c r="AI968" s="404">
        <f t="shared" ref="AI968" si="2880">AI967</f>
        <v>0</v>
      </c>
      <c r="AJ968" s="404">
        <f t="shared" ref="AJ968" si="2881">AJ967</f>
        <v>0</v>
      </c>
      <c r="AK968" s="404">
        <f t="shared" ref="AK968" si="2882">AK967</f>
        <v>0</v>
      </c>
      <c r="AL968" s="404">
        <f t="shared" ref="AL968" si="2883">AL967</f>
        <v>0</v>
      </c>
      <c r="AM968" s="290"/>
    </row>
    <row r="969" spans="1:39" ht="15" hidden="1" customHeight="1" outlineLevel="1">
      <c r="A969" s="524"/>
      <c r="B969" s="291"/>
      <c r="C969" s="292"/>
      <c r="D969" s="292"/>
      <c r="E969" s="292"/>
      <c r="F969" s="292"/>
      <c r="G969" s="292"/>
      <c r="H969" s="292"/>
      <c r="I969" s="292"/>
      <c r="J969" s="292"/>
      <c r="K969" s="292"/>
      <c r="L969" s="292"/>
      <c r="M969" s="292"/>
      <c r="N969" s="293"/>
      <c r="O969" s="292"/>
      <c r="P969" s="292"/>
      <c r="Q969" s="292"/>
      <c r="R969" s="292"/>
      <c r="S969" s="292"/>
      <c r="T969" s="292"/>
      <c r="U969" s="292"/>
      <c r="V969" s="292"/>
      <c r="W969" s="292"/>
      <c r="X969" s="292"/>
      <c r="Y969" s="405"/>
      <c r="Z969" s="406"/>
      <c r="AA969" s="406"/>
      <c r="AB969" s="406"/>
      <c r="AC969" s="406"/>
      <c r="AD969" s="406"/>
      <c r="AE969" s="406"/>
      <c r="AF969" s="406"/>
      <c r="AG969" s="406"/>
      <c r="AH969" s="406"/>
      <c r="AI969" s="406"/>
      <c r="AJ969" s="406"/>
      <c r="AK969" s="406"/>
      <c r="AL969" s="406"/>
      <c r="AM969" s="295"/>
    </row>
    <row r="970" spans="1:39" ht="15" hidden="1" customHeight="1" outlineLevel="1">
      <c r="A970" s="524">
        <v>2</v>
      </c>
      <c r="B970" s="421" t="s">
        <v>95</v>
      </c>
      <c r="C970" s="284" t="s">
        <v>24</v>
      </c>
      <c r="D970" s="288"/>
      <c r="E970" s="288"/>
      <c r="F970" s="288"/>
      <c r="G970" s="288"/>
      <c r="H970" s="288"/>
      <c r="I970" s="288"/>
      <c r="J970" s="288"/>
      <c r="K970" s="288"/>
      <c r="L970" s="288"/>
      <c r="M970" s="288"/>
      <c r="N970" s="284"/>
      <c r="O970" s="288"/>
      <c r="P970" s="288"/>
      <c r="Q970" s="288"/>
      <c r="R970" s="288"/>
      <c r="S970" s="288"/>
      <c r="T970" s="288"/>
      <c r="U970" s="288"/>
      <c r="V970" s="288"/>
      <c r="W970" s="288"/>
      <c r="X970" s="288"/>
      <c r="Y970" s="408"/>
      <c r="Z970" s="408"/>
      <c r="AA970" s="408"/>
      <c r="AB970" s="408"/>
      <c r="AC970" s="408"/>
      <c r="AD970" s="408"/>
      <c r="AE970" s="408"/>
      <c r="AF970" s="403"/>
      <c r="AG970" s="403"/>
      <c r="AH970" s="403"/>
      <c r="AI970" s="403"/>
      <c r="AJ970" s="403"/>
      <c r="AK970" s="403"/>
      <c r="AL970" s="403"/>
      <c r="AM970" s="289">
        <f>SUM(Y970:AL970)</f>
        <v>0</v>
      </c>
    </row>
    <row r="971" spans="1:39" ht="15" hidden="1" customHeight="1" outlineLevel="1">
      <c r="A971" s="524"/>
      <c r="B971" s="287" t="s">
        <v>345</v>
      </c>
      <c r="C971" s="284" t="s">
        <v>162</v>
      </c>
      <c r="D971" s="288"/>
      <c r="E971" s="288"/>
      <c r="F971" s="288"/>
      <c r="G971" s="288"/>
      <c r="H971" s="288"/>
      <c r="I971" s="288"/>
      <c r="J971" s="288"/>
      <c r="K971" s="288"/>
      <c r="L971" s="288"/>
      <c r="M971" s="288"/>
      <c r="N971" s="461"/>
      <c r="O971" s="288"/>
      <c r="P971" s="288"/>
      <c r="Q971" s="288"/>
      <c r="R971" s="288"/>
      <c r="S971" s="288"/>
      <c r="T971" s="288"/>
      <c r="U971" s="288"/>
      <c r="V971" s="288"/>
      <c r="W971" s="288"/>
      <c r="X971" s="288"/>
      <c r="Y971" s="404">
        <f>Y970</f>
        <v>0</v>
      </c>
      <c r="Z971" s="404">
        <f t="shared" ref="Z971" si="2884">Z970</f>
        <v>0</v>
      </c>
      <c r="AA971" s="404">
        <f t="shared" ref="AA971" si="2885">AA970</f>
        <v>0</v>
      </c>
      <c r="AB971" s="404">
        <f t="shared" ref="AB971" si="2886">AB970</f>
        <v>0</v>
      </c>
      <c r="AC971" s="404">
        <f t="shared" ref="AC971" si="2887">AC970</f>
        <v>0</v>
      </c>
      <c r="AD971" s="404">
        <f t="shared" ref="AD971" si="2888">AD970</f>
        <v>0</v>
      </c>
      <c r="AE971" s="404">
        <f t="shared" ref="AE971" si="2889">AE970</f>
        <v>0</v>
      </c>
      <c r="AF971" s="404">
        <f t="shared" ref="AF971" si="2890">AF970</f>
        <v>0</v>
      </c>
      <c r="AG971" s="404">
        <f t="shared" ref="AG971" si="2891">AG970</f>
        <v>0</v>
      </c>
      <c r="AH971" s="404">
        <f t="shared" ref="AH971" si="2892">AH970</f>
        <v>0</v>
      </c>
      <c r="AI971" s="404">
        <f t="shared" ref="AI971" si="2893">AI970</f>
        <v>0</v>
      </c>
      <c r="AJ971" s="404">
        <f t="shared" ref="AJ971" si="2894">AJ970</f>
        <v>0</v>
      </c>
      <c r="AK971" s="404">
        <f t="shared" ref="AK971" si="2895">AK970</f>
        <v>0</v>
      </c>
      <c r="AL971" s="404">
        <f t="shared" ref="AL971" si="2896">AL970</f>
        <v>0</v>
      </c>
      <c r="AM971" s="290"/>
    </row>
    <row r="972" spans="1:39" ht="15" hidden="1" customHeight="1" outlineLevel="1">
      <c r="A972" s="524"/>
      <c r="B972" s="291"/>
      <c r="C972" s="292"/>
      <c r="D972" s="297"/>
      <c r="E972" s="297"/>
      <c r="F972" s="297"/>
      <c r="G972" s="297"/>
      <c r="H972" s="297"/>
      <c r="I972" s="297"/>
      <c r="J972" s="297"/>
      <c r="K972" s="297"/>
      <c r="L972" s="297"/>
      <c r="M972" s="297"/>
      <c r="N972" s="293"/>
      <c r="O972" s="297"/>
      <c r="P972" s="297"/>
      <c r="Q972" s="297"/>
      <c r="R972" s="297"/>
      <c r="S972" s="297"/>
      <c r="T972" s="297"/>
      <c r="U972" s="297"/>
      <c r="V972" s="297"/>
      <c r="W972" s="297"/>
      <c r="X972" s="297"/>
      <c r="Y972" s="405"/>
      <c r="Z972" s="406"/>
      <c r="AA972" s="406"/>
      <c r="AB972" s="406"/>
      <c r="AC972" s="406"/>
      <c r="AD972" s="406"/>
      <c r="AE972" s="406"/>
      <c r="AF972" s="406"/>
      <c r="AG972" s="406"/>
      <c r="AH972" s="406"/>
      <c r="AI972" s="406"/>
      <c r="AJ972" s="406"/>
      <c r="AK972" s="406"/>
      <c r="AL972" s="406"/>
      <c r="AM972" s="295"/>
    </row>
    <row r="973" spans="1:39" ht="15" hidden="1" customHeight="1" outlineLevel="1">
      <c r="A973" s="524">
        <v>3</v>
      </c>
      <c r="B973" s="421" t="s">
        <v>96</v>
      </c>
      <c r="C973" s="284" t="s">
        <v>24</v>
      </c>
      <c r="D973" s="288"/>
      <c r="E973" s="288"/>
      <c r="F973" s="288"/>
      <c r="G973" s="288"/>
      <c r="H973" s="288"/>
      <c r="I973" s="288"/>
      <c r="J973" s="288"/>
      <c r="K973" s="288"/>
      <c r="L973" s="288"/>
      <c r="M973" s="288"/>
      <c r="N973" s="284"/>
      <c r="O973" s="288"/>
      <c r="P973" s="288"/>
      <c r="Q973" s="288"/>
      <c r="R973" s="288"/>
      <c r="S973" s="288"/>
      <c r="T973" s="288"/>
      <c r="U973" s="288"/>
      <c r="V973" s="288"/>
      <c r="W973" s="288"/>
      <c r="X973" s="288"/>
      <c r="Y973" s="408"/>
      <c r="Z973" s="408"/>
      <c r="AA973" s="408"/>
      <c r="AB973" s="408"/>
      <c r="AC973" s="408"/>
      <c r="AD973" s="408"/>
      <c r="AE973" s="408"/>
      <c r="AF973" s="403"/>
      <c r="AG973" s="403"/>
      <c r="AH973" s="403"/>
      <c r="AI973" s="403"/>
      <c r="AJ973" s="403"/>
      <c r="AK973" s="403"/>
      <c r="AL973" s="403"/>
      <c r="AM973" s="289">
        <f>SUM(Y973:AL973)</f>
        <v>0</v>
      </c>
    </row>
    <row r="974" spans="1:39" ht="15" hidden="1" customHeight="1" outlineLevel="1">
      <c r="A974" s="524"/>
      <c r="B974" s="287" t="s">
        <v>345</v>
      </c>
      <c r="C974" s="284" t="s">
        <v>162</v>
      </c>
      <c r="D974" s="288"/>
      <c r="E974" s="288"/>
      <c r="F974" s="288"/>
      <c r="G974" s="288"/>
      <c r="H974" s="288"/>
      <c r="I974" s="288"/>
      <c r="J974" s="288"/>
      <c r="K974" s="288"/>
      <c r="L974" s="288"/>
      <c r="M974" s="288"/>
      <c r="N974" s="461"/>
      <c r="O974" s="288"/>
      <c r="P974" s="288"/>
      <c r="Q974" s="288"/>
      <c r="R974" s="288"/>
      <c r="S974" s="288"/>
      <c r="T974" s="288"/>
      <c r="U974" s="288"/>
      <c r="V974" s="288"/>
      <c r="W974" s="288"/>
      <c r="X974" s="288"/>
      <c r="Y974" s="404">
        <f>Y973</f>
        <v>0</v>
      </c>
      <c r="Z974" s="404">
        <f t="shared" ref="Z974" si="2897">Z973</f>
        <v>0</v>
      </c>
      <c r="AA974" s="404">
        <f t="shared" ref="AA974" si="2898">AA973</f>
        <v>0</v>
      </c>
      <c r="AB974" s="404">
        <f t="shared" ref="AB974" si="2899">AB973</f>
        <v>0</v>
      </c>
      <c r="AC974" s="404">
        <f t="shared" ref="AC974" si="2900">AC973</f>
        <v>0</v>
      </c>
      <c r="AD974" s="404">
        <f t="shared" ref="AD974" si="2901">AD973</f>
        <v>0</v>
      </c>
      <c r="AE974" s="404">
        <f t="shared" ref="AE974" si="2902">AE973</f>
        <v>0</v>
      </c>
      <c r="AF974" s="404">
        <f t="shared" ref="AF974" si="2903">AF973</f>
        <v>0</v>
      </c>
      <c r="AG974" s="404">
        <f t="shared" ref="AG974" si="2904">AG973</f>
        <v>0</v>
      </c>
      <c r="AH974" s="404">
        <f t="shared" ref="AH974" si="2905">AH973</f>
        <v>0</v>
      </c>
      <c r="AI974" s="404">
        <f t="shared" ref="AI974" si="2906">AI973</f>
        <v>0</v>
      </c>
      <c r="AJ974" s="404">
        <f t="shared" ref="AJ974" si="2907">AJ973</f>
        <v>0</v>
      </c>
      <c r="AK974" s="404">
        <f t="shared" ref="AK974" si="2908">AK973</f>
        <v>0</v>
      </c>
      <c r="AL974" s="404">
        <f t="shared" ref="AL974" si="2909">AL973</f>
        <v>0</v>
      </c>
      <c r="AM974" s="290"/>
    </row>
    <row r="975" spans="1:39" ht="15" hidden="1" customHeight="1" outlineLevel="1">
      <c r="A975" s="524"/>
      <c r="B975" s="287"/>
      <c r="C975" s="298"/>
      <c r="D975" s="284"/>
      <c r="E975" s="284"/>
      <c r="F975" s="284"/>
      <c r="G975" s="284"/>
      <c r="H975" s="284"/>
      <c r="I975" s="284"/>
      <c r="J975" s="284"/>
      <c r="K975" s="284"/>
      <c r="L975" s="284"/>
      <c r="M975" s="284"/>
      <c r="N975" s="284"/>
      <c r="O975" s="284"/>
      <c r="P975" s="284"/>
      <c r="Q975" s="284"/>
      <c r="R975" s="284"/>
      <c r="S975" s="284"/>
      <c r="T975" s="284"/>
      <c r="U975" s="284"/>
      <c r="V975" s="284"/>
      <c r="W975" s="284"/>
      <c r="X975" s="284"/>
      <c r="Y975" s="405"/>
      <c r="Z975" s="405"/>
      <c r="AA975" s="405"/>
      <c r="AB975" s="405"/>
      <c r="AC975" s="405"/>
      <c r="AD975" s="405"/>
      <c r="AE975" s="405"/>
      <c r="AF975" s="405"/>
      <c r="AG975" s="405"/>
      <c r="AH975" s="405"/>
      <c r="AI975" s="405"/>
      <c r="AJ975" s="405"/>
      <c r="AK975" s="405"/>
      <c r="AL975" s="405"/>
      <c r="AM975" s="299"/>
    </row>
    <row r="976" spans="1:39" ht="15" hidden="1" customHeight="1" outlineLevel="1">
      <c r="A976" s="524">
        <v>4</v>
      </c>
      <c r="B976" s="513" t="s">
        <v>687</v>
      </c>
      <c r="C976" s="284" t="s">
        <v>24</v>
      </c>
      <c r="D976" s="288"/>
      <c r="E976" s="288"/>
      <c r="F976" s="288"/>
      <c r="G976" s="288"/>
      <c r="H976" s="288"/>
      <c r="I976" s="288"/>
      <c r="J976" s="288"/>
      <c r="K976" s="288"/>
      <c r="L976" s="288"/>
      <c r="M976" s="288"/>
      <c r="N976" s="284"/>
      <c r="O976" s="288"/>
      <c r="P976" s="288"/>
      <c r="Q976" s="288"/>
      <c r="R976" s="288"/>
      <c r="S976" s="288"/>
      <c r="T976" s="288"/>
      <c r="U976" s="288"/>
      <c r="V976" s="288"/>
      <c r="W976" s="288"/>
      <c r="X976" s="288"/>
      <c r="Y976" s="408"/>
      <c r="Z976" s="408"/>
      <c r="AA976" s="408"/>
      <c r="AB976" s="408"/>
      <c r="AC976" s="408"/>
      <c r="AD976" s="408"/>
      <c r="AE976" s="408"/>
      <c r="AF976" s="403"/>
      <c r="AG976" s="403"/>
      <c r="AH976" s="403"/>
      <c r="AI976" s="403"/>
      <c r="AJ976" s="403"/>
      <c r="AK976" s="403"/>
      <c r="AL976" s="403"/>
      <c r="AM976" s="289">
        <f>SUM(Y976:AL976)</f>
        <v>0</v>
      </c>
    </row>
    <row r="977" spans="1:39" ht="15" hidden="1" customHeight="1" outlineLevel="1">
      <c r="A977" s="524"/>
      <c r="B977" s="287" t="s">
        <v>345</v>
      </c>
      <c r="C977" s="284" t="s">
        <v>162</v>
      </c>
      <c r="D977" s="288"/>
      <c r="E977" s="288"/>
      <c r="F977" s="288"/>
      <c r="G977" s="288"/>
      <c r="H977" s="288"/>
      <c r="I977" s="288"/>
      <c r="J977" s="288"/>
      <c r="K977" s="288"/>
      <c r="L977" s="288"/>
      <c r="M977" s="288"/>
      <c r="N977" s="461"/>
      <c r="O977" s="288"/>
      <c r="P977" s="288"/>
      <c r="Q977" s="288"/>
      <c r="R977" s="288"/>
      <c r="S977" s="288"/>
      <c r="T977" s="288"/>
      <c r="U977" s="288"/>
      <c r="V977" s="288"/>
      <c r="W977" s="288"/>
      <c r="X977" s="288"/>
      <c r="Y977" s="404">
        <f>Y976</f>
        <v>0</v>
      </c>
      <c r="Z977" s="404">
        <f t="shared" ref="Z977" si="2910">Z976</f>
        <v>0</v>
      </c>
      <c r="AA977" s="404">
        <f t="shared" ref="AA977" si="2911">AA976</f>
        <v>0</v>
      </c>
      <c r="AB977" s="404">
        <f t="shared" ref="AB977" si="2912">AB976</f>
        <v>0</v>
      </c>
      <c r="AC977" s="404">
        <f t="shared" ref="AC977" si="2913">AC976</f>
        <v>0</v>
      </c>
      <c r="AD977" s="404">
        <f t="shared" ref="AD977" si="2914">AD976</f>
        <v>0</v>
      </c>
      <c r="AE977" s="404">
        <f t="shared" ref="AE977" si="2915">AE976</f>
        <v>0</v>
      </c>
      <c r="AF977" s="404">
        <f t="shared" ref="AF977" si="2916">AF976</f>
        <v>0</v>
      </c>
      <c r="AG977" s="404">
        <f t="shared" ref="AG977" si="2917">AG976</f>
        <v>0</v>
      </c>
      <c r="AH977" s="404">
        <f t="shared" ref="AH977" si="2918">AH976</f>
        <v>0</v>
      </c>
      <c r="AI977" s="404">
        <f t="shared" ref="AI977" si="2919">AI976</f>
        <v>0</v>
      </c>
      <c r="AJ977" s="404">
        <f t="shared" ref="AJ977" si="2920">AJ976</f>
        <v>0</v>
      </c>
      <c r="AK977" s="404">
        <f t="shared" ref="AK977" si="2921">AK976</f>
        <v>0</v>
      </c>
      <c r="AL977" s="404">
        <f t="shared" ref="AL977" si="2922">AL976</f>
        <v>0</v>
      </c>
      <c r="AM977" s="290"/>
    </row>
    <row r="978" spans="1:39" ht="15" hidden="1" customHeight="1" outlineLevel="1">
      <c r="A978" s="524"/>
      <c r="B978" s="287"/>
      <c r="C978" s="298"/>
      <c r="D978" s="297"/>
      <c r="E978" s="297"/>
      <c r="F978" s="297"/>
      <c r="G978" s="297"/>
      <c r="H978" s="297"/>
      <c r="I978" s="297"/>
      <c r="J978" s="297"/>
      <c r="K978" s="297"/>
      <c r="L978" s="297"/>
      <c r="M978" s="297"/>
      <c r="N978" s="284"/>
      <c r="O978" s="297"/>
      <c r="P978" s="297"/>
      <c r="Q978" s="297"/>
      <c r="R978" s="297"/>
      <c r="S978" s="297"/>
      <c r="T978" s="297"/>
      <c r="U978" s="297"/>
      <c r="V978" s="297"/>
      <c r="W978" s="297"/>
      <c r="X978" s="297"/>
      <c r="Y978" s="405"/>
      <c r="Z978" s="405"/>
      <c r="AA978" s="405"/>
      <c r="AB978" s="405"/>
      <c r="AC978" s="405"/>
      <c r="AD978" s="405"/>
      <c r="AE978" s="405"/>
      <c r="AF978" s="405"/>
      <c r="AG978" s="405"/>
      <c r="AH978" s="405"/>
      <c r="AI978" s="405"/>
      <c r="AJ978" s="405"/>
      <c r="AK978" s="405"/>
      <c r="AL978" s="405"/>
      <c r="AM978" s="299"/>
    </row>
    <row r="979" spans="1:39" ht="15" hidden="1" customHeight="1" outlineLevel="1">
      <c r="A979" s="524">
        <v>5</v>
      </c>
      <c r="B979" s="421" t="s">
        <v>97</v>
      </c>
      <c r="C979" s="284" t="s">
        <v>24</v>
      </c>
      <c r="D979" s="288"/>
      <c r="E979" s="288"/>
      <c r="F979" s="288"/>
      <c r="G979" s="288"/>
      <c r="H979" s="288"/>
      <c r="I979" s="288"/>
      <c r="J979" s="288"/>
      <c r="K979" s="288"/>
      <c r="L979" s="288"/>
      <c r="M979" s="288"/>
      <c r="N979" s="284"/>
      <c r="O979" s="288"/>
      <c r="P979" s="288"/>
      <c r="Q979" s="288"/>
      <c r="R979" s="288"/>
      <c r="S979" s="288"/>
      <c r="T979" s="288"/>
      <c r="U979" s="288"/>
      <c r="V979" s="288"/>
      <c r="W979" s="288"/>
      <c r="X979" s="288"/>
      <c r="Y979" s="408"/>
      <c r="Z979" s="408"/>
      <c r="AA979" s="408"/>
      <c r="AB979" s="408"/>
      <c r="AC979" s="408"/>
      <c r="AD979" s="408"/>
      <c r="AE979" s="408"/>
      <c r="AF979" s="403"/>
      <c r="AG979" s="403"/>
      <c r="AH979" s="403"/>
      <c r="AI979" s="403"/>
      <c r="AJ979" s="403"/>
      <c r="AK979" s="403"/>
      <c r="AL979" s="403"/>
      <c r="AM979" s="289">
        <f>SUM(Y979:AL979)</f>
        <v>0</v>
      </c>
    </row>
    <row r="980" spans="1:39" ht="15" hidden="1" customHeight="1" outlineLevel="1">
      <c r="A980" s="524"/>
      <c r="B980" s="287" t="s">
        <v>345</v>
      </c>
      <c r="C980" s="284" t="s">
        <v>162</v>
      </c>
      <c r="D980" s="288"/>
      <c r="E980" s="288"/>
      <c r="F980" s="288"/>
      <c r="G980" s="288"/>
      <c r="H980" s="288"/>
      <c r="I980" s="288"/>
      <c r="J980" s="288"/>
      <c r="K980" s="288"/>
      <c r="L980" s="288"/>
      <c r="M980" s="288"/>
      <c r="N980" s="461"/>
      <c r="O980" s="288"/>
      <c r="P980" s="288"/>
      <c r="Q980" s="288"/>
      <c r="R980" s="288"/>
      <c r="S980" s="288"/>
      <c r="T980" s="288"/>
      <c r="U980" s="288"/>
      <c r="V980" s="288"/>
      <c r="W980" s="288"/>
      <c r="X980" s="288"/>
      <c r="Y980" s="404">
        <f>Y979</f>
        <v>0</v>
      </c>
      <c r="Z980" s="404">
        <f t="shared" ref="Z980" si="2923">Z979</f>
        <v>0</v>
      </c>
      <c r="AA980" s="404">
        <f t="shared" ref="AA980" si="2924">AA979</f>
        <v>0</v>
      </c>
      <c r="AB980" s="404">
        <f t="shared" ref="AB980" si="2925">AB979</f>
        <v>0</v>
      </c>
      <c r="AC980" s="404">
        <f t="shared" ref="AC980" si="2926">AC979</f>
        <v>0</v>
      </c>
      <c r="AD980" s="404">
        <f t="shared" ref="AD980" si="2927">AD979</f>
        <v>0</v>
      </c>
      <c r="AE980" s="404">
        <f t="shared" ref="AE980" si="2928">AE979</f>
        <v>0</v>
      </c>
      <c r="AF980" s="404">
        <f t="shared" ref="AF980" si="2929">AF979</f>
        <v>0</v>
      </c>
      <c r="AG980" s="404">
        <f t="shared" ref="AG980" si="2930">AG979</f>
        <v>0</v>
      </c>
      <c r="AH980" s="404">
        <f t="shared" ref="AH980" si="2931">AH979</f>
        <v>0</v>
      </c>
      <c r="AI980" s="404">
        <f t="shared" ref="AI980" si="2932">AI979</f>
        <v>0</v>
      </c>
      <c r="AJ980" s="404">
        <f t="shared" ref="AJ980" si="2933">AJ979</f>
        <v>0</v>
      </c>
      <c r="AK980" s="404">
        <f t="shared" ref="AK980" si="2934">AK979</f>
        <v>0</v>
      </c>
      <c r="AL980" s="404">
        <f t="shared" ref="AL980" si="2935">AL979</f>
        <v>0</v>
      </c>
      <c r="AM980" s="290"/>
    </row>
    <row r="981" spans="1:39" ht="15" hidden="1" customHeight="1" outlineLevel="1">
      <c r="A981" s="524"/>
      <c r="B981" s="287"/>
      <c r="C981" s="284"/>
      <c r="D981" s="284"/>
      <c r="E981" s="284"/>
      <c r="F981" s="284"/>
      <c r="G981" s="284"/>
      <c r="H981" s="284"/>
      <c r="I981" s="284"/>
      <c r="J981" s="284"/>
      <c r="K981" s="284"/>
      <c r="L981" s="284"/>
      <c r="M981" s="284"/>
      <c r="N981" s="284"/>
      <c r="O981" s="284"/>
      <c r="P981" s="284"/>
      <c r="Q981" s="284"/>
      <c r="R981" s="284"/>
      <c r="S981" s="284"/>
      <c r="T981" s="284"/>
      <c r="U981" s="284"/>
      <c r="V981" s="284"/>
      <c r="W981" s="284"/>
      <c r="X981" s="284"/>
      <c r="Y981" s="415"/>
      <c r="Z981" s="416"/>
      <c r="AA981" s="416"/>
      <c r="AB981" s="416"/>
      <c r="AC981" s="416"/>
      <c r="AD981" s="416"/>
      <c r="AE981" s="416"/>
      <c r="AF981" s="416"/>
      <c r="AG981" s="416"/>
      <c r="AH981" s="416"/>
      <c r="AI981" s="416"/>
      <c r="AJ981" s="416"/>
      <c r="AK981" s="416"/>
      <c r="AL981" s="416"/>
      <c r="AM981" s="290"/>
    </row>
    <row r="982" spans="1:39" ht="15.75" hidden="1" outlineLevel="1">
      <c r="A982" s="524"/>
      <c r="B982" s="312" t="s">
        <v>497</v>
      </c>
      <c r="C982" s="282"/>
      <c r="D982" s="282"/>
      <c r="E982" s="282"/>
      <c r="F982" s="282"/>
      <c r="G982" s="282"/>
      <c r="H982" s="282"/>
      <c r="I982" s="282"/>
      <c r="J982" s="282"/>
      <c r="K982" s="282"/>
      <c r="L982" s="282"/>
      <c r="M982" s="282"/>
      <c r="N982" s="283"/>
      <c r="O982" s="282"/>
      <c r="P982" s="282"/>
      <c r="Q982" s="282"/>
      <c r="R982" s="282"/>
      <c r="S982" s="282"/>
      <c r="T982" s="282"/>
      <c r="U982" s="282"/>
      <c r="V982" s="282"/>
      <c r="W982" s="282"/>
      <c r="X982" s="282"/>
      <c r="Y982" s="407"/>
      <c r="Z982" s="407"/>
      <c r="AA982" s="407"/>
      <c r="AB982" s="407"/>
      <c r="AC982" s="407"/>
      <c r="AD982" s="407"/>
      <c r="AE982" s="407"/>
      <c r="AF982" s="407"/>
      <c r="AG982" s="407"/>
      <c r="AH982" s="407"/>
      <c r="AI982" s="407"/>
      <c r="AJ982" s="407"/>
      <c r="AK982" s="407"/>
      <c r="AL982" s="407"/>
      <c r="AM982" s="285"/>
    </row>
    <row r="983" spans="1:39" ht="15" hidden="1" customHeight="1" outlineLevel="1">
      <c r="A983" s="524">
        <v>6</v>
      </c>
      <c r="B983" s="421" t="s">
        <v>98</v>
      </c>
      <c r="C983" s="284" t="s">
        <v>24</v>
      </c>
      <c r="D983" s="288"/>
      <c r="E983" s="288"/>
      <c r="F983" s="288"/>
      <c r="G983" s="288"/>
      <c r="H983" s="288"/>
      <c r="I983" s="288"/>
      <c r="J983" s="288"/>
      <c r="K983" s="288"/>
      <c r="L983" s="288"/>
      <c r="M983" s="288"/>
      <c r="N983" s="288">
        <v>12</v>
      </c>
      <c r="O983" s="288"/>
      <c r="P983" s="288"/>
      <c r="Q983" s="288"/>
      <c r="R983" s="288"/>
      <c r="S983" s="288"/>
      <c r="T983" s="288"/>
      <c r="U983" s="288"/>
      <c r="V983" s="288"/>
      <c r="W983" s="288"/>
      <c r="X983" s="288"/>
      <c r="Y983" s="408"/>
      <c r="Z983" s="408"/>
      <c r="AA983" s="408"/>
      <c r="AB983" s="408"/>
      <c r="AC983" s="408"/>
      <c r="AD983" s="408"/>
      <c r="AE983" s="408"/>
      <c r="AF983" s="408"/>
      <c r="AG983" s="408"/>
      <c r="AH983" s="408"/>
      <c r="AI983" s="408"/>
      <c r="AJ983" s="408"/>
      <c r="AK983" s="408"/>
      <c r="AL983" s="408"/>
      <c r="AM983" s="289">
        <f>SUM(Y983:AL983)</f>
        <v>0</v>
      </c>
    </row>
    <row r="984" spans="1:39" ht="15" hidden="1" customHeight="1" outlineLevel="1">
      <c r="A984" s="524"/>
      <c r="B984" s="287" t="s">
        <v>345</v>
      </c>
      <c r="C984" s="284" t="s">
        <v>162</v>
      </c>
      <c r="D984" s="288"/>
      <c r="E984" s="288"/>
      <c r="F984" s="288"/>
      <c r="G984" s="288"/>
      <c r="H984" s="288"/>
      <c r="I984" s="288"/>
      <c r="J984" s="288"/>
      <c r="K984" s="288"/>
      <c r="L984" s="288"/>
      <c r="M984" s="288"/>
      <c r="N984" s="288">
        <f>N983</f>
        <v>12</v>
      </c>
      <c r="O984" s="288"/>
      <c r="P984" s="288"/>
      <c r="Q984" s="288"/>
      <c r="R984" s="288"/>
      <c r="S984" s="288"/>
      <c r="T984" s="288"/>
      <c r="U984" s="288"/>
      <c r="V984" s="288"/>
      <c r="W984" s="288"/>
      <c r="X984" s="288"/>
      <c r="Y984" s="404">
        <f>Y983</f>
        <v>0</v>
      </c>
      <c r="Z984" s="404">
        <f t="shared" ref="Z984" si="2936">Z983</f>
        <v>0</v>
      </c>
      <c r="AA984" s="404">
        <f t="shared" ref="AA984" si="2937">AA983</f>
        <v>0</v>
      </c>
      <c r="AB984" s="404">
        <f t="shared" ref="AB984" si="2938">AB983</f>
        <v>0</v>
      </c>
      <c r="AC984" s="404">
        <f t="shared" ref="AC984" si="2939">AC983</f>
        <v>0</v>
      </c>
      <c r="AD984" s="404">
        <f t="shared" ref="AD984" si="2940">AD983</f>
        <v>0</v>
      </c>
      <c r="AE984" s="404">
        <f t="shared" ref="AE984" si="2941">AE983</f>
        <v>0</v>
      </c>
      <c r="AF984" s="404">
        <f t="shared" ref="AF984" si="2942">AF983</f>
        <v>0</v>
      </c>
      <c r="AG984" s="404">
        <f t="shared" ref="AG984" si="2943">AG983</f>
        <v>0</v>
      </c>
      <c r="AH984" s="404">
        <f t="shared" ref="AH984" si="2944">AH983</f>
        <v>0</v>
      </c>
      <c r="AI984" s="404">
        <f t="shared" ref="AI984" si="2945">AI983</f>
        <v>0</v>
      </c>
      <c r="AJ984" s="404">
        <f t="shared" ref="AJ984" si="2946">AJ983</f>
        <v>0</v>
      </c>
      <c r="AK984" s="404">
        <f t="shared" ref="AK984" si="2947">AK983</f>
        <v>0</v>
      </c>
      <c r="AL984" s="404">
        <f t="shared" ref="AL984" si="2948">AL983</f>
        <v>0</v>
      </c>
      <c r="AM984" s="304"/>
    </row>
    <row r="985" spans="1:39" ht="15" hidden="1" customHeight="1" outlineLevel="1">
      <c r="A985" s="524"/>
      <c r="B985" s="303"/>
      <c r="C985" s="305"/>
      <c r="D985" s="284"/>
      <c r="E985" s="284"/>
      <c r="F985" s="284"/>
      <c r="G985" s="284"/>
      <c r="H985" s="284"/>
      <c r="I985" s="284"/>
      <c r="J985" s="284"/>
      <c r="K985" s="284"/>
      <c r="L985" s="284"/>
      <c r="M985" s="284"/>
      <c r="N985" s="284"/>
      <c r="O985" s="284"/>
      <c r="P985" s="284"/>
      <c r="Q985" s="284"/>
      <c r="R985" s="284"/>
      <c r="S985" s="284"/>
      <c r="T985" s="284"/>
      <c r="U985" s="284"/>
      <c r="V985" s="284"/>
      <c r="W985" s="284"/>
      <c r="X985" s="284"/>
      <c r="Y985" s="409"/>
      <c r="Z985" s="409"/>
      <c r="AA985" s="409"/>
      <c r="AB985" s="409"/>
      <c r="AC985" s="409"/>
      <c r="AD985" s="409"/>
      <c r="AE985" s="409"/>
      <c r="AF985" s="409"/>
      <c r="AG985" s="409"/>
      <c r="AH985" s="409"/>
      <c r="AI985" s="409"/>
      <c r="AJ985" s="409"/>
      <c r="AK985" s="409"/>
      <c r="AL985" s="409"/>
      <c r="AM985" s="306"/>
    </row>
    <row r="986" spans="1:39" ht="15" hidden="1" customHeight="1" outlineLevel="1">
      <c r="A986" s="524">
        <v>7</v>
      </c>
      <c r="B986" s="421" t="s">
        <v>99</v>
      </c>
      <c r="C986" s="284" t="s">
        <v>24</v>
      </c>
      <c r="D986" s="288"/>
      <c r="E986" s="288"/>
      <c r="F986" s="288"/>
      <c r="G986" s="288"/>
      <c r="H986" s="288"/>
      <c r="I986" s="288"/>
      <c r="J986" s="288"/>
      <c r="K986" s="288"/>
      <c r="L986" s="288"/>
      <c r="M986" s="288"/>
      <c r="N986" s="288">
        <v>12</v>
      </c>
      <c r="O986" s="288"/>
      <c r="P986" s="288"/>
      <c r="Q986" s="288"/>
      <c r="R986" s="288"/>
      <c r="S986" s="288"/>
      <c r="T986" s="288"/>
      <c r="U986" s="288"/>
      <c r="V986" s="288"/>
      <c r="W986" s="288"/>
      <c r="X986" s="288"/>
      <c r="Y986" s="408"/>
      <c r="Z986" s="408"/>
      <c r="AA986" s="408"/>
      <c r="AB986" s="408"/>
      <c r="AC986" s="408"/>
      <c r="AD986" s="408"/>
      <c r="AE986" s="408"/>
      <c r="AF986" s="408"/>
      <c r="AG986" s="408"/>
      <c r="AH986" s="408"/>
      <c r="AI986" s="408"/>
      <c r="AJ986" s="408"/>
      <c r="AK986" s="408"/>
      <c r="AL986" s="408"/>
      <c r="AM986" s="289">
        <f>SUM(Y986:AL986)</f>
        <v>0</v>
      </c>
    </row>
    <row r="987" spans="1:39" ht="15" hidden="1" customHeight="1" outlineLevel="1">
      <c r="A987" s="524"/>
      <c r="B987" s="287" t="s">
        <v>345</v>
      </c>
      <c r="C987" s="284" t="s">
        <v>162</v>
      </c>
      <c r="D987" s="288"/>
      <c r="E987" s="288"/>
      <c r="F987" s="288"/>
      <c r="G987" s="288"/>
      <c r="H987" s="288"/>
      <c r="I987" s="288"/>
      <c r="J987" s="288"/>
      <c r="K987" s="288"/>
      <c r="L987" s="288"/>
      <c r="M987" s="288"/>
      <c r="N987" s="288">
        <f>N986</f>
        <v>12</v>
      </c>
      <c r="O987" s="288"/>
      <c r="P987" s="288"/>
      <c r="Q987" s="288"/>
      <c r="R987" s="288"/>
      <c r="S987" s="288"/>
      <c r="T987" s="288"/>
      <c r="U987" s="288"/>
      <c r="V987" s="288"/>
      <c r="W987" s="288"/>
      <c r="X987" s="288"/>
      <c r="Y987" s="404">
        <f>Y986</f>
        <v>0</v>
      </c>
      <c r="Z987" s="404">
        <f t="shared" ref="Z987" si="2949">Z986</f>
        <v>0</v>
      </c>
      <c r="AA987" s="404">
        <f t="shared" ref="AA987" si="2950">AA986</f>
        <v>0</v>
      </c>
      <c r="AB987" s="404">
        <f t="shared" ref="AB987" si="2951">AB986</f>
        <v>0</v>
      </c>
      <c r="AC987" s="404">
        <f t="shared" ref="AC987" si="2952">AC986</f>
        <v>0</v>
      </c>
      <c r="AD987" s="404">
        <f t="shared" ref="AD987" si="2953">AD986</f>
        <v>0</v>
      </c>
      <c r="AE987" s="404">
        <f t="shared" ref="AE987" si="2954">AE986</f>
        <v>0</v>
      </c>
      <c r="AF987" s="404">
        <f t="shared" ref="AF987" si="2955">AF986</f>
        <v>0</v>
      </c>
      <c r="AG987" s="404">
        <f t="shared" ref="AG987" si="2956">AG986</f>
        <v>0</v>
      </c>
      <c r="AH987" s="404">
        <f t="shared" ref="AH987" si="2957">AH986</f>
        <v>0</v>
      </c>
      <c r="AI987" s="404">
        <f t="shared" ref="AI987" si="2958">AI986</f>
        <v>0</v>
      </c>
      <c r="AJ987" s="404">
        <f t="shared" ref="AJ987" si="2959">AJ986</f>
        <v>0</v>
      </c>
      <c r="AK987" s="404">
        <f t="shared" ref="AK987" si="2960">AK986</f>
        <v>0</v>
      </c>
      <c r="AL987" s="404">
        <f t="shared" ref="AL987" si="2961">AL986</f>
        <v>0</v>
      </c>
      <c r="AM987" s="304"/>
    </row>
    <row r="988" spans="1:39" ht="15" hidden="1" customHeight="1" outlineLevel="1">
      <c r="A988" s="524"/>
      <c r="B988" s="307"/>
      <c r="C988" s="305"/>
      <c r="D988" s="284"/>
      <c r="E988" s="284"/>
      <c r="F988" s="284"/>
      <c r="G988" s="284"/>
      <c r="H988" s="284"/>
      <c r="I988" s="284"/>
      <c r="J988" s="284"/>
      <c r="K988" s="284"/>
      <c r="L988" s="284"/>
      <c r="M988" s="284"/>
      <c r="N988" s="284"/>
      <c r="O988" s="284"/>
      <c r="P988" s="284"/>
      <c r="Q988" s="284"/>
      <c r="R988" s="284"/>
      <c r="S988" s="284"/>
      <c r="T988" s="284"/>
      <c r="U988" s="284"/>
      <c r="V988" s="284"/>
      <c r="W988" s="284"/>
      <c r="X988" s="284"/>
      <c r="Y988" s="409"/>
      <c r="Z988" s="410"/>
      <c r="AA988" s="409"/>
      <c r="AB988" s="409"/>
      <c r="AC988" s="409"/>
      <c r="AD988" s="409"/>
      <c r="AE988" s="409"/>
      <c r="AF988" s="409"/>
      <c r="AG988" s="409"/>
      <c r="AH988" s="409"/>
      <c r="AI988" s="409"/>
      <c r="AJ988" s="409"/>
      <c r="AK988" s="409"/>
      <c r="AL988" s="409"/>
      <c r="AM988" s="306"/>
    </row>
    <row r="989" spans="1:39" ht="15" hidden="1" customHeight="1" outlineLevel="1">
      <c r="A989" s="524">
        <v>8</v>
      </c>
      <c r="B989" s="421" t="s">
        <v>100</v>
      </c>
      <c r="C989" s="284" t="s">
        <v>24</v>
      </c>
      <c r="D989" s="288"/>
      <c r="E989" s="288"/>
      <c r="F989" s="288"/>
      <c r="G989" s="288"/>
      <c r="H989" s="288"/>
      <c r="I989" s="288"/>
      <c r="J989" s="288"/>
      <c r="K989" s="288"/>
      <c r="L989" s="288"/>
      <c r="M989" s="288"/>
      <c r="N989" s="288">
        <v>12</v>
      </c>
      <c r="O989" s="288"/>
      <c r="P989" s="288"/>
      <c r="Q989" s="288"/>
      <c r="R989" s="288"/>
      <c r="S989" s="288"/>
      <c r="T989" s="288"/>
      <c r="U989" s="288"/>
      <c r="V989" s="288"/>
      <c r="W989" s="288"/>
      <c r="X989" s="288"/>
      <c r="Y989" s="408"/>
      <c r="Z989" s="408"/>
      <c r="AA989" s="408"/>
      <c r="AB989" s="408"/>
      <c r="AC989" s="408"/>
      <c r="AD989" s="408"/>
      <c r="AE989" s="408"/>
      <c r="AF989" s="408"/>
      <c r="AG989" s="408"/>
      <c r="AH989" s="408"/>
      <c r="AI989" s="408"/>
      <c r="AJ989" s="408"/>
      <c r="AK989" s="408"/>
      <c r="AL989" s="408"/>
      <c r="AM989" s="289">
        <f>SUM(Y989:AL989)</f>
        <v>0</v>
      </c>
    </row>
    <row r="990" spans="1:39" ht="15" hidden="1" customHeight="1" outlineLevel="1">
      <c r="A990" s="524"/>
      <c r="B990" s="287" t="s">
        <v>345</v>
      </c>
      <c r="C990" s="284" t="s">
        <v>162</v>
      </c>
      <c r="D990" s="288"/>
      <c r="E990" s="288"/>
      <c r="F990" s="288"/>
      <c r="G990" s="288"/>
      <c r="H990" s="288"/>
      <c r="I990" s="288"/>
      <c r="J990" s="288"/>
      <c r="K990" s="288"/>
      <c r="L990" s="288"/>
      <c r="M990" s="288"/>
      <c r="N990" s="288">
        <f>N989</f>
        <v>12</v>
      </c>
      <c r="O990" s="288"/>
      <c r="P990" s="288"/>
      <c r="Q990" s="288"/>
      <c r="R990" s="288"/>
      <c r="S990" s="288"/>
      <c r="T990" s="288"/>
      <c r="U990" s="288"/>
      <c r="V990" s="288"/>
      <c r="W990" s="288"/>
      <c r="X990" s="288"/>
      <c r="Y990" s="404">
        <f>Y989</f>
        <v>0</v>
      </c>
      <c r="Z990" s="404">
        <f t="shared" ref="Z990" si="2962">Z989</f>
        <v>0</v>
      </c>
      <c r="AA990" s="404">
        <f t="shared" ref="AA990" si="2963">AA989</f>
        <v>0</v>
      </c>
      <c r="AB990" s="404">
        <f t="shared" ref="AB990" si="2964">AB989</f>
        <v>0</v>
      </c>
      <c r="AC990" s="404">
        <f t="shared" ref="AC990" si="2965">AC989</f>
        <v>0</v>
      </c>
      <c r="AD990" s="404">
        <f t="shared" ref="AD990" si="2966">AD989</f>
        <v>0</v>
      </c>
      <c r="AE990" s="404">
        <f t="shared" ref="AE990" si="2967">AE989</f>
        <v>0</v>
      </c>
      <c r="AF990" s="404">
        <f t="shared" ref="AF990" si="2968">AF989</f>
        <v>0</v>
      </c>
      <c r="AG990" s="404">
        <f t="shared" ref="AG990" si="2969">AG989</f>
        <v>0</v>
      </c>
      <c r="AH990" s="404">
        <f t="shared" ref="AH990" si="2970">AH989</f>
        <v>0</v>
      </c>
      <c r="AI990" s="404">
        <f t="shared" ref="AI990" si="2971">AI989</f>
        <v>0</v>
      </c>
      <c r="AJ990" s="404">
        <f t="shared" ref="AJ990" si="2972">AJ989</f>
        <v>0</v>
      </c>
      <c r="AK990" s="404">
        <f t="shared" ref="AK990" si="2973">AK989</f>
        <v>0</v>
      </c>
      <c r="AL990" s="404">
        <f t="shared" ref="AL990" si="2974">AL989</f>
        <v>0</v>
      </c>
      <c r="AM990" s="304"/>
    </row>
    <row r="991" spans="1:39" ht="15" hidden="1" customHeight="1" outlineLevel="1">
      <c r="A991" s="524"/>
      <c r="B991" s="307"/>
      <c r="C991" s="305"/>
      <c r="D991" s="309"/>
      <c r="E991" s="309"/>
      <c r="F991" s="309"/>
      <c r="G991" s="309"/>
      <c r="H991" s="309"/>
      <c r="I991" s="309"/>
      <c r="J991" s="309"/>
      <c r="K991" s="309"/>
      <c r="L991" s="309"/>
      <c r="M991" s="309"/>
      <c r="N991" s="284"/>
      <c r="O991" s="309"/>
      <c r="P991" s="309"/>
      <c r="Q991" s="309"/>
      <c r="R991" s="309"/>
      <c r="S991" s="309"/>
      <c r="T991" s="309"/>
      <c r="U991" s="309"/>
      <c r="V991" s="309"/>
      <c r="W991" s="309"/>
      <c r="X991" s="309"/>
      <c r="Y991" s="409"/>
      <c r="Z991" s="410"/>
      <c r="AA991" s="409"/>
      <c r="AB991" s="409"/>
      <c r="AC991" s="409"/>
      <c r="AD991" s="409"/>
      <c r="AE991" s="409"/>
      <c r="AF991" s="409"/>
      <c r="AG991" s="409"/>
      <c r="AH991" s="409"/>
      <c r="AI991" s="409"/>
      <c r="AJ991" s="409"/>
      <c r="AK991" s="409"/>
      <c r="AL991" s="409"/>
      <c r="AM991" s="306"/>
    </row>
    <row r="992" spans="1:39" ht="15" hidden="1" customHeight="1" outlineLevel="1">
      <c r="A992" s="524">
        <v>9</v>
      </c>
      <c r="B992" s="421" t="s">
        <v>101</v>
      </c>
      <c r="C992" s="284" t="s">
        <v>24</v>
      </c>
      <c r="D992" s="288"/>
      <c r="E992" s="288"/>
      <c r="F992" s="288"/>
      <c r="G992" s="288"/>
      <c r="H992" s="288"/>
      <c r="I992" s="288"/>
      <c r="J992" s="288"/>
      <c r="K992" s="288"/>
      <c r="L992" s="288"/>
      <c r="M992" s="288"/>
      <c r="N992" s="288">
        <v>12</v>
      </c>
      <c r="O992" s="288"/>
      <c r="P992" s="288"/>
      <c r="Q992" s="288"/>
      <c r="R992" s="288"/>
      <c r="S992" s="288"/>
      <c r="T992" s="288"/>
      <c r="U992" s="288"/>
      <c r="V992" s="288"/>
      <c r="W992" s="288"/>
      <c r="X992" s="288"/>
      <c r="Y992" s="408"/>
      <c r="Z992" s="408"/>
      <c r="AA992" s="408"/>
      <c r="AB992" s="408"/>
      <c r="AC992" s="408"/>
      <c r="AD992" s="408"/>
      <c r="AE992" s="408"/>
      <c r="AF992" s="408"/>
      <c r="AG992" s="408"/>
      <c r="AH992" s="408"/>
      <c r="AI992" s="408"/>
      <c r="AJ992" s="408"/>
      <c r="AK992" s="408"/>
      <c r="AL992" s="408"/>
      <c r="AM992" s="289">
        <f>SUM(Y992:AL992)</f>
        <v>0</v>
      </c>
    </row>
    <row r="993" spans="1:39" ht="15" hidden="1" customHeight="1" outlineLevel="1">
      <c r="A993" s="524"/>
      <c r="B993" s="287" t="s">
        <v>345</v>
      </c>
      <c r="C993" s="284" t="s">
        <v>162</v>
      </c>
      <c r="D993" s="288"/>
      <c r="E993" s="288"/>
      <c r="F993" s="288"/>
      <c r="G993" s="288"/>
      <c r="H993" s="288"/>
      <c r="I993" s="288"/>
      <c r="J993" s="288"/>
      <c r="K993" s="288"/>
      <c r="L993" s="288"/>
      <c r="M993" s="288"/>
      <c r="N993" s="288">
        <f>N992</f>
        <v>12</v>
      </c>
      <c r="O993" s="288"/>
      <c r="P993" s="288"/>
      <c r="Q993" s="288"/>
      <c r="R993" s="288"/>
      <c r="S993" s="288"/>
      <c r="T993" s="288"/>
      <c r="U993" s="288"/>
      <c r="V993" s="288"/>
      <c r="W993" s="288"/>
      <c r="X993" s="288"/>
      <c r="Y993" s="404">
        <f>Y992</f>
        <v>0</v>
      </c>
      <c r="Z993" s="404">
        <f t="shared" ref="Z993" si="2975">Z992</f>
        <v>0</v>
      </c>
      <c r="AA993" s="404">
        <f t="shared" ref="AA993" si="2976">AA992</f>
        <v>0</v>
      </c>
      <c r="AB993" s="404">
        <f t="shared" ref="AB993" si="2977">AB992</f>
        <v>0</v>
      </c>
      <c r="AC993" s="404">
        <f t="shared" ref="AC993" si="2978">AC992</f>
        <v>0</v>
      </c>
      <c r="AD993" s="404">
        <f t="shared" ref="AD993" si="2979">AD992</f>
        <v>0</v>
      </c>
      <c r="AE993" s="404">
        <f t="shared" ref="AE993" si="2980">AE992</f>
        <v>0</v>
      </c>
      <c r="AF993" s="404">
        <f t="shared" ref="AF993" si="2981">AF992</f>
        <v>0</v>
      </c>
      <c r="AG993" s="404">
        <f t="shared" ref="AG993" si="2982">AG992</f>
        <v>0</v>
      </c>
      <c r="AH993" s="404">
        <f t="shared" ref="AH993" si="2983">AH992</f>
        <v>0</v>
      </c>
      <c r="AI993" s="404">
        <f t="shared" ref="AI993" si="2984">AI992</f>
        <v>0</v>
      </c>
      <c r="AJ993" s="404">
        <f t="shared" ref="AJ993" si="2985">AJ992</f>
        <v>0</v>
      </c>
      <c r="AK993" s="404">
        <f t="shared" ref="AK993" si="2986">AK992</f>
        <v>0</v>
      </c>
      <c r="AL993" s="404">
        <f t="shared" ref="AL993" si="2987">AL992</f>
        <v>0</v>
      </c>
      <c r="AM993" s="304"/>
    </row>
    <row r="994" spans="1:39" ht="15" hidden="1" customHeight="1" outlineLevel="1">
      <c r="A994" s="524"/>
      <c r="B994" s="307"/>
      <c r="C994" s="305"/>
      <c r="D994" s="309"/>
      <c r="E994" s="309"/>
      <c r="F994" s="309"/>
      <c r="G994" s="309"/>
      <c r="H994" s="309"/>
      <c r="I994" s="309"/>
      <c r="J994" s="309"/>
      <c r="K994" s="309"/>
      <c r="L994" s="309"/>
      <c r="M994" s="309"/>
      <c r="N994" s="284"/>
      <c r="O994" s="309"/>
      <c r="P994" s="309"/>
      <c r="Q994" s="309"/>
      <c r="R994" s="309"/>
      <c r="S994" s="309"/>
      <c r="T994" s="309"/>
      <c r="U994" s="309"/>
      <c r="V994" s="309"/>
      <c r="W994" s="309"/>
      <c r="X994" s="309"/>
      <c r="Y994" s="409"/>
      <c r="Z994" s="409"/>
      <c r="AA994" s="409"/>
      <c r="AB994" s="409"/>
      <c r="AC994" s="409"/>
      <c r="AD994" s="409"/>
      <c r="AE994" s="409"/>
      <c r="AF994" s="409"/>
      <c r="AG994" s="409"/>
      <c r="AH994" s="409"/>
      <c r="AI994" s="409"/>
      <c r="AJ994" s="409"/>
      <c r="AK994" s="409"/>
      <c r="AL994" s="409"/>
      <c r="AM994" s="306"/>
    </row>
    <row r="995" spans="1:39" ht="15" hidden="1" customHeight="1" outlineLevel="1">
      <c r="A995" s="524">
        <v>10</v>
      </c>
      <c r="B995" s="421" t="s">
        <v>102</v>
      </c>
      <c r="C995" s="284" t="s">
        <v>24</v>
      </c>
      <c r="D995" s="288"/>
      <c r="E995" s="288"/>
      <c r="F995" s="288"/>
      <c r="G995" s="288"/>
      <c r="H995" s="288"/>
      <c r="I995" s="288"/>
      <c r="J995" s="288"/>
      <c r="K995" s="288"/>
      <c r="L995" s="288"/>
      <c r="M995" s="288"/>
      <c r="N995" s="288">
        <v>3</v>
      </c>
      <c r="O995" s="288"/>
      <c r="P995" s="288"/>
      <c r="Q995" s="288"/>
      <c r="R995" s="288"/>
      <c r="S995" s="288"/>
      <c r="T995" s="288"/>
      <c r="U995" s="288"/>
      <c r="V995" s="288"/>
      <c r="W995" s="288"/>
      <c r="X995" s="288"/>
      <c r="Y995" s="408"/>
      <c r="Z995" s="408"/>
      <c r="AA995" s="408"/>
      <c r="AB995" s="408"/>
      <c r="AC995" s="408"/>
      <c r="AD995" s="408"/>
      <c r="AE995" s="408"/>
      <c r="AF995" s="408"/>
      <c r="AG995" s="408"/>
      <c r="AH995" s="408"/>
      <c r="AI995" s="408"/>
      <c r="AJ995" s="408"/>
      <c r="AK995" s="408"/>
      <c r="AL995" s="408"/>
      <c r="AM995" s="289">
        <f>SUM(Y995:AL995)</f>
        <v>0</v>
      </c>
    </row>
    <row r="996" spans="1:39" ht="15" hidden="1" customHeight="1" outlineLevel="1">
      <c r="A996" s="524"/>
      <c r="B996" s="287" t="s">
        <v>345</v>
      </c>
      <c r="C996" s="284" t="s">
        <v>162</v>
      </c>
      <c r="D996" s="288"/>
      <c r="E996" s="288"/>
      <c r="F996" s="288"/>
      <c r="G996" s="288"/>
      <c r="H996" s="288"/>
      <c r="I996" s="288"/>
      <c r="J996" s="288"/>
      <c r="K996" s="288"/>
      <c r="L996" s="288"/>
      <c r="M996" s="288"/>
      <c r="N996" s="288">
        <f>N995</f>
        <v>3</v>
      </c>
      <c r="O996" s="288"/>
      <c r="P996" s="288"/>
      <c r="Q996" s="288"/>
      <c r="R996" s="288"/>
      <c r="S996" s="288"/>
      <c r="T996" s="288"/>
      <c r="U996" s="288"/>
      <c r="V996" s="288"/>
      <c r="W996" s="288"/>
      <c r="X996" s="288"/>
      <c r="Y996" s="404">
        <f>Y995</f>
        <v>0</v>
      </c>
      <c r="Z996" s="404">
        <f t="shared" ref="Z996" si="2988">Z995</f>
        <v>0</v>
      </c>
      <c r="AA996" s="404">
        <f t="shared" ref="AA996" si="2989">AA995</f>
        <v>0</v>
      </c>
      <c r="AB996" s="404">
        <f t="shared" ref="AB996" si="2990">AB995</f>
        <v>0</v>
      </c>
      <c r="AC996" s="404">
        <f t="shared" ref="AC996" si="2991">AC995</f>
        <v>0</v>
      </c>
      <c r="AD996" s="404">
        <f t="shared" ref="AD996" si="2992">AD995</f>
        <v>0</v>
      </c>
      <c r="AE996" s="404">
        <f t="shared" ref="AE996" si="2993">AE995</f>
        <v>0</v>
      </c>
      <c r="AF996" s="404">
        <f t="shared" ref="AF996" si="2994">AF995</f>
        <v>0</v>
      </c>
      <c r="AG996" s="404">
        <f t="shared" ref="AG996" si="2995">AG995</f>
        <v>0</v>
      </c>
      <c r="AH996" s="404">
        <f t="shared" ref="AH996" si="2996">AH995</f>
        <v>0</v>
      </c>
      <c r="AI996" s="404">
        <f t="shared" ref="AI996" si="2997">AI995</f>
        <v>0</v>
      </c>
      <c r="AJ996" s="404">
        <f t="shared" ref="AJ996" si="2998">AJ995</f>
        <v>0</v>
      </c>
      <c r="AK996" s="404">
        <f t="shared" ref="AK996" si="2999">AK995</f>
        <v>0</v>
      </c>
      <c r="AL996" s="404">
        <f t="shared" ref="AL996" si="3000">AL995</f>
        <v>0</v>
      </c>
      <c r="AM996" s="304"/>
    </row>
    <row r="997" spans="1:39" ht="15" hidden="1" customHeight="1" outlineLevel="1">
      <c r="A997" s="524"/>
      <c r="B997" s="307"/>
      <c r="C997" s="305"/>
      <c r="D997" s="309"/>
      <c r="E997" s="309"/>
      <c r="F997" s="309"/>
      <c r="G997" s="309"/>
      <c r="H997" s="309"/>
      <c r="I997" s="309"/>
      <c r="J997" s="309"/>
      <c r="K997" s="309"/>
      <c r="L997" s="309"/>
      <c r="M997" s="309"/>
      <c r="N997" s="284"/>
      <c r="O997" s="309"/>
      <c r="P997" s="309"/>
      <c r="Q997" s="309"/>
      <c r="R997" s="309"/>
      <c r="S997" s="309"/>
      <c r="T997" s="309"/>
      <c r="U997" s="309"/>
      <c r="V997" s="309"/>
      <c r="W997" s="309"/>
      <c r="X997" s="309"/>
      <c r="Y997" s="409"/>
      <c r="Z997" s="410"/>
      <c r="AA997" s="409"/>
      <c r="AB997" s="409"/>
      <c r="AC997" s="409"/>
      <c r="AD997" s="409"/>
      <c r="AE997" s="409"/>
      <c r="AF997" s="409"/>
      <c r="AG997" s="409"/>
      <c r="AH997" s="409"/>
      <c r="AI997" s="409"/>
      <c r="AJ997" s="409"/>
      <c r="AK997" s="409"/>
      <c r="AL997" s="409"/>
      <c r="AM997" s="306"/>
    </row>
    <row r="998" spans="1:39" ht="15" hidden="1" customHeight="1" outlineLevel="1">
      <c r="A998" s="524"/>
      <c r="B998" s="281" t="s">
        <v>10</v>
      </c>
      <c r="C998" s="282"/>
      <c r="D998" s="282"/>
      <c r="E998" s="282"/>
      <c r="F998" s="282"/>
      <c r="G998" s="282"/>
      <c r="H998" s="282"/>
      <c r="I998" s="282"/>
      <c r="J998" s="282"/>
      <c r="K998" s="282"/>
      <c r="L998" s="282"/>
      <c r="M998" s="282"/>
      <c r="N998" s="283"/>
      <c r="O998" s="282"/>
      <c r="P998" s="282"/>
      <c r="Q998" s="282"/>
      <c r="R998" s="282"/>
      <c r="S998" s="282"/>
      <c r="T998" s="282"/>
      <c r="U998" s="282"/>
      <c r="V998" s="282"/>
      <c r="W998" s="282"/>
      <c r="X998" s="282"/>
      <c r="Y998" s="407"/>
      <c r="Z998" s="407"/>
      <c r="AA998" s="407"/>
      <c r="AB998" s="407"/>
      <c r="AC998" s="407"/>
      <c r="AD998" s="407"/>
      <c r="AE998" s="407"/>
      <c r="AF998" s="407"/>
      <c r="AG998" s="407"/>
      <c r="AH998" s="407"/>
      <c r="AI998" s="407"/>
      <c r="AJ998" s="407"/>
      <c r="AK998" s="407"/>
      <c r="AL998" s="407"/>
      <c r="AM998" s="285"/>
    </row>
    <row r="999" spans="1:39" ht="15" hidden="1" customHeight="1" outlineLevel="1">
      <c r="A999" s="524">
        <v>11</v>
      </c>
      <c r="B999" s="421" t="s">
        <v>103</v>
      </c>
      <c r="C999" s="284" t="s">
        <v>24</v>
      </c>
      <c r="D999" s="288"/>
      <c r="E999" s="288"/>
      <c r="F999" s="288"/>
      <c r="G999" s="288"/>
      <c r="H999" s="288"/>
      <c r="I999" s="288"/>
      <c r="J999" s="288"/>
      <c r="K999" s="288"/>
      <c r="L999" s="288"/>
      <c r="M999" s="288"/>
      <c r="N999" s="288">
        <v>12</v>
      </c>
      <c r="O999" s="288"/>
      <c r="P999" s="288"/>
      <c r="Q999" s="288"/>
      <c r="R999" s="288"/>
      <c r="S999" s="288"/>
      <c r="T999" s="288"/>
      <c r="U999" s="288"/>
      <c r="V999" s="288"/>
      <c r="W999" s="288"/>
      <c r="X999" s="288"/>
      <c r="Y999" s="419"/>
      <c r="Z999" s="408"/>
      <c r="AA999" s="408"/>
      <c r="AB999" s="408"/>
      <c r="AC999" s="408"/>
      <c r="AD999" s="408"/>
      <c r="AE999" s="408"/>
      <c r="AF999" s="408"/>
      <c r="AG999" s="408"/>
      <c r="AH999" s="408"/>
      <c r="AI999" s="408"/>
      <c r="AJ999" s="408"/>
      <c r="AK999" s="408"/>
      <c r="AL999" s="408"/>
      <c r="AM999" s="289">
        <f>SUM(Y999:AL999)</f>
        <v>0</v>
      </c>
    </row>
    <row r="1000" spans="1:39" ht="15" hidden="1" customHeight="1" outlineLevel="1">
      <c r="A1000" s="524"/>
      <c r="B1000" s="287" t="s">
        <v>345</v>
      </c>
      <c r="C1000" s="284" t="s">
        <v>162</v>
      </c>
      <c r="D1000" s="288"/>
      <c r="E1000" s="288"/>
      <c r="F1000" s="288"/>
      <c r="G1000" s="288"/>
      <c r="H1000" s="288"/>
      <c r="I1000" s="288"/>
      <c r="J1000" s="288"/>
      <c r="K1000" s="288"/>
      <c r="L1000" s="288"/>
      <c r="M1000" s="288"/>
      <c r="N1000" s="288">
        <f>N999</f>
        <v>12</v>
      </c>
      <c r="O1000" s="288"/>
      <c r="P1000" s="288"/>
      <c r="Q1000" s="288"/>
      <c r="R1000" s="288"/>
      <c r="S1000" s="288"/>
      <c r="T1000" s="288"/>
      <c r="U1000" s="288"/>
      <c r="V1000" s="288"/>
      <c r="W1000" s="288"/>
      <c r="X1000" s="288"/>
      <c r="Y1000" s="404">
        <f>Y999</f>
        <v>0</v>
      </c>
      <c r="Z1000" s="404">
        <f t="shared" ref="Z1000" si="3001">Z999</f>
        <v>0</v>
      </c>
      <c r="AA1000" s="404">
        <f t="shared" ref="AA1000" si="3002">AA999</f>
        <v>0</v>
      </c>
      <c r="AB1000" s="404">
        <f t="shared" ref="AB1000" si="3003">AB999</f>
        <v>0</v>
      </c>
      <c r="AC1000" s="404">
        <f t="shared" ref="AC1000" si="3004">AC999</f>
        <v>0</v>
      </c>
      <c r="AD1000" s="404">
        <f t="shared" ref="AD1000" si="3005">AD999</f>
        <v>0</v>
      </c>
      <c r="AE1000" s="404">
        <f t="shared" ref="AE1000" si="3006">AE999</f>
        <v>0</v>
      </c>
      <c r="AF1000" s="404">
        <f t="shared" ref="AF1000" si="3007">AF999</f>
        <v>0</v>
      </c>
      <c r="AG1000" s="404">
        <f t="shared" ref="AG1000" si="3008">AG999</f>
        <v>0</v>
      </c>
      <c r="AH1000" s="404">
        <f t="shared" ref="AH1000" si="3009">AH999</f>
        <v>0</v>
      </c>
      <c r="AI1000" s="404">
        <f t="shared" ref="AI1000" si="3010">AI999</f>
        <v>0</v>
      </c>
      <c r="AJ1000" s="404">
        <f t="shared" ref="AJ1000" si="3011">AJ999</f>
        <v>0</v>
      </c>
      <c r="AK1000" s="404">
        <f t="shared" ref="AK1000" si="3012">AK999</f>
        <v>0</v>
      </c>
      <c r="AL1000" s="404">
        <f t="shared" ref="AL1000" si="3013">AL999</f>
        <v>0</v>
      </c>
      <c r="AM1000" s="290"/>
    </row>
    <row r="1001" spans="1:39" ht="15" hidden="1" customHeight="1" outlineLevel="1">
      <c r="A1001" s="524"/>
      <c r="B1001" s="308"/>
      <c r="C1001" s="298"/>
      <c r="D1001" s="284"/>
      <c r="E1001" s="284"/>
      <c r="F1001" s="284"/>
      <c r="G1001" s="284"/>
      <c r="H1001" s="284"/>
      <c r="I1001" s="284"/>
      <c r="J1001" s="284"/>
      <c r="K1001" s="284"/>
      <c r="L1001" s="284"/>
      <c r="M1001" s="284"/>
      <c r="N1001" s="284"/>
      <c r="O1001" s="284"/>
      <c r="P1001" s="284"/>
      <c r="Q1001" s="284"/>
      <c r="R1001" s="284"/>
      <c r="S1001" s="284"/>
      <c r="T1001" s="284"/>
      <c r="U1001" s="284"/>
      <c r="V1001" s="284"/>
      <c r="W1001" s="284"/>
      <c r="X1001" s="284"/>
      <c r="Y1001" s="405"/>
      <c r="Z1001" s="414"/>
      <c r="AA1001" s="414"/>
      <c r="AB1001" s="414"/>
      <c r="AC1001" s="414"/>
      <c r="AD1001" s="414"/>
      <c r="AE1001" s="414"/>
      <c r="AF1001" s="414"/>
      <c r="AG1001" s="414"/>
      <c r="AH1001" s="414"/>
      <c r="AI1001" s="414"/>
      <c r="AJ1001" s="414"/>
      <c r="AK1001" s="414"/>
      <c r="AL1001" s="414"/>
      <c r="AM1001" s="299"/>
    </row>
    <row r="1002" spans="1:39" ht="28.5" hidden="1" customHeight="1" outlineLevel="1">
      <c r="A1002" s="524">
        <v>12</v>
      </c>
      <c r="B1002" s="421" t="s">
        <v>104</v>
      </c>
      <c r="C1002" s="284" t="s">
        <v>24</v>
      </c>
      <c r="D1002" s="288"/>
      <c r="E1002" s="288"/>
      <c r="F1002" s="288"/>
      <c r="G1002" s="288"/>
      <c r="H1002" s="288"/>
      <c r="I1002" s="288"/>
      <c r="J1002" s="288"/>
      <c r="K1002" s="288"/>
      <c r="L1002" s="288"/>
      <c r="M1002" s="288"/>
      <c r="N1002" s="288">
        <v>12</v>
      </c>
      <c r="O1002" s="288"/>
      <c r="P1002" s="288"/>
      <c r="Q1002" s="288"/>
      <c r="R1002" s="288"/>
      <c r="S1002" s="288"/>
      <c r="T1002" s="288"/>
      <c r="U1002" s="288"/>
      <c r="V1002" s="288"/>
      <c r="W1002" s="288"/>
      <c r="X1002" s="288"/>
      <c r="Y1002" s="403"/>
      <c r="Z1002" s="408"/>
      <c r="AA1002" s="408"/>
      <c r="AB1002" s="408"/>
      <c r="AC1002" s="408"/>
      <c r="AD1002" s="408"/>
      <c r="AE1002" s="408"/>
      <c r="AF1002" s="408"/>
      <c r="AG1002" s="408"/>
      <c r="AH1002" s="408"/>
      <c r="AI1002" s="408"/>
      <c r="AJ1002" s="408"/>
      <c r="AK1002" s="408"/>
      <c r="AL1002" s="408"/>
      <c r="AM1002" s="289">
        <f>SUM(Y1002:AL1002)</f>
        <v>0</v>
      </c>
    </row>
    <row r="1003" spans="1:39" ht="15" hidden="1" customHeight="1" outlineLevel="1">
      <c r="A1003" s="524"/>
      <c r="B1003" s="287" t="s">
        <v>345</v>
      </c>
      <c r="C1003" s="284" t="s">
        <v>162</v>
      </c>
      <c r="D1003" s="288"/>
      <c r="E1003" s="288"/>
      <c r="F1003" s="288"/>
      <c r="G1003" s="288"/>
      <c r="H1003" s="288"/>
      <c r="I1003" s="288"/>
      <c r="J1003" s="288"/>
      <c r="K1003" s="288"/>
      <c r="L1003" s="288"/>
      <c r="M1003" s="288"/>
      <c r="N1003" s="288">
        <f>N1002</f>
        <v>12</v>
      </c>
      <c r="O1003" s="288"/>
      <c r="P1003" s="288"/>
      <c r="Q1003" s="288"/>
      <c r="R1003" s="288"/>
      <c r="S1003" s="288"/>
      <c r="T1003" s="288"/>
      <c r="U1003" s="288"/>
      <c r="V1003" s="288"/>
      <c r="W1003" s="288"/>
      <c r="X1003" s="288"/>
      <c r="Y1003" s="404">
        <f>Y1002</f>
        <v>0</v>
      </c>
      <c r="Z1003" s="404">
        <f t="shared" ref="Z1003" si="3014">Z1002</f>
        <v>0</v>
      </c>
      <c r="AA1003" s="404">
        <f t="shared" ref="AA1003" si="3015">AA1002</f>
        <v>0</v>
      </c>
      <c r="AB1003" s="404">
        <f t="shared" ref="AB1003" si="3016">AB1002</f>
        <v>0</v>
      </c>
      <c r="AC1003" s="404">
        <f t="shared" ref="AC1003" si="3017">AC1002</f>
        <v>0</v>
      </c>
      <c r="AD1003" s="404">
        <f t="shared" ref="AD1003" si="3018">AD1002</f>
        <v>0</v>
      </c>
      <c r="AE1003" s="404">
        <f t="shared" ref="AE1003" si="3019">AE1002</f>
        <v>0</v>
      </c>
      <c r="AF1003" s="404">
        <f t="shared" ref="AF1003" si="3020">AF1002</f>
        <v>0</v>
      </c>
      <c r="AG1003" s="404">
        <f t="shared" ref="AG1003" si="3021">AG1002</f>
        <v>0</v>
      </c>
      <c r="AH1003" s="404">
        <f t="shared" ref="AH1003" si="3022">AH1002</f>
        <v>0</v>
      </c>
      <c r="AI1003" s="404">
        <f t="shared" ref="AI1003" si="3023">AI1002</f>
        <v>0</v>
      </c>
      <c r="AJ1003" s="404">
        <f t="shared" ref="AJ1003" si="3024">AJ1002</f>
        <v>0</v>
      </c>
      <c r="AK1003" s="404">
        <f t="shared" ref="AK1003" si="3025">AK1002</f>
        <v>0</v>
      </c>
      <c r="AL1003" s="404">
        <f t="shared" ref="AL1003" si="3026">AL1002</f>
        <v>0</v>
      </c>
      <c r="AM1003" s="290"/>
    </row>
    <row r="1004" spans="1:39" ht="15" hidden="1" customHeight="1" outlineLevel="1">
      <c r="A1004" s="524"/>
      <c r="B1004" s="308"/>
      <c r="C1004" s="298"/>
      <c r="D1004" s="284"/>
      <c r="E1004" s="284"/>
      <c r="F1004" s="284"/>
      <c r="G1004" s="284"/>
      <c r="H1004" s="284"/>
      <c r="I1004" s="284"/>
      <c r="J1004" s="284"/>
      <c r="K1004" s="284"/>
      <c r="L1004" s="284"/>
      <c r="M1004" s="284"/>
      <c r="N1004" s="284"/>
      <c r="O1004" s="284"/>
      <c r="P1004" s="284"/>
      <c r="Q1004" s="284"/>
      <c r="R1004" s="284"/>
      <c r="S1004" s="284"/>
      <c r="T1004" s="284"/>
      <c r="U1004" s="284"/>
      <c r="V1004" s="284"/>
      <c r="W1004" s="284"/>
      <c r="X1004" s="284"/>
      <c r="Y1004" s="415"/>
      <c r="Z1004" s="415"/>
      <c r="AA1004" s="405"/>
      <c r="AB1004" s="405"/>
      <c r="AC1004" s="405"/>
      <c r="AD1004" s="405"/>
      <c r="AE1004" s="405"/>
      <c r="AF1004" s="405"/>
      <c r="AG1004" s="405"/>
      <c r="AH1004" s="405"/>
      <c r="AI1004" s="405"/>
      <c r="AJ1004" s="405"/>
      <c r="AK1004" s="405"/>
      <c r="AL1004" s="405"/>
      <c r="AM1004" s="299"/>
    </row>
    <row r="1005" spans="1:39" ht="15" hidden="1" customHeight="1" outlineLevel="1">
      <c r="A1005" s="524">
        <v>13</v>
      </c>
      <c r="B1005" s="421" t="s">
        <v>105</v>
      </c>
      <c r="C1005" s="284" t="s">
        <v>24</v>
      </c>
      <c r="D1005" s="288"/>
      <c r="E1005" s="288"/>
      <c r="F1005" s="288"/>
      <c r="G1005" s="288"/>
      <c r="H1005" s="288"/>
      <c r="I1005" s="288"/>
      <c r="J1005" s="288"/>
      <c r="K1005" s="288"/>
      <c r="L1005" s="288"/>
      <c r="M1005" s="288"/>
      <c r="N1005" s="288">
        <v>12</v>
      </c>
      <c r="O1005" s="288"/>
      <c r="P1005" s="288"/>
      <c r="Q1005" s="288"/>
      <c r="R1005" s="288"/>
      <c r="S1005" s="288"/>
      <c r="T1005" s="288"/>
      <c r="U1005" s="288"/>
      <c r="V1005" s="288"/>
      <c r="W1005" s="288"/>
      <c r="X1005" s="288"/>
      <c r="Y1005" s="403"/>
      <c r="Z1005" s="408"/>
      <c r="AA1005" s="408"/>
      <c r="AB1005" s="408"/>
      <c r="AC1005" s="408"/>
      <c r="AD1005" s="408"/>
      <c r="AE1005" s="408"/>
      <c r="AF1005" s="408"/>
      <c r="AG1005" s="408"/>
      <c r="AH1005" s="408"/>
      <c r="AI1005" s="408"/>
      <c r="AJ1005" s="408"/>
      <c r="AK1005" s="408"/>
      <c r="AL1005" s="408"/>
      <c r="AM1005" s="289">
        <f>SUM(Y1005:AL1005)</f>
        <v>0</v>
      </c>
    </row>
    <row r="1006" spans="1:39" ht="15" hidden="1" customHeight="1" outlineLevel="1">
      <c r="A1006" s="524"/>
      <c r="B1006" s="287" t="s">
        <v>345</v>
      </c>
      <c r="C1006" s="284" t="s">
        <v>162</v>
      </c>
      <c r="D1006" s="288"/>
      <c r="E1006" s="288"/>
      <c r="F1006" s="288"/>
      <c r="G1006" s="288"/>
      <c r="H1006" s="288"/>
      <c r="I1006" s="288"/>
      <c r="J1006" s="288"/>
      <c r="K1006" s="288"/>
      <c r="L1006" s="288"/>
      <c r="M1006" s="288"/>
      <c r="N1006" s="288">
        <f>N1005</f>
        <v>12</v>
      </c>
      <c r="O1006" s="288"/>
      <c r="P1006" s="288"/>
      <c r="Q1006" s="288"/>
      <c r="R1006" s="288"/>
      <c r="S1006" s="288"/>
      <c r="T1006" s="288"/>
      <c r="U1006" s="288"/>
      <c r="V1006" s="288"/>
      <c r="W1006" s="288"/>
      <c r="X1006" s="288"/>
      <c r="Y1006" s="404">
        <f>Y1005</f>
        <v>0</v>
      </c>
      <c r="Z1006" s="404">
        <f t="shared" ref="Z1006" si="3027">Z1005</f>
        <v>0</v>
      </c>
      <c r="AA1006" s="404">
        <f t="shared" ref="AA1006" si="3028">AA1005</f>
        <v>0</v>
      </c>
      <c r="AB1006" s="404">
        <f t="shared" ref="AB1006" si="3029">AB1005</f>
        <v>0</v>
      </c>
      <c r="AC1006" s="404">
        <f t="shared" ref="AC1006" si="3030">AC1005</f>
        <v>0</v>
      </c>
      <c r="AD1006" s="404">
        <f t="shared" ref="AD1006" si="3031">AD1005</f>
        <v>0</v>
      </c>
      <c r="AE1006" s="404">
        <f t="shared" ref="AE1006" si="3032">AE1005</f>
        <v>0</v>
      </c>
      <c r="AF1006" s="404">
        <f t="shared" ref="AF1006" si="3033">AF1005</f>
        <v>0</v>
      </c>
      <c r="AG1006" s="404">
        <f t="shared" ref="AG1006" si="3034">AG1005</f>
        <v>0</v>
      </c>
      <c r="AH1006" s="404">
        <f t="shared" ref="AH1006" si="3035">AH1005</f>
        <v>0</v>
      </c>
      <c r="AI1006" s="404">
        <f t="shared" ref="AI1006" si="3036">AI1005</f>
        <v>0</v>
      </c>
      <c r="AJ1006" s="404">
        <f t="shared" ref="AJ1006" si="3037">AJ1005</f>
        <v>0</v>
      </c>
      <c r="AK1006" s="404">
        <f t="shared" ref="AK1006" si="3038">AK1005</f>
        <v>0</v>
      </c>
      <c r="AL1006" s="404">
        <f t="shared" ref="AL1006" si="3039">AL1005</f>
        <v>0</v>
      </c>
      <c r="AM1006" s="299"/>
    </row>
    <row r="1007" spans="1:39" ht="15" hidden="1" customHeight="1" outlineLevel="1">
      <c r="A1007" s="524"/>
      <c r="B1007" s="308"/>
      <c r="C1007" s="298"/>
      <c r="D1007" s="284"/>
      <c r="E1007" s="284"/>
      <c r="F1007" s="284"/>
      <c r="G1007" s="284"/>
      <c r="H1007" s="284"/>
      <c r="I1007" s="284"/>
      <c r="J1007" s="284"/>
      <c r="K1007" s="284"/>
      <c r="L1007" s="284"/>
      <c r="M1007" s="284"/>
      <c r="N1007" s="284"/>
      <c r="O1007" s="284"/>
      <c r="P1007" s="284"/>
      <c r="Q1007" s="284"/>
      <c r="R1007" s="284"/>
      <c r="S1007" s="284"/>
      <c r="T1007" s="284"/>
      <c r="U1007" s="284"/>
      <c r="V1007" s="284"/>
      <c r="W1007" s="284"/>
      <c r="X1007" s="284"/>
      <c r="Y1007" s="405"/>
      <c r="Z1007" s="405"/>
      <c r="AA1007" s="405"/>
      <c r="AB1007" s="405"/>
      <c r="AC1007" s="405"/>
      <c r="AD1007" s="405"/>
      <c r="AE1007" s="405"/>
      <c r="AF1007" s="405"/>
      <c r="AG1007" s="405"/>
      <c r="AH1007" s="405"/>
      <c r="AI1007" s="405"/>
      <c r="AJ1007" s="405"/>
      <c r="AK1007" s="405"/>
      <c r="AL1007" s="405"/>
      <c r="AM1007" s="299"/>
    </row>
    <row r="1008" spans="1:39" ht="15" hidden="1" customHeight="1" outlineLevel="1">
      <c r="A1008" s="524"/>
      <c r="B1008" s="281" t="s">
        <v>106</v>
      </c>
      <c r="C1008" s="282"/>
      <c r="D1008" s="283"/>
      <c r="E1008" s="283"/>
      <c r="F1008" s="283"/>
      <c r="G1008" s="283"/>
      <c r="H1008" s="283"/>
      <c r="I1008" s="283"/>
      <c r="J1008" s="283"/>
      <c r="K1008" s="283"/>
      <c r="L1008" s="283"/>
      <c r="M1008" s="283"/>
      <c r="N1008" s="283"/>
      <c r="O1008" s="283"/>
      <c r="P1008" s="282"/>
      <c r="Q1008" s="282"/>
      <c r="R1008" s="282"/>
      <c r="S1008" s="282"/>
      <c r="T1008" s="282"/>
      <c r="U1008" s="282"/>
      <c r="V1008" s="282"/>
      <c r="W1008" s="282"/>
      <c r="X1008" s="282"/>
      <c r="Y1008" s="407"/>
      <c r="Z1008" s="407"/>
      <c r="AA1008" s="407"/>
      <c r="AB1008" s="407"/>
      <c r="AC1008" s="407"/>
      <c r="AD1008" s="407"/>
      <c r="AE1008" s="407"/>
      <c r="AF1008" s="407"/>
      <c r="AG1008" s="407"/>
      <c r="AH1008" s="407"/>
      <c r="AI1008" s="407"/>
      <c r="AJ1008" s="407"/>
      <c r="AK1008" s="407"/>
      <c r="AL1008" s="407"/>
      <c r="AM1008" s="285"/>
    </row>
    <row r="1009" spans="1:40" ht="15" hidden="1" customHeight="1" outlineLevel="1">
      <c r="A1009" s="524">
        <v>14</v>
      </c>
      <c r="B1009" s="308" t="s">
        <v>107</v>
      </c>
      <c r="C1009" s="284" t="s">
        <v>24</v>
      </c>
      <c r="D1009" s="288"/>
      <c r="E1009" s="288"/>
      <c r="F1009" s="288"/>
      <c r="G1009" s="288"/>
      <c r="H1009" s="288"/>
      <c r="I1009" s="288"/>
      <c r="J1009" s="288"/>
      <c r="K1009" s="288"/>
      <c r="L1009" s="288"/>
      <c r="M1009" s="288"/>
      <c r="N1009" s="288">
        <v>12</v>
      </c>
      <c r="O1009" s="288"/>
      <c r="P1009" s="288"/>
      <c r="Q1009" s="288"/>
      <c r="R1009" s="288"/>
      <c r="S1009" s="288"/>
      <c r="T1009" s="288"/>
      <c r="U1009" s="288"/>
      <c r="V1009" s="288"/>
      <c r="W1009" s="288"/>
      <c r="X1009" s="288"/>
      <c r="Y1009" s="403"/>
      <c r="Z1009" s="403"/>
      <c r="AA1009" s="403"/>
      <c r="AB1009" s="403"/>
      <c r="AC1009" s="403"/>
      <c r="AD1009" s="403"/>
      <c r="AE1009" s="403"/>
      <c r="AF1009" s="403"/>
      <c r="AG1009" s="403"/>
      <c r="AH1009" s="403"/>
      <c r="AI1009" s="403"/>
      <c r="AJ1009" s="403"/>
      <c r="AK1009" s="403"/>
      <c r="AL1009" s="403"/>
      <c r="AM1009" s="289">
        <f>SUM(Y1009:AL1009)</f>
        <v>0</v>
      </c>
    </row>
    <row r="1010" spans="1:40" ht="15" hidden="1" customHeight="1" outlineLevel="1">
      <c r="A1010" s="524"/>
      <c r="B1010" s="287" t="s">
        <v>345</v>
      </c>
      <c r="C1010" s="284" t="s">
        <v>162</v>
      </c>
      <c r="D1010" s="288"/>
      <c r="E1010" s="288"/>
      <c r="F1010" s="288"/>
      <c r="G1010" s="288"/>
      <c r="H1010" s="288"/>
      <c r="I1010" s="288"/>
      <c r="J1010" s="288"/>
      <c r="K1010" s="288"/>
      <c r="L1010" s="288"/>
      <c r="M1010" s="288"/>
      <c r="N1010" s="288">
        <f>N1009</f>
        <v>12</v>
      </c>
      <c r="O1010" s="288"/>
      <c r="P1010" s="288"/>
      <c r="Q1010" s="288"/>
      <c r="R1010" s="288"/>
      <c r="S1010" s="288"/>
      <c r="T1010" s="288"/>
      <c r="U1010" s="288"/>
      <c r="V1010" s="288"/>
      <c r="W1010" s="288"/>
      <c r="X1010" s="288"/>
      <c r="Y1010" s="404">
        <f>Y1009</f>
        <v>0</v>
      </c>
      <c r="Z1010" s="404">
        <f t="shared" ref="Z1010" si="3040">Z1009</f>
        <v>0</v>
      </c>
      <c r="AA1010" s="404">
        <f t="shared" ref="AA1010" si="3041">AA1009</f>
        <v>0</v>
      </c>
      <c r="AB1010" s="404">
        <f t="shared" ref="AB1010" si="3042">AB1009</f>
        <v>0</v>
      </c>
      <c r="AC1010" s="404">
        <f t="shared" ref="AC1010" si="3043">AC1009</f>
        <v>0</v>
      </c>
      <c r="AD1010" s="404">
        <f t="shared" ref="AD1010" si="3044">AD1009</f>
        <v>0</v>
      </c>
      <c r="AE1010" s="404">
        <f t="shared" ref="AE1010" si="3045">AE1009</f>
        <v>0</v>
      </c>
      <c r="AF1010" s="404">
        <f t="shared" ref="AF1010" si="3046">AF1009</f>
        <v>0</v>
      </c>
      <c r="AG1010" s="404">
        <f t="shared" ref="AG1010" si="3047">AG1009</f>
        <v>0</v>
      </c>
      <c r="AH1010" s="404">
        <f t="shared" ref="AH1010" si="3048">AH1009</f>
        <v>0</v>
      </c>
      <c r="AI1010" s="404">
        <f t="shared" ref="AI1010" si="3049">AI1009</f>
        <v>0</v>
      </c>
      <c r="AJ1010" s="404">
        <f t="shared" ref="AJ1010" si="3050">AJ1009</f>
        <v>0</v>
      </c>
      <c r="AK1010" s="404">
        <f t="shared" ref="AK1010" si="3051">AK1009</f>
        <v>0</v>
      </c>
      <c r="AL1010" s="404">
        <f t="shared" ref="AL1010" si="3052">AL1009</f>
        <v>0</v>
      </c>
      <c r="AM1010" s="290"/>
    </row>
    <row r="1011" spans="1:40" ht="15" hidden="1" customHeight="1" outlineLevel="1">
      <c r="A1011" s="524"/>
      <c r="B1011" s="308"/>
      <c r="C1011" s="298"/>
      <c r="D1011" s="284"/>
      <c r="E1011" s="284"/>
      <c r="F1011" s="284"/>
      <c r="G1011" s="284"/>
      <c r="H1011" s="284"/>
      <c r="I1011" s="284"/>
      <c r="J1011" s="284"/>
      <c r="K1011" s="284"/>
      <c r="L1011" s="284"/>
      <c r="M1011" s="284"/>
      <c r="N1011" s="461"/>
      <c r="O1011" s="284"/>
      <c r="P1011" s="284"/>
      <c r="Q1011" s="284"/>
      <c r="R1011" s="284"/>
      <c r="S1011" s="284"/>
      <c r="T1011" s="284"/>
      <c r="U1011" s="284"/>
      <c r="V1011" s="284"/>
      <c r="W1011" s="284"/>
      <c r="X1011" s="284"/>
      <c r="Y1011" s="405"/>
      <c r="Z1011" s="405"/>
      <c r="AA1011" s="405"/>
      <c r="AB1011" s="405"/>
      <c r="AC1011" s="405"/>
      <c r="AD1011" s="405"/>
      <c r="AE1011" s="405"/>
      <c r="AF1011" s="405"/>
      <c r="AG1011" s="405"/>
      <c r="AH1011" s="405"/>
      <c r="AI1011" s="405"/>
      <c r="AJ1011" s="405"/>
      <c r="AK1011" s="405"/>
      <c r="AL1011" s="405"/>
      <c r="AM1011" s="294"/>
      <c r="AN1011" s="621"/>
    </row>
    <row r="1012" spans="1:40" s="302" customFormat="1" ht="15.75" hidden="1" outlineLevel="1">
      <c r="A1012" s="524"/>
      <c r="B1012" s="281" t="s">
        <v>489</v>
      </c>
      <c r="C1012" s="284"/>
      <c r="D1012" s="284"/>
      <c r="E1012" s="284"/>
      <c r="F1012" s="284"/>
      <c r="G1012" s="284"/>
      <c r="H1012" s="284"/>
      <c r="I1012" s="284"/>
      <c r="J1012" s="284"/>
      <c r="K1012" s="284"/>
      <c r="L1012" s="284"/>
      <c r="M1012" s="284"/>
      <c r="N1012" s="284"/>
      <c r="O1012" s="284"/>
      <c r="P1012" s="284"/>
      <c r="Q1012" s="284"/>
      <c r="R1012" s="284"/>
      <c r="S1012" s="284"/>
      <c r="T1012" s="284"/>
      <c r="U1012" s="284"/>
      <c r="V1012" s="284"/>
      <c r="W1012" s="284"/>
      <c r="X1012" s="284"/>
      <c r="Y1012" s="405"/>
      <c r="Z1012" s="405"/>
      <c r="AA1012" s="405"/>
      <c r="AB1012" s="405"/>
      <c r="AC1012" s="405"/>
      <c r="AD1012" s="405"/>
      <c r="AE1012" s="409"/>
      <c r="AF1012" s="409"/>
      <c r="AG1012" s="409"/>
      <c r="AH1012" s="409"/>
      <c r="AI1012" s="409"/>
      <c r="AJ1012" s="409"/>
      <c r="AK1012" s="409"/>
      <c r="AL1012" s="409"/>
      <c r="AM1012" s="510"/>
      <c r="AN1012" s="622"/>
    </row>
    <row r="1013" spans="1:40" hidden="1" outlineLevel="1">
      <c r="A1013" s="524">
        <v>15</v>
      </c>
      <c r="B1013" s="287" t="s">
        <v>494</v>
      </c>
      <c r="C1013" s="284" t="s">
        <v>24</v>
      </c>
      <c r="D1013" s="288"/>
      <c r="E1013" s="288"/>
      <c r="F1013" s="288"/>
      <c r="G1013" s="288"/>
      <c r="H1013" s="288"/>
      <c r="I1013" s="288"/>
      <c r="J1013" s="288"/>
      <c r="K1013" s="288"/>
      <c r="L1013" s="288"/>
      <c r="M1013" s="288"/>
      <c r="N1013" s="288">
        <v>0</v>
      </c>
      <c r="O1013" s="288"/>
      <c r="P1013" s="288"/>
      <c r="Q1013" s="288"/>
      <c r="R1013" s="288"/>
      <c r="S1013" s="288"/>
      <c r="T1013" s="288"/>
      <c r="U1013" s="288"/>
      <c r="V1013" s="288"/>
      <c r="W1013" s="288"/>
      <c r="X1013" s="288"/>
      <c r="Y1013" s="403"/>
      <c r="Z1013" s="403"/>
      <c r="AA1013" s="403"/>
      <c r="AB1013" s="403"/>
      <c r="AC1013" s="403"/>
      <c r="AD1013" s="403"/>
      <c r="AE1013" s="403"/>
      <c r="AF1013" s="403"/>
      <c r="AG1013" s="403"/>
      <c r="AH1013" s="403"/>
      <c r="AI1013" s="403"/>
      <c r="AJ1013" s="403"/>
      <c r="AK1013" s="403"/>
      <c r="AL1013" s="403"/>
      <c r="AM1013" s="623">
        <f>SUM(Y1013:AL1013)</f>
        <v>0</v>
      </c>
      <c r="AN1013" s="621"/>
    </row>
    <row r="1014" spans="1:40" hidden="1" outlineLevel="1">
      <c r="A1014" s="524"/>
      <c r="B1014" s="287" t="s">
        <v>341</v>
      </c>
      <c r="C1014" s="284" t="s">
        <v>162</v>
      </c>
      <c r="D1014" s="288"/>
      <c r="E1014" s="288"/>
      <c r="F1014" s="288"/>
      <c r="G1014" s="288"/>
      <c r="H1014" s="288"/>
      <c r="I1014" s="288"/>
      <c r="J1014" s="288"/>
      <c r="K1014" s="288"/>
      <c r="L1014" s="288"/>
      <c r="M1014" s="288"/>
      <c r="N1014" s="288">
        <f>N1013</f>
        <v>0</v>
      </c>
      <c r="O1014" s="288"/>
      <c r="P1014" s="288"/>
      <c r="Q1014" s="288"/>
      <c r="R1014" s="288"/>
      <c r="S1014" s="288"/>
      <c r="T1014" s="288"/>
      <c r="U1014" s="288"/>
      <c r="V1014" s="288"/>
      <c r="W1014" s="288"/>
      <c r="X1014" s="288"/>
      <c r="Y1014" s="404">
        <f>Y1013</f>
        <v>0</v>
      </c>
      <c r="Z1014" s="404">
        <f>Z1013</f>
        <v>0</v>
      </c>
      <c r="AA1014" s="404">
        <f t="shared" ref="AA1014:AL1014" si="3053">AA1013</f>
        <v>0</v>
      </c>
      <c r="AB1014" s="404">
        <f t="shared" si="3053"/>
        <v>0</v>
      </c>
      <c r="AC1014" s="404">
        <f t="shared" si="3053"/>
        <v>0</v>
      </c>
      <c r="AD1014" s="404">
        <f>AD1013</f>
        <v>0</v>
      </c>
      <c r="AE1014" s="404">
        <f t="shared" si="3053"/>
        <v>0</v>
      </c>
      <c r="AF1014" s="404">
        <f t="shared" si="3053"/>
        <v>0</v>
      </c>
      <c r="AG1014" s="404">
        <f t="shared" si="3053"/>
        <v>0</v>
      </c>
      <c r="AH1014" s="404">
        <f t="shared" si="3053"/>
        <v>0</v>
      </c>
      <c r="AI1014" s="404">
        <f t="shared" si="3053"/>
        <v>0</v>
      </c>
      <c r="AJ1014" s="404">
        <f t="shared" si="3053"/>
        <v>0</v>
      </c>
      <c r="AK1014" s="404">
        <f t="shared" si="3053"/>
        <v>0</v>
      </c>
      <c r="AL1014" s="404">
        <f t="shared" si="3053"/>
        <v>0</v>
      </c>
      <c r="AM1014" s="290"/>
    </row>
    <row r="1015" spans="1:40" hidden="1" outlineLevel="1">
      <c r="A1015" s="524"/>
      <c r="B1015" s="308"/>
      <c r="C1015" s="298"/>
      <c r="D1015" s="284"/>
      <c r="E1015" s="284"/>
      <c r="F1015" s="284"/>
      <c r="G1015" s="284"/>
      <c r="H1015" s="284"/>
      <c r="I1015" s="284"/>
      <c r="J1015" s="284"/>
      <c r="K1015" s="284"/>
      <c r="L1015" s="284"/>
      <c r="M1015" s="284"/>
      <c r="N1015" s="284"/>
      <c r="O1015" s="284"/>
      <c r="P1015" s="284"/>
      <c r="Q1015" s="284"/>
      <c r="R1015" s="284"/>
      <c r="S1015" s="284"/>
      <c r="T1015" s="284"/>
      <c r="U1015" s="284"/>
      <c r="V1015" s="284"/>
      <c r="W1015" s="284"/>
      <c r="X1015" s="284"/>
      <c r="Y1015" s="405"/>
      <c r="Z1015" s="405"/>
      <c r="AA1015" s="405"/>
      <c r="AB1015" s="405"/>
      <c r="AC1015" s="405"/>
      <c r="AD1015" s="405"/>
      <c r="AE1015" s="405"/>
      <c r="AF1015" s="405"/>
      <c r="AG1015" s="405"/>
      <c r="AH1015" s="405"/>
      <c r="AI1015" s="405"/>
      <c r="AJ1015" s="405"/>
      <c r="AK1015" s="405"/>
      <c r="AL1015" s="405"/>
      <c r="AM1015" s="299"/>
    </row>
    <row r="1016" spans="1:40" s="276" customFormat="1" hidden="1" outlineLevel="1">
      <c r="A1016" s="524">
        <v>16</v>
      </c>
      <c r="B1016" s="317" t="s">
        <v>490</v>
      </c>
      <c r="C1016" s="284" t="s">
        <v>24</v>
      </c>
      <c r="D1016" s="288"/>
      <c r="E1016" s="288"/>
      <c r="F1016" s="288"/>
      <c r="G1016" s="288"/>
      <c r="H1016" s="288"/>
      <c r="I1016" s="288"/>
      <c r="J1016" s="288"/>
      <c r="K1016" s="288"/>
      <c r="L1016" s="288"/>
      <c r="M1016" s="288"/>
      <c r="N1016" s="288">
        <v>0</v>
      </c>
      <c r="O1016" s="288"/>
      <c r="P1016" s="288"/>
      <c r="Q1016" s="288"/>
      <c r="R1016" s="288"/>
      <c r="S1016" s="288"/>
      <c r="T1016" s="288"/>
      <c r="U1016" s="288"/>
      <c r="V1016" s="288"/>
      <c r="W1016" s="288"/>
      <c r="X1016" s="288"/>
      <c r="Y1016" s="403"/>
      <c r="Z1016" s="403"/>
      <c r="AA1016" s="403"/>
      <c r="AB1016" s="403"/>
      <c r="AC1016" s="403"/>
      <c r="AD1016" s="403"/>
      <c r="AE1016" s="403"/>
      <c r="AF1016" s="403"/>
      <c r="AG1016" s="403"/>
      <c r="AH1016" s="403"/>
      <c r="AI1016" s="403"/>
      <c r="AJ1016" s="403"/>
      <c r="AK1016" s="403"/>
      <c r="AL1016" s="403"/>
      <c r="AM1016" s="289">
        <f>SUM(Y1016:AL1016)</f>
        <v>0</v>
      </c>
    </row>
    <row r="1017" spans="1:40" s="276" customFormat="1" hidden="1" outlineLevel="1">
      <c r="A1017" s="524"/>
      <c r="B1017" s="287" t="s">
        <v>341</v>
      </c>
      <c r="C1017" s="284" t="s">
        <v>162</v>
      </c>
      <c r="D1017" s="288"/>
      <c r="E1017" s="288"/>
      <c r="F1017" s="288"/>
      <c r="G1017" s="288"/>
      <c r="H1017" s="288"/>
      <c r="I1017" s="288"/>
      <c r="J1017" s="288"/>
      <c r="K1017" s="288"/>
      <c r="L1017" s="288"/>
      <c r="M1017" s="288"/>
      <c r="N1017" s="288">
        <f>N1016</f>
        <v>0</v>
      </c>
      <c r="O1017" s="288"/>
      <c r="P1017" s="288"/>
      <c r="Q1017" s="288"/>
      <c r="R1017" s="288"/>
      <c r="S1017" s="288"/>
      <c r="T1017" s="288"/>
      <c r="U1017" s="288"/>
      <c r="V1017" s="288"/>
      <c r="W1017" s="288"/>
      <c r="X1017" s="288"/>
      <c r="Y1017" s="404">
        <f>Y1016</f>
        <v>0</v>
      </c>
      <c r="Z1017" s="404">
        <f t="shared" ref="Z1017:AK1017" si="3054">Z1016</f>
        <v>0</v>
      </c>
      <c r="AA1017" s="404">
        <f t="shared" si="3054"/>
        <v>0</v>
      </c>
      <c r="AB1017" s="404">
        <f t="shared" si="3054"/>
        <v>0</v>
      </c>
      <c r="AC1017" s="404">
        <f t="shared" si="3054"/>
        <v>0</v>
      </c>
      <c r="AD1017" s="404">
        <f t="shared" si="3054"/>
        <v>0</v>
      </c>
      <c r="AE1017" s="404">
        <f t="shared" si="3054"/>
        <v>0</v>
      </c>
      <c r="AF1017" s="404">
        <f t="shared" si="3054"/>
        <v>0</v>
      </c>
      <c r="AG1017" s="404">
        <f t="shared" si="3054"/>
        <v>0</v>
      </c>
      <c r="AH1017" s="404">
        <f t="shared" si="3054"/>
        <v>0</v>
      </c>
      <c r="AI1017" s="404">
        <f t="shared" si="3054"/>
        <v>0</v>
      </c>
      <c r="AJ1017" s="404">
        <f t="shared" si="3054"/>
        <v>0</v>
      </c>
      <c r="AK1017" s="404">
        <f t="shared" si="3054"/>
        <v>0</v>
      </c>
      <c r="AL1017" s="404">
        <f>AL1016</f>
        <v>0</v>
      </c>
      <c r="AM1017" s="290"/>
    </row>
    <row r="1018" spans="1:40" s="276" customFormat="1" hidden="1" outlineLevel="1">
      <c r="A1018" s="524"/>
      <c r="B1018" s="317"/>
      <c r="C1018" s="284"/>
      <c r="D1018" s="284"/>
      <c r="E1018" s="284"/>
      <c r="F1018" s="284"/>
      <c r="G1018" s="284"/>
      <c r="H1018" s="284"/>
      <c r="I1018" s="284"/>
      <c r="J1018" s="284"/>
      <c r="K1018" s="284"/>
      <c r="L1018" s="284"/>
      <c r="M1018" s="284"/>
      <c r="N1018" s="284"/>
      <c r="O1018" s="284"/>
      <c r="P1018" s="284"/>
      <c r="Q1018" s="284"/>
      <c r="R1018" s="284"/>
      <c r="S1018" s="284"/>
      <c r="T1018" s="284"/>
      <c r="U1018" s="284"/>
      <c r="V1018" s="284"/>
      <c r="W1018" s="284"/>
      <c r="X1018" s="284"/>
      <c r="Y1018" s="405"/>
      <c r="Z1018" s="405"/>
      <c r="AA1018" s="405"/>
      <c r="AB1018" s="405"/>
      <c r="AC1018" s="405"/>
      <c r="AD1018" s="405"/>
      <c r="AE1018" s="409"/>
      <c r="AF1018" s="409"/>
      <c r="AG1018" s="409"/>
      <c r="AH1018" s="409"/>
      <c r="AI1018" s="409"/>
      <c r="AJ1018" s="409"/>
      <c r="AK1018" s="409"/>
      <c r="AL1018" s="409"/>
      <c r="AM1018" s="306"/>
    </row>
    <row r="1019" spans="1:40" ht="15.75" hidden="1" outlineLevel="1">
      <c r="A1019" s="524"/>
      <c r="B1019" s="512" t="s">
        <v>495</v>
      </c>
      <c r="C1019" s="313"/>
      <c r="D1019" s="283"/>
      <c r="E1019" s="282"/>
      <c r="F1019" s="282"/>
      <c r="G1019" s="282"/>
      <c r="H1019" s="282"/>
      <c r="I1019" s="282"/>
      <c r="J1019" s="282"/>
      <c r="K1019" s="282"/>
      <c r="L1019" s="282"/>
      <c r="M1019" s="282"/>
      <c r="N1019" s="283"/>
      <c r="O1019" s="282"/>
      <c r="P1019" s="282"/>
      <c r="Q1019" s="282"/>
      <c r="R1019" s="282"/>
      <c r="S1019" s="282"/>
      <c r="T1019" s="282"/>
      <c r="U1019" s="282"/>
      <c r="V1019" s="282"/>
      <c r="W1019" s="282"/>
      <c r="X1019" s="282"/>
      <c r="Y1019" s="407"/>
      <c r="Z1019" s="407"/>
      <c r="AA1019" s="407"/>
      <c r="AB1019" s="407"/>
      <c r="AC1019" s="407"/>
      <c r="AD1019" s="407"/>
      <c r="AE1019" s="407"/>
      <c r="AF1019" s="407"/>
      <c r="AG1019" s="407"/>
      <c r="AH1019" s="407"/>
      <c r="AI1019" s="407"/>
      <c r="AJ1019" s="407"/>
      <c r="AK1019" s="407"/>
      <c r="AL1019" s="407"/>
      <c r="AM1019" s="285"/>
    </row>
    <row r="1020" spans="1:40" hidden="1" outlineLevel="1">
      <c r="A1020" s="524">
        <v>17</v>
      </c>
      <c r="B1020" s="421" t="s">
        <v>111</v>
      </c>
      <c r="C1020" s="284" t="s">
        <v>24</v>
      </c>
      <c r="D1020" s="288"/>
      <c r="E1020" s="288"/>
      <c r="F1020" s="288"/>
      <c r="G1020" s="288"/>
      <c r="H1020" s="288"/>
      <c r="I1020" s="288"/>
      <c r="J1020" s="288"/>
      <c r="K1020" s="288"/>
      <c r="L1020" s="288"/>
      <c r="M1020" s="288"/>
      <c r="N1020" s="288">
        <v>12</v>
      </c>
      <c r="O1020" s="288"/>
      <c r="P1020" s="288"/>
      <c r="Q1020" s="288"/>
      <c r="R1020" s="288"/>
      <c r="S1020" s="288"/>
      <c r="T1020" s="288"/>
      <c r="U1020" s="288"/>
      <c r="V1020" s="288"/>
      <c r="W1020" s="288"/>
      <c r="X1020" s="288"/>
      <c r="Y1020" s="419"/>
      <c r="Z1020" s="403"/>
      <c r="AA1020" s="403"/>
      <c r="AB1020" s="403"/>
      <c r="AC1020" s="403"/>
      <c r="AD1020" s="403"/>
      <c r="AE1020" s="403"/>
      <c r="AF1020" s="408"/>
      <c r="AG1020" s="408"/>
      <c r="AH1020" s="408"/>
      <c r="AI1020" s="408"/>
      <c r="AJ1020" s="408"/>
      <c r="AK1020" s="408"/>
      <c r="AL1020" s="408"/>
      <c r="AM1020" s="289">
        <f>SUM(Y1020:AL1020)</f>
        <v>0</v>
      </c>
    </row>
    <row r="1021" spans="1:40" hidden="1" outlineLevel="1">
      <c r="A1021" s="524"/>
      <c r="B1021" s="287" t="s">
        <v>341</v>
      </c>
      <c r="C1021" s="284" t="s">
        <v>162</v>
      </c>
      <c r="D1021" s="288"/>
      <c r="E1021" s="288"/>
      <c r="F1021" s="288"/>
      <c r="G1021" s="288"/>
      <c r="H1021" s="288"/>
      <c r="I1021" s="288"/>
      <c r="J1021" s="288"/>
      <c r="K1021" s="288"/>
      <c r="L1021" s="288"/>
      <c r="M1021" s="288"/>
      <c r="N1021" s="288">
        <f>N1020</f>
        <v>12</v>
      </c>
      <c r="O1021" s="288"/>
      <c r="P1021" s="288"/>
      <c r="Q1021" s="288"/>
      <c r="R1021" s="288"/>
      <c r="S1021" s="288"/>
      <c r="T1021" s="288"/>
      <c r="U1021" s="288"/>
      <c r="V1021" s="288"/>
      <c r="W1021" s="288"/>
      <c r="X1021" s="288"/>
      <c r="Y1021" s="404">
        <f>Y1020</f>
        <v>0</v>
      </c>
      <c r="Z1021" s="404">
        <f t="shared" ref="Z1021:AL1021" si="3055">Z1020</f>
        <v>0</v>
      </c>
      <c r="AA1021" s="404">
        <f t="shared" si="3055"/>
        <v>0</v>
      </c>
      <c r="AB1021" s="404">
        <f t="shared" si="3055"/>
        <v>0</v>
      </c>
      <c r="AC1021" s="404">
        <f t="shared" si="3055"/>
        <v>0</v>
      </c>
      <c r="AD1021" s="404">
        <f t="shared" si="3055"/>
        <v>0</v>
      </c>
      <c r="AE1021" s="404">
        <f t="shared" si="3055"/>
        <v>0</v>
      </c>
      <c r="AF1021" s="404">
        <f t="shared" si="3055"/>
        <v>0</v>
      </c>
      <c r="AG1021" s="404">
        <f t="shared" si="3055"/>
        <v>0</v>
      </c>
      <c r="AH1021" s="404">
        <f t="shared" si="3055"/>
        <v>0</v>
      </c>
      <c r="AI1021" s="404">
        <f t="shared" si="3055"/>
        <v>0</v>
      </c>
      <c r="AJ1021" s="404">
        <f t="shared" si="3055"/>
        <v>0</v>
      </c>
      <c r="AK1021" s="404">
        <f t="shared" si="3055"/>
        <v>0</v>
      </c>
      <c r="AL1021" s="404">
        <f t="shared" si="3055"/>
        <v>0</v>
      </c>
      <c r="AM1021" s="299"/>
    </row>
    <row r="1022" spans="1:40" hidden="1" outlineLevel="1">
      <c r="A1022" s="524"/>
      <c r="B1022" s="287"/>
      <c r="C1022" s="284"/>
      <c r="D1022" s="284"/>
      <c r="E1022" s="284"/>
      <c r="F1022" s="284"/>
      <c r="G1022" s="284"/>
      <c r="H1022" s="284"/>
      <c r="I1022" s="284"/>
      <c r="J1022" s="284"/>
      <c r="K1022" s="284"/>
      <c r="L1022" s="284"/>
      <c r="M1022" s="284"/>
      <c r="N1022" s="284"/>
      <c r="O1022" s="284"/>
      <c r="P1022" s="284"/>
      <c r="Q1022" s="284"/>
      <c r="R1022" s="284"/>
      <c r="S1022" s="284"/>
      <c r="T1022" s="284"/>
      <c r="U1022" s="284"/>
      <c r="V1022" s="284"/>
      <c r="W1022" s="284"/>
      <c r="X1022" s="284"/>
      <c r="Y1022" s="415"/>
      <c r="Z1022" s="418"/>
      <c r="AA1022" s="418"/>
      <c r="AB1022" s="418"/>
      <c r="AC1022" s="418"/>
      <c r="AD1022" s="418"/>
      <c r="AE1022" s="418"/>
      <c r="AF1022" s="418"/>
      <c r="AG1022" s="418"/>
      <c r="AH1022" s="418"/>
      <c r="AI1022" s="418"/>
      <c r="AJ1022" s="418"/>
      <c r="AK1022" s="418"/>
      <c r="AL1022" s="418"/>
      <c r="AM1022" s="299"/>
    </row>
    <row r="1023" spans="1:40" hidden="1" outlineLevel="1">
      <c r="A1023" s="524">
        <v>18</v>
      </c>
      <c r="B1023" s="421" t="s">
        <v>108</v>
      </c>
      <c r="C1023" s="284" t="s">
        <v>24</v>
      </c>
      <c r="D1023" s="288"/>
      <c r="E1023" s="288"/>
      <c r="F1023" s="288"/>
      <c r="G1023" s="288"/>
      <c r="H1023" s="288"/>
      <c r="I1023" s="288"/>
      <c r="J1023" s="288"/>
      <c r="K1023" s="288"/>
      <c r="L1023" s="288"/>
      <c r="M1023" s="288"/>
      <c r="N1023" s="288">
        <v>12</v>
      </c>
      <c r="O1023" s="288"/>
      <c r="P1023" s="288"/>
      <c r="Q1023" s="288"/>
      <c r="R1023" s="288"/>
      <c r="S1023" s="288"/>
      <c r="T1023" s="288"/>
      <c r="U1023" s="288"/>
      <c r="V1023" s="288"/>
      <c r="W1023" s="288"/>
      <c r="X1023" s="288"/>
      <c r="Y1023" s="419"/>
      <c r="Z1023" s="403"/>
      <c r="AA1023" s="403"/>
      <c r="AB1023" s="403"/>
      <c r="AC1023" s="403"/>
      <c r="AD1023" s="403"/>
      <c r="AE1023" s="403"/>
      <c r="AF1023" s="408"/>
      <c r="AG1023" s="408"/>
      <c r="AH1023" s="408"/>
      <c r="AI1023" s="408"/>
      <c r="AJ1023" s="408"/>
      <c r="AK1023" s="408"/>
      <c r="AL1023" s="408"/>
      <c r="AM1023" s="289">
        <f>SUM(Y1023:AL1023)</f>
        <v>0</v>
      </c>
    </row>
    <row r="1024" spans="1:40" hidden="1" outlineLevel="1">
      <c r="A1024" s="524"/>
      <c r="B1024" s="287" t="s">
        <v>341</v>
      </c>
      <c r="C1024" s="284" t="s">
        <v>162</v>
      </c>
      <c r="D1024" s="288"/>
      <c r="E1024" s="288"/>
      <c r="F1024" s="288"/>
      <c r="G1024" s="288"/>
      <c r="H1024" s="288"/>
      <c r="I1024" s="288"/>
      <c r="J1024" s="288"/>
      <c r="K1024" s="288"/>
      <c r="L1024" s="288"/>
      <c r="M1024" s="288"/>
      <c r="N1024" s="288">
        <f>N1023</f>
        <v>12</v>
      </c>
      <c r="O1024" s="288"/>
      <c r="P1024" s="288"/>
      <c r="Q1024" s="288"/>
      <c r="R1024" s="288"/>
      <c r="S1024" s="288"/>
      <c r="T1024" s="288"/>
      <c r="U1024" s="288"/>
      <c r="V1024" s="288"/>
      <c r="W1024" s="288"/>
      <c r="X1024" s="288"/>
      <c r="Y1024" s="404">
        <f>Y1023</f>
        <v>0</v>
      </c>
      <c r="Z1024" s="404">
        <f t="shared" ref="Z1024:AL1024" si="3056">Z1023</f>
        <v>0</v>
      </c>
      <c r="AA1024" s="404">
        <f t="shared" si="3056"/>
        <v>0</v>
      </c>
      <c r="AB1024" s="404">
        <f t="shared" si="3056"/>
        <v>0</v>
      </c>
      <c r="AC1024" s="404">
        <f t="shared" si="3056"/>
        <v>0</v>
      </c>
      <c r="AD1024" s="404">
        <f t="shared" si="3056"/>
        <v>0</v>
      </c>
      <c r="AE1024" s="404">
        <f t="shared" si="3056"/>
        <v>0</v>
      </c>
      <c r="AF1024" s="404">
        <f t="shared" si="3056"/>
        <v>0</v>
      </c>
      <c r="AG1024" s="404">
        <f t="shared" si="3056"/>
        <v>0</v>
      </c>
      <c r="AH1024" s="404">
        <f t="shared" si="3056"/>
        <v>0</v>
      </c>
      <c r="AI1024" s="404">
        <f t="shared" si="3056"/>
        <v>0</v>
      </c>
      <c r="AJ1024" s="404">
        <f t="shared" si="3056"/>
        <v>0</v>
      </c>
      <c r="AK1024" s="404">
        <f t="shared" si="3056"/>
        <v>0</v>
      </c>
      <c r="AL1024" s="404">
        <f t="shared" si="3056"/>
        <v>0</v>
      </c>
      <c r="AM1024" s="299"/>
    </row>
    <row r="1025" spans="1:39" hidden="1" outlineLevel="1">
      <c r="A1025" s="524"/>
      <c r="B1025" s="315"/>
      <c r="C1025" s="284"/>
      <c r="D1025" s="284"/>
      <c r="E1025" s="284"/>
      <c r="F1025" s="284"/>
      <c r="G1025" s="284"/>
      <c r="H1025" s="284"/>
      <c r="I1025" s="284"/>
      <c r="J1025" s="284"/>
      <c r="K1025" s="284"/>
      <c r="L1025" s="284"/>
      <c r="M1025" s="284"/>
      <c r="N1025" s="284"/>
      <c r="O1025" s="284"/>
      <c r="P1025" s="284"/>
      <c r="Q1025" s="284"/>
      <c r="R1025" s="284"/>
      <c r="S1025" s="284"/>
      <c r="T1025" s="284"/>
      <c r="U1025" s="284"/>
      <c r="V1025" s="284"/>
      <c r="W1025" s="284"/>
      <c r="X1025" s="284"/>
      <c r="Y1025" s="416"/>
      <c r="Z1025" s="417"/>
      <c r="AA1025" s="417"/>
      <c r="AB1025" s="417"/>
      <c r="AC1025" s="417"/>
      <c r="AD1025" s="417"/>
      <c r="AE1025" s="417"/>
      <c r="AF1025" s="417"/>
      <c r="AG1025" s="417"/>
      <c r="AH1025" s="417"/>
      <c r="AI1025" s="417"/>
      <c r="AJ1025" s="417"/>
      <c r="AK1025" s="417"/>
      <c r="AL1025" s="417"/>
      <c r="AM1025" s="290"/>
    </row>
    <row r="1026" spans="1:39" hidden="1" outlineLevel="1">
      <c r="A1026" s="524">
        <v>19</v>
      </c>
      <c r="B1026" s="421" t="s">
        <v>110</v>
      </c>
      <c r="C1026" s="284" t="s">
        <v>24</v>
      </c>
      <c r="D1026" s="288"/>
      <c r="E1026" s="288"/>
      <c r="F1026" s="288"/>
      <c r="G1026" s="288"/>
      <c r="H1026" s="288"/>
      <c r="I1026" s="288"/>
      <c r="J1026" s="288"/>
      <c r="K1026" s="288"/>
      <c r="L1026" s="288"/>
      <c r="M1026" s="288"/>
      <c r="N1026" s="288">
        <v>12</v>
      </c>
      <c r="O1026" s="288"/>
      <c r="P1026" s="288"/>
      <c r="Q1026" s="288"/>
      <c r="R1026" s="288"/>
      <c r="S1026" s="288"/>
      <c r="T1026" s="288"/>
      <c r="U1026" s="288"/>
      <c r="V1026" s="288"/>
      <c r="W1026" s="288"/>
      <c r="X1026" s="288"/>
      <c r="Y1026" s="419"/>
      <c r="Z1026" s="403"/>
      <c r="AA1026" s="403"/>
      <c r="AB1026" s="403"/>
      <c r="AC1026" s="403"/>
      <c r="AD1026" s="403"/>
      <c r="AE1026" s="403"/>
      <c r="AF1026" s="408"/>
      <c r="AG1026" s="408"/>
      <c r="AH1026" s="408"/>
      <c r="AI1026" s="408"/>
      <c r="AJ1026" s="408"/>
      <c r="AK1026" s="408"/>
      <c r="AL1026" s="408"/>
      <c r="AM1026" s="289">
        <f>SUM(Y1026:AL1026)</f>
        <v>0</v>
      </c>
    </row>
    <row r="1027" spans="1:39" hidden="1" outlineLevel="1">
      <c r="A1027" s="524"/>
      <c r="B1027" s="287" t="s">
        <v>341</v>
      </c>
      <c r="C1027" s="284" t="s">
        <v>162</v>
      </c>
      <c r="D1027" s="288"/>
      <c r="E1027" s="288"/>
      <c r="F1027" s="288"/>
      <c r="G1027" s="288"/>
      <c r="H1027" s="288"/>
      <c r="I1027" s="288"/>
      <c r="J1027" s="288"/>
      <c r="K1027" s="288"/>
      <c r="L1027" s="288"/>
      <c r="M1027" s="288"/>
      <c r="N1027" s="288">
        <f>N1026</f>
        <v>12</v>
      </c>
      <c r="O1027" s="288"/>
      <c r="P1027" s="288"/>
      <c r="Q1027" s="288"/>
      <c r="R1027" s="288"/>
      <c r="S1027" s="288"/>
      <c r="T1027" s="288"/>
      <c r="U1027" s="288"/>
      <c r="V1027" s="288"/>
      <c r="W1027" s="288"/>
      <c r="X1027" s="288"/>
      <c r="Y1027" s="404">
        <f>Y1026</f>
        <v>0</v>
      </c>
      <c r="Z1027" s="404">
        <f t="shared" ref="Z1027:AL1027" si="3057">Z1026</f>
        <v>0</v>
      </c>
      <c r="AA1027" s="404">
        <f t="shared" si="3057"/>
        <v>0</v>
      </c>
      <c r="AB1027" s="404">
        <f t="shared" si="3057"/>
        <v>0</v>
      </c>
      <c r="AC1027" s="404">
        <f t="shared" si="3057"/>
        <v>0</v>
      </c>
      <c r="AD1027" s="404">
        <f t="shared" si="3057"/>
        <v>0</v>
      </c>
      <c r="AE1027" s="404">
        <f t="shared" si="3057"/>
        <v>0</v>
      </c>
      <c r="AF1027" s="404">
        <f t="shared" si="3057"/>
        <v>0</v>
      </c>
      <c r="AG1027" s="404">
        <f t="shared" si="3057"/>
        <v>0</v>
      </c>
      <c r="AH1027" s="404">
        <f t="shared" si="3057"/>
        <v>0</v>
      </c>
      <c r="AI1027" s="404">
        <f t="shared" si="3057"/>
        <v>0</v>
      </c>
      <c r="AJ1027" s="404">
        <f t="shared" si="3057"/>
        <v>0</v>
      </c>
      <c r="AK1027" s="404">
        <f t="shared" si="3057"/>
        <v>0</v>
      </c>
      <c r="AL1027" s="404">
        <f t="shared" si="3057"/>
        <v>0</v>
      </c>
      <c r="AM1027" s="290"/>
    </row>
    <row r="1028" spans="1:39" hidden="1" outlineLevel="1">
      <c r="A1028" s="524"/>
      <c r="B1028" s="315"/>
      <c r="C1028" s="284"/>
      <c r="D1028" s="284"/>
      <c r="E1028" s="284"/>
      <c r="F1028" s="284"/>
      <c r="G1028" s="284"/>
      <c r="H1028" s="284"/>
      <c r="I1028" s="284"/>
      <c r="J1028" s="284"/>
      <c r="K1028" s="284"/>
      <c r="L1028" s="284"/>
      <c r="M1028" s="284"/>
      <c r="N1028" s="284"/>
      <c r="O1028" s="284"/>
      <c r="P1028" s="284"/>
      <c r="Q1028" s="284"/>
      <c r="R1028" s="284"/>
      <c r="S1028" s="284"/>
      <c r="T1028" s="284"/>
      <c r="U1028" s="284"/>
      <c r="V1028" s="284"/>
      <c r="W1028" s="284"/>
      <c r="X1028" s="284"/>
      <c r="Y1028" s="405"/>
      <c r="Z1028" s="405"/>
      <c r="AA1028" s="405"/>
      <c r="AB1028" s="405"/>
      <c r="AC1028" s="405"/>
      <c r="AD1028" s="405"/>
      <c r="AE1028" s="405"/>
      <c r="AF1028" s="405"/>
      <c r="AG1028" s="405"/>
      <c r="AH1028" s="405"/>
      <c r="AI1028" s="405"/>
      <c r="AJ1028" s="405"/>
      <c r="AK1028" s="405"/>
      <c r="AL1028" s="405"/>
      <c r="AM1028" s="299"/>
    </row>
    <row r="1029" spans="1:39" hidden="1" outlineLevel="1">
      <c r="A1029" s="524">
        <v>20</v>
      </c>
      <c r="B1029" s="421" t="s">
        <v>109</v>
      </c>
      <c r="C1029" s="284" t="s">
        <v>24</v>
      </c>
      <c r="D1029" s="288"/>
      <c r="E1029" s="288"/>
      <c r="F1029" s="288"/>
      <c r="G1029" s="288"/>
      <c r="H1029" s="288"/>
      <c r="I1029" s="288"/>
      <c r="J1029" s="288"/>
      <c r="K1029" s="288"/>
      <c r="L1029" s="288"/>
      <c r="M1029" s="288"/>
      <c r="N1029" s="288">
        <v>12</v>
      </c>
      <c r="O1029" s="288"/>
      <c r="P1029" s="288"/>
      <c r="Q1029" s="288"/>
      <c r="R1029" s="288"/>
      <c r="S1029" s="288"/>
      <c r="T1029" s="288"/>
      <c r="U1029" s="288"/>
      <c r="V1029" s="288"/>
      <c r="W1029" s="288"/>
      <c r="X1029" s="288"/>
      <c r="Y1029" s="419"/>
      <c r="Z1029" s="403"/>
      <c r="AA1029" s="403"/>
      <c r="AB1029" s="403"/>
      <c r="AC1029" s="403"/>
      <c r="AD1029" s="403"/>
      <c r="AE1029" s="403"/>
      <c r="AF1029" s="408"/>
      <c r="AG1029" s="408"/>
      <c r="AH1029" s="408"/>
      <c r="AI1029" s="408"/>
      <c r="AJ1029" s="408"/>
      <c r="AK1029" s="408"/>
      <c r="AL1029" s="408"/>
      <c r="AM1029" s="289">
        <f>SUM(Y1029:AL1029)</f>
        <v>0</v>
      </c>
    </row>
    <row r="1030" spans="1:39" hidden="1" outlineLevel="1">
      <c r="A1030" s="524"/>
      <c r="B1030" s="287" t="s">
        <v>341</v>
      </c>
      <c r="C1030" s="284" t="s">
        <v>162</v>
      </c>
      <c r="D1030" s="288"/>
      <c r="E1030" s="288"/>
      <c r="F1030" s="288"/>
      <c r="G1030" s="288"/>
      <c r="H1030" s="288"/>
      <c r="I1030" s="288"/>
      <c r="J1030" s="288"/>
      <c r="K1030" s="288"/>
      <c r="L1030" s="288"/>
      <c r="M1030" s="288"/>
      <c r="N1030" s="288">
        <f>N1029</f>
        <v>12</v>
      </c>
      <c r="O1030" s="288"/>
      <c r="P1030" s="288"/>
      <c r="Q1030" s="288"/>
      <c r="R1030" s="288"/>
      <c r="S1030" s="288"/>
      <c r="T1030" s="288"/>
      <c r="U1030" s="288"/>
      <c r="V1030" s="288"/>
      <c r="W1030" s="288"/>
      <c r="X1030" s="288"/>
      <c r="Y1030" s="404">
        <f t="shared" ref="Y1030:AL1030" si="3058">Y1029</f>
        <v>0</v>
      </c>
      <c r="Z1030" s="404">
        <f t="shared" si="3058"/>
        <v>0</v>
      </c>
      <c r="AA1030" s="404">
        <f t="shared" si="3058"/>
        <v>0</v>
      </c>
      <c r="AB1030" s="404">
        <f t="shared" si="3058"/>
        <v>0</v>
      </c>
      <c r="AC1030" s="404">
        <f t="shared" si="3058"/>
        <v>0</v>
      </c>
      <c r="AD1030" s="404">
        <f t="shared" si="3058"/>
        <v>0</v>
      </c>
      <c r="AE1030" s="404">
        <f t="shared" si="3058"/>
        <v>0</v>
      </c>
      <c r="AF1030" s="404">
        <f t="shared" si="3058"/>
        <v>0</v>
      </c>
      <c r="AG1030" s="404">
        <f t="shared" si="3058"/>
        <v>0</v>
      </c>
      <c r="AH1030" s="404">
        <f t="shared" si="3058"/>
        <v>0</v>
      </c>
      <c r="AI1030" s="404">
        <f t="shared" si="3058"/>
        <v>0</v>
      </c>
      <c r="AJ1030" s="404">
        <f t="shared" si="3058"/>
        <v>0</v>
      </c>
      <c r="AK1030" s="404">
        <f t="shared" si="3058"/>
        <v>0</v>
      </c>
      <c r="AL1030" s="404">
        <f t="shared" si="3058"/>
        <v>0</v>
      </c>
      <c r="AM1030" s="299"/>
    </row>
    <row r="1031" spans="1:39" ht="15.75" hidden="1" outlineLevel="1">
      <c r="A1031" s="524"/>
      <c r="B1031" s="316"/>
      <c r="C1031" s="293"/>
      <c r="D1031" s="284"/>
      <c r="E1031" s="284"/>
      <c r="F1031" s="284"/>
      <c r="G1031" s="284"/>
      <c r="H1031" s="284"/>
      <c r="I1031" s="284"/>
      <c r="J1031" s="284"/>
      <c r="K1031" s="284"/>
      <c r="L1031" s="284"/>
      <c r="M1031" s="284"/>
      <c r="N1031" s="293"/>
      <c r="O1031" s="284"/>
      <c r="P1031" s="284"/>
      <c r="Q1031" s="284"/>
      <c r="R1031" s="284"/>
      <c r="S1031" s="284"/>
      <c r="T1031" s="284"/>
      <c r="U1031" s="284"/>
      <c r="V1031" s="284"/>
      <c r="W1031" s="284"/>
      <c r="X1031" s="284"/>
      <c r="Y1031" s="405"/>
      <c r="Z1031" s="405"/>
      <c r="AA1031" s="405"/>
      <c r="AB1031" s="405"/>
      <c r="AC1031" s="405"/>
      <c r="AD1031" s="405"/>
      <c r="AE1031" s="405"/>
      <c r="AF1031" s="405"/>
      <c r="AG1031" s="405"/>
      <c r="AH1031" s="405"/>
      <c r="AI1031" s="405"/>
      <c r="AJ1031" s="405"/>
      <c r="AK1031" s="405"/>
      <c r="AL1031" s="405"/>
      <c r="AM1031" s="299"/>
    </row>
    <row r="1032" spans="1:39" ht="15.75" hidden="1" outlineLevel="1">
      <c r="A1032" s="524"/>
      <c r="B1032" s="511" t="s">
        <v>502</v>
      </c>
      <c r="C1032" s="284"/>
      <c r="D1032" s="284"/>
      <c r="E1032" s="284"/>
      <c r="F1032" s="284"/>
      <c r="G1032" s="284"/>
      <c r="H1032" s="284"/>
      <c r="I1032" s="284"/>
      <c r="J1032" s="284"/>
      <c r="K1032" s="284"/>
      <c r="L1032" s="284"/>
      <c r="M1032" s="284"/>
      <c r="N1032" s="284"/>
      <c r="O1032" s="284"/>
      <c r="P1032" s="284"/>
      <c r="Q1032" s="284"/>
      <c r="R1032" s="284"/>
      <c r="S1032" s="284"/>
      <c r="T1032" s="284"/>
      <c r="U1032" s="284"/>
      <c r="V1032" s="284"/>
      <c r="W1032" s="284"/>
      <c r="X1032" s="284"/>
      <c r="Y1032" s="415"/>
      <c r="Z1032" s="418"/>
      <c r="AA1032" s="418"/>
      <c r="AB1032" s="418"/>
      <c r="AC1032" s="418"/>
      <c r="AD1032" s="418"/>
      <c r="AE1032" s="418"/>
      <c r="AF1032" s="418"/>
      <c r="AG1032" s="418"/>
      <c r="AH1032" s="418"/>
      <c r="AI1032" s="418"/>
      <c r="AJ1032" s="418"/>
      <c r="AK1032" s="418"/>
      <c r="AL1032" s="418"/>
      <c r="AM1032" s="299"/>
    </row>
    <row r="1033" spans="1:39" ht="15.75" hidden="1" outlineLevel="1">
      <c r="A1033" s="524"/>
      <c r="B1033" s="497" t="s">
        <v>498</v>
      </c>
      <c r="C1033" s="284"/>
      <c r="D1033" s="284"/>
      <c r="E1033" s="284"/>
      <c r="F1033" s="284"/>
      <c r="G1033" s="284"/>
      <c r="H1033" s="284"/>
      <c r="I1033" s="284"/>
      <c r="J1033" s="284"/>
      <c r="K1033" s="284"/>
      <c r="L1033" s="284"/>
      <c r="M1033" s="284"/>
      <c r="N1033" s="284"/>
      <c r="O1033" s="284"/>
      <c r="P1033" s="284"/>
      <c r="Q1033" s="284"/>
      <c r="R1033" s="284"/>
      <c r="S1033" s="284"/>
      <c r="T1033" s="284"/>
      <c r="U1033" s="284"/>
      <c r="V1033" s="284"/>
      <c r="W1033" s="284"/>
      <c r="X1033" s="284"/>
      <c r="Y1033" s="415"/>
      <c r="Z1033" s="418"/>
      <c r="AA1033" s="418"/>
      <c r="AB1033" s="418"/>
      <c r="AC1033" s="418"/>
      <c r="AD1033" s="418"/>
      <c r="AE1033" s="418"/>
      <c r="AF1033" s="418"/>
      <c r="AG1033" s="418"/>
      <c r="AH1033" s="418"/>
      <c r="AI1033" s="418"/>
      <c r="AJ1033" s="418"/>
      <c r="AK1033" s="418"/>
      <c r="AL1033" s="418"/>
      <c r="AM1033" s="299"/>
    </row>
    <row r="1034" spans="1:39" ht="15" hidden="1" customHeight="1" outlineLevel="1">
      <c r="A1034" s="524">
        <v>21</v>
      </c>
      <c r="B1034" s="421" t="s">
        <v>112</v>
      </c>
      <c r="C1034" s="284" t="s">
        <v>24</v>
      </c>
      <c r="D1034" s="288"/>
      <c r="E1034" s="288"/>
      <c r="F1034" s="288"/>
      <c r="G1034" s="288"/>
      <c r="H1034" s="288"/>
      <c r="I1034" s="288"/>
      <c r="J1034" s="288"/>
      <c r="K1034" s="288"/>
      <c r="L1034" s="288"/>
      <c r="M1034" s="288"/>
      <c r="N1034" s="284"/>
      <c r="O1034" s="288"/>
      <c r="P1034" s="288"/>
      <c r="Q1034" s="288"/>
      <c r="R1034" s="288"/>
      <c r="S1034" s="288"/>
      <c r="T1034" s="288"/>
      <c r="U1034" s="288"/>
      <c r="V1034" s="288"/>
      <c r="W1034" s="288"/>
      <c r="X1034" s="288"/>
      <c r="Y1034" s="403"/>
      <c r="Z1034" s="403"/>
      <c r="AA1034" s="403"/>
      <c r="AB1034" s="403"/>
      <c r="AC1034" s="403"/>
      <c r="AD1034" s="403"/>
      <c r="AE1034" s="403"/>
      <c r="AF1034" s="403"/>
      <c r="AG1034" s="403"/>
      <c r="AH1034" s="403"/>
      <c r="AI1034" s="403"/>
      <c r="AJ1034" s="403"/>
      <c r="AK1034" s="403"/>
      <c r="AL1034" s="403"/>
      <c r="AM1034" s="289">
        <f>SUM(Y1034:AL1034)</f>
        <v>0</v>
      </c>
    </row>
    <row r="1035" spans="1:39" ht="15" hidden="1" customHeight="1" outlineLevel="1">
      <c r="A1035" s="524"/>
      <c r="B1035" s="287" t="s">
        <v>345</v>
      </c>
      <c r="C1035" s="284" t="s">
        <v>162</v>
      </c>
      <c r="D1035" s="288"/>
      <c r="E1035" s="288"/>
      <c r="F1035" s="288"/>
      <c r="G1035" s="288"/>
      <c r="H1035" s="288"/>
      <c r="I1035" s="288"/>
      <c r="J1035" s="288"/>
      <c r="K1035" s="288"/>
      <c r="L1035" s="288"/>
      <c r="M1035" s="288"/>
      <c r="N1035" s="284"/>
      <c r="O1035" s="288"/>
      <c r="P1035" s="288"/>
      <c r="Q1035" s="288"/>
      <c r="R1035" s="288"/>
      <c r="S1035" s="288"/>
      <c r="T1035" s="288"/>
      <c r="U1035" s="288"/>
      <c r="V1035" s="288"/>
      <c r="W1035" s="288"/>
      <c r="X1035" s="288"/>
      <c r="Y1035" s="404">
        <f>Y1034</f>
        <v>0</v>
      </c>
      <c r="Z1035" s="404">
        <f t="shared" ref="Z1035" si="3059">Z1034</f>
        <v>0</v>
      </c>
      <c r="AA1035" s="404">
        <f t="shared" ref="AA1035" si="3060">AA1034</f>
        <v>0</v>
      </c>
      <c r="AB1035" s="404">
        <f t="shared" ref="AB1035" si="3061">AB1034</f>
        <v>0</v>
      </c>
      <c r="AC1035" s="404">
        <f t="shared" ref="AC1035" si="3062">AC1034</f>
        <v>0</v>
      </c>
      <c r="AD1035" s="404">
        <f t="shared" ref="AD1035" si="3063">AD1034</f>
        <v>0</v>
      </c>
      <c r="AE1035" s="404">
        <f t="shared" ref="AE1035" si="3064">AE1034</f>
        <v>0</v>
      </c>
      <c r="AF1035" s="404">
        <f t="shared" ref="AF1035" si="3065">AF1034</f>
        <v>0</v>
      </c>
      <c r="AG1035" s="404">
        <f t="shared" ref="AG1035" si="3066">AG1034</f>
        <v>0</v>
      </c>
      <c r="AH1035" s="404">
        <f t="shared" ref="AH1035" si="3067">AH1034</f>
        <v>0</v>
      </c>
      <c r="AI1035" s="404">
        <f t="shared" ref="AI1035" si="3068">AI1034</f>
        <v>0</v>
      </c>
      <c r="AJ1035" s="404">
        <f t="shared" ref="AJ1035" si="3069">AJ1034</f>
        <v>0</v>
      </c>
      <c r="AK1035" s="404">
        <f t="shared" ref="AK1035" si="3070">AK1034</f>
        <v>0</v>
      </c>
      <c r="AL1035" s="404">
        <f t="shared" ref="AL1035" si="3071">AL1034</f>
        <v>0</v>
      </c>
      <c r="AM1035" s="299"/>
    </row>
    <row r="1036" spans="1:39" ht="15" hidden="1" customHeight="1" outlineLevel="1">
      <c r="A1036" s="524"/>
      <c r="B1036" s="287"/>
      <c r="C1036" s="284"/>
      <c r="D1036" s="284"/>
      <c r="E1036" s="284"/>
      <c r="F1036" s="284"/>
      <c r="G1036" s="284"/>
      <c r="H1036" s="284"/>
      <c r="I1036" s="284"/>
      <c r="J1036" s="284"/>
      <c r="K1036" s="284"/>
      <c r="L1036" s="284"/>
      <c r="M1036" s="284"/>
      <c r="N1036" s="284"/>
      <c r="O1036" s="284"/>
      <c r="P1036" s="284"/>
      <c r="Q1036" s="284"/>
      <c r="R1036" s="284"/>
      <c r="S1036" s="284"/>
      <c r="T1036" s="284"/>
      <c r="U1036" s="284"/>
      <c r="V1036" s="284"/>
      <c r="W1036" s="284"/>
      <c r="X1036" s="284"/>
      <c r="Y1036" s="415"/>
      <c r="Z1036" s="418"/>
      <c r="AA1036" s="418"/>
      <c r="AB1036" s="418"/>
      <c r="AC1036" s="418"/>
      <c r="AD1036" s="418"/>
      <c r="AE1036" s="418"/>
      <c r="AF1036" s="418"/>
      <c r="AG1036" s="418"/>
      <c r="AH1036" s="418"/>
      <c r="AI1036" s="418"/>
      <c r="AJ1036" s="418"/>
      <c r="AK1036" s="418"/>
      <c r="AL1036" s="418"/>
      <c r="AM1036" s="299"/>
    </row>
    <row r="1037" spans="1:39" ht="15" hidden="1" customHeight="1" outlineLevel="1">
      <c r="A1037" s="524">
        <v>22</v>
      </c>
      <c r="B1037" s="421" t="s">
        <v>113</v>
      </c>
      <c r="C1037" s="284" t="s">
        <v>24</v>
      </c>
      <c r="D1037" s="288"/>
      <c r="E1037" s="288"/>
      <c r="F1037" s="288"/>
      <c r="G1037" s="288"/>
      <c r="H1037" s="288"/>
      <c r="I1037" s="288"/>
      <c r="J1037" s="288"/>
      <c r="K1037" s="288"/>
      <c r="L1037" s="288"/>
      <c r="M1037" s="288"/>
      <c r="N1037" s="284"/>
      <c r="O1037" s="288"/>
      <c r="P1037" s="288"/>
      <c r="Q1037" s="288"/>
      <c r="R1037" s="288"/>
      <c r="S1037" s="288"/>
      <c r="T1037" s="288"/>
      <c r="U1037" s="288"/>
      <c r="V1037" s="288"/>
      <c r="W1037" s="288"/>
      <c r="X1037" s="288"/>
      <c r="Y1037" s="403"/>
      <c r="Z1037" s="403"/>
      <c r="AA1037" s="403"/>
      <c r="AB1037" s="403"/>
      <c r="AC1037" s="403"/>
      <c r="AD1037" s="403"/>
      <c r="AE1037" s="403"/>
      <c r="AF1037" s="403"/>
      <c r="AG1037" s="403"/>
      <c r="AH1037" s="403"/>
      <c r="AI1037" s="403"/>
      <c r="AJ1037" s="403"/>
      <c r="AK1037" s="403"/>
      <c r="AL1037" s="403"/>
      <c r="AM1037" s="289">
        <f>SUM(Y1037:AL1037)</f>
        <v>0</v>
      </c>
    </row>
    <row r="1038" spans="1:39" ht="15" hidden="1" customHeight="1" outlineLevel="1">
      <c r="A1038" s="524"/>
      <c r="B1038" s="287" t="s">
        <v>345</v>
      </c>
      <c r="C1038" s="284" t="s">
        <v>162</v>
      </c>
      <c r="D1038" s="288"/>
      <c r="E1038" s="288"/>
      <c r="F1038" s="288"/>
      <c r="G1038" s="288"/>
      <c r="H1038" s="288"/>
      <c r="I1038" s="288"/>
      <c r="J1038" s="288"/>
      <c r="K1038" s="288"/>
      <c r="L1038" s="288"/>
      <c r="M1038" s="288"/>
      <c r="N1038" s="284"/>
      <c r="O1038" s="288"/>
      <c r="P1038" s="288"/>
      <c r="Q1038" s="288"/>
      <c r="R1038" s="288"/>
      <c r="S1038" s="288"/>
      <c r="T1038" s="288"/>
      <c r="U1038" s="288"/>
      <c r="V1038" s="288"/>
      <c r="W1038" s="288"/>
      <c r="X1038" s="288"/>
      <c r="Y1038" s="404">
        <f>Y1037</f>
        <v>0</v>
      </c>
      <c r="Z1038" s="404">
        <f t="shared" ref="Z1038" si="3072">Z1037</f>
        <v>0</v>
      </c>
      <c r="AA1038" s="404">
        <f t="shared" ref="AA1038" si="3073">AA1037</f>
        <v>0</v>
      </c>
      <c r="AB1038" s="404">
        <f t="shared" ref="AB1038" si="3074">AB1037</f>
        <v>0</v>
      </c>
      <c r="AC1038" s="404">
        <f t="shared" ref="AC1038" si="3075">AC1037</f>
        <v>0</v>
      </c>
      <c r="AD1038" s="404">
        <f t="shared" ref="AD1038" si="3076">AD1037</f>
        <v>0</v>
      </c>
      <c r="AE1038" s="404">
        <f t="shared" ref="AE1038" si="3077">AE1037</f>
        <v>0</v>
      </c>
      <c r="AF1038" s="404">
        <f t="shared" ref="AF1038" si="3078">AF1037</f>
        <v>0</v>
      </c>
      <c r="AG1038" s="404">
        <f t="shared" ref="AG1038" si="3079">AG1037</f>
        <v>0</v>
      </c>
      <c r="AH1038" s="404">
        <f t="shared" ref="AH1038" si="3080">AH1037</f>
        <v>0</v>
      </c>
      <c r="AI1038" s="404">
        <f t="shared" ref="AI1038" si="3081">AI1037</f>
        <v>0</v>
      </c>
      <c r="AJ1038" s="404">
        <f t="shared" ref="AJ1038" si="3082">AJ1037</f>
        <v>0</v>
      </c>
      <c r="AK1038" s="404">
        <f t="shared" ref="AK1038" si="3083">AK1037</f>
        <v>0</v>
      </c>
      <c r="AL1038" s="404">
        <f t="shared" ref="AL1038" si="3084">AL1037</f>
        <v>0</v>
      </c>
      <c r="AM1038" s="299"/>
    </row>
    <row r="1039" spans="1:39" ht="15" hidden="1" customHeight="1" outlineLevel="1">
      <c r="A1039" s="524"/>
      <c r="B1039" s="287"/>
      <c r="C1039" s="284"/>
      <c r="D1039" s="284"/>
      <c r="E1039" s="284"/>
      <c r="F1039" s="284"/>
      <c r="G1039" s="284"/>
      <c r="H1039" s="284"/>
      <c r="I1039" s="284"/>
      <c r="J1039" s="284"/>
      <c r="K1039" s="284"/>
      <c r="L1039" s="284"/>
      <c r="M1039" s="284"/>
      <c r="N1039" s="284"/>
      <c r="O1039" s="284"/>
      <c r="P1039" s="284"/>
      <c r="Q1039" s="284"/>
      <c r="R1039" s="284"/>
      <c r="S1039" s="284"/>
      <c r="T1039" s="284"/>
      <c r="U1039" s="284"/>
      <c r="V1039" s="284"/>
      <c r="W1039" s="284"/>
      <c r="X1039" s="284"/>
      <c r="Y1039" s="415"/>
      <c r="Z1039" s="418"/>
      <c r="AA1039" s="418"/>
      <c r="AB1039" s="418"/>
      <c r="AC1039" s="418"/>
      <c r="AD1039" s="418"/>
      <c r="AE1039" s="418"/>
      <c r="AF1039" s="418"/>
      <c r="AG1039" s="418"/>
      <c r="AH1039" s="418"/>
      <c r="AI1039" s="418"/>
      <c r="AJ1039" s="418"/>
      <c r="AK1039" s="418"/>
      <c r="AL1039" s="418"/>
      <c r="AM1039" s="299"/>
    </row>
    <row r="1040" spans="1:39" ht="15" hidden="1" customHeight="1" outlineLevel="1">
      <c r="A1040" s="524">
        <v>23</v>
      </c>
      <c r="B1040" s="421" t="s">
        <v>114</v>
      </c>
      <c r="C1040" s="284" t="s">
        <v>24</v>
      </c>
      <c r="D1040" s="288"/>
      <c r="E1040" s="288"/>
      <c r="F1040" s="288"/>
      <c r="G1040" s="288"/>
      <c r="H1040" s="288"/>
      <c r="I1040" s="288"/>
      <c r="J1040" s="288"/>
      <c r="K1040" s="288"/>
      <c r="L1040" s="288"/>
      <c r="M1040" s="288"/>
      <c r="N1040" s="284"/>
      <c r="O1040" s="288"/>
      <c r="P1040" s="288"/>
      <c r="Q1040" s="288"/>
      <c r="R1040" s="288"/>
      <c r="S1040" s="288"/>
      <c r="T1040" s="288"/>
      <c r="U1040" s="288"/>
      <c r="V1040" s="288"/>
      <c r="W1040" s="288"/>
      <c r="X1040" s="288"/>
      <c r="Y1040" s="403"/>
      <c r="Z1040" s="403"/>
      <c r="AA1040" s="403"/>
      <c r="AB1040" s="403"/>
      <c r="AC1040" s="403"/>
      <c r="AD1040" s="403"/>
      <c r="AE1040" s="403"/>
      <c r="AF1040" s="403"/>
      <c r="AG1040" s="403"/>
      <c r="AH1040" s="403"/>
      <c r="AI1040" s="403"/>
      <c r="AJ1040" s="403"/>
      <c r="AK1040" s="403"/>
      <c r="AL1040" s="403"/>
      <c r="AM1040" s="289">
        <f>SUM(Y1040:AL1040)</f>
        <v>0</v>
      </c>
    </row>
    <row r="1041" spans="1:39" ht="15" hidden="1" customHeight="1" outlineLevel="1">
      <c r="A1041" s="524"/>
      <c r="B1041" s="287" t="s">
        <v>345</v>
      </c>
      <c r="C1041" s="284" t="s">
        <v>162</v>
      </c>
      <c r="D1041" s="288"/>
      <c r="E1041" s="288"/>
      <c r="F1041" s="288"/>
      <c r="G1041" s="288"/>
      <c r="H1041" s="288"/>
      <c r="I1041" s="288"/>
      <c r="J1041" s="288"/>
      <c r="K1041" s="288"/>
      <c r="L1041" s="288"/>
      <c r="M1041" s="288"/>
      <c r="N1041" s="284"/>
      <c r="O1041" s="288"/>
      <c r="P1041" s="288"/>
      <c r="Q1041" s="288"/>
      <c r="R1041" s="288"/>
      <c r="S1041" s="288"/>
      <c r="T1041" s="288"/>
      <c r="U1041" s="288"/>
      <c r="V1041" s="288"/>
      <c r="W1041" s="288"/>
      <c r="X1041" s="288"/>
      <c r="Y1041" s="404">
        <f>Y1040</f>
        <v>0</v>
      </c>
      <c r="Z1041" s="404">
        <f t="shared" ref="Z1041" si="3085">Z1040</f>
        <v>0</v>
      </c>
      <c r="AA1041" s="404">
        <f t="shared" ref="AA1041" si="3086">AA1040</f>
        <v>0</v>
      </c>
      <c r="AB1041" s="404">
        <f t="shared" ref="AB1041" si="3087">AB1040</f>
        <v>0</v>
      </c>
      <c r="AC1041" s="404">
        <f t="shared" ref="AC1041" si="3088">AC1040</f>
        <v>0</v>
      </c>
      <c r="AD1041" s="404">
        <f t="shared" ref="AD1041" si="3089">AD1040</f>
        <v>0</v>
      </c>
      <c r="AE1041" s="404">
        <f t="shared" ref="AE1041" si="3090">AE1040</f>
        <v>0</v>
      </c>
      <c r="AF1041" s="404">
        <f t="shared" ref="AF1041" si="3091">AF1040</f>
        <v>0</v>
      </c>
      <c r="AG1041" s="404">
        <f t="shared" ref="AG1041" si="3092">AG1040</f>
        <v>0</v>
      </c>
      <c r="AH1041" s="404">
        <f t="shared" ref="AH1041" si="3093">AH1040</f>
        <v>0</v>
      </c>
      <c r="AI1041" s="404">
        <f t="shared" ref="AI1041" si="3094">AI1040</f>
        <v>0</v>
      </c>
      <c r="AJ1041" s="404">
        <f t="shared" ref="AJ1041" si="3095">AJ1040</f>
        <v>0</v>
      </c>
      <c r="AK1041" s="404">
        <f t="shared" ref="AK1041" si="3096">AK1040</f>
        <v>0</v>
      </c>
      <c r="AL1041" s="404">
        <f t="shared" ref="AL1041" si="3097">AL1040</f>
        <v>0</v>
      </c>
      <c r="AM1041" s="299"/>
    </row>
    <row r="1042" spans="1:39" ht="15" hidden="1" customHeight="1" outlineLevel="1">
      <c r="A1042" s="524"/>
      <c r="B1042" s="423"/>
      <c r="C1042" s="284"/>
      <c r="D1042" s="284"/>
      <c r="E1042" s="284"/>
      <c r="F1042" s="284"/>
      <c r="G1042" s="284"/>
      <c r="H1042" s="284"/>
      <c r="I1042" s="284"/>
      <c r="J1042" s="284"/>
      <c r="K1042" s="284"/>
      <c r="L1042" s="284"/>
      <c r="M1042" s="284"/>
      <c r="N1042" s="284"/>
      <c r="O1042" s="284"/>
      <c r="P1042" s="284"/>
      <c r="Q1042" s="284"/>
      <c r="R1042" s="284"/>
      <c r="S1042" s="284"/>
      <c r="T1042" s="284"/>
      <c r="U1042" s="284"/>
      <c r="V1042" s="284"/>
      <c r="W1042" s="284"/>
      <c r="X1042" s="284"/>
      <c r="Y1042" s="415"/>
      <c r="Z1042" s="418"/>
      <c r="AA1042" s="418"/>
      <c r="AB1042" s="418"/>
      <c r="AC1042" s="418"/>
      <c r="AD1042" s="418"/>
      <c r="AE1042" s="418"/>
      <c r="AF1042" s="418"/>
      <c r="AG1042" s="418"/>
      <c r="AH1042" s="418"/>
      <c r="AI1042" s="418"/>
      <c r="AJ1042" s="418"/>
      <c r="AK1042" s="418"/>
      <c r="AL1042" s="418"/>
      <c r="AM1042" s="299"/>
    </row>
    <row r="1043" spans="1:39" ht="15" hidden="1" customHeight="1" outlineLevel="1">
      <c r="A1043" s="524">
        <v>24</v>
      </c>
      <c r="B1043" s="421" t="s">
        <v>115</v>
      </c>
      <c r="C1043" s="284" t="s">
        <v>24</v>
      </c>
      <c r="D1043" s="288"/>
      <c r="E1043" s="288"/>
      <c r="F1043" s="288"/>
      <c r="G1043" s="288"/>
      <c r="H1043" s="288"/>
      <c r="I1043" s="288"/>
      <c r="J1043" s="288"/>
      <c r="K1043" s="288"/>
      <c r="L1043" s="288"/>
      <c r="M1043" s="288"/>
      <c r="N1043" s="284"/>
      <c r="O1043" s="288"/>
      <c r="P1043" s="288"/>
      <c r="Q1043" s="288"/>
      <c r="R1043" s="288"/>
      <c r="S1043" s="288"/>
      <c r="T1043" s="288"/>
      <c r="U1043" s="288"/>
      <c r="V1043" s="288"/>
      <c r="W1043" s="288"/>
      <c r="X1043" s="288"/>
      <c r="Y1043" s="403"/>
      <c r="Z1043" s="403"/>
      <c r="AA1043" s="403"/>
      <c r="AB1043" s="403"/>
      <c r="AC1043" s="403"/>
      <c r="AD1043" s="403"/>
      <c r="AE1043" s="403"/>
      <c r="AF1043" s="403"/>
      <c r="AG1043" s="403"/>
      <c r="AH1043" s="403"/>
      <c r="AI1043" s="403"/>
      <c r="AJ1043" s="403"/>
      <c r="AK1043" s="403"/>
      <c r="AL1043" s="403"/>
      <c r="AM1043" s="289">
        <f>SUM(Y1043:AL1043)</f>
        <v>0</v>
      </c>
    </row>
    <row r="1044" spans="1:39" ht="15" hidden="1" customHeight="1" outlineLevel="1">
      <c r="A1044" s="524"/>
      <c r="B1044" s="287" t="s">
        <v>345</v>
      </c>
      <c r="C1044" s="284" t="s">
        <v>162</v>
      </c>
      <c r="D1044" s="288"/>
      <c r="E1044" s="288"/>
      <c r="F1044" s="288"/>
      <c r="G1044" s="288"/>
      <c r="H1044" s="288"/>
      <c r="I1044" s="288"/>
      <c r="J1044" s="288"/>
      <c r="K1044" s="288"/>
      <c r="L1044" s="288"/>
      <c r="M1044" s="288"/>
      <c r="N1044" s="284"/>
      <c r="O1044" s="288"/>
      <c r="P1044" s="288"/>
      <c r="Q1044" s="288"/>
      <c r="R1044" s="288"/>
      <c r="S1044" s="288"/>
      <c r="T1044" s="288"/>
      <c r="U1044" s="288"/>
      <c r="V1044" s="288"/>
      <c r="W1044" s="288"/>
      <c r="X1044" s="288"/>
      <c r="Y1044" s="404">
        <f>Y1043</f>
        <v>0</v>
      </c>
      <c r="Z1044" s="404">
        <f t="shared" ref="Z1044" si="3098">Z1043</f>
        <v>0</v>
      </c>
      <c r="AA1044" s="404">
        <f t="shared" ref="AA1044" si="3099">AA1043</f>
        <v>0</v>
      </c>
      <c r="AB1044" s="404">
        <f t="shared" ref="AB1044" si="3100">AB1043</f>
        <v>0</v>
      </c>
      <c r="AC1044" s="404">
        <f t="shared" ref="AC1044" si="3101">AC1043</f>
        <v>0</v>
      </c>
      <c r="AD1044" s="404">
        <f t="shared" ref="AD1044" si="3102">AD1043</f>
        <v>0</v>
      </c>
      <c r="AE1044" s="404">
        <f t="shared" ref="AE1044" si="3103">AE1043</f>
        <v>0</v>
      </c>
      <c r="AF1044" s="404">
        <f t="shared" ref="AF1044" si="3104">AF1043</f>
        <v>0</v>
      </c>
      <c r="AG1044" s="404">
        <f t="shared" ref="AG1044" si="3105">AG1043</f>
        <v>0</v>
      </c>
      <c r="AH1044" s="404">
        <f t="shared" ref="AH1044" si="3106">AH1043</f>
        <v>0</v>
      </c>
      <c r="AI1044" s="404">
        <f t="shared" ref="AI1044" si="3107">AI1043</f>
        <v>0</v>
      </c>
      <c r="AJ1044" s="404">
        <f t="shared" ref="AJ1044" si="3108">AJ1043</f>
        <v>0</v>
      </c>
      <c r="AK1044" s="404">
        <f t="shared" ref="AK1044" si="3109">AK1043</f>
        <v>0</v>
      </c>
      <c r="AL1044" s="404">
        <f t="shared" ref="AL1044" si="3110">AL1043</f>
        <v>0</v>
      </c>
      <c r="AM1044" s="299"/>
    </row>
    <row r="1045" spans="1:39" ht="15" hidden="1" customHeight="1" outlineLevel="1">
      <c r="A1045" s="524"/>
      <c r="B1045" s="287"/>
      <c r="C1045" s="284"/>
      <c r="D1045" s="284"/>
      <c r="E1045" s="284"/>
      <c r="F1045" s="284"/>
      <c r="G1045" s="284"/>
      <c r="H1045" s="284"/>
      <c r="I1045" s="284"/>
      <c r="J1045" s="284"/>
      <c r="K1045" s="284"/>
      <c r="L1045" s="284"/>
      <c r="M1045" s="284"/>
      <c r="N1045" s="284"/>
      <c r="O1045" s="284"/>
      <c r="P1045" s="284"/>
      <c r="Q1045" s="284"/>
      <c r="R1045" s="284"/>
      <c r="S1045" s="284"/>
      <c r="T1045" s="284"/>
      <c r="U1045" s="284"/>
      <c r="V1045" s="284"/>
      <c r="W1045" s="284"/>
      <c r="X1045" s="284"/>
      <c r="Y1045" s="405"/>
      <c r="Z1045" s="418"/>
      <c r="AA1045" s="418"/>
      <c r="AB1045" s="418"/>
      <c r="AC1045" s="418"/>
      <c r="AD1045" s="418"/>
      <c r="AE1045" s="418"/>
      <c r="AF1045" s="418"/>
      <c r="AG1045" s="418"/>
      <c r="AH1045" s="418"/>
      <c r="AI1045" s="418"/>
      <c r="AJ1045" s="418"/>
      <c r="AK1045" s="418"/>
      <c r="AL1045" s="418"/>
      <c r="AM1045" s="299"/>
    </row>
    <row r="1046" spans="1:39" ht="15" hidden="1" customHeight="1" outlineLevel="1">
      <c r="A1046" s="524"/>
      <c r="B1046" s="281" t="s">
        <v>499</v>
      </c>
      <c r="C1046" s="284"/>
      <c r="D1046" s="284"/>
      <c r="E1046" s="284"/>
      <c r="F1046" s="284"/>
      <c r="G1046" s="284"/>
      <c r="H1046" s="284"/>
      <c r="I1046" s="284"/>
      <c r="J1046" s="284"/>
      <c r="K1046" s="284"/>
      <c r="L1046" s="284"/>
      <c r="M1046" s="284"/>
      <c r="N1046" s="284"/>
      <c r="O1046" s="284"/>
      <c r="P1046" s="284"/>
      <c r="Q1046" s="284"/>
      <c r="R1046" s="284"/>
      <c r="S1046" s="284"/>
      <c r="T1046" s="284"/>
      <c r="U1046" s="284"/>
      <c r="V1046" s="284"/>
      <c r="W1046" s="284"/>
      <c r="X1046" s="284"/>
      <c r="Y1046" s="405"/>
      <c r="Z1046" s="418"/>
      <c r="AA1046" s="418"/>
      <c r="AB1046" s="418"/>
      <c r="AC1046" s="418"/>
      <c r="AD1046" s="418"/>
      <c r="AE1046" s="418"/>
      <c r="AF1046" s="418"/>
      <c r="AG1046" s="418"/>
      <c r="AH1046" s="418"/>
      <c r="AI1046" s="418"/>
      <c r="AJ1046" s="418"/>
      <c r="AK1046" s="418"/>
      <c r="AL1046" s="418"/>
      <c r="AM1046" s="299"/>
    </row>
    <row r="1047" spans="1:39" ht="15" hidden="1" customHeight="1" outlineLevel="1">
      <c r="A1047" s="524">
        <v>25</v>
      </c>
      <c r="B1047" s="421" t="s">
        <v>116</v>
      </c>
      <c r="C1047" s="284" t="s">
        <v>24</v>
      </c>
      <c r="D1047" s="288"/>
      <c r="E1047" s="288"/>
      <c r="F1047" s="288"/>
      <c r="G1047" s="288"/>
      <c r="H1047" s="288"/>
      <c r="I1047" s="288"/>
      <c r="J1047" s="288"/>
      <c r="K1047" s="288"/>
      <c r="L1047" s="288"/>
      <c r="M1047" s="288"/>
      <c r="N1047" s="288">
        <v>12</v>
      </c>
      <c r="O1047" s="288"/>
      <c r="P1047" s="288"/>
      <c r="Q1047" s="288"/>
      <c r="R1047" s="288"/>
      <c r="S1047" s="288"/>
      <c r="T1047" s="288"/>
      <c r="U1047" s="288"/>
      <c r="V1047" s="288"/>
      <c r="W1047" s="288"/>
      <c r="X1047" s="288"/>
      <c r="Y1047" s="419"/>
      <c r="Z1047" s="408"/>
      <c r="AA1047" s="408"/>
      <c r="AB1047" s="408"/>
      <c r="AC1047" s="408"/>
      <c r="AD1047" s="408"/>
      <c r="AE1047" s="408"/>
      <c r="AF1047" s="408"/>
      <c r="AG1047" s="408"/>
      <c r="AH1047" s="408"/>
      <c r="AI1047" s="408"/>
      <c r="AJ1047" s="408"/>
      <c r="AK1047" s="408"/>
      <c r="AL1047" s="408"/>
      <c r="AM1047" s="289">
        <f>SUM(Y1047:AL1047)</f>
        <v>0</v>
      </c>
    </row>
    <row r="1048" spans="1:39" ht="15" hidden="1" customHeight="1" outlineLevel="1">
      <c r="A1048" s="524"/>
      <c r="B1048" s="287" t="s">
        <v>345</v>
      </c>
      <c r="C1048" s="284" t="s">
        <v>162</v>
      </c>
      <c r="D1048" s="288"/>
      <c r="E1048" s="288"/>
      <c r="F1048" s="288"/>
      <c r="G1048" s="288"/>
      <c r="H1048" s="288"/>
      <c r="I1048" s="288"/>
      <c r="J1048" s="288"/>
      <c r="K1048" s="288"/>
      <c r="L1048" s="288"/>
      <c r="M1048" s="288"/>
      <c r="N1048" s="288">
        <f>N1047</f>
        <v>12</v>
      </c>
      <c r="O1048" s="288"/>
      <c r="P1048" s="288"/>
      <c r="Q1048" s="288"/>
      <c r="R1048" s="288"/>
      <c r="S1048" s="288"/>
      <c r="T1048" s="288"/>
      <c r="U1048" s="288"/>
      <c r="V1048" s="288"/>
      <c r="W1048" s="288"/>
      <c r="X1048" s="288"/>
      <c r="Y1048" s="404">
        <f>Y1047</f>
        <v>0</v>
      </c>
      <c r="Z1048" s="404">
        <f t="shared" ref="Z1048" si="3111">Z1047</f>
        <v>0</v>
      </c>
      <c r="AA1048" s="404">
        <f t="shared" ref="AA1048" si="3112">AA1047</f>
        <v>0</v>
      </c>
      <c r="AB1048" s="404">
        <f t="shared" ref="AB1048" si="3113">AB1047</f>
        <v>0</v>
      </c>
      <c r="AC1048" s="404">
        <f t="shared" ref="AC1048" si="3114">AC1047</f>
        <v>0</v>
      </c>
      <c r="AD1048" s="404">
        <f t="shared" ref="AD1048" si="3115">AD1047</f>
        <v>0</v>
      </c>
      <c r="AE1048" s="404">
        <f t="shared" ref="AE1048" si="3116">AE1047</f>
        <v>0</v>
      </c>
      <c r="AF1048" s="404">
        <f t="shared" ref="AF1048" si="3117">AF1047</f>
        <v>0</v>
      </c>
      <c r="AG1048" s="404">
        <f t="shared" ref="AG1048" si="3118">AG1047</f>
        <v>0</v>
      </c>
      <c r="AH1048" s="404">
        <f t="shared" ref="AH1048" si="3119">AH1047</f>
        <v>0</v>
      </c>
      <c r="AI1048" s="404">
        <f t="shared" ref="AI1048" si="3120">AI1047</f>
        <v>0</v>
      </c>
      <c r="AJ1048" s="404">
        <f t="shared" ref="AJ1048" si="3121">AJ1047</f>
        <v>0</v>
      </c>
      <c r="AK1048" s="404">
        <f t="shared" ref="AK1048" si="3122">AK1047</f>
        <v>0</v>
      </c>
      <c r="AL1048" s="404">
        <f t="shared" ref="AL1048" si="3123">AL1047</f>
        <v>0</v>
      </c>
      <c r="AM1048" s="299"/>
    </row>
    <row r="1049" spans="1:39" ht="15" hidden="1" customHeight="1" outlineLevel="1">
      <c r="A1049" s="524"/>
      <c r="B1049" s="287"/>
      <c r="C1049" s="284"/>
      <c r="D1049" s="284"/>
      <c r="E1049" s="284"/>
      <c r="F1049" s="284"/>
      <c r="G1049" s="284"/>
      <c r="H1049" s="284"/>
      <c r="I1049" s="284"/>
      <c r="J1049" s="284"/>
      <c r="K1049" s="284"/>
      <c r="L1049" s="284"/>
      <c r="M1049" s="284"/>
      <c r="N1049" s="284"/>
      <c r="O1049" s="284"/>
      <c r="P1049" s="284"/>
      <c r="Q1049" s="284"/>
      <c r="R1049" s="284"/>
      <c r="S1049" s="284"/>
      <c r="T1049" s="284"/>
      <c r="U1049" s="284"/>
      <c r="V1049" s="284"/>
      <c r="W1049" s="284"/>
      <c r="X1049" s="284"/>
      <c r="Y1049" s="405"/>
      <c r="Z1049" s="418"/>
      <c r="AA1049" s="418"/>
      <c r="AB1049" s="418"/>
      <c r="AC1049" s="418"/>
      <c r="AD1049" s="418"/>
      <c r="AE1049" s="418"/>
      <c r="AF1049" s="418"/>
      <c r="AG1049" s="418"/>
      <c r="AH1049" s="418"/>
      <c r="AI1049" s="418"/>
      <c r="AJ1049" s="418"/>
      <c r="AK1049" s="418"/>
      <c r="AL1049" s="418"/>
      <c r="AM1049" s="299"/>
    </row>
    <row r="1050" spans="1:39" ht="15" hidden="1" customHeight="1" outlineLevel="1">
      <c r="A1050" s="524">
        <v>26</v>
      </c>
      <c r="B1050" s="421" t="s">
        <v>117</v>
      </c>
      <c r="C1050" s="284" t="s">
        <v>24</v>
      </c>
      <c r="D1050" s="288"/>
      <c r="E1050" s="288"/>
      <c r="F1050" s="288"/>
      <c r="G1050" s="288"/>
      <c r="H1050" s="288"/>
      <c r="I1050" s="288"/>
      <c r="J1050" s="288"/>
      <c r="K1050" s="288"/>
      <c r="L1050" s="288"/>
      <c r="M1050" s="288"/>
      <c r="N1050" s="288">
        <v>12</v>
      </c>
      <c r="O1050" s="288"/>
      <c r="P1050" s="288"/>
      <c r="Q1050" s="288"/>
      <c r="R1050" s="288"/>
      <c r="S1050" s="288"/>
      <c r="T1050" s="288"/>
      <c r="U1050" s="288"/>
      <c r="V1050" s="288"/>
      <c r="W1050" s="288"/>
      <c r="X1050" s="288"/>
      <c r="Y1050" s="419"/>
      <c r="Z1050" s="408"/>
      <c r="AA1050" s="408"/>
      <c r="AB1050" s="408"/>
      <c r="AC1050" s="408"/>
      <c r="AD1050" s="408"/>
      <c r="AE1050" s="408"/>
      <c r="AF1050" s="408"/>
      <c r="AG1050" s="408"/>
      <c r="AH1050" s="408"/>
      <c r="AI1050" s="408"/>
      <c r="AJ1050" s="408"/>
      <c r="AK1050" s="408"/>
      <c r="AL1050" s="408"/>
      <c r="AM1050" s="289">
        <f>SUM(Y1050:AL1050)</f>
        <v>0</v>
      </c>
    </row>
    <row r="1051" spans="1:39" ht="15" hidden="1" customHeight="1" outlineLevel="1">
      <c r="A1051" s="524"/>
      <c r="B1051" s="287" t="s">
        <v>345</v>
      </c>
      <c r="C1051" s="284" t="s">
        <v>162</v>
      </c>
      <c r="D1051" s="288"/>
      <c r="E1051" s="288"/>
      <c r="F1051" s="288"/>
      <c r="G1051" s="288"/>
      <c r="H1051" s="288"/>
      <c r="I1051" s="288"/>
      <c r="J1051" s="288"/>
      <c r="K1051" s="288"/>
      <c r="L1051" s="288"/>
      <c r="M1051" s="288"/>
      <c r="N1051" s="288">
        <f>N1050</f>
        <v>12</v>
      </c>
      <c r="O1051" s="288"/>
      <c r="P1051" s="288"/>
      <c r="Q1051" s="288"/>
      <c r="R1051" s="288"/>
      <c r="S1051" s="288"/>
      <c r="T1051" s="288"/>
      <c r="U1051" s="288"/>
      <c r="V1051" s="288"/>
      <c r="W1051" s="288"/>
      <c r="X1051" s="288"/>
      <c r="Y1051" s="404">
        <f>Y1050</f>
        <v>0</v>
      </c>
      <c r="Z1051" s="404">
        <f t="shared" ref="Z1051" si="3124">Z1050</f>
        <v>0</v>
      </c>
      <c r="AA1051" s="404">
        <f t="shared" ref="AA1051" si="3125">AA1050</f>
        <v>0</v>
      </c>
      <c r="AB1051" s="404">
        <f t="shared" ref="AB1051" si="3126">AB1050</f>
        <v>0</v>
      </c>
      <c r="AC1051" s="404">
        <f t="shared" ref="AC1051" si="3127">AC1050</f>
        <v>0</v>
      </c>
      <c r="AD1051" s="404">
        <f t="shared" ref="AD1051" si="3128">AD1050</f>
        <v>0</v>
      </c>
      <c r="AE1051" s="404">
        <f t="shared" ref="AE1051" si="3129">AE1050</f>
        <v>0</v>
      </c>
      <c r="AF1051" s="404">
        <f t="shared" ref="AF1051" si="3130">AF1050</f>
        <v>0</v>
      </c>
      <c r="AG1051" s="404">
        <f t="shared" ref="AG1051" si="3131">AG1050</f>
        <v>0</v>
      </c>
      <c r="AH1051" s="404">
        <f t="shared" ref="AH1051" si="3132">AH1050</f>
        <v>0</v>
      </c>
      <c r="AI1051" s="404">
        <f t="shared" ref="AI1051" si="3133">AI1050</f>
        <v>0</v>
      </c>
      <c r="AJ1051" s="404">
        <f t="shared" ref="AJ1051" si="3134">AJ1050</f>
        <v>0</v>
      </c>
      <c r="AK1051" s="404">
        <f t="shared" ref="AK1051" si="3135">AK1050</f>
        <v>0</v>
      </c>
      <c r="AL1051" s="404">
        <f t="shared" ref="AL1051" si="3136">AL1050</f>
        <v>0</v>
      </c>
      <c r="AM1051" s="299"/>
    </row>
    <row r="1052" spans="1:39" ht="15" hidden="1" customHeight="1" outlineLevel="1">
      <c r="A1052" s="524"/>
      <c r="B1052" s="287"/>
      <c r="C1052" s="284"/>
      <c r="D1052" s="284"/>
      <c r="E1052" s="284"/>
      <c r="F1052" s="284"/>
      <c r="G1052" s="284"/>
      <c r="H1052" s="284"/>
      <c r="I1052" s="284"/>
      <c r="J1052" s="284"/>
      <c r="K1052" s="284"/>
      <c r="L1052" s="284"/>
      <c r="M1052" s="284"/>
      <c r="N1052" s="284"/>
      <c r="O1052" s="284"/>
      <c r="P1052" s="284"/>
      <c r="Q1052" s="284"/>
      <c r="R1052" s="284"/>
      <c r="S1052" s="284"/>
      <c r="T1052" s="284"/>
      <c r="U1052" s="284"/>
      <c r="V1052" s="284"/>
      <c r="W1052" s="284"/>
      <c r="X1052" s="284"/>
      <c r="Y1052" s="405"/>
      <c r="Z1052" s="418"/>
      <c r="AA1052" s="418"/>
      <c r="AB1052" s="418"/>
      <c r="AC1052" s="418"/>
      <c r="AD1052" s="418"/>
      <c r="AE1052" s="418"/>
      <c r="AF1052" s="418"/>
      <c r="AG1052" s="418"/>
      <c r="AH1052" s="418"/>
      <c r="AI1052" s="418"/>
      <c r="AJ1052" s="418"/>
      <c r="AK1052" s="418"/>
      <c r="AL1052" s="418"/>
      <c r="AM1052" s="299"/>
    </row>
    <row r="1053" spans="1:39" ht="15" hidden="1" customHeight="1" outlineLevel="1">
      <c r="A1053" s="524">
        <v>27</v>
      </c>
      <c r="B1053" s="421" t="s">
        <v>118</v>
      </c>
      <c r="C1053" s="284" t="s">
        <v>24</v>
      </c>
      <c r="D1053" s="288"/>
      <c r="E1053" s="288"/>
      <c r="F1053" s="288"/>
      <c r="G1053" s="288"/>
      <c r="H1053" s="288"/>
      <c r="I1053" s="288"/>
      <c r="J1053" s="288"/>
      <c r="K1053" s="288"/>
      <c r="L1053" s="288"/>
      <c r="M1053" s="288"/>
      <c r="N1053" s="288">
        <v>12</v>
      </c>
      <c r="O1053" s="288"/>
      <c r="P1053" s="288"/>
      <c r="Q1053" s="288"/>
      <c r="R1053" s="288"/>
      <c r="S1053" s="288"/>
      <c r="T1053" s="288"/>
      <c r="U1053" s="288"/>
      <c r="V1053" s="288"/>
      <c r="W1053" s="288"/>
      <c r="X1053" s="288"/>
      <c r="Y1053" s="419"/>
      <c r="Z1053" s="408"/>
      <c r="AA1053" s="408"/>
      <c r="AB1053" s="408"/>
      <c r="AC1053" s="408"/>
      <c r="AD1053" s="408"/>
      <c r="AE1053" s="408"/>
      <c r="AF1053" s="408"/>
      <c r="AG1053" s="408"/>
      <c r="AH1053" s="408"/>
      <c r="AI1053" s="408"/>
      <c r="AJ1053" s="408"/>
      <c r="AK1053" s="408"/>
      <c r="AL1053" s="408"/>
      <c r="AM1053" s="289">
        <f>SUM(Y1053:AL1053)</f>
        <v>0</v>
      </c>
    </row>
    <row r="1054" spans="1:39" ht="15" hidden="1" customHeight="1" outlineLevel="1">
      <c r="A1054" s="524"/>
      <c r="B1054" s="287" t="s">
        <v>345</v>
      </c>
      <c r="C1054" s="284" t="s">
        <v>162</v>
      </c>
      <c r="D1054" s="288"/>
      <c r="E1054" s="288"/>
      <c r="F1054" s="288"/>
      <c r="G1054" s="288"/>
      <c r="H1054" s="288"/>
      <c r="I1054" s="288"/>
      <c r="J1054" s="288"/>
      <c r="K1054" s="288"/>
      <c r="L1054" s="288"/>
      <c r="M1054" s="288"/>
      <c r="N1054" s="288">
        <f>N1053</f>
        <v>12</v>
      </c>
      <c r="O1054" s="288"/>
      <c r="P1054" s="288"/>
      <c r="Q1054" s="288"/>
      <c r="R1054" s="288"/>
      <c r="S1054" s="288"/>
      <c r="T1054" s="288"/>
      <c r="U1054" s="288"/>
      <c r="V1054" s="288"/>
      <c r="W1054" s="288"/>
      <c r="X1054" s="288"/>
      <c r="Y1054" s="404">
        <f>Y1053</f>
        <v>0</v>
      </c>
      <c r="Z1054" s="404">
        <f t="shared" ref="Z1054" si="3137">Z1053</f>
        <v>0</v>
      </c>
      <c r="AA1054" s="404">
        <f t="shared" ref="AA1054" si="3138">AA1053</f>
        <v>0</v>
      </c>
      <c r="AB1054" s="404">
        <f t="shared" ref="AB1054" si="3139">AB1053</f>
        <v>0</v>
      </c>
      <c r="AC1054" s="404">
        <f t="shared" ref="AC1054" si="3140">AC1053</f>
        <v>0</v>
      </c>
      <c r="AD1054" s="404">
        <f t="shared" ref="AD1054" si="3141">AD1053</f>
        <v>0</v>
      </c>
      <c r="AE1054" s="404">
        <f t="shared" ref="AE1054" si="3142">AE1053</f>
        <v>0</v>
      </c>
      <c r="AF1054" s="404">
        <f t="shared" ref="AF1054" si="3143">AF1053</f>
        <v>0</v>
      </c>
      <c r="AG1054" s="404">
        <f t="shared" ref="AG1054" si="3144">AG1053</f>
        <v>0</v>
      </c>
      <c r="AH1054" s="404">
        <f t="shared" ref="AH1054" si="3145">AH1053</f>
        <v>0</v>
      </c>
      <c r="AI1054" s="404">
        <f t="shared" ref="AI1054" si="3146">AI1053</f>
        <v>0</v>
      </c>
      <c r="AJ1054" s="404">
        <f t="shared" ref="AJ1054" si="3147">AJ1053</f>
        <v>0</v>
      </c>
      <c r="AK1054" s="404">
        <f t="shared" ref="AK1054" si="3148">AK1053</f>
        <v>0</v>
      </c>
      <c r="AL1054" s="404">
        <f t="shared" ref="AL1054" si="3149">AL1053</f>
        <v>0</v>
      </c>
      <c r="AM1054" s="299"/>
    </row>
    <row r="1055" spans="1:39" ht="15" hidden="1" customHeight="1" outlineLevel="1">
      <c r="A1055" s="524"/>
      <c r="B1055" s="287"/>
      <c r="C1055" s="284"/>
      <c r="D1055" s="284"/>
      <c r="E1055" s="284"/>
      <c r="F1055" s="284"/>
      <c r="G1055" s="284"/>
      <c r="H1055" s="284"/>
      <c r="I1055" s="284"/>
      <c r="J1055" s="284"/>
      <c r="K1055" s="284"/>
      <c r="L1055" s="284"/>
      <c r="M1055" s="284"/>
      <c r="N1055" s="284"/>
      <c r="O1055" s="284"/>
      <c r="P1055" s="284"/>
      <c r="Q1055" s="284"/>
      <c r="R1055" s="284"/>
      <c r="S1055" s="284"/>
      <c r="T1055" s="284"/>
      <c r="U1055" s="284"/>
      <c r="V1055" s="284"/>
      <c r="W1055" s="284"/>
      <c r="X1055" s="284"/>
      <c r="Y1055" s="405"/>
      <c r="Z1055" s="418"/>
      <c r="AA1055" s="418"/>
      <c r="AB1055" s="418"/>
      <c r="AC1055" s="418"/>
      <c r="AD1055" s="418"/>
      <c r="AE1055" s="418"/>
      <c r="AF1055" s="418"/>
      <c r="AG1055" s="418"/>
      <c r="AH1055" s="418"/>
      <c r="AI1055" s="418"/>
      <c r="AJ1055" s="418"/>
      <c r="AK1055" s="418"/>
      <c r="AL1055" s="418"/>
      <c r="AM1055" s="299"/>
    </row>
    <row r="1056" spans="1:39" ht="15" hidden="1" customHeight="1" outlineLevel="1">
      <c r="A1056" s="524">
        <v>28</v>
      </c>
      <c r="B1056" s="421" t="s">
        <v>119</v>
      </c>
      <c r="C1056" s="284" t="s">
        <v>24</v>
      </c>
      <c r="D1056" s="288"/>
      <c r="E1056" s="288"/>
      <c r="F1056" s="288"/>
      <c r="G1056" s="288"/>
      <c r="H1056" s="288"/>
      <c r="I1056" s="288"/>
      <c r="J1056" s="288"/>
      <c r="K1056" s="288"/>
      <c r="L1056" s="288"/>
      <c r="M1056" s="288"/>
      <c r="N1056" s="288">
        <v>12</v>
      </c>
      <c r="O1056" s="288"/>
      <c r="P1056" s="288"/>
      <c r="Q1056" s="288"/>
      <c r="R1056" s="288"/>
      <c r="S1056" s="288"/>
      <c r="T1056" s="288"/>
      <c r="U1056" s="288"/>
      <c r="V1056" s="288"/>
      <c r="W1056" s="288"/>
      <c r="X1056" s="288"/>
      <c r="Y1056" s="419"/>
      <c r="Z1056" s="408"/>
      <c r="AA1056" s="408"/>
      <c r="AB1056" s="408"/>
      <c r="AC1056" s="408"/>
      <c r="AD1056" s="408"/>
      <c r="AE1056" s="408"/>
      <c r="AF1056" s="408"/>
      <c r="AG1056" s="408"/>
      <c r="AH1056" s="408"/>
      <c r="AI1056" s="408"/>
      <c r="AJ1056" s="408"/>
      <c r="AK1056" s="408"/>
      <c r="AL1056" s="408"/>
      <c r="AM1056" s="289">
        <f>SUM(Y1056:AL1056)</f>
        <v>0</v>
      </c>
    </row>
    <row r="1057" spans="1:39" ht="15" hidden="1" customHeight="1" outlineLevel="1">
      <c r="A1057" s="524"/>
      <c r="B1057" s="287" t="s">
        <v>345</v>
      </c>
      <c r="C1057" s="284" t="s">
        <v>162</v>
      </c>
      <c r="D1057" s="288"/>
      <c r="E1057" s="288"/>
      <c r="F1057" s="288"/>
      <c r="G1057" s="288"/>
      <c r="H1057" s="288"/>
      <c r="I1057" s="288"/>
      <c r="J1057" s="288"/>
      <c r="K1057" s="288"/>
      <c r="L1057" s="288"/>
      <c r="M1057" s="288"/>
      <c r="N1057" s="288">
        <f>N1056</f>
        <v>12</v>
      </c>
      <c r="O1057" s="288"/>
      <c r="P1057" s="288"/>
      <c r="Q1057" s="288"/>
      <c r="R1057" s="288"/>
      <c r="S1057" s="288"/>
      <c r="T1057" s="288"/>
      <c r="U1057" s="288"/>
      <c r="V1057" s="288"/>
      <c r="W1057" s="288"/>
      <c r="X1057" s="288"/>
      <c r="Y1057" s="404">
        <f>Y1056</f>
        <v>0</v>
      </c>
      <c r="Z1057" s="404">
        <f>Z1056</f>
        <v>0</v>
      </c>
      <c r="AA1057" s="404">
        <f t="shared" ref="AA1057" si="3150">AA1056</f>
        <v>0</v>
      </c>
      <c r="AB1057" s="404">
        <f t="shared" ref="AB1057" si="3151">AB1056</f>
        <v>0</v>
      </c>
      <c r="AC1057" s="404">
        <f t="shared" ref="AC1057" si="3152">AC1056</f>
        <v>0</v>
      </c>
      <c r="AD1057" s="404">
        <f t="shared" ref="AD1057" si="3153">AD1056</f>
        <v>0</v>
      </c>
      <c r="AE1057" s="404">
        <f>AE1056</f>
        <v>0</v>
      </c>
      <c r="AF1057" s="404">
        <f t="shared" ref="AF1057" si="3154">AF1056</f>
        <v>0</v>
      </c>
      <c r="AG1057" s="404">
        <f t="shared" ref="AG1057" si="3155">AG1056</f>
        <v>0</v>
      </c>
      <c r="AH1057" s="404">
        <f t="shared" ref="AH1057" si="3156">AH1056</f>
        <v>0</v>
      </c>
      <c r="AI1057" s="404">
        <f t="shared" ref="AI1057" si="3157">AI1056</f>
        <v>0</v>
      </c>
      <c r="AJ1057" s="404">
        <f t="shared" ref="AJ1057" si="3158">AJ1056</f>
        <v>0</v>
      </c>
      <c r="AK1057" s="404">
        <f t="shared" ref="AK1057" si="3159">AK1056</f>
        <v>0</v>
      </c>
      <c r="AL1057" s="404">
        <f t="shared" ref="AL1057" si="3160">AL1056</f>
        <v>0</v>
      </c>
      <c r="AM1057" s="299"/>
    </row>
    <row r="1058" spans="1:39" ht="15" hidden="1" customHeight="1" outlineLevel="1">
      <c r="A1058" s="524"/>
      <c r="B1058" s="287"/>
      <c r="C1058" s="284"/>
      <c r="D1058" s="284"/>
      <c r="E1058" s="284"/>
      <c r="F1058" s="284"/>
      <c r="G1058" s="284"/>
      <c r="H1058" s="284"/>
      <c r="I1058" s="284"/>
      <c r="J1058" s="284"/>
      <c r="K1058" s="284"/>
      <c r="L1058" s="284"/>
      <c r="M1058" s="284"/>
      <c r="N1058" s="284"/>
      <c r="O1058" s="284"/>
      <c r="P1058" s="284"/>
      <c r="Q1058" s="284"/>
      <c r="R1058" s="284"/>
      <c r="S1058" s="284"/>
      <c r="T1058" s="284"/>
      <c r="U1058" s="284"/>
      <c r="V1058" s="284"/>
      <c r="W1058" s="284"/>
      <c r="X1058" s="284"/>
      <c r="Y1058" s="405"/>
      <c r="Z1058" s="418"/>
      <c r="AA1058" s="418"/>
      <c r="AB1058" s="418"/>
      <c r="AC1058" s="418"/>
      <c r="AD1058" s="418"/>
      <c r="AE1058" s="418"/>
      <c r="AF1058" s="418"/>
      <c r="AG1058" s="418"/>
      <c r="AH1058" s="418"/>
      <c r="AI1058" s="418"/>
      <c r="AJ1058" s="418"/>
      <c r="AK1058" s="418"/>
      <c r="AL1058" s="418"/>
      <c r="AM1058" s="299"/>
    </row>
    <row r="1059" spans="1:39" ht="15" hidden="1" customHeight="1" outlineLevel="1">
      <c r="A1059" s="524">
        <v>29</v>
      </c>
      <c r="B1059" s="421" t="s">
        <v>120</v>
      </c>
      <c r="C1059" s="284" t="s">
        <v>24</v>
      </c>
      <c r="D1059" s="288"/>
      <c r="E1059" s="288"/>
      <c r="F1059" s="288"/>
      <c r="G1059" s="288"/>
      <c r="H1059" s="288"/>
      <c r="I1059" s="288"/>
      <c r="J1059" s="288"/>
      <c r="K1059" s="288"/>
      <c r="L1059" s="288"/>
      <c r="M1059" s="288"/>
      <c r="N1059" s="288">
        <v>3</v>
      </c>
      <c r="O1059" s="288"/>
      <c r="P1059" s="288"/>
      <c r="Q1059" s="288"/>
      <c r="R1059" s="288"/>
      <c r="S1059" s="288"/>
      <c r="T1059" s="288"/>
      <c r="U1059" s="288"/>
      <c r="V1059" s="288"/>
      <c r="W1059" s="288"/>
      <c r="X1059" s="288"/>
      <c r="Y1059" s="419"/>
      <c r="Z1059" s="408"/>
      <c r="AA1059" s="408"/>
      <c r="AB1059" s="408"/>
      <c r="AC1059" s="408"/>
      <c r="AD1059" s="408"/>
      <c r="AE1059" s="408"/>
      <c r="AF1059" s="408"/>
      <c r="AG1059" s="408"/>
      <c r="AH1059" s="408"/>
      <c r="AI1059" s="408"/>
      <c r="AJ1059" s="408"/>
      <c r="AK1059" s="408"/>
      <c r="AL1059" s="408"/>
      <c r="AM1059" s="289">
        <f>SUM(Y1059:AL1059)</f>
        <v>0</v>
      </c>
    </row>
    <row r="1060" spans="1:39" ht="15" hidden="1" customHeight="1" outlineLevel="1">
      <c r="A1060" s="524"/>
      <c r="B1060" s="287" t="s">
        <v>345</v>
      </c>
      <c r="C1060" s="284" t="s">
        <v>162</v>
      </c>
      <c r="D1060" s="288"/>
      <c r="E1060" s="288"/>
      <c r="F1060" s="288"/>
      <c r="G1060" s="288"/>
      <c r="H1060" s="288"/>
      <c r="I1060" s="288"/>
      <c r="J1060" s="288"/>
      <c r="K1060" s="288"/>
      <c r="L1060" s="288"/>
      <c r="M1060" s="288"/>
      <c r="N1060" s="288">
        <f>N1059</f>
        <v>3</v>
      </c>
      <c r="O1060" s="288"/>
      <c r="P1060" s="288"/>
      <c r="Q1060" s="288"/>
      <c r="R1060" s="288"/>
      <c r="S1060" s="288"/>
      <c r="T1060" s="288"/>
      <c r="U1060" s="288"/>
      <c r="V1060" s="288"/>
      <c r="W1060" s="288"/>
      <c r="X1060" s="288"/>
      <c r="Y1060" s="404">
        <f>Y1059</f>
        <v>0</v>
      </c>
      <c r="Z1060" s="404">
        <f t="shared" ref="Z1060" si="3161">Z1059</f>
        <v>0</v>
      </c>
      <c r="AA1060" s="404">
        <f t="shared" ref="AA1060" si="3162">AA1059</f>
        <v>0</v>
      </c>
      <c r="AB1060" s="404">
        <f t="shared" ref="AB1060" si="3163">AB1059</f>
        <v>0</v>
      </c>
      <c r="AC1060" s="404">
        <f t="shared" ref="AC1060" si="3164">AC1059</f>
        <v>0</v>
      </c>
      <c r="AD1060" s="404">
        <f t="shared" ref="AD1060" si="3165">AD1059</f>
        <v>0</v>
      </c>
      <c r="AE1060" s="404">
        <f t="shared" ref="AE1060" si="3166">AE1059</f>
        <v>0</v>
      </c>
      <c r="AF1060" s="404">
        <f t="shared" ref="AF1060" si="3167">AF1059</f>
        <v>0</v>
      </c>
      <c r="AG1060" s="404">
        <f t="shared" ref="AG1060" si="3168">AG1059</f>
        <v>0</v>
      </c>
      <c r="AH1060" s="404">
        <f t="shared" ref="AH1060" si="3169">AH1059</f>
        <v>0</v>
      </c>
      <c r="AI1060" s="404">
        <f t="shared" ref="AI1060" si="3170">AI1059</f>
        <v>0</v>
      </c>
      <c r="AJ1060" s="404">
        <f t="shared" ref="AJ1060" si="3171">AJ1059</f>
        <v>0</v>
      </c>
      <c r="AK1060" s="404">
        <f t="shared" ref="AK1060" si="3172">AK1059</f>
        <v>0</v>
      </c>
      <c r="AL1060" s="404">
        <f t="shared" ref="AL1060" si="3173">AL1059</f>
        <v>0</v>
      </c>
      <c r="AM1060" s="299"/>
    </row>
    <row r="1061" spans="1:39" ht="15" hidden="1" customHeight="1" outlineLevel="1">
      <c r="A1061" s="524"/>
      <c r="B1061" s="287"/>
      <c r="C1061" s="284"/>
      <c r="D1061" s="284"/>
      <c r="E1061" s="284"/>
      <c r="F1061" s="284"/>
      <c r="G1061" s="284"/>
      <c r="H1061" s="284"/>
      <c r="I1061" s="284"/>
      <c r="J1061" s="284"/>
      <c r="K1061" s="284"/>
      <c r="L1061" s="284"/>
      <c r="M1061" s="284"/>
      <c r="N1061" s="284"/>
      <c r="O1061" s="284"/>
      <c r="P1061" s="284"/>
      <c r="Q1061" s="284"/>
      <c r="R1061" s="284"/>
      <c r="S1061" s="284"/>
      <c r="T1061" s="284"/>
      <c r="U1061" s="284"/>
      <c r="V1061" s="284"/>
      <c r="W1061" s="284"/>
      <c r="X1061" s="284"/>
      <c r="Y1061" s="405"/>
      <c r="Z1061" s="418"/>
      <c r="AA1061" s="418"/>
      <c r="AB1061" s="418"/>
      <c r="AC1061" s="418"/>
      <c r="AD1061" s="418"/>
      <c r="AE1061" s="418"/>
      <c r="AF1061" s="418"/>
      <c r="AG1061" s="418"/>
      <c r="AH1061" s="418"/>
      <c r="AI1061" s="418"/>
      <c r="AJ1061" s="418"/>
      <c r="AK1061" s="418"/>
      <c r="AL1061" s="418"/>
      <c r="AM1061" s="299"/>
    </row>
    <row r="1062" spans="1:39" ht="15" hidden="1" customHeight="1" outlineLevel="1">
      <c r="A1062" s="524">
        <v>30</v>
      </c>
      <c r="B1062" s="421" t="s">
        <v>121</v>
      </c>
      <c r="C1062" s="284" t="s">
        <v>24</v>
      </c>
      <c r="D1062" s="288"/>
      <c r="E1062" s="288"/>
      <c r="F1062" s="288"/>
      <c r="G1062" s="288"/>
      <c r="H1062" s="288"/>
      <c r="I1062" s="288"/>
      <c r="J1062" s="288"/>
      <c r="K1062" s="288"/>
      <c r="L1062" s="288"/>
      <c r="M1062" s="288"/>
      <c r="N1062" s="288">
        <v>12</v>
      </c>
      <c r="O1062" s="288"/>
      <c r="P1062" s="288"/>
      <c r="Q1062" s="288"/>
      <c r="R1062" s="288"/>
      <c r="S1062" s="288"/>
      <c r="T1062" s="288"/>
      <c r="U1062" s="288"/>
      <c r="V1062" s="288"/>
      <c r="W1062" s="288"/>
      <c r="X1062" s="288"/>
      <c r="Y1062" s="419"/>
      <c r="Z1062" s="408"/>
      <c r="AA1062" s="408"/>
      <c r="AB1062" s="408"/>
      <c r="AC1062" s="408"/>
      <c r="AD1062" s="408"/>
      <c r="AE1062" s="408"/>
      <c r="AF1062" s="408"/>
      <c r="AG1062" s="408"/>
      <c r="AH1062" s="408"/>
      <c r="AI1062" s="408"/>
      <c r="AJ1062" s="408"/>
      <c r="AK1062" s="408"/>
      <c r="AL1062" s="408"/>
      <c r="AM1062" s="289">
        <f>SUM(Y1062:AL1062)</f>
        <v>0</v>
      </c>
    </row>
    <row r="1063" spans="1:39" ht="15" hidden="1" customHeight="1" outlineLevel="1">
      <c r="A1063" s="524"/>
      <c r="B1063" s="287" t="s">
        <v>345</v>
      </c>
      <c r="C1063" s="284" t="s">
        <v>162</v>
      </c>
      <c r="D1063" s="288"/>
      <c r="E1063" s="288"/>
      <c r="F1063" s="288"/>
      <c r="G1063" s="288"/>
      <c r="H1063" s="288"/>
      <c r="I1063" s="288"/>
      <c r="J1063" s="288"/>
      <c r="K1063" s="288"/>
      <c r="L1063" s="288"/>
      <c r="M1063" s="288"/>
      <c r="N1063" s="288">
        <f>N1062</f>
        <v>12</v>
      </c>
      <c r="O1063" s="288"/>
      <c r="P1063" s="288"/>
      <c r="Q1063" s="288"/>
      <c r="R1063" s="288"/>
      <c r="S1063" s="288"/>
      <c r="T1063" s="288"/>
      <c r="U1063" s="288"/>
      <c r="V1063" s="288"/>
      <c r="W1063" s="288"/>
      <c r="X1063" s="288"/>
      <c r="Y1063" s="404">
        <f>Y1062</f>
        <v>0</v>
      </c>
      <c r="Z1063" s="404">
        <f t="shared" ref="Z1063" si="3174">Z1062</f>
        <v>0</v>
      </c>
      <c r="AA1063" s="404">
        <f t="shared" ref="AA1063" si="3175">AA1062</f>
        <v>0</v>
      </c>
      <c r="AB1063" s="404">
        <f t="shared" ref="AB1063" si="3176">AB1062</f>
        <v>0</v>
      </c>
      <c r="AC1063" s="404">
        <f t="shared" ref="AC1063" si="3177">AC1062</f>
        <v>0</v>
      </c>
      <c r="AD1063" s="404">
        <f t="shared" ref="AD1063" si="3178">AD1062</f>
        <v>0</v>
      </c>
      <c r="AE1063" s="404">
        <f t="shared" ref="AE1063" si="3179">AE1062</f>
        <v>0</v>
      </c>
      <c r="AF1063" s="404">
        <f t="shared" ref="AF1063" si="3180">AF1062</f>
        <v>0</v>
      </c>
      <c r="AG1063" s="404">
        <f t="shared" ref="AG1063" si="3181">AG1062</f>
        <v>0</v>
      </c>
      <c r="AH1063" s="404">
        <f t="shared" ref="AH1063" si="3182">AH1062</f>
        <v>0</v>
      </c>
      <c r="AI1063" s="404">
        <f t="shared" ref="AI1063" si="3183">AI1062</f>
        <v>0</v>
      </c>
      <c r="AJ1063" s="404">
        <f t="shared" ref="AJ1063" si="3184">AJ1062</f>
        <v>0</v>
      </c>
      <c r="AK1063" s="404">
        <f t="shared" ref="AK1063" si="3185">AK1062</f>
        <v>0</v>
      </c>
      <c r="AL1063" s="404">
        <f t="shared" ref="AL1063" si="3186">AL1062</f>
        <v>0</v>
      </c>
      <c r="AM1063" s="299"/>
    </row>
    <row r="1064" spans="1:39" ht="15" hidden="1" customHeight="1" outlineLevel="1">
      <c r="A1064" s="524"/>
      <c r="B1064" s="287"/>
      <c r="C1064" s="284"/>
      <c r="D1064" s="284"/>
      <c r="E1064" s="284"/>
      <c r="F1064" s="284"/>
      <c r="G1064" s="284"/>
      <c r="H1064" s="284"/>
      <c r="I1064" s="284"/>
      <c r="J1064" s="284"/>
      <c r="K1064" s="284"/>
      <c r="L1064" s="284"/>
      <c r="M1064" s="284"/>
      <c r="N1064" s="284"/>
      <c r="O1064" s="284"/>
      <c r="P1064" s="284"/>
      <c r="Q1064" s="284"/>
      <c r="R1064" s="284"/>
      <c r="S1064" s="284"/>
      <c r="T1064" s="284"/>
      <c r="U1064" s="284"/>
      <c r="V1064" s="284"/>
      <c r="W1064" s="284"/>
      <c r="X1064" s="284"/>
      <c r="Y1064" s="405"/>
      <c r="Z1064" s="418"/>
      <c r="AA1064" s="418"/>
      <c r="AB1064" s="418"/>
      <c r="AC1064" s="418"/>
      <c r="AD1064" s="418"/>
      <c r="AE1064" s="418"/>
      <c r="AF1064" s="418"/>
      <c r="AG1064" s="418"/>
      <c r="AH1064" s="418"/>
      <c r="AI1064" s="418"/>
      <c r="AJ1064" s="418"/>
      <c r="AK1064" s="418"/>
      <c r="AL1064" s="418"/>
      <c r="AM1064" s="299"/>
    </row>
    <row r="1065" spans="1:39" ht="15" hidden="1" customHeight="1" outlineLevel="1">
      <c r="A1065" s="524">
        <v>31</v>
      </c>
      <c r="B1065" s="421" t="s">
        <v>122</v>
      </c>
      <c r="C1065" s="284" t="s">
        <v>24</v>
      </c>
      <c r="D1065" s="288"/>
      <c r="E1065" s="288"/>
      <c r="F1065" s="288"/>
      <c r="G1065" s="288"/>
      <c r="H1065" s="288"/>
      <c r="I1065" s="288"/>
      <c r="J1065" s="288"/>
      <c r="K1065" s="288"/>
      <c r="L1065" s="288"/>
      <c r="M1065" s="288"/>
      <c r="N1065" s="288">
        <v>12</v>
      </c>
      <c r="O1065" s="288"/>
      <c r="P1065" s="288"/>
      <c r="Q1065" s="288"/>
      <c r="R1065" s="288"/>
      <c r="S1065" s="288"/>
      <c r="T1065" s="288"/>
      <c r="U1065" s="288"/>
      <c r="V1065" s="288"/>
      <c r="W1065" s="288"/>
      <c r="X1065" s="288"/>
      <c r="Y1065" s="419"/>
      <c r="Z1065" s="408"/>
      <c r="AA1065" s="408"/>
      <c r="AB1065" s="408"/>
      <c r="AC1065" s="408"/>
      <c r="AD1065" s="408"/>
      <c r="AE1065" s="408"/>
      <c r="AF1065" s="408"/>
      <c r="AG1065" s="408"/>
      <c r="AH1065" s="408"/>
      <c r="AI1065" s="408"/>
      <c r="AJ1065" s="408"/>
      <c r="AK1065" s="408"/>
      <c r="AL1065" s="408"/>
      <c r="AM1065" s="289">
        <f>SUM(Y1065:AL1065)</f>
        <v>0</v>
      </c>
    </row>
    <row r="1066" spans="1:39" ht="15" hidden="1" customHeight="1" outlineLevel="1">
      <c r="A1066" s="524"/>
      <c r="B1066" s="287" t="s">
        <v>345</v>
      </c>
      <c r="C1066" s="284" t="s">
        <v>162</v>
      </c>
      <c r="D1066" s="288"/>
      <c r="E1066" s="288"/>
      <c r="F1066" s="288"/>
      <c r="G1066" s="288"/>
      <c r="H1066" s="288"/>
      <c r="I1066" s="288"/>
      <c r="J1066" s="288"/>
      <c r="K1066" s="288"/>
      <c r="L1066" s="288"/>
      <c r="M1066" s="288"/>
      <c r="N1066" s="288">
        <f>N1065</f>
        <v>12</v>
      </c>
      <c r="O1066" s="288"/>
      <c r="P1066" s="288"/>
      <c r="Q1066" s="288"/>
      <c r="R1066" s="288"/>
      <c r="S1066" s="288"/>
      <c r="T1066" s="288"/>
      <c r="U1066" s="288"/>
      <c r="V1066" s="288"/>
      <c r="W1066" s="288"/>
      <c r="X1066" s="288"/>
      <c r="Y1066" s="404">
        <f>Y1065</f>
        <v>0</v>
      </c>
      <c r="Z1066" s="404">
        <f t="shared" ref="Z1066" si="3187">Z1065</f>
        <v>0</v>
      </c>
      <c r="AA1066" s="404">
        <f t="shared" ref="AA1066" si="3188">AA1065</f>
        <v>0</v>
      </c>
      <c r="AB1066" s="404">
        <f t="shared" ref="AB1066" si="3189">AB1065</f>
        <v>0</v>
      </c>
      <c r="AC1066" s="404">
        <f t="shared" ref="AC1066" si="3190">AC1065</f>
        <v>0</v>
      </c>
      <c r="AD1066" s="404">
        <f t="shared" ref="AD1066" si="3191">AD1065</f>
        <v>0</v>
      </c>
      <c r="AE1066" s="404">
        <f t="shared" ref="AE1066" si="3192">AE1065</f>
        <v>0</v>
      </c>
      <c r="AF1066" s="404">
        <f t="shared" ref="AF1066" si="3193">AF1065</f>
        <v>0</v>
      </c>
      <c r="AG1066" s="404">
        <f t="shared" ref="AG1066" si="3194">AG1065</f>
        <v>0</v>
      </c>
      <c r="AH1066" s="404">
        <f t="shared" ref="AH1066" si="3195">AH1065</f>
        <v>0</v>
      </c>
      <c r="AI1066" s="404">
        <f t="shared" ref="AI1066" si="3196">AI1065</f>
        <v>0</v>
      </c>
      <c r="AJ1066" s="404">
        <f t="shared" ref="AJ1066" si="3197">AJ1065</f>
        <v>0</v>
      </c>
      <c r="AK1066" s="404">
        <f t="shared" ref="AK1066" si="3198">AK1065</f>
        <v>0</v>
      </c>
      <c r="AL1066" s="404">
        <f t="shared" ref="AL1066" si="3199">AL1065</f>
        <v>0</v>
      </c>
      <c r="AM1066" s="299"/>
    </row>
    <row r="1067" spans="1:39" ht="15" hidden="1" customHeight="1" outlineLevel="1">
      <c r="A1067" s="524"/>
      <c r="B1067" s="421"/>
      <c r="C1067" s="284"/>
      <c r="D1067" s="284"/>
      <c r="E1067" s="284"/>
      <c r="F1067" s="284"/>
      <c r="G1067" s="284"/>
      <c r="H1067" s="284"/>
      <c r="I1067" s="284"/>
      <c r="J1067" s="284"/>
      <c r="K1067" s="284"/>
      <c r="L1067" s="284"/>
      <c r="M1067" s="284"/>
      <c r="N1067" s="284"/>
      <c r="O1067" s="284"/>
      <c r="P1067" s="284"/>
      <c r="Q1067" s="284"/>
      <c r="R1067" s="284"/>
      <c r="S1067" s="284"/>
      <c r="T1067" s="284"/>
      <c r="U1067" s="284"/>
      <c r="V1067" s="284"/>
      <c r="W1067" s="284"/>
      <c r="X1067" s="284"/>
      <c r="Y1067" s="405"/>
      <c r="Z1067" s="418"/>
      <c r="AA1067" s="418"/>
      <c r="AB1067" s="418"/>
      <c r="AC1067" s="418"/>
      <c r="AD1067" s="418"/>
      <c r="AE1067" s="418"/>
      <c r="AF1067" s="418"/>
      <c r="AG1067" s="418"/>
      <c r="AH1067" s="418"/>
      <c r="AI1067" s="418"/>
      <c r="AJ1067" s="418"/>
      <c r="AK1067" s="418"/>
      <c r="AL1067" s="418"/>
      <c r="AM1067" s="299"/>
    </row>
    <row r="1068" spans="1:39" ht="15" hidden="1" customHeight="1" outlineLevel="1">
      <c r="A1068" s="524">
        <v>32</v>
      </c>
      <c r="B1068" s="421" t="s">
        <v>123</v>
      </c>
      <c r="C1068" s="284" t="s">
        <v>24</v>
      </c>
      <c r="D1068" s="288"/>
      <c r="E1068" s="288"/>
      <c r="F1068" s="288"/>
      <c r="G1068" s="288"/>
      <c r="H1068" s="288"/>
      <c r="I1068" s="288"/>
      <c r="J1068" s="288"/>
      <c r="K1068" s="288"/>
      <c r="L1068" s="288"/>
      <c r="M1068" s="288"/>
      <c r="N1068" s="288">
        <v>12</v>
      </c>
      <c r="O1068" s="288"/>
      <c r="P1068" s="288"/>
      <c r="Q1068" s="288"/>
      <c r="R1068" s="288"/>
      <c r="S1068" s="288"/>
      <c r="T1068" s="288"/>
      <c r="U1068" s="288"/>
      <c r="V1068" s="288"/>
      <c r="W1068" s="288"/>
      <c r="X1068" s="288"/>
      <c r="Y1068" s="419"/>
      <c r="Z1068" s="408"/>
      <c r="AA1068" s="408"/>
      <c r="AB1068" s="408"/>
      <c r="AC1068" s="408"/>
      <c r="AD1068" s="408"/>
      <c r="AE1068" s="408"/>
      <c r="AF1068" s="408"/>
      <c r="AG1068" s="408"/>
      <c r="AH1068" s="408"/>
      <c r="AI1068" s="408"/>
      <c r="AJ1068" s="408"/>
      <c r="AK1068" s="408"/>
      <c r="AL1068" s="408"/>
      <c r="AM1068" s="289">
        <f>SUM(Y1068:AL1068)</f>
        <v>0</v>
      </c>
    </row>
    <row r="1069" spans="1:39" ht="15" hidden="1" customHeight="1" outlineLevel="1">
      <c r="A1069" s="524"/>
      <c r="B1069" s="287" t="s">
        <v>345</v>
      </c>
      <c r="C1069" s="284" t="s">
        <v>162</v>
      </c>
      <c r="D1069" s="288"/>
      <c r="E1069" s="288"/>
      <c r="F1069" s="288"/>
      <c r="G1069" s="288"/>
      <c r="H1069" s="288"/>
      <c r="I1069" s="288"/>
      <c r="J1069" s="288"/>
      <c r="K1069" s="288"/>
      <c r="L1069" s="288"/>
      <c r="M1069" s="288"/>
      <c r="N1069" s="288">
        <f>N1068</f>
        <v>12</v>
      </c>
      <c r="O1069" s="288"/>
      <c r="P1069" s="288"/>
      <c r="Q1069" s="288"/>
      <c r="R1069" s="288"/>
      <c r="S1069" s="288"/>
      <c r="T1069" s="288"/>
      <c r="U1069" s="288"/>
      <c r="V1069" s="288"/>
      <c r="W1069" s="288"/>
      <c r="X1069" s="288"/>
      <c r="Y1069" s="404">
        <f>Y1068</f>
        <v>0</v>
      </c>
      <c r="Z1069" s="404">
        <f t="shared" ref="Z1069" si="3200">Z1068</f>
        <v>0</v>
      </c>
      <c r="AA1069" s="404">
        <f t="shared" ref="AA1069" si="3201">AA1068</f>
        <v>0</v>
      </c>
      <c r="AB1069" s="404">
        <f t="shared" ref="AB1069" si="3202">AB1068</f>
        <v>0</v>
      </c>
      <c r="AC1069" s="404">
        <f t="shared" ref="AC1069" si="3203">AC1068</f>
        <v>0</v>
      </c>
      <c r="AD1069" s="404">
        <f t="shared" ref="AD1069" si="3204">AD1068</f>
        <v>0</v>
      </c>
      <c r="AE1069" s="404">
        <f t="shared" ref="AE1069" si="3205">AE1068</f>
        <v>0</v>
      </c>
      <c r="AF1069" s="404">
        <f t="shared" ref="AF1069" si="3206">AF1068</f>
        <v>0</v>
      </c>
      <c r="AG1069" s="404">
        <f t="shared" ref="AG1069" si="3207">AG1068</f>
        <v>0</v>
      </c>
      <c r="AH1069" s="404">
        <f t="shared" ref="AH1069" si="3208">AH1068</f>
        <v>0</v>
      </c>
      <c r="AI1069" s="404">
        <f t="shared" ref="AI1069" si="3209">AI1068</f>
        <v>0</v>
      </c>
      <c r="AJ1069" s="404">
        <f t="shared" ref="AJ1069" si="3210">AJ1068</f>
        <v>0</v>
      </c>
      <c r="AK1069" s="404">
        <f t="shared" ref="AK1069" si="3211">AK1068</f>
        <v>0</v>
      </c>
      <c r="AL1069" s="404">
        <f t="shared" ref="AL1069" si="3212">AL1068</f>
        <v>0</v>
      </c>
      <c r="AM1069" s="299"/>
    </row>
    <row r="1070" spans="1:39" ht="15" hidden="1" customHeight="1" outlineLevel="1">
      <c r="A1070" s="524"/>
      <c r="B1070" s="421"/>
      <c r="C1070" s="284"/>
      <c r="D1070" s="284"/>
      <c r="E1070" s="284"/>
      <c r="F1070" s="284"/>
      <c r="G1070" s="284"/>
      <c r="H1070" s="284"/>
      <c r="I1070" s="284"/>
      <c r="J1070" s="284"/>
      <c r="K1070" s="284"/>
      <c r="L1070" s="284"/>
      <c r="M1070" s="284"/>
      <c r="N1070" s="284"/>
      <c r="O1070" s="284"/>
      <c r="P1070" s="284"/>
      <c r="Q1070" s="284"/>
      <c r="R1070" s="284"/>
      <c r="S1070" s="284"/>
      <c r="T1070" s="284"/>
      <c r="U1070" s="284"/>
      <c r="V1070" s="284"/>
      <c r="W1070" s="284"/>
      <c r="X1070" s="284"/>
      <c r="Y1070" s="405"/>
      <c r="Z1070" s="418"/>
      <c r="AA1070" s="418"/>
      <c r="AB1070" s="418"/>
      <c r="AC1070" s="418"/>
      <c r="AD1070" s="418"/>
      <c r="AE1070" s="418"/>
      <c r="AF1070" s="418"/>
      <c r="AG1070" s="418"/>
      <c r="AH1070" s="418"/>
      <c r="AI1070" s="418"/>
      <c r="AJ1070" s="418"/>
      <c r="AK1070" s="418"/>
      <c r="AL1070" s="418"/>
      <c r="AM1070" s="299"/>
    </row>
    <row r="1071" spans="1:39" ht="15" hidden="1" customHeight="1" outlineLevel="1">
      <c r="A1071" s="524"/>
      <c r="B1071" s="281" t="s">
        <v>500</v>
      </c>
      <c r="C1071" s="284"/>
      <c r="D1071" s="284"/>
      <c r="E1071" s="284"/>
      <c r="F1071" s="284"/>
      <c r="G1071" s="284"/>
      <c r="H1071" s="284"/>
      <c r="I1071" s="284"/>
      <c r="J1071" s="284"/>
      <c r="K1071" s="284"/>
      <c r="L1071" s="284"/>
      <c r="M1071" s="284"/>
      <c r="N1071" s="284"/>
      <c r="O1071" s="284"/>
      <c r="P1071" s="284"/>
      <c r="Q1071" s="284"/>
      <c r="R1071" s="284"/>
      <c r="S1071" s="284"/>
      <c r="T1071" s="284"/>
      <c r="U1071" s="284"/>
      <c r="V1071" s="284"/>
      <c r="W1071" s="284"/>
      <c r="X1071" s="284"/>
      <c r="Y1071" s="405"/>
      <c r="Z1071" s="418"/>
      <c r="AA1071" s="418"/>
      <c r="AB1071" s="418"/>
      <c r="AC1071" s="418"/>
      <c r="AD1071" s="418"/>
      <c r="AE1071" s="418"/>
      <c r="AF1071" s="418"/>
      <c r="AG1071" s="418"/>
      <c r="AH1071" s="418"/>
      <c r="AI1071" s="418"/>
      <c r="AJ1071" s="418"/>
      <c r="AK1071" s="418"/>
      <c r="AL1071" s="418"/>
      <c r="AM1071" s="299"/>
    </row>
    <row r="1072" spans="1:39" ht="15" hidden="1" customHeight="1" outlineLevel="1">
      <c r="A1072" s="524">
        <v>33</v>
      </c>
      <c r="B1072" s="421" t="s">
        <v>124</v>
      </c>
      <c r="C1072" s="284" t="s">
        <v>24</v>
      </c>
      <c r="D1072" s="288"/>
      <c r="E1072" s="288"/>
      <c r="F1072" s="288"/>
      <c r="G1072" s="288"/>
      <c r="H1072" s="288"/>
      <c r="I1072" s="288"/>
      <c r="J1072" s="288"/>
      <c r="K1072" s="288"/>
      <c r="L1072" s="288"/>
      <c r="M1072" s="288"/>
      <c r="N1072" s="288">
        <v>0</v>
      </c>
      <c r="O1072" s="288"/>
      <c r="P1072" s="288"/>
      <c r="Q1072" s="288"/>
      <c r="R1072" s="288"/>
      <c r="S1072" s="288"/>
      <c r="T1072" s="288"/>
      <c r="U1072" s="288"/>
      <c r="V1072" s="288"/>
      <c r="W1072" s="288"/>
      <c r="X1072" s="288"/>
      <c r="Y1072" s="419"/>
      <c r="Z1072" s="408"/>
      <c r="AA1072" s="408"/>
      <c r="AB1072" s="408"/>
      <c r="AC1072" s="408"/>
      <c r="AD1072" s="408"/>
      <c r="AE1072" s="408"/>
      <c r="AF1072" s="408"/>
      <c r="AG1072" s="408"/>
      <c r="AH1072" s="408"/>
      <c r="AI1072" s="408"/>
      <c r="AJ1072" s="408"/>
      <c r="AK1072" s="408"/>
      <c r="AL1072" s="408"/>
      <c r="AM1072" s="289">
        <f>SUM(Y1072:AL1072)</f>
        <v>0</v>
      </c>
    </row>
    <row r="1073" spans="1:39" ht="15" hidden="1" customHeight="1" outlineLevel="1">
      <c r="A1073" s="524"/>
      <c r="B1073" s="287" t="s">
        <v>345</v>
      </c>
      <c r="C1073" s="284" t="s">
        <v>162</v>
      </c>
      <c r="D1073" s="288"/>
      <c r="E1073" s="288"/>
      <c r="F1073" s="288"/>
      <c r="G1073" s="288"/>
      <c r="H1073" s="288"/>
      <c r="I1073" s="288"/>
      <c r="J1073" s="288"/>
      <c r="K1073" s="288"/>
      <c r="L1073" s="288"/>
      <c r="M1073" s="288"/>
      <c r="N1073" s="288">
        <f>N1072</f>
        <v>0</v>
      </c>
      <c r="O1073" s="288"/>
      <c r="P1073" s="288"/>
      <c r="Q1073" s="288"/>
      <c r="R1073" s="288"/>
      <c r="S1073" s="288"/>
      <c r="T1073" s="288"/>
      <c r="U1073" s="288"/>
      <c r="V1073" s="288"/>
      <c r="W1073" s="288"/>
      <c r="X1073" s="288"/>
      <c r="Y1073" s="404">
        <f>Y1072</f>
        <v>0</v>
      </c>
      <c r="Z1073" s="404">
        <f t="shared" ref="Z1073" si="3213">Z1072</f>
        <v>0</v>
      </c>
      <c r="AA1073" s="404">
        <f t="shared" ref="AA1073" si="3214">AA1072</f>
        <v>0</v>
      </c>
      <c r="AB1073" s="404">
        <f t="shared" ref="AB1073" si="3215">AB1072</f>
        <v>0</v>
      </c>
      <c r="AC1073" s="404">
        <f t="shared" ref="AC1073" si="3216">AC1072</f>
        <v>0</v>
      </c>
      <c r="AD1073" s="404">
        <f t="shared" ref="AD1073" si="3217">AD1072</f>
        <v>0</v>
      </c>
      <c r="AE1073" s="404">
        <f t="shared" ref="AE1073" si="3218">AE1072</f>
        <v>0</v>
      </c>
      <c r="AF1073" s="404">
        <f t="shared" ref="AF1073" si="3219">AF1072</f>
        <v>0</v>
      </c>
      <c r="AG1073" s="404">
        <f t="shared" ref="AG1073" si="3220">AG1072</f>
        <v>0</v>
      </c>
      <c r="AH1073" s="404">
        <f t="shared" ref="AH1073" si="3221">AH1072</f>
        <v>0</v>
      </c>
      <c r="AI1073" s="404">
        <f t="shared" ref="AI1073" si="3222">AI1072</f>
        <v>0</v>
      </c>
      <c r="AJ1073" s="404">
        <f t="shared" ref="AJ1073" si="3223">AJ1072</f>
        <v>0</v>
      </c>
      <c r="AK1073" s="404">
        <f t="shared" ref="AK1073" si="3224">AK1072</f>
        <v>0</v>
      </c>
      <c r="AL1073" s="404">
        <f t="shared" ref="AL1073" si="3225">AL1072</f>
        <v>0</v>
      </c>
      <c r="AM1073" s="299"/>
    </row>
    <row r="1074" spans="1:39" ht="15" hidden="1" customHeight="1" outlineLevel="1">
      <c r="A1074" s="524"/>
      <c r="B1074" s="421"/>
      <c r="C1074" s="284"/>
      <c r="D1074" s="284"/>
      <c r="E1074" s="284"/>
      <c r="F1074" s="284"/>
      <c r="G1074" s="284"/>
      <c r="H1074" s="284"/>
      <c r="I1074" s="284"/>
      <c r="J1074" s="284"/>
      <c r="K1074" s="284"/>
      <c r="L1074" s="284"/>
      <c r="M1074" s="284"/>
      <c r="N1074" s="284"/>
      <c r="O1074" s="284"/>
      <c r="P1074" s="284"/>
      <c r="Q1074" s="284"/>
      <c r="R1074" s="284"/>
      <c r="S1074" s="284"/>
      <c r="T1074" s="284"/>
      <c r="U1074" s="284"/>
      <c r="V1074" s="284"/>
      <c r="W1074" s="284"/>
      <c r="X1074" s="284"/>
      <c r="Y1074" s="405"/>
      <c r="Z1074" s="418"/>
      <c r="AA1074" s="418"/>
      <c r="AB1074" s="418"/>
      <c r="AC1074" s="418"/>
      <c r="AD1074" s="418"/>
      <c r="AE1074" s="418"/>
      <c r="AF1074" s="418"/>
      <c r="AG1074" s="418"/>
      <c r="AH1074" s="418"/>
      <c r="AI1074" s="418"/>
      <c r="AJ1074" s="418"/>
      <c r="AK1074" s="418"/>
      <c r="AL1074" s="418"/>
      <c r="AM1074" s="299"/>
    </row>
    <row r="1075" spans="1:39" ht="15" hidden="1" customHeight="1" outlineLevel="1">
      <c r="A1075" s="524">
        <v>34</v>
      </c>
      <c r="B1075" s="421" t="s">
        <v>125</v>
      </c>
      <c r="C1075" s="284" t="s">
        <v>24</v>
      </c>
      <c r="D1075" s="288"/>
      <c r="E1075" s="288"/>
      <c r="F1075" s="288"/>
      <c r="G1075" s="288"/>
      <c r="H1075" s="288"/>
      <c r="I1075" s="288"/>
      <c r="J1075" s="288"/>
      <c r="K1075" s="288"/>
      <c r="L1075" s="288"/>
      <c r="M1075" s="288"/>
      <c r="N1075" s="288">
        <v>0</v>
      </c>
      <c r="O1075" s="288"/>
      <c r="P1075" s="288"/>
      <c r="Q1075" s="288"/>
      <c r="R1075" s="288"/>
      <c r="S1075" s="288"/>
      <c r="T1075" s="288"/>
      <c r="U1075" s="288"/>
      <c r="V1075" s="288"/>
      <c r="W1075" s="288"/>
      <c r="X1075" s="288"/>
      <c r="Y1075" s="419"/>
      <c r="Z1075" s="408"/>
      <c r="AA1075" s="408"/>
      <c r="AB1075" s="408"/>
      <c r="AC1075" s="408"/>
      <c r="AD1075" s="408"/>
      <c r="AE1075" s="408"/>
      <c r="AF1075" s="408"/>
      <c r="AG1075" s="408"/>
      <c r="AH1075" s="408"/>
      <c r="AI1075" s="408"/>
      <c r="AJ1075" s="408"/>
      <c r="AK1075" s="408"/>
      <c r="AL1075" s="408"/>
      <c r="AM1075" s="289">
        <f>SUM(Y1075:AL1075)</f>
        <v>0</v>
      </c>
    </row>
    <row r="1076" spans="1:39" ht="15" hidden="1" customHeight="1" outlineLevel="1">
      <c r="A1076" s="524"/>
      <c r="B1076" s="287" t="s">
        <v>345</v>
      </c>
      <c r="C1076" s="284" t="s">
        <v>162</v>
      </c>
      <c r="D1076" s="288"/>
      <c r="E1076" s="288"/>
      <c r="F1076" s="288"/>
      <c r="G1076" s="288"/>
      <c r="H1076" s="288"/>
      <c r="I1076" s="288"/>
      <c r="J1076" s="288"/>
      <c r="K1076" s="288"/>
      <c r="L1076" s="288"/>
      <c r="M1076" s="288"/>
      <c r="N1076" s="288">
        <f>N1075</f>
        <v>0</v>
      </c>
      <c r="O1076" s="288"/>
      <c r="P1076" s="288"/>
      <c r="Q1076" s="288"/>
      <c r="R1076" s="288"/>
      <c r="S1076" s="288"/>
      <c r="T1076" s="288"/>
      <c r="U1076" s="288"/>
      <c r="V1076" s="288"/>
      <c r="W1076" s="288"/>
      <c r="X1076" s="288"/>
      <c r="Y1076" s="404">
        <f>Y1075</f>
        <v>0</v>
      </c>
      <c r="Z1076" s="404">
        <f t="shared" ref="Z1076" si="3226">Z1075</f>
        <v>0</v>
      </c>
      <c r="AA1076" s="404">
        <f t="shared" ref="AA1076" si="3227">AA1075</f>
        <v>0</v>
      </c>
      <c r="AB1076" s="404">
        <f t="shared" ref="AB1076" si="3228">AB1075</f>
        <v>0</v>
      </c>
      <c r="AC1076" s="404">
        <f t="shared" ref="AC1076" si="3229">AC1075</f>
        <v>0</v>
      </c>
      <c r="AD1076" s="404">
        <f t="shared" ref="AD1076" si="3230">AD1075</f>
        <v>0</v>
      </c>
      <c r="AE1076" s="404">
        <f t="shared" ref="AE1076" si="3231">AE1075</f>
        <v>0</v>
      </c>
      <c r="AF1076" s="404">
        <f t="shared" ref="AF1076" si="3232">AF1075</f>
        <v>0</v>
      </c>
      <c r="AG1076" s="404">
        <f t="shared" ref="AG1076" si="3233">AG1075</f>
        <v>0</v>
      </c>
      <c r="AH1076" s="404">
        <f t="shared" ref="AH1076" si="3234">AH1075</f>
        <v>0</v>
      </c>
      <c r="AI1076" s="404">
        <f t="shared" ref="AI1076" si="3235">AI1075</f>
        <v>0</v>
      </c>
      <c r="AJ1076" s="404">
        <f t="shared" ref="AJ1076" si="3236">AJ1075</f>
        <v>0</v>
      </c>
      <c r="AK1076" s="404">
        <f t="shared" ref="AK1076" si="3237">AK1075</f>
        <v>0</v>
      </c>
      <c r="AL1076" s="404">
        <f t="shared" ref="AL1076" si="3238">AL1075</f>
        <v>0</v>
      </c>
      <c r="AM1076" s="299"/>
    </row>
    <row r="1077" spans="1:39" ht="15" hidden="1" customHeight="1" outlineLevel="1">
      <c r="A1077" s="524"/>
      <c r="B1077" s="421"/>
      <c r="C1077" s="284"/>
      <c r="D1077" s="284"/>
      <c r="E1077" s="284"/>
      <c r="F1077" s="284"/>
      <c r="G1077" s="284"/>
      <c r="H1077" s="284"/>
      <c r="I1077" s="284"/>
      <c r="J1077" s="284"/>
      <c r="K1077" s="284"/>
      <c r="L1077" s="284"/>
      <c r="M1077" s="284"/>
      <c r="N1077" s="284"/>
      <c r="O1077" s="284"/>
      <c r="P1077" s="284"/>
      <c r="Q1077" s="284"/>
      <c r="R1077" s="284"/>
      <c r="S1077" s="284"/>
      <c r="T1077" s="284"/>
      <c r="U1077" s="284"/>
      <c r="V1077" s="284"/>
      <c r="W1077" s="284"/>
      <c r="X1077" s="284"/>
      <c r="Y1077" s="405"/>
      <c r="Z1077" s="418"/>
      <c r="AA1077" s="418"/>
      <c r="AB1077" s="418"/>
      <c r="AC1077" s="418"/>
      <c r="AD1077" s="418"/>
      <c r="AE1077" s="418"/>
      <c r="AF1077" s="418"/>
      <c r="AG1077" s="418"/>
      <c r="AH1077" s="418"/>
      <c r="AI1077" s="418"/>
      <c r="AJ1077" s="418"/>
      <c r="AK1077" s="418"/>
      <c r="AL1077" s="418"/>
      <c r="AM1077" s="299"/>
    </row>
    <row r="1078" spans="1:39" ht="15" hidden="1" customHeight="1" outlineLevel="1">
      <c r="A1078" s="524">
        <v>35</v>
      </c>
      <c r="B1078" s="421" t="s">
        <v>126</v>
      </c>
      <c r="C1078" s="284" t="s">
        <v>24</v>
      </c>
      <c r="D1078" s="288"/>
      <c r="E1078" s="288"/>
      <c r="F1078" s="288"/>
      <c r="G1078" s="288"/>
      <c r="H1078" s="288"/>
      <c r="I1078" s="288"/>
      <c r="J1078" s="288"/>
      <c r="K1078" s="288"/>
      <c r="L1078" s="288"/>
      <c r="M1078" s="288"/>
      <c r="N1078" s="288">
        <v>0</v>
      </c>
      <c r="O1078" s="288"/>
      <c r="P1078" s="288"/>
      <c r="Q1078" s="288"/>
      <c r="R1078" s="288"/>
      <c r="S1078" s="288"/>
      <c r="T1078" s="288"/>
      <c r="U1078" s="288"/>
      <c r="V1078" s="288"/>
      <c r="W1078" s="288"/>
      <c r="X1078" s="288"/>
      <c r="Y1078" s="419"/>
      <c r="Z1078" s="408"/>
      <c r="AA1078" s="408"/>
      <c r="AB1078" s="408"/>
      <c r="AC1078" s="408"/>
      <c r="AD1078" s="408"/>
      <c r="AE1078" s="408"/>
      <c r="AF1078" s="408"/>
      <c r="AG1078" s="408"/>
      <c r="AH1078" s="408"/>
      <c r="AI1078" s="408"/>
      <c r="AJ1078" s="408"/>
      <c r="AK1078" s="408"/>
      <c r="AL1078" s="408"/>
      <c r="AM1078" s="289">
        <f>SUM(Y1078:AL1078)</f>
        <v>0</v>
      </c>
    </row>
    <row r="1079" spans="1:39" ht="15" hidden="1" customHeight="1" outlineLevel="1">
      <c r="A1079" s="524"/>
      <c r="B1079" s="287" t="s">
        <v>345</v>
      </c>
      <c r="C1079" s="284" t="s">
        <v>162</v>
      </c>
      <c r="D1079" s="288"/>
      <c r="E1079" s="288"/>
      <c r="F1079" s="288"/>
      <c r="G1079" s="288"/>
      <c r="H1079" s="288"/>
      <c r="I1079" s="288"/>
      <c r="J1079" s="288"/>
      <c r="K1079" s="288"/>
      <c r="L1079" s="288"/>
      <c r="M1079" s="288"/>
      <c r="N1079" s="288">
        <f>N1078</f>
        <v>0</v>
      </c>
      <c r="O1079" s="288"/>
      <c r="P1079" s="288"/>
      <c r="Q1079" s="288"/>
      <c r="R1079" s="288"/>
      <c r="S1079" s="288"/>
      <c r="T1079" s="288"/>
      <c r="U1079" s="288"/>
      <c r="V1079" s="288"/>
      <c r="W1079" s="288"/>
      <c r="X1079" s="288"/>
      <c r="Y1079" s="404">
        <f>Y1078</f>
        <v>0</v>
      </c>
      <c r="Z1079" s="404">
        <f t="shared" ref="Z1079" si="3239">Z1078</f>
        <v>0</v>
      </c>
      <c r="AA1079" s="404">
        <f t="shared" ref="AA1079" si="3240">AA1078</f>
        <v>0</v>
      </c>
      <c r="AB1079" s="404">
        <f t="shared" ref="AB1079" si="3241">AB1078</f>
        <v>0</v>
      </c>
      <c r="AC1079" s="404">
        <f t="shared" ref="AC1079" si="3242">AC1078</f>
        <v>0</v>
      </c>
      <c r="AD1079" s="404">
        <f t="shared" ref="AD1079" si="3243">AD1078</f>
        <v>0</v>
      </c>
      <c r="AE1079" s="404">
        <f t="shared" ref="AE1079" si="3244">AE1078</f>
        <v>0</v>
      </c>
      <c r="AF1079" s="404">
        <f t="shared" ref="AF1079" si="3245">AF1078</f>
        <v>0</v>
      </c>
      <c r="AG1079" s="404">
        <f t="shared" ref="AG1079" si="3246">AG1078</f>
        <v>0</v>
      </c>
      <c r="AH1079" s="404">
        <f t="shared" ref="AH1079" si="3247">AH1078</f>
        <v>0</v>
      </c>
      <c r="AI1079" s="404">
        <f t="shared" ref="AI1079" si="3248">AI1078</f>
        <v>0</v>
      </c>
      <c r="AJ1079" s="404">
        <f t="shared" ref="AJ1079" si="3249">AJ1078</f>
        <v>0</v>
      </c>
      <c r="AK1079" s="404">
        <f t="shared" ref="AK1079" si="3250">AK1078</f>
        <v>0</v>
      </c>
      <c r="AL1079" s="404">
        <f t="shared" ref="AL1079" si="3251">AL1078</f>
        <v>0</v>
      </c>
      <c r="AM1079" s="299"/>
    </row>
    <row r="1080" spans="1:39" ht="15" hidden="1" customHeight="1" outlineLevel="1">
      <c r="A1080" s="524"/>
      <c r="B1080" s="424"/>
      <c r="C1080" s="284"/>
      <c r="D1080" s="284"/>
      <c r="E1080" s="284"/>
      <c r="F1080" s="284"/>
      <c r="G1080" s="284"/>
      <c r="H1080" s="284"/>
      <c r="I1080" s="284"/>
      <c r="J1080" s="284"/>
      <c r="K1080" s="284"/>
      <c r="L1080" s="284"/>
      <c r="M1080" s="284"/>
      <c r="N1080" s="284"/>
      <c r="O1080" s="284"/>
      <c r="P1080" s="284"/>
      <c r="Q1080" s="284"/>
      <c r="R1080" s="284"/>
      <c r="S1080" s="284"/>
      <c r="T1080" s="284"/>
      <c r="U1080" s="284"/>
      <c r="V1080" s="284"/>
      <c r="W1080" s="284"/>
      <c r="X1080" s="284"/>
      <c r="Y1080" s="405"/>
      <c r="Z1080" s="418"/>
      <c r="AA1080" s="418"/>
      <c r="AB1080" s="418"/>
      <c r="AC1080" s="418"/>
      <c r="AD1080" s="418"/>
      <c r="AE1080" s="418"/>
      <c r="AF1080" s="418"/>
      <c r="AG1080" s="418"/>
      <c r="AH1080" s="418"/>
      <c r="AI1080" s="418"/>
      <c r="AJ1080" s="418"/>
      <c r="AK1080" s="418"/>
      <c r="AL1080" s="418"/>
      <c r="AM1080" s="299"/>
    </row>
    <row r="1081" spans="1:39" ht="15" hidden="1" customHeight="1" outlineLevel="1">
      <c r="A1081" s="524"/>
      <c r="B1081" s="281" t="s">
        <v>501</v>
      </c>
      <c r="C1081" s="284"/>
      <c r="D1081" s="284"/>
      <c r="E1081" s="284"/>
      <c r="F1081" s="284"/>
      <c r="G1081" s="284"/>
      <c r="H1081" s="284"/>
      <c r="I1081" s="284"/>
      <c r="J1081" s="284"/>
      <c r="K1081" s="284"/>
      <c r="L1081" s="284"/>
      <c r="M1081" s="284"/>
      <c r="N1081" s="284"/>
      <c r="O1081" s="284"/>
      <c r="P1081" s="284"/>
      <c r="Q1081" s="284"/>
      <c r="R1081" s="284"/>
      <c r="S1081" s="284"/>
      <c r="T1081" s="284"/>
      <c r="U1081" s="284"/>
      <c r="V1081" s="284"/>
      <c r="W1081" s="284"/>
      <c r="X1081" s="284"/>
      <c r="Y1081" s="405"/>
      <c r="Z1081" s="418"/>
      <c r="AA1081" s="418"/>
      <c r="AB1081" s="418"/>
      <c r="AC1081" s="418"/>
      <c r="AD1081" s="418"/>
      <c r="AE1081" s="418"/>
      <c r="AF1081" s="418"/>
      <c r="AG1081" s="418"/>
      <c r="AH1081" s="418"/>
      <c r="AI1081" s="418"/>
      <c r="AJ1081" s="418"/>
      <c r="AK1081" s="418"/>
      <c r="AL1081" s="418"/>
      <c r="AM1081" s="299"/>
    </row>
    <row r="1082" spans="1:39" ht="28.5" hidden="1" customHeight="1" outlineLevel="1">
      <c r="A1082" s="524">
        <v>36</v>
      </c>
      <c r="B1082" s="421" t="s">
        <v>127</v>
      </c>
      <c r="C1082" s="284" t="s">
        <v>24</v>
      </c>
      <c r="D1082" s="288"/>
      <c r="E1082" s="288"/>
      <c r="F1082" s="288"/>
      <c r="G1082" s="288"/>
      <c r="H1082" s="288"/>
      <c r="I1082" s="288"/>
      <c r="J1082" s="288"/>
      <c r="K1082" s="288"/>
      <c r="L1082" s="288"/>
      <c r="M1082" s="288"/>
      <c r="N1082" s="288">
        <v>12</v>
      </c>
      <c r="O1082" s="288"/>
      <c r="P1082" s="288"/>
      <c r="Q1082" s="288"/>
      <c r="R1082" s="288"/>
      <c r="S1082" s="288"/>
      <c r="T1082" s="288"/>
      <c r="U1082" s="288"/>
      <c r="V1082" s="288"/>
      <c r="W1082" s="288"/>
      <c r="X1082" s="288"/>
      <c r="Y1082" s="419"/>
      <c r="Z1082" s="408"/>
      <c r="AA1082" s="408"/>
      <c r="AB1082" s="408"/>
      <c r="AC1082" s="408"/>
      <c r="AD1082" s="408"/>
      <c r="AE1082" s="408"/>
      <c r="AF1082" s="408"/>
      <c r="AG1082" s="408"/>
      <c r="AH1082" s="408"/>
      <c r="AI1082" s="408"/>
      <c r="AJ1082" s="408"/>
      <c r="AK1082" s="408"/>
      <c r="AL1082" s="408"/>
      <c r="AM1082" s="289">
        <f>SUM(Y1082:AL1082)</f>
        <v>0</v>
      </c>
    </row>
    <row r="1083" spans="1:39" ht="15" hidden="1" customHeight="1" outlineLevel="1">
      <c r="A1083" s="524"/>
      <c r="B1083" s="287" t="s">
        <v>345</v>
      </c>
      <c r="C1083" s="284" t="s">
        <v>162</v>
      </c>
      <c r="D1083" s="288"/>
      <c r="E1083" s="288"/>
      <c r="F1083" s="288"/>
      <c r="G1083" s="288"/>
      <c r="H1083" s="288"/>
      <c r="I1083" s="288"/>
      <c r="J1083" s="288"/>
      <c r="K1083" s="288"/>
      <c r="L1083" s="288"/>
      <c r="M1083" s="288"/>
      <c r="N1083" s="288">
        <f>N1082</f>
        <v>12</v>
      </c>
      <c r="O1083" s="288"/>
      <c r="P1083" s="288"/>
      <c r="Q1083" s="288"/>
      <c r="R1083" s="288"/>
      <c r="S1083" s="288"/>
      <c r="T1083" s="288"/>
      <c r="U1083" s="288"/>
      <c r="V1083" s="288"/>
      <c r="W1083" s="288"/>
      <c r="X1083" s="288"/>
      <c r="Y1083" s="404">
        <f>Y1082</f>
        <v>0</v>
      </c>
      <c r="Z1083" s="404">
        <f t="shared" ref="Z1083" si="3252">Z1082</f>
        <v>0</v>
      </c>
      <c r="AA1083" s="404">
        <f t="shared" ref="AA1083" si="3253">AA1082</f>
        <v>0</v>
      </c>
      <c r="AB1083" s="404">
        <f t="shared" ref="AB1083" si="3254">AB1082</f>
        <v>0</v>
      </c>
      <c r="AC1083" s="404">
        <f t="shared" ref="AC1083" si="3255">AC1082</f>
        <v>0</v>
      </c>
      <c r="AD1083" s="404">
        <f t="shared" ref="AD1083" si="3256">AD1082</f>
        <v>0</v>
      </c>
      <c r="AE1083" s="404">
        <f t="shared" ref="AE1083" si="3257">AE1082</f>
        <v>0</v>
      </c>
      <c r="AF1083" s="404">
        <f t="shared" ref="AF1083" si="3258">AF1082</f>
        <v>0</v>
      </c>
      <c r="AG1083" s="404">
        <f t="shared" ref="AG1083" si="3259">AG1082</f>
        <v>0</v>
      </c>
      <c r="AH1083" s="404">
        <f t="shared" ref="AH1083" si="3260">AH1082</f>
        <v>0</v>
      </c>
      <c r="AI1083" s="404">
        <f t="shared" ref="AI1083" si="3261">AI1082</f>
        <v>0</v>
      </c>
      <c r="AJ1083" s="404">
        <f t="shared" ref="AJ1083" si="3262">AJ1082</f>
        <v>0</v>
      </c>
      <c r="AK1083" s="404">
        <f t="shared" ref="AK1083" si="3263">AK1082</f>
        <v>0</v>
      </c>
      <c r="AL1083" s="404">
        <f t="shared" ref="AL1083" si="3264">AL1082</f>
        <v>0</v>
      </c>
      <c r="AM1083" s="299"/>
    </row>
    <row r="1084" spans="1:39" ht="15" hidden="1" customHeight="1" outlineLevel="1">
      <c r="A1084" s="524"/>
      <c r="B1084" s="421"/>
      <c r="C1084" s="284"/>
      <c r="D1084" s="284"/>
      <c r="E1084" s="284"/>
      <c r="F1084" s="284"/>
      <c r="G1084" s="284"/>
      <c r="H1084" s="284"/>
      <c r="I1084" s="284"/>
      <c r="J1084" s="284"/>
      <c r="K1084" s="284"/>
      <c r="L1084" s="284"/>
      <c r="M1084" s="284"/>
      <c r="N1084" s="284"/>
      <c r="O1084" s="284"/>
      <c r="P1084" s="284"/>
      <c r="Q1084" s="284"/>
      <c r="R1084" s="284"/>
      <c r="S1084" s="284"/>
      <c r="T1084" s="284"/>
      <c r="U1084" s="284"/>
      <c r="V1084" s="284"/>
      <c r="W1084" s="284"/>
      <c r="X1084" s="284"/>
      <c r="Y1084" s="405"/>
      <c r="Z1084" s="418"/>
      <c r="AA1084" s="418"/>
      <c r="AB1084" s="418"/>
      <c r="AC1084" s="418"/>
      <c r="AD1084" s="418"/>
      <c r="AE1084" s="418"/>
      <c r="AF1084" s="418"/>
      <c r="AG1084" s="418"/>
      <c r="AH1084" s="418"/>
      <c r="AI1084" s="418"/>
      <c r="AJ1084" s="418"/>
      <c r="AK1084" s="418"/>
      <c r="AL1084" s="418"/>
      <c r="AM1084" s="299"/>
    </row>
    <row r="1085" spans="1:39" ht="15" hidden="1" customHeight="1" outlineLevel="1">
      <c r="A1085" s="524">
        <v>37</v>
      </c>
      <c r="B1085" s="421" t="s">
        <v>128</v>
      </c>
      <c r="C1085" s="284" t="s">
        <v>24</v>
      </c>
      <c r="D1085" s="288"/>
      <c r="E1085" s="288"/>
      <c r="F1085" s="288"/>
      <c r="G1085" s="288"/>
      <c r="H1085" s="288"/>
      <c r="I1085" s="288"/>
      <c r="J1085" s="288"/>
      <c r="K1085" s="288"/>
      <c r="L1085" s="288"/>
      <c r="M1085" s="288"/>
      <c r="N1085" s="288">
        <v>12</v>
      </c>
      <c r="O1085" s="288"/>
      <c r="P1085" s="288"/>
      <c r="Q1085" s="288"/>
      <c r="R1085" s="288"/>
      <c r="S1085" s="288"/>
      <c r="T1085" s="288"/>
      <c r="U1085" s="288"/>
      <c r="V1085" s="288"/>
      <c r="W1085" s="288"/>
      <c r="X1085" s="288"/>
      <c r="Y1085" s="419"/>
      <c r="Z1085" s="408"/>
      <c r="AA1085" s="408"/>
      <c r="AB1085" s="408"/>
      <c r="AC1085" s="408"/>
      <c r="AD1085" s="408"/>
      <c r="AE1085" s="408"/>
      <c r="AF1085" s="408"/>
      <c r="AG1085" s="408"/>
      <c r="AH1085" s="408"/>
      <c r="AI1085" s="408"/>
      <c r="AJ1085" s="408"/>
      <c r="AK1085" s="408"/>
      <c r="AL1085" s="408"/>
      <c r="AM1085" s="289">
        <f>SUM(Y1085:AL1085)</f>
        <v>0</v>
      </c>
    </row>
    <row r="1086" spans="1:39" ht="15" hidden="1" customHeight="1" outlineLevel="1">
      <c r="A1086" s="524"/>
      <c r="B1086" s="287" t="s">
        <v>345</v>
      </c>
      <c r="C1086" s="284" t="s">
        <v>162</v>
      </c>
      <c r="D1086" s="288"/>
      <c r="E1086" s="288"/>
      <c r="F1086" s="288"/>
      <c r="G1086" s="288"/>
      <c r="H1086" s="288"/>
      <c r="I1086" s="288"/>
      <c r="J1086" s="288"/>
      <c r="K1086" s="288"/>
      <c r="L1086" s="288"/>
      <c r="M1086" s="288"/>
      <c r="N1086" s="288">
        <f>N1085</f>
        <v>12</v>
      </c>
      <c r="O1086" s="288"/>
      <c r="P1086" s="288"/>
      <c r="Q1086" s="288"/>
      <c r="R1086" s="288"/>
      <c r="S1086" s="288"/>
      <c r="T1086" s="288"/>
      <c r="U1086" s="288"/>
      <c r="V1086" s="288"/>
      <c r="W1086" s="288"/>
      <c r="X1086" s="288"/>
      <c r="Y1086" s="404">
        <f>Y1085</f>
        <v>0</v>
      </c>
      <c r="Z1086" s="404">
        <f t="shared" ref="Z1086" si="3265">Z1085</f>
        <v>0</v>
      </c>
      <c r="AA1086" s="404">
        <f t="shared" ref="AA1086" si="3266">AA1085</f>
        <v>0</v>
      </c>
      <c r="AB1086" s="404">
        <f t="shared" ref="AB1086" si="3267">AB1085</f>
        <v>0</v>
      </c>
      <c r="AC1086" s="404">
        <f t="shared" ref="AC1086" si="3268">AC1085</f>
        <v>0</v>
      </c>
      <c r="AD1086" s="404">
        <f t="shared" ref="AD1086" si="3269">AD1085</f>
        <v>0</v>
      </c>
      <c r="AE1086" s="404">
        <f t="shared" ref="AE1086" si="3270">AE1085</f>
        <v>0</v>
      </c>
      <c r="AF1086" s="404">
        <f t="shared" ref="AF1086" si="3271">AF1085</f>
        <v>0</v>
      </c>
      <c r="AG1086" s="404">
        <f t="shared" ref="AG1086" si="3272">AG1085</f>
        <v>0</v>
      </c>
      <c r="AH1086" s="404">
        <f t="shared" ref="AH1086" si="3273">AH1085</f>
        <v>0</v>
      </c>
      <c r="AI1086" s="404">
        <f t="shared" ref="AI1086" si="3274">AI1085</f>
        <v>0</v>
      </c>
      <c r="AJ1086" s="404">
        <f t="shared" ref="AJ1086" si="3275">AJ1085</f>
        <v>0</v>
      </c>
      <c r="AK1086" s="404">
        <f t="shared" ref="AK1086" si="3276">AK1085</f>
        <v>0</v>
      </c>
      <c r="AL1086" s="404">
        <f t="shared" ref="AL1086" si="3277">AL1085</f>
        <v>0</v>
      </c>
      <c r="AM1086" s="299"/>
    </row>
    <row r="1087" spans="1:39" ht="15" hidden="1" customHeight="1" outlineLevel="1">
      <c r="A1087" s="524"/>
      <c r="B1087" s="421"/>
      <c r="C1087" s="284"/>
      <c r="D1087" s="284"/>
      <c r="E1087" s="284"/>
      <c r="F1087" s="284"/>
      <c r="G1087" s="284"/>
      <c r="H1087" s="284"/>
      <c r="I1087" s="284"/>
      <c r="J1087" s="284"/>
      <c r="K1087" s="284"/>
      <c r="L1087" s="284"/>
      <c r="M1087" s="284"/>
      <c r="N1087" s="284"/>
      <c r="O1087" s="284"/>
      <c r="P1087" s="284"/>
      <c r="Q1087" s="284"/>
      <c r="R1087" s="284"/>
      <c r="S1087" s="284"/>
      <c r="T1087" s="284"/>
      <c r="U1087" s="284"/>
      <c r="V1087" s="284"/>
      <c r="W1087" s="284"/>
      <c r="X1087" s="284"/>
      <c r="Y1087" s="405"/>
      <c r="Z1087" s="418"/>
      <c r="AA1087" s="418"/>
      <c r="AB1087" s="418"/>
      <c r="AC1087" s="418"/>
      <c r="AD1087" s="418"/>
      <c r="AE1087" s="418"/>
      <c r="AF1087" s="418"/>
      <c r="AG1087" s="418"/>
      <c r="AH1087" s="418"/>
      <c r="AI1087" s="418"/>
      <c r="AJ1087" s="418"/>
      <c r="AK1087" s="418"/>
      <c r="AL1087" s="418"/>
      <c r="AM1087" s="299"/>
    </row>
    <row r="1088" spans="1:39" ht="15" hidden="1" customHeight="1" outlineLevel="1">
      <c r="A1088" s="524">
        <v>38</v>
      </c>
      <c r="B1088" s="421" t="s">
        <v>129</v>
      </c>
      <c r="C1088" s="284" t="s">
        <v>24</v>
      </c>
      <c r="D1088" s="288"/>
      <c r="E1088" s="288"/>
      <c r="F1088" s="288"/>
      <c r="G1088" s="288"/>
      <c r="H1088" s="288"/>
      <c r="I1088" s="288"/>
      <c r="J1088" s="288"/>
      <c r="K1088" s="288"/>
      <c r="L1088" s="288"/>
      <c r="M1088" s="288"/>
      <c r="N1088" s="288">
        <v>12</v>
      </c>
      <c r="O1088" s="288"/>
      <c r="P1088" s="288"/>
      <c r="Q1088" s="288"/>
      <c r="R1088" s="288"/>
      <c r="S1088" s="288"/>
      <c r="T1088" s="288"/>
      <c r="U1088" s="288"/>
      <c r="V1088" s="288"/>
      <c r="W1088" s="288"/>
      <c r="X1088" s="288"/>
      <c r="Y1088" s="419"/>
      <c r="Z1088" s="408"/>
      <c r="AA1088" s="408"/>
      <c r="AB1088" s="408"/>
      <c r="AC1088" s="408"/>
      <c r="AD1088" s="408"/>
      <c r="AE1088" s="408"/>
      <c r="AF1088" s="408"/>
      <c r="AG1088" s="408"/>
      <c r="AH1088" s="408"/>
      <c r="AI1088" s="408"/>
      <c r="AJ1088" s="408"/>
      <c r="AK1088" s="408"/>
      <c r="AL1088" s="408"/>
      <c r="AM1088" s="289">
        <f>SUM(Y1088:AL1088)</f>
        <v>0</v>
      </c>
    </row>
    <row r="1089" spans="1:39" ht="15" hidden="1" customHeight="1" outlineLevel="1">
      <c r="A1089" s="524"/>
      <c r="B1089" s="287" t="s">
        <v>345</v>
      </c>
      <c r="C1089" s="284" t="s">
        <v>162</v>
      </c>
      <c r="D1089" s="288"/>
      <c r="E1089" s="288"/>
      <c r="F1089" s="288"/>
      <c r="G1089" s="288"/>
      <c r="H1089" s="288"/>
      <c r="I1089" s="288"/>
      <c r="J1089" s="288"/>
      <c r="K1089" s="288"/>
      <c r="L1089" s="288"/>
      <c r="M1089" s="288"/>
      <c r="N1089" s="288">
        <f>N1088</f>
        <v>12</v>
      </c>
      <c r="O1089" s="288"/>
      <c r="P1089" s="288"/>
      <c r="Q1089" s="288"/>
      <c r="R1089" s="288"/>
      <c r="S1089" s="288"/>
      <c r="T1089" s="288"/>
      <c r="U1089" s="288"/>
      <c r="V1089" s="288"/>
      <c r="W1089" s="288"/>
      <c r="X1089" s="288"/>
      <c r="Y1089" s="404">
        <f>Y1088</f>
        <v>0</v>
      </c>
      <c r="Z1089" s="404">
        <f t="shared" ref="Z1089" si="3278">Z1088</f>
        <v>0</v>
      </c>
      <c r="AA1089" s="404">
        <f t="shared" ref="AA1089" si="3279">AA1088</f>
        <v>0</v>
      </c>
      <c r="AB1089" s="404">
        <f t="shared" ref="AB1089" si="3280">AB1088</f>
        <v>0</v>
      </c>
      <c r="AC1089" s="404">
        <f t="shared" ref="AC1089" si="3281">AC1088</f>
        <v>0</v>
      </c>
      <c r="AD1089" s="404">
        <f t="shared" ref="AD1089" si="3282">AD1088</f>
        <v>0</v>
      </c>
      <c r="AE1089" s="404">
        <f t="shared" ref="AE1089" si="3283">AE1088</f>
        <v>0</v>
      </c>
      <c r="AF1089" s="404">
        <f t="shared" ref="AF1089" si="3284">AF1088</f>
        <v>0</v>
      </c>
      <c r="AG1089" s="404">
        <f t="shared" ref="AG1089" si="3285">AG1088</f>
        <v>0</v>
      </c>
      <c r="AH1089" s="404">
        <f t="shared" ref="AH1089" si="3286">AH1088</f>
        <v>0</v>
      </c>
      <c r="AI1089" s="404">
        <f t="shared" ref="AI1089" si="3287">AI1088</f>
        <v>0</v>
      </c>
      <c r="AJ1089" s="404">
        <f t="shared" ref="AJ1089" si="3288">AJ1088</f>
        <v>0</v>
      </c>
      <c r="AK1089" s="404">
        <f t="shared" ref="AK1089" si="3289">AK1088</f>
        <v>0</v>
      </c>
      <c r="AL1089" s="404">
        <f t="shared" ref="AL1089" si="3290">AL1088</f>
        <v>0</v>
      </c>
      <c r="AM1089" s="299"/>
    </row>
    <row r="1090" spans="1:39" ht="15" hidden="1" customHeight="1" outlineLevel="1">
      <c r="A1090" s="524"/>
      <c r="B1090" s="421"/>
      <c r="C1090" s="284"/>
      <c r="D1090" s="284"/>
      <c r="E1090" s="284"/>
      <c r="F1090" s="284"/>
      <c r="G1090" s="284"/>
      <c r="H1090" s="284"/>
      <c r="I1090" s="284"/>
      <c r="J1090" s="284"/>
      <c r="K1090" s="284"/>
      <c r="L1090" s="284"/>
      <c r="M1090" s="284"/>
      <c r="N1090" s="284"/>
      <c r="O1090" s="284"/>
      <c r="P1090" s="284"/>
      <c r="Q1090" s="284"/>
      <c r="R1090" s="284"/>
      <c r="S1090" s="284"/>
      <c r="T1090" s="284"/>
      <c r="U1090" s="284"/>
      <c r="V1090" s="284"/>
      <c r="W1090" s="284"/>
      <c r="X1090" s="284"/>
      <c r="Y1090" s="405"/>
      <c r="Z1090" s="418"/>
      <c r="AA1090" s="418"/>
      <c r="AB1090" s="418"/>
      <c r="AC1090" s="418"/>
      <c r="AD1090" s="418"/>
      <c r="AE1090" s="418"/>
      <c r="AF1090" s="418"/>
      <c r="AG1090" s="418"/>
      <c r="AH1090" s="418"/>
      <c r="AI1090" s="418"/>
      <c r="AJ1090" s="418"/>
      <c r="AK1090" s="418"/>
      <c r="AL1090" s="418"/>
      <c r="AM1090" s="299"/>
    </row>
    <row r="1091" spans="1:39" ht="15" hidden="1" customHeight="1" outlineLevel="1">
      <c r="A1091" s="524">
        <v>39</v>
      </c>
      <c r="B1091" s="421" t="s">
        <v>130</v>
      </c>
      <c r="C1091" s="284" t="s">
        <v>24</v>
      </c>
      <c r="D1091" s="288"/>
      <c r="E1091" s="288"/>
      <c r="F1091" s="288"/>
      <c r="G1091" s="288"/>
      <c r="H1091" s="288"/>
      <c r="I1091" s="288"/>
      <c r="J1091" s="288"/>
      <c r="K1091" s="288"/>
      <c r="L1091" s="288"/>
      <c r="M1091" s="288"/>
      <c r="N1091" s="288">
        <v>12</v>
      </c>
      <c r="O1091" s="288"/>
      <c r="P1091" s="288"/>
      <c r="Q1091" s="288"/>
      <c r="R1091" s="288"/>
      <c r="S1091" s="288"/>
      <c r="T1091" s="288"/>
      <c r="U1091" s="288"/>
      <c r="V1091" s="288"/>
      <c r="W1091" s="288"/>
      <c r="X1091" s="288"/>
      <c r="Y1091" s="419"/>
      <c r="Z1091" s="408"/>
      <c r="AA1091" s="408"/>
      <c r="AB1091" s="408"/>
      <c r="AC1091" s="408"/>
      <c r="AD1091" s="408"/>
      <c r="AE1091" s="408"/>
      <c r="AF1091" s="408"/>
      <c r="AG1091" s="408"/>
      <c r="AH1091" s="408"/>
      <c r="AI1091" s="408"/>
      <c r="AJ1091" s="408"/>
      <c r="AK1091" s="408"/>
      <c r="AL1091" s="408"/>
      <c r="AM1091" s="289">
        <f>SUM(Y1091:AL1091)</f>
        <v>0</v>
      </c>
    </row>
    <row r="1092" spans="1:39" ht="15" hidden="1" customHeight="1" outlineLevel="1">
      <c r="A1092" s="524"/>
      <c r="B1092" s="287" t="s">
        <v>345</v>
      </c>
      <c r="C1092" s="284" t="s">
        <v>162</v>
      </c>
      <c r="D1092" s="288"/>
      <c r="E1092" s="288"/>
      <c r="F1092" s="288"/>
      <c r="G1092" s="288"/>
      <c r="H1092" s="288"/>
      <c r="I1092" s="288"/>
      <c r="J1092" s="288"/>
      <c r="K1092" s="288"/>
      <c r="L1092" s="288"/>
      <c r="M1092" s="288"/>
      <c r="N1092" s="288">
        <f>N1091</f>
        <v>12</v>
      </c>
      <c r="O1092" s="288"/>
      <c r="P1092" s="288"/>
      <c r="Q1092" s="288"/>
      <c r="R1092" s="288"/>
      <c r="S1092" s="288"/>
      <c r="T1092" s="288"/>
      <c r="U1092" s="288"/>
      <c r="V1092" s="288"/>
      <c r="W1092" s="288"/>
      <c r="X1092" s="288"/>
      <c r="Y1092" s="404">
        <f>Y1091</f>
        <v>0</v>
      </c>
      <c r="Z1092" s="404">
        <f t="shared" ref="Z1092" si="3291">Z1091</f>
        <v>0</v>
      </c>
      <c r="AA1092" s="404">
        <f t="shared" ref="AA1092" si="3292">AA1091</f>
        <v>0</v>
      </c>
      <c r="AB1092" s="404">
        <f t="shared" ref="AB1092" si="3293">AB1091</f>
        <v>0</v>
      </c>
      <c r="AC1092" s="404">
        <f t="shared" ref="AC1092" si="3294">AC1091</f>
        <v>0</v>
      </c>
      <c r="AD1092" s="404">
        <f t="shared" ref="AD1092" si="3295">AD1091</f>
        <v>0</v>
      </c>
      <c r="AE1092" s="404">
        <f t="shared" ref="AE1092" si="3296">AE1091</f>
        <v>0</v>
      </c>
      <c r="AF1092" s="404">
        <f t="shared" ref="AF1092" si="3297">AF1091</f>
        <v>0</v>
      </c>
      <c r="AG1092" s="404">
        <f t="shared" ref="AG1092" si="3298">AG1091</f>
        <v>0</v>
      </c>
      <c r="AH1092" s="404">
        <f t="shared" ref="AH1092" si="3299">AH1091</f>
        <v>0</v>
      </c>
      <c r="AI1092" s="404">
        <f t="shared" ref="AI1092" si="3300">AI1091</f>
        <v>0</v>
      </c>
      <c r="AJ1092" s="404">
        <f t="shared" ref="AJ1092" si="3301">AJ1091</f>
        <v>0</v>
      </c>
      <c r="AK1092" s="404">
        <f t="shared" ref="AK1092" si="3302">AK1091</f>
        <v>0</v>
      </c>
      <c r="AL1092" s="404">
        <f t="shared" ref="AL1092" si="3303">AL1091</f>
        <v>0</v>
      </c>
      <c r="AM1092" s="299"/>
    </row>
    <row r="1093" spans="1:39" ht="15" hidden="1" customHeight="1" outlineLevel="1">
      <c r="A1093" s="524"/>
      <c r="B1093" s="421"/>
      <c r="C1093" s="284"/>
      <c r="D1093" s="284"/>
      <c r="E1093" s="284"/>
      <c r="F1093" s="284"/>
      <c r="G1093" s="284"/>
      <c r="H1093" s="284"/>
      <c r="I1093" s="284"/>
      <c r="J1093" s="284"/>
      <c r="K1093" s="284"/>
      <c r="L1093" s="284"/>
      <c r="M1093" s="284"/>
      <c r="N1093" s="284"/>
      <c r="O1093" s="284"/>
      <c r="P1093" s="284"/>
      <c r="Q1093" s="284"/>
      <c r="R1093" s="284"/>
      <c r="S1093" s="284"/>
      <c r="T1093" s="284"/>
      <c r="U1093" s="284"/>
      <c r="V1093" s="284"/>
      <c r="W1093" s="284"/>
      <c r="X1093" s="284"/>
      <c r="Y1093" s="405"/>
      <c r="Z1093" s="418"/>
      <c r="AA1093" s="418"/>
      <c r="AB1093" s="418"/>
      <c r="AC1093" s="418"/>
      <c r="AD1093" s="418"/>
      <c r="AE1093" s="418"/>
      <c r="AF1093" s="418"/>
      <c r="AG1093" s="418"/>
      <c r="AH1093" s="418"/>
      <c r="AI1093" s="418"/>
      <c r="AJ1093" s="418"/>
      <c r="AK1093" s="418"/>
      <c r="AL1093" s="418"/>
      <c r="AM1093" s="299"/>
    </row>
    <row r="1094" spans="1:39" ht="15" hidden="1" customHeight="1" outlineLevel="1">
      <c r="A1094" s="524">
        <v>40</v>
      </c>
      <c r="B1094" s="421" t="s">
        <v>131</v>
      </c>
      <c r="C1094" s="284" t="s">
        <v>24</v>
      </c>
      <c r="D1094" s="288"/>
      <c r="E1094" s="288"/>
      <c r="F1094" s="288"/>
      <c r="G1094" s="288"/>
      <c r="H1094" s="288"/>
      <c r="I1094" s="288"/>
      <c r="J1094" s="288"/>
      <c r="K1094" s="288"/>
      <c r="L1094" s="288"/>
      <c r="M1094" s="288"/>
      <c r="N1094" s="288">
        <v>12</v>
      </c>
      <c r="O1094" s="288"/>
      <c r="P1094" s="288"/>
      <c r="Q1094" s="288"/>
      <c r="R1094" s="288"/>
      <c r="S1094" s="288"/>
      <c r="T1094" s="288"/>
      <c r="U1094" s="288"/>
      <c r="V1094" s="288"/>
      <c r="W1094" s="288"/>
      <c r="X1094" s="288"/>
      <c r="Y1094" s="419"/>
      <c r="Z1094" s="408"/>
      <c r="AA1094" s="408"/>
      <c r="AB1094" s="408"/>
      <c r="AC1094" s="408"/>
      <c r="AD1094" s="408"/>
      <c r="AE1094" s="408"/>
      <c r="AF1094" s="408"/>
      <c r="AG1094" s="408"/>
      <c r="AH1094" s="408"/>
      <c r="AI1094" s="408"/>
      <c r="AJ1094" s="408"/>
      <c r="AK1094" s="408"/>
      <c r="AL1094" s="408"/>
      <c r="AM1094" s="289">
        <f>SUM(Y1094:AL1094)</f>
        <v>0</v>
      </c>
    </row>
    <row r="1095" spans="1:39" ht="15" hidden="1" customHeight="1" outlineLevel="1">
      <c r="A1095" s="524"/>
      <c r="B1095" s="287" t="s">
        <v>345</v>
      </c>
      <c r="C1095" s="284" t="s">
        <v>162</v>
      </c>
      <c r="D1095" s="288"/>
      <c r="E1095" s="288"/>
      <c r="F1095" s="288"/>
      <c r="G1095" s="288"/>
      <c r="H1095" s="288"/>
      <c r="I1095" s="288"/>
      <c r="J1095" s="288"/>
      <c r="K1095" s="288"/>
      <c r="L1095" s="288"/>
      <c r="M1095" s="288"/>
      <c r="N1095" s="288">
        <f>N1094</f>
        <v>12</v>
      </c>
      <c r="O1095" s="288"/>
      <c r="P1095" s="288"/>
      <c r="Q1095" s="288"/>
      <c r="R1095" s="288"/>
      <c r="S1095" s="288"/>
      <c r="T1095" s="288"/>
      <c r="U1095" s="288"/>
      <c r="V1095" s="288"/>
      <c r="W1095" s="288"/>
      <c r="X1095" s="288"/>
      <c r="Y1095" s="404">
        <f>Y1094</f>
        <v>0</v>
      </c>
      <c r="Z1095" s="404">
        <f t="shared" ref="Z1095" si="3304">Z1094</f>
        <v>0</v>
      </c>
      <c r="AA1095" s="404">
        <f t="shared" ref="AA1095" si="3305">AA1094</f>
        <v>0</v>
      </c>
      <c r="AB1095" s="404">
        <f t="shared" ref="AB1095" si="3306">AB1094</f>
        <v>0</v>
      </c>
      <c r="AC1095" s="404">
        <f t="shared" ref="AC1095" si="3307">AC1094</f>
        <v>0</v>
      </c>
      <c r="AD1095" s="404">
        <f t="shared" ref="AD1095" si="3308">AD1094</f>
        <v>0</v>
      </c>
      <c r="AE1095" s="404">
        <f t="shared" ref="AE1095" si="3309">AE1094</f>
        <v>0</v>
      </c>
      <c r="AF1095" s="404">
        <f t="shared" ref="AF1095" si="3310">AF1094</f>
        <v>0</v>
      </c>
      <c r="AG1095" s="404">
        <f t="shared" ref="AG1095" si="3311">AG1094</f>
        <v>0</v>
      </c>
      <c r="AH1095" s="404">
        <f t="shared" ref="AH1095" si="3312">AH1094</f>
        <v>0</v>
      </c>
      <c r="AI1095" s="404">
        <f t="shared" ref="AI1095" si="3313">AI1094</f>
        <v>0</v>
      </c>
      <c r="AJ1095" s="404">
        <f t="shared" ref="AJ1095" si="3314">AJ1094</f>
        <v>0</v>
      </c>
      <c r="AK1095" s="404">
        <f t="shared" ref="AK1095" si="3315">AK1094</f>
        <v>0</v>
      </c>
      <c r="AL1095" s="404">
        <f t="shared" ref="AL1095" si="3316">AL1094</f>
        <v>0</v>
      </c>
      <c r="AM1095" s="299"/>
    </row>
    <row r="1096" spans="1:39" ht="15" hidden="1" customHeight="1" outlineLevel="1">
      <c r="A1096" s="524"/>
      <c r="B1096" s="421"/>
      <c r="C1096" s="284"/>
      <c r="D1096" s="284"/>
      <c r="E1096" s="284"/>
      <c r="F1096" s="284"/>
      <c r="G1096" s="284"/>
      <c r="H1096" s="284"/>
      <c r="I1096" s="284"/>
      <c r="J1096" s="284"/>
      <c r="K1096" s="284"/>
      <c r="L1096" s="284"/>
      <c r="M1096" s="284"/>
      <c r="N1096" s="284"/>
      <c r="O1096" s="284"/>
      <c r="P1096" s="284"/>
      <c r="Q1096" s="284"/>
      <c r="R1096" s="284"/>
      <c r="S1096" s="284"/>
      <c r="T1096" s="284"/>
      <c r="U1096" s="284"/>
      <c r="V1096" s="284"/>
      <c r="W1096" s="284"/>
      <c r="X1096" s="284"/>
      <c r="Y1096" s="405"/>
      <c r="Z1096" s="418"/>
      <c r="AA1096" s="418"/>
      <c r="AB1096" s="418"/>
      <c r="AC1096" s="418"/>
      <c r="AD1096" s="418"/>
      <c r="AE1096" s="418"/>
      <c r="AF1096" s="418"/>
      <c r="AG1096" s="418"/>
      <c r="AH1096" s="418"/>
      <c r="AI1096" s="418"/>
      <c r="AJ1096" s="418"/>
      <c r="AK1096" s="418"/>
      <c r="AL1096" s="418"/>
      <c r="AM1096" s="299"/>
    </row>
    <row r="1097" spans="1:39" ht="28.5" hidden="1" customHeight="1" outlineLevel="1">
      <c r="A1097" s="524">
        <v>41</v>
      </c>
      <c r="B1097" s="421" t="s">
        <v>132</v>
      </c>
      <c r="C1097" s="284" t="s">
        <v>24</v>
      </c>
      <c r="D1097" s="288"/>
      <c r="E1097" s="288"/>
      <c r="F1097" s="288"/>
      <c r="G1097" s="288"/>
      <c r="H1097" s="288"/>
      <c r="I1097" s="288"/>
      <c r="J1097" s="288"/>
      <c r="K1097" s="288"/>
      <c r="L1097" s="288"/>
      <c r="M1097" s="288"/>
      <c r="N1097" s="288">
        <v>12</v>
      </c>
      <c r="O1097" s="288"/>
      <c r="P1097" s="288"/>
      <c r="Q1097" s="288"/>
      <c r="R1097" s="288"/>
      <c r="S1097" s="288"/>
      <c r="T1097" s="288"/>
      <c r="U1097" s="288"/>
      <c r="V1097" s="288"/>
      <c r="W1097" s="288"/>
      <c r="X1097" s="288"/>
      <c r="Y1097" s="419"/>
      <c r="Z1097" s="408"/>
      <c r="AA1097" s="408"/>
      <c r="AB1097" s="408"/>
      <c r="AC1097" s="408"/>
      <c r="AD1097" s="408"/>
      <c r="AE1097" s="408"/>
      <c r="AF1097" s="408"/>
      <c r="AG1097" s="408"/>
      <c r="AH1097" s="408"/>
      <c r="AI1097" s="408"/>
      <c r="AJ1097" s="408"/>
      <c r="AK1097" s="408"/>
      <c r="AL1097" s="408"/>
      <c r="AM1097" s="289">
        <f>SUM(Y1097:AL1097)</f>
        <v>0</v>
      </c>
    </row>
    <row r="1098" spans="1:39" ht="15" hidden="1" customHeight="1" outlineLevel="1">
      <c r="A1098" s="524"/>
      <c r="B1098" s="287" t="s">
        <v>345</v>
      </c>
      <c r="C1098" s="284" t="s">
        <v>162</v>
      </c>
      <c r="D1098" s="288"/>
      <c r="E1098" s="288"/>
      <c r="F1098" s="288"/>
      <c r="G1098" s="288"/>
      <c r="H1098" s="288"/>
      <c r="I1098" s="288"/>
      <c r="J1098" s="288"/>
      <c r="K1098" s="288"/>
      <c r="L1098" s="288"/>
      <c r="M1098" s="288"/>
      <c r="N1098" s="288">
        <f>N1097</f>
        <v>12</v>
      </c>
      <c r="O1098" s="288"/>
      <c r="P1098" s="288"/>
      <c r="Q1098" s="288"/>
      <c r="R1098" s="288"/>
      <c r="S1098" s="288"/>
      <c r="T1098" s="288"/>
      <c r="U1098" s="288"/>
      <c r="V1098" s="288"/>
      <c r="W1098" s="288"/>
      <c r="X1098" s="288"/>
      <c r="Y1098" s="404">
        <f>Y1097</f>
        <v>0</v>
      </c>
      <c r="Z1098" s="404">
        <f t="shared" ref="Z1098" si="3317">Z1097</f>
        <v>0</v>
      </c>
      <c r="AA1098" s="404">
        <f t="shared" ref="AA1098" si="3318">AA1097</f>
        <v>0</v>
      </c>
      <c r="AB1098" s="404">
        <f t="shared" ref="AB1098" si="3319">AB1097</f>
        <v>0</v>
      </c>
      <c r="AC1098" s="404">
        <f t="shared" ref="AC1098" si="3320">AC1097</f>
        <v>0</v>
      </c>
      <c r="AD1098" s="404">
        <f t="shared" ref="AD1098" si="3321">AD1097</f>
        <v>0</v>
      </c>
      <c r="AE1098" s="404">
        <f t="shared" ref="AE1098" si="3322">AE1097</f>
        <v>0</v>
      </c>
      <c r="AF1098" s="404">
        <f t="shared" ref="AF1098" si="3323">AF1097</f>
        <v>0</v>
      </c>
      <c r="AG1098" s="404">
        <f t="shared" ref="AG1098" si="3324">AG1097</f>
        <v>0</v>
      </c>
      <c r="AH1098" s="404">
        <f t="shared" ref="AH1098" si="3325">AH1097</f>
        <v>0</v>
      </c>
      <c r="AI1098" s="404">
        <f t="shared" ref="AI1098" si="3326">AI1097</f>
        <v>0</v>
      </c>
      <c r="AJ1098" s="404">
        <f t="shared" ref="AJ1098" si="3327">AJ1097</f>
        <v>0</v>
      </c>
      <c r="AK1098" s="404">
        <f t="shared" ref="AK1098" si="3328">AK1097</f>
        <v>0</v>
      </c>
      <c r="AL1098" s="404">
        <f t="shared" ref="AL1098" si="3329">AL1097</f>
        <v>0</v>
      </c>
      <c r="AM1098" s="299"/>
    </row>
    <row r="1099" spans="1:39" ht="15" hidden="1" customHeight="1" outlineLevel="1">
      <c r="A1099" s="524"/>
      <c r="B1099" s="421"/>
      <c r="C1099" s="284"/>
      <c r="D1099" s="284"/>
      <c r="E1099" s="284"/>
      <c r="F1099" s="284"/>
      <c r="G1099" s="284"/>
      <c r="H1099" s="284"/>
      <c r="I1099" s="284"/>
      <c r="J1099" s="284"/>
      <c r="K1099" s="284"/>
      <c r="L1099" s="284"/>
      <c r="M1099" s="284"/>
      <c r="N1099" s="284"/>
      <c r="O1099" s="284"/>
      <c r="P1099" s="284"/>
      <c r="Q1099" s="284"/>
      <c r="R1099" s="284"/>
      <c r="S1099" s="284"/>
      <c r="T1099" s="284"/>
      <c r="U1099" s="284"/>
      <c r="V1099" s="284"/>
      <c r="W1099" s="284"/>
      <c r="X1099" s="284"/>
      <c r="Y1099" s="405"/>
      <c r="Z1099" s="418"/>
      <c r="AA1099" s="418"/>
      <c r="AB1099" s="418"/>
      <c r="AC1099" s="418"/>
      <c r="AD1099" s="418"/>
      <c r="AE1099" s="418"/>
      <c r="AF1099" s="418"/>
      <c r="AG1099" s="418"/>
      <c r="AH1099" s="418"/>
      <c r="AI1099" s="418"/>
      <c r="AJ1099" s="418"/>
      <c r="AK1099" s="418"/>
      <c r="AL1099" s="418"/>
      <c r="AM1099" s="299"/>
    </row>
    <row r="1100" spans="1:39" ht="28.5" hidden="1" customHeight="1" outlineLevel="1">
      <c r="A1100" s="524">
        <v>42</v>
      </c>
      <c r="B1100" s="421" t="s">
        <v>133</v>
      </c>
      <c r="C1100" s="284" t="s">
        <v>24</v>
      </c>
      <c r="D1100" s="288"/>
      <c r="E1100" s="288"/>
      <c r="F1100" s="288"/>
      <c r="G1100" s="288"/>
      <c r="H1100" s="288"/>
      <c r="I1100" s="288"/>
      <c r="J1100" s="288"/>
      <c r="K1100" s="288"/>
      <c r="L1100" s="288"/>
      <c r="M1100" s="288"/>
      <c r="N1100" s="284"/>
      <c r="O1100" s="288"/>
      <c r="P1100" s="288"/>
      <c r="Q1100" s="288"/>
      <c r="R1100" s="288"/>
      <c r="S1100" s="288"/>
      <c r="T1100" s="288"/>
      <c r="U1100" s="288"/>
      <c r="V1100" s="288"/>
      <c r="W1100" s="288"/>
      <c r="X1100" s="288"/>
      <c r="Y1100" s="419"/>
      <c r="Z1100" s="408"/>
      <c r="AA1100" s="408"/>
      <c r="AB1100" s="408"/>
      <c r="AC1100" s="408"/>
      <c r="AD1100" s="408"/>
      <c r="AE1100" s="408"/>
      <c r="AF1100" s="408"/>
      <c r="AG1100" s="408"/>
      <c r="AH1100" s="408"/>
      <c r="AI1100" s="408"/>
      <c r="AJ1100" s="408"/>
      <c r="AK1100" s="408"/>
      <c r="AL1100" s="408"/>
      <c r="AM1100" s="289">
        <f>SUM(Y1100:AL1100)</f>
        <v>0</v>
      </c>
    </row>
    <row r="1101" spans="1:39" ht="15" hidden="1" customHeight="1" outlineLevel="1">
      <c r="A1101" s="524"/>
      <c r="B1101" s="287" t="s">
        <v>345</v>
      </c>
      <c r="C1101" s="284" t="s">
        <v>162</v>
      </c>
      <c r="D1101" s="288"/>
      <c r="E1101" s="288"/>
      <c r="F1101" s="288"/>
      <c r="G1101" s="288"/>
      <c r="H1101" s="288"/>
      <c r="I1101" s="288"/>
      <c r="J1101" s="288"/>
      <c r="K1101" s="288"/>
      <c r="L1101" s="288"/>
      <c r="M1101" s="288"/>
      <c r="N1101" s="461"/>
      <c r="O1101" s="288"/>
      <c r="P1101" s="288"/>
      <c r="Q1101" s="288"/>
      <c r="R1101" s="288"/>
      <c r="S1101" s="288"/>
      <c r="T1101" s="288"/>
      <c r="U1101" s="288"/>
      <c r="V1101" s="288"/>
      <c r="W1101" s="288"/>
      <c r="X1101" s="288"/>
      <c r="Y1101" s="404">
        <f>Y1100</f>
        <v>0</v>
      </c>
      <c r="Z1101" s="404">
        <f t="shared" ref="Z1101" si="3330">Z1100</f>
        <v>0</v>
      </c>
      <c r="AA1101" s="404">
        <f t="shared" ref="AA1101" si="3331">AA1100</f>
        <v>0</v>
      </c>
      <c r="AB1101" s="404">
        <f t="shared" ref="AB1101" si="3332">AB1100</f>
        <v>0</v>
      </c>
      <c r="AC1101" s="404">
        <f t="shared" ref="AC1101" si="3333">AC1100</f>
        <v>0</v>
      </c>
      <c r="AD1101" s="404">
        <f t="shared" ref="AD1101" si="3334">AD1100</f>
        <v>0</v>
      </c>
      <c r="AE1101" s="404">
        <f t="shared" ref="AE1101" si="3335">AE1100</f>
        <v>0</v>
      </c>
      <c r="AF1101" s="404">
        <f t="shared" ref="AF1101" si="3336">AF1100</f>
        <v>0</v>
      </c>
      <c r="AG1101" s="404">
        <f t="shared" ref="AG1101" si="3337">AG1100</f>
        <v>0</v>
      </c>
      <c r="AH1101" s="404">
        <f t="shared" ref="AH1101" si="3338">AH1100</f>
        <v>0</v>
      </c>
      <c r="AI1101" s="404">
        <f t="shared" ref="AI1101" si="3339">AI1100</f>
        <v>0</v>
      </c>
      <c r="AJ1101" s="404">
        <f t="shared" ref="AJ1101" si="3340">AJ1100</f>
        <v>0</v>
      </c>
      <c r="AK1101" s="404">
        <f t="shared" ref="AK1101" si="3341">AK1100</f>
        <v>0</v>
      </c>
      <c r="AL1101" s="404">
        <f t="shared" ref="AL1101" si="3342">AL1100</f>
        <v>0</v>
      </c>
      <c r="AM1101" s="299"/>
    </row>
    <row r="1102" spans="1:39" ht="15" hidden="1" customHeight="1" outlineLevel="1">
      <c r="A1102" s="524"/>
      <c r="B1102" s="421"/>
      <c r="C1102" s="284"/>
      <c r="D1102" s="284"/>
      <c r="E1102" s="284"/>
      <c r="F1102" s="284"/>
      <c r="G1102" s="284"/>
      <c r="H1102" s="284"/>
      <c r="I1102" s="284"/>
      <c r="J1102" s="284"/>
      <c r="K1102" s="284"/>
      <c r="L1102" s="284"/>
      <c r="M1102" s="284"/>
      <c r="N1102" s="284"/>
      <c r="O1102" s="284"/>
      <c r="P1102" s="284"/>
      <c r="Q1102" s="284"/>
      <c r="R1102" s="284"/>
      <c r="S1102" s="284"/>
      <c r="T1102" s="284"/>
      <c r="U1102" s="284"/>
      <c r="V1102" s="284"/>
      <c r="W1102" s="284"/>
      <c r="X1102" s="284"/>
      <c r="Y1102" s="405"/>
      <c r="Z1102" s="418"/>
      <c r="AA1102" s="418"/>
      <c r="AB1102" s="418"/>
      <c r="AC1102" s="418"/>
      <c r="AD1102" s="418"/>
      <c r="AE1102" s="418"/>
      <c r="AF1102" s="418"/>
      <c r="AG1102" s="418"/>
      <c r="AH1102" s="418"/>
      <c r="AI1102" s="418"/>
      <c r="AJ1102" s="418"/>
      <c r="AK1102" s="418"/>
      <c r="AL1102" s="418"/>
      <c r="AM1102" s="299"/>
    </row>
    <row r="1103" spans="1:39" ht="15" hidden="1" customHeight="1" outlineLevel="1">
      <c r="A1103" s="524">
        <v>43</v>
      </c>
      <c r="B1103" s="421" t="s">
        <v>134</v>
      </c>
      <c r="C1103" s="284" t="s">
        <v>24</v>
      </c>
      <c r="D1103" s="288"/>
      <c r="E1103" s="288"/>
      <c r="F1103" s="288"/>
      <c r="G1103" s="288"/>
      <c r="H1103" s="288"/>
      <c r="I1103" s="288"/>
      <c r="J1103" s="288"/>
      <c r="K1103" s="288"/>
      <c r="L1103" s="288"/>
      <c r="M1103" s="288"/>
      <c r="N1103" s="288">
        <v>12</v>
      </c>
      <c r="O1103" s="288"/>
      <c r="P1103" s="288"/>
      <c r="Q1103" s="288"/>
      <c r="R1103" s="288"/>
      <c r="S1103" s="288"/>
      <c r="T1103" s="288"/>
      <c r="U1103" s="288"/>
      <c r="V1103" s="288"/>
      <c r="W1103" s="288"/>
      <c r="X1103" s="288"/>
      <c r="Y1103" s="419"/>
      <c r="Z1103" s="408"/>
      <c r="AA1103" s="408"/>
      <c r="AB1103" s="408"/>
      <c r="AC1103" s="408"/>
      <c r="AD1103" s="408"/>
      <c r="AE1103" s="408"/>
      <c r="AF1103" s="408"/>
      <c r="AG1103" s="408"/>
      <c r="AH1103" s="408"/>
      <c r="AI1103" s="408"/>
      <c r="AJ1103" s="408"/>
      <c r="AK1103" s="408"/>
      <c r="AL1103" s="408"/>
      <c r="AM1103" s="289">
        <f>SUM(Y1103:AL1103)</f>
        <v>0</v>
      </c>
    </row>
    <row r="1104" spans="1:39" ht="15" hidden="1" customHeight="1" outlineLevel="1">
      <c r="A1104" s="524"/>
      <c r="B1104" s="287" t="s">
        <v>345</v>
      </c>
      <c r="C1104" s="284" t="s">
        <v>162</v>
      </c>
      <c r="D1104" s="288"/>
      <c r="E1104" s="288"/>
      <c r="F1104" s="288"/>
      <c r="G1104" s="288"/>
      <c r="H1104" s="288"/>
      <c r="I1104" s="288"/>
      <c r="J1104" s="288"/>
      <c r="K1104" s="288"/>
      <c r="L1104" s="288"/>
      <c r="M1104" s="288"/>
      <c r="N1104" s="288">
        <f>N1103</f>
        <v>12</v>
      </c>
      <c r="O1104" s="288"/>
      <c r="P1104" s="288"/>
      <c r="Q1104" s="288"/>
      <c r="R1104" s="288"/>
      <c r="S1104" s="288"/>
      <c r="T1104" s="288"/>
      <c r="U1104" s="288"/>
      <c r="V1104" s="288"/>
      <c r="W1104" s="288"/>
      <c r="X1104" s="288"/>
      <c r="Y1104" s="404">
        <f>Y1103</f>
        <v>0</v>
      </c>
      <c r="Z1104" s="404">
        <f t="shared" ref="Z1104" si="3343">Z1103</f>
        <v>0</v>
      </c>
      <c r="AA1104" s="404">
        <f t="shared" ref="AA1104" si="3344">AA1103</f>
        <v>0</v>
      </c>
      <c r="AB1104" s="404">
        <f t="shared" ref="AB1104" si="3345">AB1103</f>
        <v>0</v>
      </c>
      <c r="AC1104" s="404">
        <f t="shared" ref="AC1104" si="3346">AC1103</f>
        <v>0</v>
      </c>
      <c r="AD1104" s="404">
        <f t="shared" ref="AD1104" si="3347">AD1103</f>
        <v>0</v>
      </c>
      <c r="AE1104" s="404">
        <f t="shared" ref="AE1104" si="3348">AE1103</f>
        <v>0</v>
      </c>
      <c r="AF1104" s="404">
        <f t="shared" ref="AF1104" si="3349">AF1103</f>
        <v>0</v>
      </c>
      <c r="AG1104" s="404">
        <f t="shared" ref="AG1104" si="3350">AG1103</f>
        <v>0</v>
      </c>
      <c r="AH1104" s="404">
        <f t="shared" ref="AH1104" si="3351">AH1103</f>
        <v>0</v>
      </c>
      <c r="AI1104" s="404">
        <f t="shared" ref="AI1104" si="3352">AI1103</f>
        <v>0</v>
      </c>
      <c r="AJ1104" s="404">
        <f t="shared" ref="AJ1104" si="3353">AJ1103</f>
        <v>0</v>
      </c>
      <c r="AK1104" s="404">
        <f t="shared" ref="AK1104" si="3354">AK1103</f>
        <v>0</v>
      </c>
      <c r="AL1104" s="404">
        <f t="shared" ref="AL1104" si="3355">AL1103</f>
        <v>0</v>
      </c>
      <c r="AM1104" s="299"/>
    </row>
    <row r="1105" spans="1:39" ht="15" hidden="1" customHeight="1" outlineLevel="1">
      <c r="A1105" s="524"/>
      <c r="B1105" s="421"/>
      <c r="C1105" s="284"/>
      <c r="D1105" s="284"/>
      <c r="E1105" s="284"/>
      <c r="F1105" s="284"/>
      <c r="G1105" s="284"/>
      <c r="H1105" s="284"/>
      <c r="I1105" s="284"/>
      <c r="J1105" s="284"/>
      <c r="K1105" s="284"/>
      <c r="L1105" s="284"/>
      <c r="M1105" s="284"/>
      <c r="N1105" s="284"/>
      <c r="O1105" s="284"/>
      <c r="P1105" s="284"/>
      <c r="Q1105" s="284"/>
      <c r="R1105" s="284"/>
      <c r="S1105" s="284"/>
      <c r="T1105" s="284"/>
      <c r="U1105" s="284"/>
      <c r="V1105" s="284"/>
      <c r="W1105" s="284"/>
      <c r="X1105" s="284"/>
      <c r="Y1105" s="405"/>
      <c r="Z1105" s="418"/>
      <c r="AA1105" s="418"/>
      <c r="AB1105" s="418"/>
      <c r="AC1105" s="418"/>
      <c r="AD1105" s="418"/>
      <c r="AE1105" s="418"/>
      <c r="AF1105" s="418"/>
      <c r="AG1105" s="418"/>
      <c r="AH1105" s="418"/>
      <c r="AI1105" s="418"/>
      <c r="AJ1105" s="418"/>
      <c r="AK1105" s="418"/>
      <c r="AL1105" s="418"/>
      <c r="AM1105" s="299"/>
    </row>
    <row r="1106" spans="1:39" ht="28.5" hidden="1" customHeight="1" outlineLevel="1">
      <c r="A1106" s="524">
        <v>44</v>
      </c>
      <c r="B1106" s="421" t="s">
        <v>135</v>
      </c>
      <c r="C1106" s="284" t="s">
        <v>24</v>
      </c>
      <c r="D1106" s="288"/>
      <c r="E1106" s="288"/>
      <c r="F1106" s="288"/>
      <c r="G1106" s="288"/>
      <c r="H1106" s="288"/>
      <c r="I1106" s="288"/>
      <c r="J1106" s="288"/>
      <c r="K1106" s="288"/>
      <c r="L1106" s="288"/>
      <c r="M1106" s="288"/>
      <c r="N1106" s="288">
        <v>12</v>
      </c>
      <c r="O1106" s="288"/>
      <c r="P1106" s="288"/>
      <c r="Q1106" s="288"/>
      <c r="R1106" s="288"/>
      <c r="S1106" s="288"/>
      <c r="T1106" s="288"/>
      <c r="U1106" s="288"/>
      <c r="V1106" s="288"/>
      <c r="W1106" s="288"/>
      <c r="X1106" s="288"/>
      <c r="Y1106" s="419"/>
      <c r="Z1106" s="408"/>
      <c r="AA1106" s="408"/>
      <c r="AB1106" s="408"/>
      <c r="AC1106" s="408"/>
      <c r="AD1106" s="408"/>
      <c r="AE1106" s="408"/>
      <c r="AF1106" s="408"/>
      <c r="AG1106" s="408"/>
      <c r="AH1106" s="408"/>
      <c r="AI1106" s="408"/>
      <c r="AJ1106" s="408"/>
      <c r="AK1106" s="408"/>
      <c r="AL1106" s="408"/>
      <c r="AM1106" s="289">
        <f>SUM(Y1106:AL1106)</f>
        <v>0</v>
      </c>
    </row>
    <row r="1107" spans="1:39" ht="15" hidden="1" customHeight="1" outlineLevel="1">
      <c r="A1107" s="524"/>
      <c r="B1107" s="287" t="s">
        <v>345</v>
      </c>
      <c r="C1107" s="284" t="s">
        <v>162</v>
      </c>
      <c r="D1107" s="288"/>
      <c r="E1107" s="288"/>
      <c r="F1107" s="288"/>
      <c r="G1107" s="288"/>
      <c r="H1107" s="288"/>
      <c r="I1107" s="288"/>
      <c r="J1107" s="288"/>
      <c r="K1107" s="288"/>
      <c r="L1107" s="288"/>
      <c r="M1107" s="288"/>
      <c r="N1107" s="288">
        <f>N1106</f>
        <v>12</v>
      </c>
      <c r="O1107" s="288"/>
      <c r="P1107" s="288"/>
      <c r="Q1107" s="288"/>
      <c r="R1107" s="288"/>
      <c r="S1107" s="288"/>
      <c r="T1107" s="288"/>
      <c r="U1107" s="288"/>
      <c r="V1107" s="288"/>
      <c r="W1107" s="288"/>
      <c r="X1107" s="288"/>
      <c r="Y1107" s="404">
        <f>Y1106</f>
        <v>0</v>
      </c>
      <c r="Z1107" s="404">
        <f t="shared" ref="Z1107" si="3356">Z1106</f>
        <v>0</v>
      </c>
      <c r="AA1107" s="404">
        <f t="shared" ref="AA1107" si="3357">AA1106</f>
        <v>0</v>
      </c>
      <c r="AB1107" s="404">
        <f t="shared" ref="AB1107" si="3358">AB1106</f>
        <v>0</v>
      </c>
      <c r="AC1107" s="404">
        <f t="shared" ref="AC1107" si="3359">AC1106</f>
        <v>0</v>
      </c>
      <c r="AD1107" s="404">
        <f t="shared" ref="AD1107" si="3360">AD1106</f>
        <v>0</v>
      </c>
      <c r="AE1107" s="404">
        <f t="shared" ref="AE1107" si="3361">AE1106</f>
        <v>0</v>
      </c>
      <c r="AF1107" s="404">
        <f t="shared" ref="AF1107" si="3362">AF1106</f>
        <v>0</v>
      </c>
      <c r="AG1107" s="404">
        <f t="shared" ref="AG1107" si="3363">AG1106</f>
        <v>0</v>
      </c>
      <c r="AH1107" s="404">
        <f t="shared" ref="AH1107" si="3364">AH1106</f>
        <v>0</v>
      </c>
      <c r="AI1107" s="404">
        <f t="shared" ref="AI1107" si="3365">AI1106</f>
        <v>0</v>
      </c>
      <c r="AJ1107" s="404">
        <f t="shared" ref="AJ1107" si="3366">AJ1106</f>
        <v>0</v>
      </c>
      <c r="AK1107" s="404">
        <f t="shared" ref="AK1107" si="3367">AK1106</f>
        <v>0</v>
      </c>
      <c r="AL1107" s="404">
        <f t="shared" ref="AL1107" si="3368">AL1106</f>
        <v>0</v>
      </c>
      <c r="AM1107" s="299"/>
    </row>
    <row r="1108" spans="1:39" ht="15" hidden="1" customHeight="1" outlineLevel="1">
      <c r="A1108" s="524"/>
      <c r="B1108" s="421"/>
      <c r="C1108" s="284"/>
      <c r="D1108" s="284"/>
      <c r="E1108" s="284"/>
      <c r="F1108" s="284"/>
      <c r="G1108" s="284"/>
      <c r="H1108" s="284"/>
      <c r="I1108" s="284"/>
      <c r="J1108" s="284"/>
      <c r="K1108" s="284"/>
      <c r="L1108" s="284"/>
      <c r="M1108" s="284"/>
      <c r="N1108" s="284"/>
      <c r="O1108" s="284"/>
      <c r="P1108" s="284"/>
      <c r="Q1108" s="284"/>
      <c r="R1108" s="284"/>
      <c r="S1108" s="284"/>
      <c r="T1108" s="284"/>
      <c r="U1108" s="284"/>
      <c r="V1108" s="284"/>
      <c r="W1108" s="284"/>
      <c r="X1108" s="284"/>
      <c r="Y1108" s="405"/>
      <c r="Z1108" s="418"/>
      <c r="AA1108" s="418"/>
      <c r="AB1108" s="418"/>
      <c r="AC1108" s="418"/>
      <c r="AD1108" s="418"/>
      <c r="AE1108" s="418"/>
      <c r="AF1108" s="418"/>
      <c r="AG1108" s="418"/>
      <c r="AH1108" s="418"/>
      <c r="AI1108" s="418"/>
      <c r="AJ1108" s="418"/>
      <c r="AK1108" s="418"/>
      <c r="AL1108" s="418"/>
      <c r="AM1108" s="299"/>
    </row>
    <row r="1109" spans="1:39" ht="32.450000000000003" hidden="1" customHeight="1" outlineLevel="1">
      <c r="A1109" s="524">
        <v>45</v>
      </c>
      <c r="B1109" s="421" t="s">
        <v>136</v>
      </c>
      <c r="C1109" s="284" t="s">
        <v>24</v>
      </c>
      <c r="D1109" s="288"/>
      <c r="E1109" s="288"/>
      <c r="F1109" s="288"/>
      <c r="G1109" s="288"/>
      <c r="H1109" s="288"/>
      <c r="I1109" s="288"/>
      <c r="J1109" s="288"/>
      <c r="K1109" s="288"/>
      <c r="L1109" s="288"/>
      <c r="M1109" s="288"/>
      <c r="N1109" s="288">
        <v>12</v>
      </c>
      <c r="O1109" s="288"/>
      <c r="P1109" s="288"/>
      <c r="Q1109" s="288"/>
      <c r="R1109" s="288"/>
      <c r="S1109" s="288"/>
      <c r="T1109" s="288"/>
      <c r="U1109" s="288"/>
      <c r="V1109" s="288"/>
      <c r="W1109" s="288"/>
      <c r="X1109" s="288"/>
      <c r="Y1109" s="419"/>
      <c r="Z1109" s="408"/>
      <c r="AA1109" s="408"/>
      <c r="AB1109" s="408"/>
      <c r="AC1109" s="408"/>
      <c r="AD1109" s="408"/>
      <c r="AE1109" s="408"/>
      <c r="AF1109" s="408"/>
      <c r="AG1109" s="408"/>
      <c r="AH1109" s="408"/>
      <c r="AI1109" s="408"/>
      <c r="AJ1109" s="408"/>
      <c r="AK1109" s="408"/>
      <c r="AL1109" s="408"/>
      <c r="AM1109" s="289">
        <f>SUM(Y1109:AL1109)</f>
        <v>0</v>
      </c>
    </row>
    <row r="1110" spans="1:39" ht="15" hidden="1" customHeight="1" outlineLevel="1">
      <c r="A1110" s="524"/>
      <c r="B1110" s="287" t="s">
        <v>345</v>
      </c>
      <c r="C1110" s="284" t="s">
        <v>162</v>
      </c>
      <c r="D1110" s="288"/>
      <c r="E1110" s="288"/>
      <c r="F1110" s="288"/>
      <c r="G1110" s="288"/>
      <c r="H1110" s="288"/>
      <c r="I1110" s="288"/>
      <c r="J1110" s="288"/>
      <c r="K1110" s="288"/>
      <c r="L1110" s="288"/>
      <c r="M1110" s="288"/>
      <c r="N1110" s="288">
        <f>N1109</f>
        <v>12</v>
      </c>
      <c r="O1110" s="288"/>
      <c r="P1110" s="288"/>
      <c r="Q1110" s="288"/>
      <c r="R1110" s="288"/>
      <c r="S1110" s="288"/>
      <c r="T1110" s="288"/>
      <c r="U1110" s="288"/>
      <c r="V1110" s="288"/>
      <c r="W1110" s="288"/>
      <c r="X1110" s="288"/>
      <c r="Y1110" s="404">
        <f>Y1109</f>
        <v>0</v>
      </c>
      <c r="Z1110" s="404">
        <f t="shared" ref="Z1110" si="3369">Z1109</f>
        <v>0</v>
      </c>
      <c r="AA1110" s="404">
        <f t="shared" ref="AA1110" si="3370">AA1109</f>
        <v>0</v>
      </c>
      <c r="AB1110" s="404">
        <f t="shared" ref="AB1110" si="3371">AB1109</f>
        <v>0</v>
      </c>
      <c r="AC1110" s="404">
        <f t="shared" ref="AC1110" si="3372">AC1109</f>
        <v>0</v>
      </c>
      <c r="AD1110" s="404">
        <f t="shared" ref="AD1110" si="3373">AD1109</f>
        <v>0</v>
      </c>
      <c r="AE1110" s="404">
        <f t="shared" ref="AE1110" si="3374">AE1109</f>
        <v>0</v>
      </c>
      <c r="AF1110" s="404">
        <f t="shared" ref="AF1110" si="3375">AF1109</f>
        <v>0</v>
      </c>
      <c r="AG1110" s="404">
        <f t="shared" ref="AG1110" si="3376">AG1109</f>
        <v>0</v>
      </c>
      <c r="AH1110" s="404">
        <f t="shared" ref="AH1110" si="3377">AH1109</f>
        <v>0</v>
      </c>
      <c r="AI1110" s="404">
        <f t="shared" ref="AI1110" si="3378">AI1109</f>
        <v>0</v>
      </c>
      <c r="AJ1110" s="404">
        <f t="shared" ref="AJ1110" si="3379">AJ1109</f>
        <v>0</v>
      </c>
      <c r="AK1110" s="404">
        <f t="shared" ref="AK1110" si="3380">AK1109</f>
        <v>0</v>
      </c>
      <c r="AL1110" s="404">
        <f t="shared" ref="AL1110" si="3381">AL1109</f>
        <v>0</v>
      </c>
      <c r="AM1110" s="299"/>
    </row>
    <row r="1111" spans="1:39" ht="15" hidden="1" customHeight="1" outlineLevel="1">
      <c r="A1111" s="524"/>
      <c r="B1111" s="421"/>
      <c r="C1111" s="284"/>
      <c r="D1111" s="284"/>
      <c r="E1111" s="284"/>
      <c r="F1111" s="284"/>
      <c r="G1111" s="284"/>
      <c r="H1111" s="284"/>
      <c r="I1111" s="284"/>
      <c r="J1111" s="284"/>
      <c r="K1111" s="284"/>
      <c r="L1111" s="284"/>
      <c r="M1111" s="284"/>
      <c r="N1111" s="284"/>
      <c r="O1111" s="284"/>
      <c r="P1111" s="284"/>
      <c r="Q1111" s="284"/>
      <c r="R1111" s="284"/>
      <c r="S1111" s="284"/>
      <c r="T1111" s="284"/>
      <c r="U1111" s="284"/>
      <c r="V1111" s="284"/>
      <c r="W1111" s="284"/>
      <c r="X1111" s="284"/>
      <c r="Y1111" s="405"/>
      <c r="Z1111" s="418"/>
      <c r="AA1111" s="418"/>
      <c r="AB1111" s="418"/>
      <c r="AC1111" s="418"/>
      <c r="AD1111" s="418"/>
      <c r="AE1111" s="418"/>
      <c r="AF1111" s="418"/>
      <c r="AG1111" s="418"/>
      <c r="AH1111" s="418"/>
      <c r="AI1111" s="418"/>
      <c r="AJ1111" s="418"/>
      <c r="AK1111" s="418"/>
      <c r="AL1111" s="418"/>
      <c r="AM1111" s="299"/>
    </row>
    <row r="1112" spans="1:39" ht="31.9" hidden="1" customHeight="1" outlineLevel="1">
      <c r="A1112" s="524">
        <v>46</v>
      </c>
      <c r="B1112" s="421" t="s">
        <v>137</v>
      </c>
      <c r="C1112" s="284" t="s">
        <v>24</v>
      </c>
      <c r="D1112" s="288"/>
      <c r="E1112" s="288"/>
      <c r="F1112" s="288"/>
      <c r="G1112" s="288"/>
      <c r="H1112" s="288"/>
      <c r="I1112" s="288"/>
      <c r="J1112" s="288"/>
      <c r="K1112" s="288"/>
      <c r="L1112" s="288"/>
      <c r="M1112" s="288"/>
      <c r="N1112" s="288">
        <v>12</v>
      </c>
      <c r="O1112" s="288"/>
      <c r="P1112" s="288"/>
      <c r="Q1112" s="288"/>
      <c r="R1112" s="288"/>
      <c r="S1112" s="288"/>
      <c r="T1112" s="288"/>
      <c r="U1112" s="288"/>
      <c r="V1112" s="288"/>
      <c r="W1112" s="288"/>
      <c r="X1112" s="288"/>
      <c r="Y1112" s="419"/>
      <c r="Z1112" s="408"/>
      <c r="AA1112" s="408"/>
      <c r="AB1112" s="408"/>
      <c r="AC1112" s="408"/>
      <c r="AD1112" s="408"/>
      <c r="AE1112" s="408"/>
      <c r="AF1112" s="408"/>
      <c r="AG1112" s="408"/>
      <c r="AH1112" s="408"/>
      <c r="AI1112" s="408"/>
      <c r="AJ1112" s="408"/>
      <c r="AK1112" s="408"/>
      <c r="AL1112" s="408"/>
      <c r="AM1112" s="289">
        <f>SUM(Y1112:AL1112)</f>
        <v>0</v>
      </c>
    </row>
    <row r="1113" spans="1:39" ht="15" hidden="1" customHeight="1" outlineLevel="1">
      <c r="A1113" s="524"/>
      <c r="B1113" s="287" t="s">
        <v>345</v>
      </c>
      <c r="C1113" s="284" t="s">
        <v>162</v>
      </c>
      <c r="D1113" s="288"/>
      <c r="E1113" s="288"/>
      <c r="F1113" s="288"/>
      <c r="G1113" s="288"/>
      <c r="H1113" s="288"/>
      <c r="I1113" s="288"/>
      <c r="J1113" s="288"/>
      <c r="K1113" s="288"/>
      <c r="L1113" s="288"/>
      <c r="M1113" s="288"/>
      <c r="N1113" s="288">
        <f>N1112</f>
        <v>12</v>
      </c>
      <c r="O1113" s="288"/>
      <c r="P1113" s="288"/>
      <c r="Q1113" s="288"/>
      <c r="R1113" s="288"/>
      <c r="S1113" s="288"/>
      <c r="T1113" s="288"/>
      <c r="U1113" s="288"/>
      <c r="V1113" s="288"/>
      <c r="W1113" s="288"/>
      <c r="X1113" s="288"/>
      <c r="Y1113" s="404">
        <f>Y1112</f>
        <v>0</v>
      </c>
      <c r="Z1113" s="404">
        <f t="shared" ref="Z1113" si="3382">Z1112</f>
        <v>0</v>
      </c>
      <c r="AA1113" s="404">
        <f t="shared" ref="AA1113" si="3383">AA1112</f>
        <v>0</v>
      </c>
      <c r="AB1113" s="404">
        <f t="shared" ref="AB1113" si="3384">AB1112</f>
        <v>0</v>
      </c>
      <c r="AC1113" s="404">
        <f t="shared" ref="AC1113" si="3385">AC1112</f>
        <v>0</v>
      </c>
      <c r="AD1113" s="404">
        <f t="shared" ref="AD1113" si="3386">AD1112</f>
        <v>0</v>
      </c>
      <c r="AE1113" s="404">
        <f t="shared" ref="AE1113" si="3387">AE1112</f>
        <v>0</v>
      </c>
      <c r="AF1113" s="404">
        <f t="shared" ref="AF1113" si="3388">AF1112</f>
        <v>0</v>
      </c>
      <c r="AG1113" s="404">
        <f t="shared" ref="AG1113" si="3389">AG1112</f>
        <v>0</v>
      </c>
      <c r="AH1113" s="404">
        <f t="shared" ref="AH1113" si="3390">AH1112</f>
        <v>0</v>
      </c>
      <c r="AI1113" s="404">
        <f t="shared" ref="AI1113" si="3391">AI1112</f>
        <v>0</v>
      </c>
      <c r="AJ1113" s="404">
        <f t="shared" ref="AJ1113" si="3392">AJ1112</f>
        <v>0</v>
      </c>
      <c r="AK1113" s="404">
        <f t="shared" ref="AK1113" si="3393">AK1112</f>
        <v>0</v>
      </c>
      <c r="AL1113" s="404">
        <f t="shared" ref="AL1113" si="3394">AL1112</f>
        <v>0</v>
      </c>
      <c r="AM1113" s="299"/>
    </row>
    <row r="1114" spans="1:39" ht="15" hidden="1" customHeight="1" outlineLevel="1">
      <c r="A1114" s="524"/>
      <c r="B1114" s="421"/>
      <c r="C1114" s="284"/>
      <c r="D1114" s="284"/>
      <c r="E1114" s="284"/>
      <c r="F1114" s="284"/>
      <c r="G1114" s="284"/>
      <c r="H1114" s="284"/>
      <c r="I1114" s="284"/>
      <c r="J1114" s="284"/>
      <c r="K1114" s="284"/>
      <c r="L1114" s="284"/>
      <c r="M1114" s="284"/>
      <c r="N1114" s="284"/>
      <c r="O1114" s="284"/>
      <c r="P1114" s="284"/>
      <c r="Q1114" s="284"/>
      <c r="R1114" s="284"/>
      <c r="S1114" s="284"/>
      <c r="T1114" s="284"/>
      <c r="U1114" s="284"/>
      <c r="V1114" s="284"/>
      <c r="W1114" s="284"/>
      <c r="X1114" s="284"/>
      <c r="Y1114" s="405"/>
      <c r="Z1114" s="418"/>
      <c r="AA1114" s="418"/>
      <c r="AB1114" s="418"/>
      <c r="AC1114" s="418"/>
      <c r="AD1114" s="418"/>
      <c r="AE1114" s="418"/>
      <c r="AF1114" s="418"/>
      <c r="AG1114" s="418"/>
      <c r="AH1114" s="418"/>
      <c r="AI1114" s="418"/>
      <c r="AJ1114" s="418"/>
      <c r="AK1114" s="418"/>
      <c r="AL1114" s="418"/>
      <c r="AM1114" s="299"/>
    </row>
    <row r="1115" spans="1:39" ht="35.450000000000003" hidden="1" customHeight="1" outlineLevel="1">
      <c r="A1115" s="524">
        <v>47</v>
      </c>
      <c r="B1115" s="421" t="s">
        <v>138</v>
      </c>
      <c r="C1115" s="284" t="s">
        <v>24</v>
      </c>
      <c r="D1115" s="288"/>
      <c r="E1115" s="288"/>
      <c r="F1115" s="288"/>
      <c r="G1115" s="288"/>
      <c r="H1115" s="288"/>
      <c r="I1115" s="288"/>
      <c r="J1115" s="288"/>
      <c r="K1115" s="288"/>
      <c r="L1115" s="288"/>
      <c r="M1115" s="288"/>
      <c r="N1115" s="288">
        <v>12</v>
      </c>
      <c r="O1115" s="288"/>
      <c r="P1115" s="288"/>
      <c r="Q1115" s="288"/>
      <c r="R1115" s="288"/>
      <c r="S1115" s="288"/>
      <c r="T1115" s="288"/>
      <c r="U1115" s="288"/>
      <c r="V1115" s="288"/>
      <c r="W1115" s="288"/>
      <c r="X1115" s="288"/>
      <c r="Y1115" s="419"/>
      <c r="Z1115" s="408"/>
      <c r="AA1115" s="408"/>
      <c r="AB1115" s="408"/>
      <c r="AC1115" s="408"/>
      <c r="AD1115" s="408"/>
      <c r="AE1115" s="408"/>
      <c r="AF1115" s="408"/>
      <c r="AG1115" s="408"/>
      <c r="AH1115" s="408"/>
      <c r="AI1115" s="408"/>
      <c r="AJ1115" s="408"/>
      <c r="AK1115" s="408"/>
      <c r="AL1115" s="408"/>
      <c r="AM1115" s="289">
        <f>SUM(Y1115:AL1115)</f>
        <v>0</v>
      </c>
    </row>
    <row r="1116" spans="1:39" ht="15" hidden="1" customHeight="1" outlineLevel="1">
      <c r="A1116" s="524"/>
      <c r="B1116" s="287" t="s">
        <v>345</v>
      </c>
      <c r="C1116" s="284" t="s">
        <v>162</v>
      </c>
      <c r="D1116" s="288"/>
      <c r="E1116" s="288"/>
      <c r="F1116" s="288"/>
      <c r="G1116" s="288"/>
      <c r="H1116" s="288"/>
      <c r="I1116" s="288"/>
      <c r="J1116" s="288"/>
      <c r="K1116" s="288"/>
      <c r="L1116" s="288"/>
      <c r="M1116" s="288"/>
      <c r="N1116" s="288">
        <f>N1115</f>
        <v>12</v>
      </c>
      <c r="O1116" s="288"/>
      <c r="P1116" s="288"/>
      <c r="Q1116" s="288"/>
      <c r="R1116" s="288"/>
      <c r="S1116" s="288"/>
      <c r="T1116" s="288"/>
      <c r="U1116" s="288"/>
      <c r="V1116" s="288"/>
      <c r="W1116" s="288"/>
      <c r="X1116" s="288"/>
      <c r="Y1116" s="404">
        <f>Y1115</f>
        <v>0</v>
      </c>
      <c r="Z1116" s="404">
        <f t="shared" ref="Z1116" si="3395">Z1115</f>
        <v>0</v>
      </c>
      <c r="AA1116" s="404">
        <f t="shared" ref="AA1116" si="3396">AA1115</f>
        <v>0</v>
      </c>
      <c r="AB1116" s="404">
        <f t="shared" ref="AB1116" si="3397">AB1115</f>
        <v>0</v>
      </c>
      <c r="AC1116" s="404">
        <f t="shared" ref="AC1116" si="3398">AC1115</f>
        <v>0</v>
      </c>
      <c r="AD1116" s="404">
        <f t="shared" ref="AD1116" si="3399">AD1115</f>
        <v>0</v>
      </c>
      <c r="AE1116" s="404">
        <f t="shared" ref="AE1116" si="3400">AE1115</f>
        <v>0</v>
      </c>
      <c r="AF1116" s="404">
        <f t="shared" ref="AF1116" si="3401">AF1115</f>
        <v>0</v>
      </c>
      <c r="AG1116" s="404">
        <f t="shared" ref="AG1116" si="3402">AG1115</f>
        <v>0</v>
      </c>
      <c r="AH1116" s="404">
        <f t="shared" ref="AH1116" si="3403">AH1115</f>
        <v>0</v>
      </c>
      <c r="AI1116" s="404">
        <f t="shared" ref="AI1116" si="3404">AI1115</f>
        <v>0</v>
      </c>
      <c r="AJ1116" s="404">
        <f t="shared" ref="AJ1116" si="3405">AJ1115</f>
        <v>0</v>
      </c>
      <c r="AK1116" s="404">
        <f t="shared" ref="AK1116" si="3406">AK1115</f>
        <v>0</v>
      </c>
      <c r="AL1116" s="404">
        <f t="shared" ref="AL1116" si="3407">AL1115</f>
        <v>0</v>
      </c>
      <c r="AM1116" s="299"/>
    </row>
    <row r="1117" spans="1:39" ht="15" hidden="1" customHeight="1" outlineLevel="1">
      <c r="A1117" s="524"/>
      <c r="B1117" s="421"/>
      <c r="C1117" s="284"/>
      <c r="D1117" s="284"/>
      <c r="E1117" s="284"/>
      <c r="F1117" s="284"/>
      <c r="G1117" s="284"/>
      <c r="H1117" s="284"/>
      <c r="I1117" s="284"/>
      <c r="J1117" s="284"/>
      <c r="K1117" s="284"/>
      <c r="L1117" s="284"/>
      <c r="M1117" s="284"/>
      <c r="N1117" s="284"/>
      <c r="O1117" s="284"/>
      <c r="P1117" s="284"/>
      <c r="Q1117" s="284"/>
      <c r="R1117" s="284"/>
      <c r="S1117" s="284"/>
      <c r="T1117" s="284"/>
      <c r="U1117" s="284"/>
      <c r="V1117" s="284"/>
      <c r="W1117" s="284"/>
      <c r="X1117" s="284"/>
      <c r="Y1117" s="405"/>
      <c r="Z1117" s="418"/>
      <c r="AA1117" s="418"/>
      <c r="AB1117" s="418"/>
      <c r="AC1117" s="418"/>
      <c r="AD1117" s="418"/>
      <c r="AE1117" s="418"/>
      <c r="AF1117" s="418"/>
      <c r="AG1117" s="418"/>
      <c r="AH1117" s="418"/>
      <c r="AI1117" s="418"/>
      <c r="AJ1117" s="418"/>
      <c r="AK1117" s="418"/>
      <c r="AL1117" s="418"/>
      <c r="AM1117" s="299"/>
    </row>
    <row r="1118" spans="1:39" ht="39.6" hidden="1" customHeight="1" outlineLevel="1">
      <c r="A1118" s="524">
        <v>48</v>
      </c>
      <c r="B1118" s="421" t="s">
        <v>139</v>
      </c>
      <c r="C1118" s="284" t="s">
        <v>24</v>
      </c>
      <c r="D1118" s="288"/>
      <c r="E1118" s="288"/>
      <c r="F1118" s="288"/>
      <c r="G1118" s="288"/>
      <c r="H1118" s="288"/>
      <c r="I1118" s="288"/>
      <c r="J1118" s="288"/>
      <c r="K1118" s="288"/>
      <c r="L1118" s="288"/>
      <c r="M1118" s="288"/>
      <c r="N1118" s="288">
        <v>12</v>
      </c>
      <c r="O1118" s="288"/>
      <c r="P1118" s="288"/>
      <c r="Q1118" s="288"/>
      <c r="R1118" s="288"/>
      <c r="S1118" s="288"/>
      <c r="T1118" s="288"/>
      <c r="U1118" s="288"/>
      <c r="V1118" s="288"/>
      <c r="W1118" s="288"/>
      <c r="X1118" s="288"/>
      <c r="Y1118" s="419"/>
      <c r="Z1118" s="408"/>
      <c r="AA1118" s="408"/>
      <c r="AB1118" s="408"/>
      <c r="AC1118" s="408"/>
      <c r="AD1118" s="408"/>
      <c r="AE1118" s="408"/>
      <c r="AF1118" s="408"/>
      <c r="AG1118" s="408"/>
      <c r="AH1118" s="408"/>
      <c r="AI1118" s="408"/>
      <c r="AJ1118" s="408"/>
      <c r="AK1118" s="408"/>
      <c r="AL1118" s="408"/>
      <c r="AM1118" s="289">
        <f>SUM(Y1118:AL1118)</f>
        <v>0</v>
      </c>
    </row>
    <row r="1119" spans="1:39" ht="15" hidden="1" customHeight="1" outlineLevel="1">
      <c r="A1119" s="524"/>
      <c r="B1119" s="287" t="s">
        <v>345</v>
      </c>
      <c r="C1119" s="284" t="s">
        <v>162</v>
      </c>
      <c r="D1119" s="288"/>
      <c r="E1119" s="288"/>
      <c r="F1119" s="288"/>
      <c r="G1119" s="288"/>
      <c r="H1119" s="288"/>
      <c r="I1119" s="288"/>
      <c r="J1119" s="288"/>
      <c r="K1119" s="288"/>
      <c r="L1119" s="288"/>
      <c r="M1119" s="288"/>
      <c r="N1119" s="288">
        <f>N1118</f>
        <v>12</v>
      </c>
      <c r="O1119" s="288"/>
      <c r="P1119" s="288"/>
      <c r="Q1119" s="288"/>
      <c r="R1119" s="288"/>
      <c r="S1119" s="288"/>
      <c r="T1119" s="288"/>
      <c r="U1119" s="288"/>
      <c r="V1119" s="288"/>
      <c r="W1119" s="288"/>
      <c r="X1119" s="288"/>
      <c r="Y1119" s="404">
        <f>Y1118</f>
        <v>0</v>
      </c>
      <c r="Z1119" s="404">
        <f t="shared" ref="Z1119" si="3408">Z1118</f>
        <v>0</v>
      </c>
      <c r="AA1119" s="404">
        <f t="shared" ref="AA1119" si="3409">AA1118</f>
        <v>0</v>
      </c>
      <c r="AB1119" s="404">
        <f t="shared" ref="AB1119" si="3410">AB1118</f>
        <v>0</v>
      </c>
      <c r="AC1119" s="404">
        <f t="shared" ref="AC1119" si="3411">AC1118</f>
        <v>0</v>
      </c>
      <c r="AD1119" s="404">
        <f t="shared" ref="AD1119" si="3412">AD1118</f>
        <v>0</v>
      </c>
      <c r="AE1119" s="404">
        <f t="shared" ref="AE1119" si="3413">AE1118</f>
        <v>0</v>
      </c>
      <c r="AF1119" s="404">
        <f t="shared" ref="AF1119" si="3414">AF1118</f>
        <v>0</v>
      </c>
      <c r="AG1119" s="404">
        <f t="shared" ref="AG1119" si="3415">AG1118</f>
        <v>0</v>
      </c>
      <c r="AH1119" s="404">
        <f t="shared" ref="AH1119" si="3416">AH1118</f>
        <v>0</v>
      </c>
      <c r="AI1119" s="404">
        <f t="shared" ref="AI1119" si="3417">AI1118</f>
        <v>0</v>
      </c>
      <c r="AJ1119" s="404">
        <f t="shared" ref="AJ1119" si="3418">AJ1118</f>
        <v>0</v>
      </c>
      <c r="AK1119" s="404">
        <f t="shared" ref="AK1119" si="3419">AK1118</f>
        <v>0</v>
      </c>
      <c r="AL1119" s="404">
        <f t="shared" ref="AL1119" si="3420">AL1118</f>
        <v>0</v>
      </c>
      <c r="AM1119" s="299"/>
    </row>
    <row r="1120" spans="1:39" ht="15" hidden="1" customHeight="1" outlineLevel="1">
      <c r="A1120" s="524"/>
      <c r="B1120" s="421"/>
      <c r="C1120" s="284"/>
      <c r="D1120" s="284"/>
      <c r="E1120" s="284"/>
      <c r="F1120" s="284"/>
      <c r="G1120" s="284"/>
      <c r="H1120" s="284"/>
      <c r="I1120" s="284"/>
      <c r="J1120" s="284"/>
      <c r="K1120" s="284"/>
      <c r="L1120" s="284"/>
      <c r="M1120" s="284"/>
      <c r="N1120" s="284"/>
      <c r="O1120" s="284"/>
      <c r="P1120" s="284"/>
      <c r="Q1120" s="284"/>
      <c r="R1120" s="284"/>
      <c r="S1120" s="284"/>
      <c r="T1120" s="284"/>
      <c r="U1120" s="284"/>
      <c r="V1120" s="284"/>
      <c r="W1120" s="284"/>
      <c r="X1120" s="284"/>
      <c r="Y1120" s="405"/>
      <c r="Z1120" s="418"/>
      <c r="AA1120" s="418"/>
      <c r="AB1120" s="418"/>
      <c r="AC1120" s="418"/>
      <c r="AD1120" s="418"/>
      <c r="AE1120" s="418"/>
      <c r="AF1120" s="418"/>
      <c r="AG1120" s="418"/>
      <c r="AH1120" s="418"/>
      <c r="AI1120" s="418"/>
      <c r="AJ1120" s="418"/>
      <c r="AK1120" s="418"/>
      <c r="AL1120" s="418"/>
      <c r="AM1120" s="299"/>
    </row>
    <row r="1121" spans="1:39" ht="33" hidden="1" customHeight="1" outlineLevel="1">
      <c r="A1121" s="524">
        <v>49</v>
      </c>
      <c r="B1121" s="421" t="s">
        <v>140</v>
      </c>
      <c r="C1121" s="284" t="s">
        <v>24</v>
      </c>
      <c r="D1121" s="288"/>
      <c r="E1121" s="288"/>
      <c r="F1121" s="288"/>
      <c r="G1121" s="288"/>
      <c r="H1121" s="288"/>
      <c r="I1121" s="288"/>
      <c r="J1121" s="288"/>
      <c r="K1121" s="288"/>
      <c r="L1121" s="288"/>
      <c r="M1121" s="288"/>
      <c r="N1121" s="288">
        <v>12</v>
      </c>
      <c r="O1121" s="288"/>
      <c r="P1121" s="288"/>
      <c r="Q1121" s="288"/>
      <c r="R1121" s="288"/>
      <c r="S1121" s="288"/>
      <c r="T1121" s="288"/>
      <c r="U1121" s="288"/>
      <c r="V1121" s="288"/>
      <c r="W1121" s="288"/>
      <c r="X1121" s="288"/>
      <c r="Y1121" s="419"/>
      <c r="Z1121" s="408"/>
      <c r="AA1121" s="408"/>
      <c r="AB1121" s="408"/>
      <c r="AC1121" s="408"/>
      <c r="AD1121" s="408"/>
      <c r="AE1121" s="408"/>
      <c r="AF1121" s="408"/>
      <c r="AG1121" s="408"/>
      <c r="AH1121" s="408"/>
      <c r="AI1121" s="408"/>
      <c r="AJ1121" s="408"/>
      <c r="AK1121" s="408"/>
      <c r="AL1121" s="408"/>
      <c r="AM1121" s="289">
        <f>SUM(Y1121:AL1121)</f>
        <v>0</v>
      </c>
    </row>
    <row r="1122" spans="1:39" ht="15" hidden="1" customHeight="1" outlineLevel="1">
      <c r="A1122" s="524"/>
      <c r="B1122" s="287" t="s">
        <v>345</v>
      </c>
      <c r="C1122" s="284" t="s">
        <v>162</v>
      </c>
      <c r="D1122" s="288"/>
      <c r="E1122" s="288"/>
      <c r="F1122" s="288"/>
      <c r="G1122" s="288"/>
      <c r="H1122" s="288"/>
      <c r="I1122" s="288"/>
      <c r="J1122" s="288"/>
      <c r="K1122" s="288"/>
      <c r="L1122" s="288"/>
      <c r="M1122" s="288"/>
      <c r="N1122" s="288">
        <f>N1121</f>
        <v>12</v>
      </c>
      <c r="O1122" s="288"/>
      <c r="P1122" s="288"/>
      <c r="Q1122" s="288"/>
      <c r="R1122" s="288"/>
      <c r="S1122" s="288"/>
      <c r="T1122" s="288"/>
      <c r="U1122" s="288"/>
      <c r="V1122" s="288"/>
      <c r="W1122" s="288"/>
      <c r="X1122" s="288"/>
      <c r="Y1122" s="404">
        <f>Y1121</f>
        <v>0</v>
      </c>
      <c r="Z1122" s="404">
        <f t="shared" ref="Z1122" si="3421">Z1121</f>
        <v>0</v>
      </c>
      <c r="AA1122" s="404">
        <f t="shared" ref="AA1122" si="3422">AA1121</f>
        <v>0</v>
      </c>
      <c r="AB1122" s="404">
        <f t="shared" ref="AB1122" si="3423">AB1121</f>
        <v>0</v>
      </c>
      <c r="AC1122" s="404">
        <f t="shared" ref="AC1122" si="3424">AC1121</f>
        <v>0</v>
      </c>
      <c r="AD1122" s="404">
        <f t="shared" ref="AD1122" si="3425">AD1121</f>
        <v>0</v>
      </c>
      <c r="AE1122" s="404">
        <f t="shared" ref="AE1122" si="3426">AE1121</f>
        <v>0</v>
      </c>
      <c r="AF1122" s="404">
        <f t="shared" ref="AF1122" si="3427">AF1121</f>
        <v>0</v>
      </c>
      <c r="AG1122" s="404">
        <f t="shared" ref="AG1122" si="3428">AG1121</f>
        <v>0</v>
      </c>
      <c r="AH1122" s="404">
        <f t="shared" ref="AH1122" si="3429">AH1121</f>
        <v>0</v>
      </c>
      <c r="AI1122" s="404">
        <f t="shared" ref="AI1122" si="3430">AI1121</f>
        <v>0</v>
      </c>
      <c r="AJ1122" s="404">
        <f t="shared" ref="AJ1122" si="3431">AJ1121</f>
        <v>0</v>
      </c>
      <c r="AK1122" s="404">
        <f t="shared" ref="AK1122" si="3432">AK1121</f>
        <v>0</v>
      </c>
      <c r="AL1122" s="404">
        <f t="shared" ref="AL1122" si="3433">AL1121</f>
        <v>0</v>
      </c>
      <c r="AM1122" s="299"/>
    </row>
    <row r="1123" spans="1:39" ht="15" hidden="1" customHeight="1" outlineLevel="1">
      <c r="A1123" s="524"/>
      <c r="B1123" s="287"/>
      <c r="C1123" s="298"/>
      <c r="D1123" s="284"/>
      <c r="E1123" s="284"/>
      <c r="F1123" s="284"/>
      <c r="G1123" s="284"/>
      <c r="H1123" s="284"/>
      <c r="I1123" s="284"/>
      <c r="J1123" s="284"/>
      <c r="K1123" s="284"/>
      <c r="L1123" s="284"/>
      <c r="M1123" s="284"/>
      <c r="N1123" s="284"/>
      <c r="O1123" s="284"/>
      <c r="P1123" s="284"/>
      <c r="Q1123" s="284"/>
      <c r="R1123" s="284"/>
      <c r="S1123" s="284"/>
      <c r="T1123" s="284"/>
      <c r="U1123" s="284"/>
      <c r="V1123" s="284"/>
      <c r="W1123" s="284"/>
      <c r="X1123" s="284"/>
      <c r="Y1123" s="294"/>
      <c r="Z1123" s="294"/>
      <c r="AA1123" s="294"/>
      <c r="AB1123" s="294"/>
      <c r="AC1123" s="294"/>
      <c r="AD1123" s="294"/>
      <c r="AE1123" s="294"/>
      <c r="AF1123" s="294"/>
      <c r="AG1123" s="294"/>
      <c r="AH1123" s="294"/>
      <c r="AI1123" s="294"/>
      <c r="AJ1123" s="294"/>
      <c r="AK1123" s="294"/>
      <c r="AL1123" s="294"/>
      <c r="AM1123" s="299"/>
    </row>
    <row r="1124" spans="1:39" ht="15.75" collapsed="1">
      <c r="B1124" s="320" t="s">
        <v>346</v>
      </c>
      <c r="C1124" s="322"/>
      <c r="D1124" s="322">
        <f>SUM(D967:D1122)</f>
        <v>0</v>
      </c>
      <c r="E1124" s="322"/>
      <c r="F1124" s="322"/>
      <c r="G1124" s="322"/>
      <c r="H1124" s="322"/>
      <c r="I1124" s="322"/>
      <c r="J1124" s="322"/>
      <c r="K1124" s="322"/>
      <c r="L1124" s="322"/>
      <c r="M1124" s="322"/>
      <c r="N1124" s="322"/>
      <c r="O1124" s="322">
        <f>SUM(O967:O1122)</f>
        <v>0</v>
      </c>
      <c r="P1124" s="322"/>
      <c r="Q1124" s="322"/>
      <c r="R1124" s="322"/>
      <c r="S1124" s="322"/>
      <c r="T1124" s="322"/>
      <c r="U1124" s="322"/>
      <c r="V1124" s="322"/>
      <c r="W1124" s="322"/>
      <c r="X1124" s="322"/>
      <c r="Y1124" s="322">
        <f>IF(Y965="kWh",SUMPRODUCT(D967:D1122,Y967:Y1122))</f>
        <v>0</v>
      </c>
      <c r="Z1124" s="322">
        <f>IF(Z965="kWh",SUMPRODUCT(D967:D1122,Z967:Z1122))</f>
        <v>0</v>
      </c>
      <c r="AA1124" s="322">
        <f>IF(AA965="kw",SUMPRODUCT(N967:N1122,O967:O1122,AA967:AA1122),SUMPRODUCT(D967:D1122,AA967:AA1122))</f>
        <v>0</v>
      </c>
      <c r="AB1124" s="322">
        <f>IF(AB965="kw",SUMPRODUCT(N967:N1122,O967:O1122,AB967:AB1122),SUMPRODUCT(D967:D1122,AB967:AB1122))</f>
        <v>0</v>
      </c>
      <c r="AC1124" s="322">
        <f>IF(AC965="kw",SUMPRODUCT(N967:N1122,O967:O1122,AC967:AC1122),SUMPRODUCT(D967:D1122,AC967:AC1122))</f>
        <v>0</v>
      </c>
      <c r="AD1124" s="322">
        <f>IF(AD965="kw",SUMPRODUCT(N967:N1122,O967:O1122,AD967:AD1122),SUMPRODUCT(D967:D1122,AD967:AD1122))</f>
        <v>0</v>
      </c>
      <c r="AE1124" s="322">
        <f>IF(AE965="kw",SUMPRODUCT(N967:N1122,O967:O1122,AE967:AE1122),SUMPRODUCT(D967:D1122,AE967:AE1122))</f>
        <v>0</v>
      </c>
      <c r="AF1124" s="322">
        <f>IF(AF965="kw",SUMPRODUCT(N967:N1122,O967:O1122,AF967:AF1122),SUMPRODUCT(D967:D1122,AF967:AF1122))</f>
        <v>0</v>
      </c>
      <c r="AG1124" s="322">
        <f>IF(AG965="kw",SUMPRODUCT(N967:N1122,O967:O1122,AG967:AG1122),SUMPRODUCT(D967:D1122,AG967:AG1122))</f>
        <v>0</v>
      </c>
      <c r="AH1124" s="322">
        <f>IF(AH965="kw",SUMPRODUCT(N967:N1122,O967:O1122,AH967:AH1122),SUMPRODUCT(D967:D1122,AH967:AH1122))</f>
        <v>0</v>
      </c>
      <c r="AI1124" s="322">
        <f>IF(AI965="kw",SUMPRODUCT(N967:N1122,O967:O1122,AI967:AI1122),SUMPRODUCT(D967:D1122,AI967:AI1122))</f>
        <v>0</v>
      </c>
      <c r="AJ1124" s="322">
        <f>IF(AJ965="kw",SUMPRODUCT(N967:N1122,O967:O1122,AJ967:AJ1122),SUMPRODUCT(D967:D1122,AJ967:AJ1122))</f>
        <v>0</v>
      </c>
      <c r="AK1124" s="322">
        <f>IF(AK965="kw",SUMPRODUCT(N967:N1122,O967:O1122,AK967:AK1122),SUMPRODUCT(D967:D1122,AK967:AK1122))</f>
        <v>0</v>
      </c>
      <c r="AL1124" s="322">
        <f>IF(AL965="kw",SUMPRODUCT(N967:N1122,O967:O1122,AL967:AL1122),SUMPRODUCT(D967:D1122,AL967:AL1122))</f>
        <v>0</v>
      </c>
      <c r="AM1124" s="323"/>
    </row>
    <row r="1125" spans="1:39" ht="15.75">
      <c r="B1125" s="384" t="s">
        <v>347</v>
      </c>
      <c r="C1125" s="385"/>
      <c r="D1125" s="385"/>
      <c r="E1125" s="385"/>
      <c r="F1125" s="385"/>
      <c r="G1125" s="385"/>
      <c r="H1125" s="385"/>
      <c r="I1125" s="385"/>
      <c r="J1125" s="385"/>
      <c r="K1125" s="385"/>
      <c r="L1125" s="385"/>
      <c r="M1125" s="385"/>
      <c r="N1125" s="385"/>
      <c r="O1125" s="385"/>
      <c r="P1125" s="385"/>
      <c r="Q1125" s="385"/>
      <c r="R1125" s="385"/>
      <c r="S1125" s="385"/>
      <c r="T1125" s="385"/>
      <c r="U1125" s="385"/>
      <c r="V1125" s="385"/>
      <c r="W1125" s="385"/>
      <c r="X1125" s="385"/>
      <c r="Y1125" s="385">
        <f>HLOOKUP(Y781,'2. LRAMVA Threshold'!$B$42:$Q$53,12,FALSE)</f>
        <v>0</v>
      </c>
      <c r="Z1125" s="385">
        <f>HLOOKUP(Z781,'2. LRAMVA Threshold'!$B$42:$Q$53,12,FALSE)</f>
        <v>0</v>
      </c>
      <c r="AA1125" s="385">
        <f>HLOOKUP(AA781,'2. LRAMVA Threshold'!$B$42:$Q$53,12,FALSE)</f>
        <v>0</v>
      </c>
      <c r="AB1125" s="385">
        <f>HLOOKUP(AB781,'2. LRAMVA Threshold'!$B$42:$Q$53,12,FALSE)</f>
        <v>0</v>
      </c>
      <c r="AC1125" s="385">
        <f>HLOOKUP(AC781,'2. LRAMVA Threshold'!$B$42:$Q$53,12,FALSE)</f>
        <v>0</v>
      </c>
      <c r="AD1125" s="385">
        <f>HLOOKUP(AD781,'2. LRAMVA Threshold'!$B$42:$Q$53,12,FALSE)</f>
        <v>0</v>
      </c>
      <c r="AE1125" s="385">
        <f>HLOOKUP(AE781,'2. LRAMVA Threshold'!$B$42:$Q$53,12,FALSE)</f>
        <v>0</v>
      </c>
      <c r="AF1125" s="385">
        <f>HLOOKUP(AF781,'2. LRAMVA Threshold'!$B$42:$Q$53,12,FALSE)</f>
        <v>0</v>
      </c>
      <c r="AG1125" s="385">
        <f>HLOOKUP(AG781,'2. LRAMVA Threshold'!$B$42:$Q$53,12,FALSE)</f>
        <v>0</v>
      </c>
      <c r="AH1125" s="385">
        <f>HLOOKUP(AH781,'2. LRAMVA Threshold'!$B$42:$Q$53,12,FALSE)</f>
        <v>0</v>
      </c>
      <c r="AI1125" s="385">
        <f>HLOOKUP(AI781,'2. LRAMVA Threshold'!$B$42:$Q$53,12,FALSE)</f>
        <v>0</v>
      </c>
      <c r="AJ1125" s="385">
        <f>HLOOKUP(AJ781,'2. LRAMVA Threshold'!$B$42:$Q$53,12,FALSE)</f>
        <v>0</v>
      </c>
      <c r="AK1125" s="385">
        <f>HLOOKUP(AK781,'2. LRAMVA Threshold'!$B$42:$Q$53,12,FALSE)</f>
        <v>0</v>
      </c>
      <c r="AL1125" s="385">
        <f>HLOOKUP(AL781,'2. LRAMVA Threshold'!$B$42:$Q$53,12,FALSE)</f>
        <v>0</v>
      </c>
      <c r="AM1125" s="435"/>
    </row>
    <row r="1126" spans="1:39">
      <c r="B1126" s="387"/>
      <c r="C1126" s="425"/>
      <c r="D1126" s="426"/>
      <c r="E1126" s="426"/>
      <c r="F1126" s="426"/>
      <c r="G1126" s="426"/>
      <c r="H1126" s="426"/>
      <c r="I1126" s="426"/>
      <c r="J1126" s="426"/>
      <c r="K1126" s="426"/>
      <c r="L1126" s="426"/>
      <c r="M1126" s="426"/>
      <c r="N1126" s="426"/>
      <c r="O1126" s="427"/>
      <c r="P1126" s="426"/>
      <c r="Q1126" s="426"/>
      <c r="R1126" s="426"/>
      <c r="S1126" s="428"/>
      <c r="T1126" s="428"/>
      <c r="U1126" s="428"/>
      <c r="V1126" s="428"/>
      <c r="W1126" s="426"/>
      <c r="X1126" s="426"/>
      <c r="Y1126" s="429"/>
      <c r="Z1126" s="429"/>
      <c r="AA1126" s="429"/>
      <c r="AB1126" s="429"/>
      <c r="AC1126" s="429"/>
      <c r="AD1126" s="429"/>
      <c r="AE1126" s="429"/>
      <c r="AF1126" s="392"/>
      <c r="AG1126" s="392"/>
      <c r="AH1126" s="392"/>
      <c r="AI1126" s="392"/>
      <c r="AJ1126" s="392"/>
      <c r="AK1126" s="392"/>
      <c r="AL1126" s="392"/>
      <c r="AM1126" s="393"/>
    </row>
    <row r="1127" spans="1:39">
      <c r="B1127" s="317" t="s">
        <v>348</v>
      </c>
      <c r="C1127" s="331"/>
      <c r="D1127" s="331"/>
      <c r="E1127" s="369"/>
      <c r="F1127" s="369"/>
      <c r="G1127" s="369"/>
      <c r="H1127" s="369"/>
      <c r="I1127" s="369"/>
      <c r="J1127" s="369"/>
      <c r="K1127" s="369"/>
      <c r="L1127" s="369"/>
      <c r="M1127" s="369"/>
      <c r="N1127" s="369"/>
      <c r="O1127" s="284"/>
      <c r="P1127" s="333"/>
      <c r="Q1127" s="333"/>
      <c r="R1127" s="333"/>
      <c r="S1127" s="332"/>
      <c r="T1127" s="332"/>
      <c r="U1127" s="332"/>
      <c r="V1127" s="332"/>
      <c r="W1127" s="333"/>
      <c r="X1127" s="333"/>
      <c r="Y1127" s="334">
        <f>HLOOKUP(Y$35,'3.  Distribution Rates'!$C$122:$P$133,12,FALSE)</f>
        <v>0</v>
      </c>
      <c r="Z1127" s="334">
        <f>HLOOKUP(Z$35,'3.  Distribution Rates'!$C$122:$P$133,12,FALSE)</f>
        <v>0</v>
      </c>
      <c r="AA1127" s="334">
        <f>HLOOKUP(AA$35,'3.  Distribution Rates'!$C$122:$P$133,12,FALSE)</f>
        <v>0</v>
      </c>
      <c r="AB1127" s="334">
        <f>HLOOKUP(AB$35,'3.  Distribution Rates'!$C$122:$P$133,12,FALSE)</f>
        <v>0</v>
      </c>
      <c r="AC1127" s="334">
        <f>HLOOKUP(AC$35,'3.  Distribution Rates'!$C$122:$P$133,12,FALSE)</f>
        <v>0</v>
      </c>
      <c r="AD1127" s="334">
        <f>HLOOKUP(AD$35,'3.  Distribution Rates'!$C$122:$P$133,12,FALSE)</f>
        <v>0</v>
      </c>
      <c r="AE1127" s="334">
        <f>HLOOKUP(AE$35,'3.  Distribution Rates'!$C$122:$P$133,12,FALSE)</f>
        <v>0</v>
      </c>
      <c r="AF1127" s="334">
        <f>HLOOKUP(AF$35,'3.  Distribution Rates'!$C$122:$P$133,12,FALSE)</f>
        <v>0</v>
      </c>
      <c r="AG1127" s="334">
        <f>HLOOKUP(AG$35,'3.  Distribution Rates'!$C$122:$P$133,12,FALSE)</f>
        <v>0</v>
      </c>
      <c r="AH1127" s="334">
        <f>HLOOKUP(AH$35,'3.  Distribution Rates'!$C$122:$P$133,12,FALSE)</f>
        <v>0</v>
      </c>
      <c r="AI1127" s="334">
        <f>HLOOKUP(AI$35,'3.  Distribution Rates'!$C$122:$P$133,12,FALSE)</f>
        <v>0</v>
      </c>
      <c r="AJ1127" s="334">
        <f>HLOOKUP(AJ$35,'3.  Distribution Rates'!$C$122:$P$133,12,FALSE)</f>
        <v>0</v>
      </c>
      <c r="AK1127" s="334">
        <f>HLOOKUP(AK$35,'3.  Distribution Rates'!$C$122:$P$133,12,FALSE)</f>
        <v>0</v>
      </c>
      <c r="AL1127" s="334">
        <f>HLOOKUP(AL$35,'3.  Distribution Rates'!$C$122:$P$133,12,FALSE)</f>
        <v>0</v>
      </c>
      <c r="AM1127" s="437"/>
    </row>
    <row r="1128" spans="1:39">
      <c r="B1128" s="317" t="s">
        <v>352</v>
      </c>
      <c r="C1128" s="338"/>
      <c r="D1128" s="302"/>
      <c r="E1128" s="272"/>
      <c r="F1128" s="272"/>
      <c r="G1128" s="272"/>
      <c r="H1128" s="272"/>
      <c r="I1128" s="272"/>
      <c r="J1128" s="272"/>
      <c r="K1128" s="272"/>
      <c r="L1128" s="272"/>
      <c r="M1128" s="272"/>
      <c r="N1128" s="272"/>
      <c r="O1128" s="284"/>
      <c r="P1128" s="272"/>
      <c r="Q1128" s="272"/>
      <c r="R1128" s="272"/>
      <c r="S1128" s="302"/>
      <c r="T1128" s="302"/>
      <c r="U1128" s="302"/>
      <c r="V1128" s="302"/>
      <c r="W1128" s="272"/>
      <c r="X1128" s="272"/>
      <c r="Y1128" s="371">
        <f>'4.  2011-2014 LRAM'!Y143*Y1127</f>
        <v>0</v>
      </c>
      <c r="Z1128" s="371">
        <f>'4.  2011-2014 LRAM'!Z143*Z1127</f>
        <v>0</v>
      </c>
      <c r="AA1128" s="371">
        <f>'4.  2011-2014 LRAM'!AA143*AA1127</f>
        <v>0</v>
      </c>
      <c r="AB1128" s="371">
        <f>'4.  2011-2014 LRAM'!AB143*AB1127</f>
        <v>0</v>
      </c>
      <c r="AC1128" s="371">
        <f>'4.  2011-2014 LRAM'!AC143*AC1127</f>
        <v>0</v>
      </c>
      <c r="AD1128" s="371">
        <f>'4.  2011-2014 LRAM'!AD143*AD1127</f>
        <v>0</v>
      </c>
      <c r="AE1128" s="371">
        <f>'4.  2011-2014 LRAM'!AE143*AE1127</f>
        <v>0</v>
      </c>
      <c r="AF1128" s="371">
        <f>'4.  2011-2014 LRAM'!AF143*AF1127</f>
        <v>0</v>
      </c>
      <c r="AG1128" s="371">
        <f>'4.  2011-2014 LRAM'!AG143*AG1127</f>
        <v>0</v>
      </c>
      <c r="AH1128" s="371">
        <f>'4.  2011-2014 LRAM'!AH143*AH1127</f>
        <v>0</v>
      </c>
      <c r="AI1128" s="371">
        <f>'4.  2011-2014 LRAM'!AI143*AI1127</f>
        <v>0</v>
      </c>
      <c r="AJ1128" s="371">
        <f>'4.  2011-2014 LRAM'!AJ143*AJ1127</f>
        <v>0</v>
      </c>
      <c r="AK1128" s="371">
        <f>'4.  2011-2014 LRAM'!AK143*AK1127</f>
        <v>0</v>
      </c>
      <c r="AL1128" s="371">
        <f>'4.  2011-2014 LRAM'!AL143*AL1127</f>
        <v>0</v>
      </c>
      <c r="AM1128" s="620">
        <f t="shared" ref="AM1128:AM1137" si="3434">SUM(Y1128:AL1128)</f>
        <v>0</v>
      </c>
    </row>
    <row r="1129" spans="1:39">
      <c r="B1129" s="317" t="s">
        <v>353</v>
      </c>
      <c r="C1129" s="338"/>
      <c r="D1129" s="302"/>
      <c r="E1129" s="272"/>
      <c r="F1129" s="272"/>
      <c r="G1129" s="272"/>
      <c r="H1129" s="272"/>
      <c r="I1129" s="272"/>
      <c r="J1129" s="272"/>
      <c r="K1129" s="272"/>
      <c r="L1129" s="272"/>
      <c r="M1129" s="272"/>
      <c r="N1129" s="272"/>
      <c r="O1129" s="284"/>
      <c r="P1129" s="272"/>
      <c r="Q1129" s="272"/>
      <c r="R1129" s="272"/>
      <c r="S1129" s="302"/>
      <c r="T1129" s="302"/>
      <c r="U1129" s="302"/>
      <c r="V1129" s="302"/>
      <c r="W1129" s="272"/>
      <c r="X1129" s="272"/>
      <c r="Y1129" s="371">
        <f>'4.  2011-2014 LRAM'!Y272*Y1127</f>
        <v>0</v>
      </c>
      <c r="Z1129" s="371">
        <f>'4.  2011-2014 LRAM'!Z272*Z1127</f>
        <v>0</v>
      </c>
      <c r="AA1129" s="371">
        <f>'4.  2011-2014 LRAM'!AA272*AA1127</f>
        <v>0</v>
      </c>
      <c r="AB1129" s="371">
        <f>'4.  2011-2014 LRAM'!AB272*AB1127</f>
        <v>0</v>
      </c>
      <c r="AC1129" s="371">
        <f>'4.  2011-2014 LRAM'!AC272*AC1127</f>
        <v>0</v>
      </c>
      <c r="AD1129" s="371">
        <f>'4.  2011-2014 LRAM'!AD272*AD1127</f>
        <v>0</v>
      </c>
      <c r="AE1129" s="371">
        <f>'4.  2011-2014 LRAM'!AE272*AE1127</f>
        <v>0</v>
      </c>
      <c r="AF1129" s="371">
        <f>'4.  2011-2014 LRAM'!AF272*AF1127</f>
        <v>0</v>
      </c>
      <c r="AG1129" s="371">
        <f>'4.  2011-2014 LRAM'!AG272*AG1127</f>
        <v>0</v>
      </c>
      <c r="AH1129" s="371">
        <f>'4.  2011-2014 LRAM'!AH272*AH1127</f>
        <v>0</v>
      </c>
      <c r="AI1129" s="371">
        <f>'4.  2011-2014 LRAM'!AI272*AI1127</f>
        <v>0</v>
      </c>
      <c r="AJ1129" s="371">
        <f>'4.  2011-2014 LRAM'!AJ272*AJ1127</f>
        <v>0</v>
      </c>
      <c r="AK1129" s="371">
        <f>'4.  2011-2014 LRAM'!AK272*AK1127</f>
        <v>0</v>
      </c>
      <c r="AL1129" s="371">
        <f>'4.  2011-2014 LRAM'!AL272*AL1127</f>
        <v>0</v>
      </c>
      <c r="AM1129" s="620">
        <f t="shared" si="3434"/>
        <v>0</v>
      </c>
    </row>
    <row r="1130" spans="1:39">
      <c r="B1130" s="317" t="s">
        <v>354</v>
      </c>
      <c r="C1130" s="338"/>
      <c r="D1130" s="302"/>
      <c r="E1130" s="272"/>
      <c r="F1130" s="272"/>
      <c r="G1130" s="272"/>
      <c r="H1130" s="272"/>
      <c r="I1130" s="272"/>
      <c r="J1130" s="272"/>
      <c r="K1130" s="272"/>
      <c r="L1130" s="272"/>
      <c r="M1130" s="272"/>
      <c r="N1130" s="272"/>
      <c r="O1130" s="284"/>
      <c r="P1130" s="272"/>
      <c r="Q1130" s="272"/>
      <c r="R1130" s="272"/>
      <c r="S1130" s="302"/>
      <c r="T1130" s="302"/>
      <c r="U1130" s="302"/>
      <c r="V1130" s="302"/>
      <c r="W1130" s="272"/>
      <c r="X1130" s="272"/>
      <c r="Y1130" s="371">
        <f>'4.  2011-2014 LRAM'!Y401*Y1127</f>
        <v>0</v>
      </c>
      <c r="Z1130" s="371">
        <f>'4.  2011-2014 LRAM'!Z401*Z1127</f>
        <v>0</v>
      </c>
      <c r="AA1130" s="371">
        <f>'4.  2011-2014 LRAM'!AA401*AA1127</f>
        <v>0</v>
      </c>
      <c r="AB1130" s="371">
        <f>'4.  2011-2014 LRAM'!AB401*AB1127</f>
        <v>0</v>
      </c>
      <c r="AC1130" s="371">
        <f>'4.  2011-2014 LRAM'!AC401*AC1127</f>
        <v>0</v>
      </c>
      <c r="AD1130" s="371">
        <f>'4.  2011-2014 LRAM'!AD401*AD1127</f>
        <v>0</v>
      </c>
      <c r="AE1130" s="371">
        <f>'4.  2011-2014 LRAM'!AE401*AE1127</f>
        <v>0</v>
      </c>
      <c r="AF1130" s="371">
        <f>'4.  2011-2014 LRAM'!AF401*AF1127</f>
        <v>0</v>
      </c>
      <c r="AG1130" s="371">
        <f>'4.  2011-2014 LRAM'!AG401*AG1127</f>
        <v>0</v>
      </c>
      <c r="AH1130" s="371">
        <f>'4.  2011-2014 LRAM'!AH401*AH1127</f>
        <v>0</v>
      </c>
      <c r="AI1130" s="371">
        <f>'4.  2011-2014 LRAM'!AI401*AI1127</f>
        <v>0</v>
      </c>
      <c r="AJ1130" s="371">
        <f>'4.  2011-2014 LRAM'!AJ401*AJ1127</f>
        <v>0</v>
      </c>
      <c r="AK1130" s="371">
        <f>'4.  2011-2014 LRAM'!AK401*AK1127</f>
        <v>0</v>
      </c>
      <c r="AL1130" s="371">
        <f>'4.  2011-2014 LRAM'!AL401*AL1127</f>
        <v>0</v>
      </c>
      <c r="AM1130" s="620">
        <f t="shared" si="3434"/>
        <v>0</v>
      </c>
    </row>
    <row r="1131" spans="1:39">
      <c r="B1131" s="317" t="s">
        <v>355</v>
      </c>
      <c r="C1131" s="338"/>
      <c r="D1131" s="302"/>
      <c r="E1131" s="272"/>
      <c r="F1131" s="272"/>
      <c r="G1131" s="272"/>
      <c r="H1131" s="272"/>
      <c r="I1131" s="272"/>
      <c r="J1131" s="272"/>
      <c r="K1131" s="272"/>
      <c r="L1131" s="272"/>
      <c r="M1131" s="272"/>
      <c r="N1131" s="272"/>
      <c r="O1131" s="284"/>
      <c r="P1131" s="272"/>
      <c r="Q1131" s="272"/>
      <c r="R1131" s="272"/>
      <c r="S1131" s="302"/>
      <c r="T1131" s="302"/>
      <c r="U1131" s="302"/>
      <c r="V1131" s="302"/>
      <c r="W1131" s="272"/>
      <c r="X1131" s="272"/>
      <c r="Y1131" s="371">
        <f>'4.  2011-2014 LRAM'!Y531*Y1127</f>
        <v>0</v>
      </c>
      <c r="Z1131" s="371">
        <f>'4.  2011-2014 LRAM'!Z531*Z1127</f>
        <v>0</v>
      </c>
      <c r="AA1131" s="371">
        <f>'4.  2011-2014 LRAM'!AA531*AA1127</f>
        <v>0</v>
      </c>
      <c r="AB1131" s="371">
        <f>'4.  2011-2014 LRAM'!AB531*AB1127</f>
        <v>0</v>
      </c>
      <c r="AC1131" s="371">
        <f>'4.  2011-2014 LRAM'!AC531*AC1127</f>
        <v>0</v>
      </c>
      <c r="AD1131" s="371">
        <f>'4.  2011-2014 LRAM'!AD531*AD1127</f>
        <v>0</v>
      </c>
      <c r="AE1131" s="371">
        <f>'4.  2011-2014 LRAM'!AE531*AE1127</f>
        <v>0</v>
      </c>
      <c r="AF1131" s="371">
        <f>'4.  2011-2014 LRAM'!AF531*AF1127</f>
        <v>0</v>
      </c>
      <c r="AG1131" s="371">
        <f>'4.  2011-2014 LRAM'!AG531*AG1127</f>
        <v>0</v>
      </c>
      <c r="AH1131" s="371">
        <f>'4.  2011-2014 LRAM'!AH531*AH1127</f>
        <v>0</v>
      </c>
      <c r="AI1131" s="371">
        <f>'4.  2011-2014 LRAM'!AI531*AI1127</f>
        <v>0</v>
      </c>
      <c r="AJ1131" s="371">
        <f>'4.  2011-2014 LRAM'!AJ531*AJ1127</f>
        <v>0</v>
      </c>
      <c r="AK1131" s="371">
        <f>'4.  2011-2014 LRAM'!AK531*AK1127</f>
        <v>0</v>
      </c>
      <c r="AL1131" s="371">
        <f>'4.  2011-2014 LRAM'!AL531*AL1127</f>
        <v>0</v>
      </c>
      <c r="AM1131" s="620">
        <f t="shared" si="3434"/>
        <v>0</v>
      </c>
    </row>
    <row r="1132" spans="1:39">
      <c r="B1132" s="317" t="s">
        <v>356</v>
      </c>
      <c r="C1132" s="338"/>
      <c r="D1132" s="302"/>
      <c r="E1132" s="272"/>
      <c r="F1132" s="272"/>
      <c r="G1132" s="272"/>
      <c r="H1132" s="272"/>
      <c r="I1132" s="272"/>
      <c r="J1132" s="272"/>
      <c r="K1132" s="272"/>
      <c r="L1132" s="272"/>
      <c r="M1132" s="272"/>
      <c r="N1132" s="272"/>
      <c r="O1132" s="284"/>
      <c r="P1132" s="272"/>
      <c r="Q1132" s="272"/>
      <c r="R1132" s="272"/>
      <c r="S1132" s="302"/>
      <c r="T1132" s="302"/>
      <c r="U1132" s="302"/>
      <c r="V1132" s="302"/>
      <c r="W1132" s="272"/>
      <c r="X1132" s="272"/>
      <c r="Y1132" s="371">
        <f t="shared" ref="Y1132:AL1132" si="3435">Y212*Y1127</f>
        <v>0</v>
      </c>
      <c r="Z1132" s="371">
        <f t="shared" si="3435"/>
        <v>0</v>
      </c>
      <c r="AA1132" s="371">
        <f t="shared" si="3435"/>
        <v>0</v>
      </c>
      <c r="AB1132" s="371">
        <f t="shared" si="3435"/>
        <v>0</v>
      </c>
      <c r="AC1132" s="371">
        <f t="shared" si="3435"/>
        <v>0</v>
      </c>
      <c r="AD1132" s="371">
        <f t="shared" si="3435"/>
        <v>0</v>
      </c>
      <c r="AE1132" s="371">
        <f t="shared" si="3435"/>
        <v>0</v>
      </c>
      <c r="AF1132" s="371">
        <f t="shared" si="3435"/>
        <v>0</v>
      </c>
      <c r="AG1132" s="371">
        <f t="shared" si="3435"/>
        <v>0</v>
      </c>
      <c r="AH1132" s="371">
        <f t="shared" si="3435"/>
        <v>0</v>
      </c>
      <c r="AI1132" s="371">
        <f t="shared" si="3435"/>
        <v>0</v>
      </c>
      <c r="AJ1132" s="371">
        <f t="shared" si="3435"/>
        <v>0</v>
      </c>
      <c r="AK1132" s="371">
        <f t="shared" si="3435"/>
        <v>0</v>
      </c>
      <c r="AL1132" s="371">
        <f t="shared" si="3435"/>
        <v>0</v>
      </c>
      <c r="AM1132" s="620">
        <f t="shared" si="3434"/>
        <v>0</v>
      </c>
    </row>
    <row r="1133" spans="1:39">
      <c r="B1133" s="317" t="s">
        <v>357</v>
      </c>
      <c r="C1133" s="338"/>
      <c r="D1133" s="302"/>
      <c r="E1133" s="272"/>
      <c r="F1133" s="272"/>
      <c r="G1133" s="272"/>
      <c r="H1133" s="272"/>
      <c r="I1133" s="272"/>
      <c r="J1133" s="272"/>
      <c r="K1133" s="272"/>
      <c r="L1133" s="272"/>
      <c r="M1133" s="272"/>
      <c r="N1133" s="272"/>
      <c r="O1133" s="284"/>
      <c r="P1133" s="272"/>
      <c r="Q1133" s="272"/>
      <c r="R1133" s="272"/>
      <c r="S1133" s="302"/>
      <c r="T1133" s="302"/>
      <c r="U1133" s="302"/>
      <c r="V1133" s="302"/>
      <c r="W1133" s="272"/>
      <c r="X1133" s="272"/>
      <c r="Y1133" s="371">
        <f t="shared" ref="Y1133:AL1133" si="3436">Y398*Y1127</f>
        <v>0</v>
      </c>
      <c r="Z1133" s="371">
        <f t="shared" si="3436"/>
        <v>0</v>
      </c>
      <c r="AA1133" s="371">
        <f t="shared" si="3436"/>
        <v>0</v>
      </c>
      <c r="AB1133" s="371">
        <f t="shared" si="3436"/>
        <v>0</v>
      </c>
      <c r="AC1133" s="371">
        <f t="shared" si="3436"/>
        <v>0</v>
      </c>
      <c r="AD1133" s="371">
        <f t="shared" si="3436"/>
        <v>0</v>
      </c>
      <c r="AE1133" s="371">
        <f t="shared" si="3436"/>
        <v>0</v>
      </c>
      <c r="AF1133" s="371">
        <f t="shared" si="3436"/>
        <v>0</v>
      </c>
      <c r="AG1133" s="371">
        <f t="shared" si="3436"/>
        <v>0</v>
      </c>
      <c r="AH1133" s="371">
        <f t="shared" si="3436"/>
        <v>0</v>
      </c>
      <c r="AI1133" s="371">
        <f t="shared" si="3436"/>
        <v>0</v>
      </c>
      <c r="AJ1133" s="371">
        <f t="shared" si="3436"/>
        <v>0</v>
      </c>
      <c r="AK1133" s="371">
        <f t="shared" si="3436"/>
        <v>0</v>
      </c>
      <c r="AL1133" s="371">
        <f t="shared" si="3436"/>
        <v>0</v>
      </c>
      <c r="AM1133" s="620">
        <f t="shared" si="3434"/>
        <v>0</v>
      </c>
    </row>
    <row r="1134" spans="1:39">
      <c r="B1134" s="317" t="s">
        <v>358</v>
      </c>
      <c r="C1134" s="338"/>
      <c r="D1134" s="302"/>
      <c r="E1134" s="272"/>
      <c r="F1134" s="272"/>
      <c r="G1134" s="272"/>
      <c r="H1134" s="272"/>
      <c r="I1134" s="272"/>
      <c r="J1134" s="272"/>
      <c r="K1134" s="272"/>
      <c r="L1134" s="272"/>
      <c r="M1134" s="272"/>
      <c r="N1134" s="272"/>
      <c r="O1134" s="284"/>
      <c r="P1134" s="272"/>
      <c r="Q1134" s="272"/>
      <c r="R1134" s="272"/>
      <c r="S1134" s="302"/>
      <c r="T1134" s="302"/>
      <c r="U1134" s="302"/>
      <c r="V1134" s="302"/>
      <c r="W1134" s="272"/>
      <c r="X1134" s="272"/>
      <c r="Y1134" s="371">
        <f t="shared" ref="Y1134:AL1134" si="3437">Y592*Y1127</f>
        <v>0</v>
      </c>
      <c r="Z1134" s="371">
        <f t="shared" si="3437"/>
        <v>0</v>
      </c>
      <c r="AA1134" s="371">
        <f t="shared" si="3437"/>
        <v>0</v>
      </c>
      <c r="AB1134" s="371">
        <f t="shared" si="3437"/>
        <v>0</v>
      </c>
      <c r="AC1134" s="371">
        <f t="shared" si="3437"/>
        <v>0</v>
      </c>
      <c r="AD1134" s="371">
        <f t="shared" si="3437"/>
        <v>0</v>
      </c>
      <c r="AE1134" s="371">
        <f t="shared" si="3437"/>
        <v>0</v>
      </c>
      <c r="AF1134" s="371">
        <f t="shared" si="3437"/>
        <v>0</v>
      </c>
      <c r="AG1134" s="371">
        <f t="shared" si="3437"/>
        <v>0</v>
      </c>
      <c r="AH1134" s="371">
        <f t="shared" si="3437"/>
        <v>0</v>
      </c>
      <c r="AI1134" s="371">
        <f t="shared" si="3437"/>
        <v>0</v>
      </c>
      <c r="AJ1134" s="371">
        <f t="shared" si="3437"/>
        <v>0</v>
      </c>
      <c r="AK1134" s="371">
        <f t="shared" si="3437"/>
        <v>0</v>
      </c>
      <c r="AL1134" s="371">
        <f t="shared" si="3437"/>
        <v>0</v>
      </c>
      <c r="AM1134" s="620">
        <f t="shared" si="3434"/>
        <v>0</v>
      </c>
    </row>
    <row r="1135" spans="1:39">
      <c r="B1135" s="317" t="s">
        <v>359</v>
      </c>
      <c r="C1135" s="338"/>
      <c r="D1135" s="302"/>
      <c r="E1135" s="272"/>
      <c r="F1135" s="272"/>
      <c r="G1135" s="272"/>
      <c r="H1135" s="272"/>
      <c r="I1135" s="272"/>
      <c r="J1135" s="272"/>
      <c r="K1135" s="272"/>
      <c r="L1135" s="272"/>
      <c r="M1135" s="272"/>
      <c r="N1135" s="272"/>
      <c r="O1135" s="284"/>
      <c r="P1135" s="272"/>
      <c r="Q1135" s="272"/>
      <c r="R1135" s="272"/>
      <c r="S1135" s="302"/>
      <c r="T1135" s="302"/>
      <c r="U1135" s="302"/>
      <c r="V1135" s="302"/>
      <c r="W1135" s="272"/>
      <c r="X1135" s="272"/>
      <c r="Y1135" s="371">
        <f t="shared" ref="Y1135:AL1135" si="3438">Y775*Y1127</f>
        <v>0</v>
      </c>
      <c r="Z1135" s="371">
        <f t="shared" si="3438"/>
        <v>0</v>
      </c>
      <c r="AA1135" s="371">
        <f t="shared" si="3438"/>
        <v>0</v>
      </c>
      <c r="AB1135" s="371">
        <f t="shared" si="3438"/>
        <v>0</v>
      </c>
      <c r="AC1135" s="371">
        <f t="shared" si="3438"/>
        <v>0</v>
      </c>
      <c r="AD1135" s="371">
        <f t="shared" si="3438"/>
        <v>0</v>
      </c>
      <c r="AE1135" s="371">
        <f t="shared" si="3438"/>
        <v>0</v>
      </c>
      <c r="AF1135" s="371">
        <f t="shared" si="3438"/>
        <v>0</v>
      </c>
      <c r="AG1135" s="371">
        <f t="shared" si="3438"/>
        <v>0</v>
      </c>
      <c r="AH1135" s="371">
        <f t="shared" si="3438"/>
        <v>0</v>
      </c>
      <c r="AI1135" s="371">
        <f t="shared" si="3438"/>
        <v>0</v>
      </c>
      <c r="AJ1135" s="371">
        <f t="shared" si="3438"/>
        <v>0</v>
      </c>
      <c r="AK1135" s="371">
        <f t="shared" si="3438"/>
        <v>0</v>
      </c>
      <c r="AL1135" s="371">
        <f t="shared" si="3438"/>
        <v>0</v>
      </c>
      <c r="AM1135" s="620">
        <f t="shared" si="3434"/>
        <v>0</v>
      </c>
    </row>
    <row r="1136" spans="1:39">
      <c r="B1136" s="317" t="s">
        <v>360</v>
      </c>
      <c r="C1136" s="338"/>
      <c r="D1136" s="302"/>
      <c r="E1136" s="272"/>
      <c r="F1136" s="272"/>
      <c r="G1136" s="272"/>
      <c r="H1136" s="272"/>
      <c r="I1136" s="272"/>
      <c r="J1136" s="272"/>
      <c r="K1136" s="272"/>
      <c r="L1136" s="272"/>
      <c r="M1136" s="272"/>
      <c r="N1136" s="272"/>
      <c r="O1136" s="284"/>
      <c r="P1136" s="272"/>
      <c r="Q1136" s="272"/>
      <c r="R1136" s="272"/>
      <c r="S1136" s="302"/>
      <c r="T1136" s="302"/>
      <c r="U1136" s="302"/>
      <c r="V1136" s="302"/>
      <c r="W1136" s="272"/>
      <c r="X1136" s="272"/>
      <c r="Y1136" s="371">
        <f t="shared" ref="Y1136:AL1136" si="3439">Y958*Y1127</f>
        <v>0</v>
      </c>
      <c r="Z1136" s="371">
        <f t="shared" si="3439"/>
        <v>0</v>
      </c>
      <c r="AA1136" s="371">
        <f t="shared" si="3439"/>
        <v>0</v>
      </c>
      <c r="AB1136" s="371">
        <f t="shared" si="3439"/>
        <v>0</v>
      </c>
      <c r="AC1136" s="371">
        <f t="shared" si="3439"/>
        <v>0</v>
      </c>
      <c r="AD1136" s="371">
        <f t="shared" si="3439"/>
        <v>0</v>
      </c>
      <c r="AE1136" s="371">
        <f t="shared" si="3439"/>
        <v>0</v>
      </c>
      <c r="AF1136" s="371">
        <f t="shared" si="3439"/>
        <v>0</v>
      </c>
      <c r="AG1136" s="371">
        <f t="shared" si="3439"/>
        <v>0</v>
      </c>
      <c r="AH1136" s="371">
        <f t="shared" si="3439"/>
        <v>0</v>
      </c>
      <c r="AI1136" s="371">
        <f t="shared" si="3439"/>
        <v>0</v>
      </c>
      <c r="AJ1136" s="371">
        <f t="shared" si="3439"/>
        <v>0</v>
      </c>
      <c r="AK1136" s="371">
        <f t="shared" si="3439"/>
        <v>0</v>
      </c>
      <c r="AL1136" s="371">
        <f t="shared" si="3439"/>
        <v>0</v>
      </c>
      <c r="AM1136" s="620">
        <f t="shared" si="3434"/>
        <v>0</v>
      </c>
    </row>
    <row r="1137" spans="2:39">
      <c r="B1137" s="317" t="s">
        <v>361</v>
      </c>
      <c r="C1137" s="338"/>
      <c r="D1137" s="302"/>
      <c r="E1137" s="272"/>
      <c r="F1137" s="272"/>
      <c r="G1137" s="272"/>
      <c r="H1137" s="272"/>
      <c r="I1137" s="272"/>
      <c r="J1137" s="272"/>
      <c r="K1137" s="272"/>
      <c r="L1137" s="272"/>
      <c r="M1137" s="272"/>
      <c r="N1137" s="272"/>
      <c r="O1137" s="284"/>
      <c r="P1137" s="272"/>
      <c r="Q1137" s="272"/>
      <c r="R1137" s="272"/>
      <c r="S1137" s="302"/>
      <c r="T1137" s="302"/>
      <c r="U1137" s="302"/>
      <c r="V1137" s="302"/>
      <c r="W1137" s="272"/>
      <c r="X1137" s="272"/>
      <c r="Y1137" s="371">
        <f>Y1124*Y1127</f>
        <v>0</v>
      </c>
      <c r="Z1137" s="371">
        <f>Z1124*Z1127</f>
        <v>0</v>
      </c>
      <c r="AA1137" s="371">
        <f t="shared" ref="AA1137:AL1137" si="3440">AA1124*AA1127</f>
        <v>0</v>
      </c>
      <c r="AB1137" s="371">
        <f t="shared" si="3440"/>
        <v>0</v>
      </c>
      <c r="AC1137" s="371">
        <f t="shared" si="3440"/>
        <v>0</v>
      </c>
      <c r="AD1137" s="371">
        <f t="shared" si="3440"/>
        <v>0</v>
      </c>
      <c r="AE1137" s="371">
        <f t="shared" si="3440"/>
        <v>0</v>
      </c>
      <c r="AF1137" s="371">
        <f t="shared" si="3440"/>
        <v>0</v>
      </c>
      <c r="AG1137" s="371">
        <f t="shared" si="3440"/>
        <v>0</v>
      </c>
      <c r="AH1137" s="371">
        <f t="shared" si="3440"/>
        <v>0</v>
      </c>
      <c r="AI1137" s="371">
        <f t="shared" si="3440"/>
        <v>0</v>
      </c>
      <c r="AJ1137" s="371">
        <f t="shared" si="3440"/>
        <v>0</v>
      </c>
      <c r="AK1137" s="371">
        <f t="shared" si="3440"/>
        <v>0</v>
      </c>
      <c r="AL1137" s="371">
        <f t="shared" si="3440"/>
        <v>0</v>
      </c>
      <c r="AM1137" s="620">
        <f t="shared" si="3434"/>
        <v>0</v>
      </c>
    </row>
    <row r="1138" spans="2:39" ht="15.75">
      <c r="B1138" s="342" t="s">
        <v>351</v>
      </c>
      <c r="C1138" s="338"/>
      <c r="D1138" s="329"/>
      <c r="E1138" s="327"/>
      <c r="F1138" s="327"/>
      <c r="G1138" s="327"/>
      <c r="H1138" s="327"/>
      <c r="I1138" s="327"/>
      <c r="J1138" s="327"/>
      <c r="K1138" s="327"/>
      <c r="L1138" s="327"/>
      <c r="M1138" s="327"/>
      <c r="N1138" s="327"/>
      <c r="O1138" s="293"/>
      <c r="P1138" s="327"/>
      <c r="Q1138" s="327"/>
      <c r="R1138" s="327"/>
      <c r="S1138" s="329"/>
      <c r="T1138" s="329"/>
      <c r="U1138" s="329"/>
      <c r="V1138" s="329"/>
      <c r="W1138" s="327"/>
      <c r="X1138" s="327"/>
      <c r="Y1138" s="339">
        <f>SUM(Y1128:Y1137)</f>
        <v>0</v>
      </c>
      <c r="Z1138" s="339">
        <f t="shared" ref="Z1138:AE1138" si="3441">SUM(Z1128:Z1137)</f>
        <v>0</v>
      </c>
      <c r="AA1138" s="339">
        <f t="shared" si="3441"/>
        <v>0</v>
      </c>
      <c r="AB1138" s="339">
        <f t="shared" si="3441"/>
        <v>0</v>
      </c>
      <c r="AC1138" s="339">
        <f t="shared" si="3441"/>
        <v>0</v>
      </c>
      <c r="AD1138" s="339">
        <f t="shared" si="3441"/>
        <v>0</v>
      </c>
      <c r="AE1138" s="339">
        <f t="shared" si="3441"/>
        <v>0</v>
      </c>
      <c r="AF1138" s="339">
        <f>SUM(AF1128:AF1137)</f>
        <v>0</v>
      </c>
      <c r="AG1138" s="339">
        <f t="shared" ref="AG1138:AL1138" si="3442">SUM(AG1128:AG1137)</f>
        <v>0</v>
      </c>
      <c r="AH1138" s="339">
        <f t="shared" si="3442"/>
        <v>0</v>
      </c>
      <c r="AI1138" s="339">
        <f t="shared" si="3442"/>
        <v>0</v>
      </c>
      <c r="AJ1138" s="339">
        <f t="shared" si="3442"/>
        <v>0</v>
      </c>
      <c r="AK1138" s="339">
        <f t="shared" si="3442"/>
        <v>0</v>
      </c>
      <c r="AL1138" s="339">
        <f t="shared" si="3442"/>
        <v>0</v>
      </c>
      <c r="AM1138" s="400">
        <f>SUM(AM1128:AM1137)</f>
        <v>0</v>
      </c>
    </row>
    <row r="1139" spans="2:39" ht="15.75">
      <c r="B1139" s="342" t="s">
        <v>350</v>
      </c>
      <c r="C1139" s="338"/>
      <c r="D1139" s="343"/>
      <c r="E1139" s="327"/>
      <c r="F1139" s="327"/>
      <c r="G1139" s="327"/>
      <c r="H1139" s="327"/>
      <c r="I1139" s="327"/>
      <c r="J1139" s="327"/>
      <c r="K1139" s="327"/>
      <c r="L1139" s="327"/>
      <c r="M1139" s="327"/>
      <c r="N1139" s="327"/>
      <c r="O1139" s="293"/>
      <c r="P1139" s="327"/>
      <c r="Q1139" s="327"/>
      <c r="R1139" s="327"/>
      <c r="S1139" s="329"/>
      <c r="T1139" s="329"/>
      <c r="U1139" s="329"/>
      <c r="V1139" s="329"/>
      <c r="W1139" s="327"/>
      <c r="X1139" s="327"/>
      <c r="Y1139" s="340">
        <f>Y1125*Y1127</f>
        <v>0</v>
      </c>
      <c r="Z1139" s="340">
        <f t="shared" ref="Z1139:AE1139" si="3443">Z1125*Z1127</f>
        <v>0</v>
      </c>
      <c r="AA1139" s="340">
        <f>AA1125*AA1127</f>
        <v>0</v>
      </c>
      <c r="AB1139" s="340">
        <f t="shared" si="3443"/>
        <v>0</v>
      </c>
      <c r="AC1139" s="340">
        <f t="shared" si="3443"/>
        <v>0</v>
      </c>
      <c r="AD1139" s="340">
        <f t="shared" si="3443"/>
        <v>0</v>
      </c>
      <c r="AE1139" s="340">
        <f t="shared" si="3443"/>
        <v>0</v>
      </c>
      <c r="AF1139" s="340">
        <f t="shared" ref="AF1139:AL1139" si="3444">AF1125*AF1127</f>
        <v>0</v>
      </c>
      <c r="AG1139" s="340">
        <f t="shared" si="3444"/>
        <v>0</v>
      </c>
      <c r="AH1139" s="340">
        <f t="shared" si="3444"/>
        <v>0</v>
      </c>
      <c r="AI1139" s="340">
        <f t="shared" si="3444"/>
        <v>0</v>
      </c>
      <c r="AJ1139" s="340">
        <f t="shared" si="3444"/>
        <v>0</v>
      </c>
      <c r="AK1139" s="340">
        <f t="shared" si="3444"/>
        <v>0</v>
      </c>
      <c r="AL1139" s="340">
        <f t="shared" si="3444"/>
        <v>0</v>
      </c>
      <c r="AM1139" s="400">
        <f>SUM(Y1139:AL1139)</f>
        <v>0</v>
      </c>
    </row>
    <row r="1140" spans="2:39" ht="15.75">
      <c r="B1140" s="342" t="s">
        <v>349</v>
      </c>
      <c r="C1140" s="338"/>
      <c r="D1140" s="343"/>
      <c r="E1140" s="327"/>
      <c r="F1140" s="327"/>
      <c r="G1140" s="327"/>
      <c r="H1140" s="327"/>
      <c r="I1140" s="327"/>
      <c r="J1140" s="327"/>
      <c r="K1140" s="327"/>
      <c r="L1140" s="327"/>
      <c r="M1140" s="327"/>
      <c r="N1140" s="327"/>
      <c r="O1140" s="293"/>
      <c r="P1140" s="327"/>
      <c r="Q1140" s="327"/>
      <c r="R1140" s="327"/>
      <c r="S1140" s="343"/>
      <c r="T1140" s="343"/>
      <c r="U1140" s="343"/>
      <c r="V1140" s="343"/>
      <c r="W1140" s="327"/>
      <c r="X1140" s="327"/>
      <c r="Y1140" s="344"/>
      <c r="Z1140" s="344"/>
      <c r="AA1140" s="344"/>
      <c r="AB1140" s="344"/>
      <c r="AC1140" s="344"/>
      <c r="AD1140" s="344"/>
      <c r="AE1140" s="344"/>
      <c r="AF1140" s="344"/>
      <c r="AG1140" s="344"/>
      <c r="AH1140" s="344"/>
      <c r="AI1140" s="344"/>
      <c r="AJ1140" s="344"/>
      <c r="AK1140" s="344"/>
      <c r="AL1140" s="344"/>
      <c r="AM1140" s="400">
        <f>AM1138-AM1139</f>
        <v>0</v>
      </c>
    </row>
    <row r="1141" spans="2:39">
      <c r="B1141" s="374"/>
      <c r="C1141" s="438"/>
      <c r="D1141" s="438"/>
      <c r="E1141" s="439"/>
      <c r="F1141" s="439"/>
      <c r="G1141" s="439"/>
      <c r="H1141" s="439"/>
      <c r="I1141" s="439"/>
      <c r="J1141" s="439"/>
      <c r="K1141" s="439"/>
      <c r="L1141" s="439"/>
      <c r="M1141" s="439"/>
      <c r="N1141" s="439"/>
      <c r="O1141" s="440"/>
      <c r="P1141" s="439"/>
      <c r="Q1141" s="439"/>
      <c r="R1141" s="439"/>
      <c r="S1141" s="438"/>
      <c r="T1141" s="441"/>
      <c r="U1141" s="438"/>
      <c r="V1141" s="438"/>
      <c r="W1141" s="439"/>
      <c r="X1141" s="439"/>
      <c r="Y1141" s="442"/>
      <c r="Z1141" s="442"/>
      <c r="AA1141" s="442"/>
      <c r="AB1141" s="442"/>
      <c r="AC1141" s="442"/>
      <c r="AD1141" s="442"/>
      <c r="AE1141" s="442"/>
      <c r="AF1141" s="442"/>
      <c r="AG1141" s="442"/>
      <c r="AH1141" s="442"/>
      <c r="AI1141" s="442"/>
      <c r="AJ1141" s="442"/>
      <c r="AK1141" s="442"/>
      <c r="AL1141" s="442"/>
      <c r="AM1141" s="379"/>
    </row>
    <row r="1142" spans="2:39" ht="19.5" customHeight="1">
      <c r="B1142" s="361" t="s">
        <v>594</v>
      </c>
      <c r="C1142" s="380"/>
      <c r="D1142" s="381"/>
      <c r="E1142" s="381"/>
      <c r="F1142" s="381"/>
      <c r="G1142" s="381"/>
      <c r="H1142" s="381"/>
      <c r="I1142" s="381"/>
      <c r="J1142" s="381"/>
      <c r="K1142" s="381"/>
      <c r="L1142" s="381"/>
      <c r="M1142" s="381"/>
      <c r="N1142" s="381"/>
      <c r="O1142" s="381"/>
      <c r="P1142" s="381"/>
      <c r="Q1142" s="381"/>
      <c r="R1142" s="381"/>
      <c r="S1142" s="364"/>
      <c r="T1142" s="365"/>
      <c r="U1142" s="381"/>
      <c r="V1142" s="381"/>
      <c r="W1142" s="381"/>
      <c r="X1142" s="381"/>
      <c r="Y1142" s="402"/>
      <c r="Z1142" s="402"/>
      <c r="AA1142" s="402"/>
      <c r="AB1142" s="402"/>
      <c r="AC1142" s="402"/>
      <c r="AD1142" s="402"/>
      <c r="AE1142" s="402"/>
      <c r="AF1142" s="402"/>
      <c r="AG1142" s="402"/>
      <c r="AH1142" s="402"/>
      <c r="AI1142" s="402"/>
      <c r="AJ1142" s="402"/>
      <c r="AK1142" s="402"/>
      <c r="AL1142" s="402"/>
      <c r="AM1142" s="382"/>
    </row>
    <row r="1144" spans="2:39">
      <c r="B1144" s="582"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3:AM403"/>
    <mergeCell ref="Y217:AM217"/>
    <mergeCell ref="N34:N35"/>
    <mergeCell ref="P34:X34"/>
    <mergeCell ref="Y34:AM34"/>
    <mergeCell ref="P403:X403"/>
    <mergeCell ref="B217:B218"/>
    <mergeCell ref="C217:C218"/>
    <mergeCell ref="E217:M217"/>
    <mergeCell ref="N217:N218"/>
    <mergeCell ref="P217:X217"/>
    <mergeCell ref="C403:C404"/>
    <mergeCell ref="E403:M403"/>
    <mergeCell ref="N403:N404"/>
    <mergeCell ref="B597:B598"/>
    <mergeCell ref="C597:C598"/>
    <mergeCell ref="E597:M597"/>
    <mergeCell ref="N597:N598"/>
    <mergeCell ref="B403:B404"/>
    <mergeCell ref="Y963:AM963"/>
    <mergeCell ref="P597:X597"/>
    <mergeCell ref="B780:B781"/>
    <mergeCell ref="C780:C781"/>
    <mergeCell ref="E780:M780"/>
    <mergeCell ref="N780:N781"/>
    <mergeCell ref="P780:X780"/>
    <mergeCell ref="Y780:AM780"/>
    <mergeCell ref="Y597:AM597"/>
    <mergeCell ref="P963:X963"/>
    <mergeCell ref="N963:N964"/>
    <mergeCell ref="B963:B964"/>
    <mergeCell ref="C963:C964"/>
    <mergeCell ref="E963:M963"/>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96"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402" location="'5.  2015-2020 LRAM'!A1" display="Return to top" xr:uid="{00000000-0004-0000-0A00-000008000000}"/>
    <hyperlink ref="D779" location="'5.  2015-2020 LRAM'!A1" display="Return to top" xr:uid="{00000000-0004-0000-0A00-000009000000}"/>
    <hyperlink ref="D962" location="'5.  2015-2020 LRAM'!A1" display="Return to top" xr:uid="{00000000-0004-0000-0A00-00000A000000}"/>
    <hyperlink ref="B1144" location="'5.  2015-2020 LRAM'!A1" display="Return to top" xr:uid="{00000000-0004-0000-0A00-00000B000000}"/>
  </hyperlinks>
  <pageMargins left="0.70866141732283505" right="0.70866141732283505" top="0.74803149606299202" bottom="0.74803149606299202" header="0.31496062992126" footer="0.31496062992126"/>
  <pageSetup paperSize="3" scale="38" fitToHeight="0" orientation="landscape" cellComments="asDisplayed"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zoomScale="90" zoomScaleNormal="90" workbookViewId="0">
      <selection activeCell="C8" sqref="C8:S8"/>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170</v>
      </c>
      <c r="C4" s="126" t="s">
        <v>174</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9" t="s">
        <v>171</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8"/>
      <c r="C6" s="602" t="s">
        <v>550</v>
      </c>
      <c r="D6" s="174"/>
      <c r="E6" s="174"/>
      <c r="F6" s="17"/>
      <c r="G6" s="174"/>
      <c r="H6" s="175"/>
      <c r="I6" s="176"/>
      <c r="J6" s="176"/>
      <c r="K6" s="176"/>
      <c r="L6" s="176"/>
      <c r="M6" s="176"/>
      <c r="N6" s="174"/>
      <c r="O6" s="174"/>
      <c r="P6" s="174"/>
      <c r="Q6" s="174"/>
      <c r="R6" s="174"/>
      <c r="S6" s="174"/>
      <c r="T6" s="174"/>
      <c r="U6" s="174"/>
      <c r="V6" s="174"/>
      <c r="W6" s="17"/>
    </row>
    <row r="7" spans="1:28" s="9" customFormat="1" ht="25.15" customHeight="1">
      <c r="B7" s="88"/>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6" t="s">
        <v>504</v>
      </c>
      <c r="C8" s="1300" t="s">
        <v>673</v>
      </c>
      <c r="D8" s="1300"/>
      <c r="E8" s="1300"/>
      <c r="F8" s="1300"/>
      <c r="G8" s="1300"/>
      <c r="H8" s="1300"/>
      <c r="I8" s="1300"/>
      <c r="J8" s="1300"/>
      <c r="K8" s="1300"/>
      <c r="L8" s="1300"/>
      <c r="M8" s="1300"/>
      <c r="N8" s="1300"/>
      <c r="O8" s="1300"/>
      <c r="P8" s="1300"/>
      <c r="Q8" s="1300"/>
      <c r="R8" s="1300"/>
      <c r="S8" s="1300"/>
      <c r="T8" s="105"/>
      <c r="U8" s="105"/>
      <c r="V8" s="105"/>
      <c r="W8" s="105"/>
    </row>
    <row r="9" spans="1:28" s="9" customFormat="1" ht="46.9" customHeight="1">
      <c r="B9" s="55"/>
      <c r="C9" s="1234" t="s">
        <v>685</v>
      </c>
      <c r="D9" s="1234"/>
      <c r="E9" s="1234"/>
      <c r="F9" s="1234"/>
      <c r="G9" s="1234"/>
      <c r="H9" s="1234"/>
      <c r="I9" s="1234"/>
      <c r="J9" s="1234"/>
      <c r="K9" s="1234"/>
      <c r="L9" s="1234"/>
      <c r="M9" s="1234"/>
      <c r="N9" s="1234"/>
      <c r="O9" s="1234"/>
      <c r="P9" s="1234"/>
      <c r="Q9" s="1234"/>
      <c r="R9" s="1234"/>
      <c r="S9" s="1234"/>
      <c r="T9" s="105"/>
      <c r="U9" s="105"/>
      <c r="V9" s="105"/>
      <c r="W9" s="105"/>
    </row>
    <row r="10" spans="1:28" s="9" customFormat="1" ht="37.9" customHeight="1">
      <c r="B10" s="88"/>
      <c r="C10" s="1259" t="s">
        <v>686</v>
      </c>
      <c r="D10" s="1234"/>
      <c r="E10" s="1234"/>
      <c r="F10" s="1234"/>
      <c r="G10" s="1234"/>
      <c r="H10" s="1234"/>
      <c r="I10" s="1234"/>
      <c r="J10" s="1234"/>
      <c r="K10" s="1234"/>
      <c r="L10" s="1234"/>
      <c r="M10" s="1234"/>
      <c r="N10" s="1234"/>
      <c r="O10" s="1234"/>
      <c r="P10" s="1234"/>
      <c r="Q10" s="1234"/>
      <c r="R10" s="1234"/>
      <c r="S10" s="1234"/>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299" t="s">
        <v>234</v>
      </c>
      <c r="C12" s="1299"/>
      <c r="D12" s="178"/>
      <c r="E12" s="179" t="s">
        <v>235</v>
      </c>
      <c r="F12" s="51"/>
      <c r="G12" s="51"/>
      <c r="H12" s="44"/>
      <c r="I12" s="51"/>
      <c r="K12" s="584"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62</v>
      </c>
      <c r="C14" s="199" t="s">
        <v>471</v>
      </c>
      <c r="D14" s="200"/>
      <c r="E14" s="201" t="s">
        <v>61</v>
      </c>
      <c r="F14" s="201" t="s">
        <v>493</v>
      </c>
      <c r="G14" s="201" t="s">
        <v>62</v>
      </c>
      <c r="H14" s="201" t="s">
        <v>63</v>
      </c>
      <c r="I14" s="201" t="str">
        <f>'1.  LRAMVA Summary'!D52</f>
        <v>Residential</v>
      </c>
      <c r="J14" s="201" t="str">
        <f>'1.  LRAMVA Summary'!E52</f>
        <v>GS&lt;50 kW</v>
      </c>
      <c r="K14" s="201" t="str">
        <f>'1.  LRAMVA Summary'!F52</f>
        <v>General Service 50 to 999 kW</v>
      </c>
      <c r="L14" s="201" t="str">
        <f>'1.  LRAMVA Summary'!G52</f>
        <v>General Service 1,000 to 4,999 kW</v>
      </c>
      <c r="M14" s="201" t="str">
        <f>'1.  LRAMVA Summary'!H52</f>
        <v>Large Use</v>
      </c>
      <c r="N14" s="201" t="str">
        <f>'1.  LRAMVA Summary'!I52</f>
        <v>Unmetered Scattered Load</v>
      </c>
      <c r="O14" s="201" t="str">
        <f>'1.  LRAMVA Summary'!J52</f>
        <v>Sentinel Lighting</v>
      </c>
      <c r="P14" s="201" t="str">
        <f>'1.  LRAMVA Summary'!K52</f>
        <v>Street Lighting</v>
      </c>
      <c r="Q14" s="201" t="str">
        <f>'1.  LRAMVA Summary'!L52</f>
        <v/>
      </c>
      <c r="R14" s="201" t="str">
        <f>'1.  LRAMVA Summary'!M52</f>
        <v/>
      </c>
      <c r="S14" s="201" t="str">
        <f>'1.  LRAMVA Summary'!N52</f>
        <v/>
      </c>
      <c r="T14" s="201" t="str">
        <f>'1.  LRAMVA Summary'!O52</f>
        <v/>
      </c>
      <c r="U14" s="201" t="str">
        <f>'1.  LRAMVA Summary'!P52</f>
        <v/>
      </c>
      <c r="V14" s="201" t="str">
        <f>'1.  LRAMVA Summary'!Q52</f>
        <v/>
      </c>
      <c r="W14" s="201" t="str">
        <f>'1.  LRAMVA Summary'!R52</f>
        <v>Total</v>
      </c>
    </row>
    <row r="15" spans="1:28" s="9" customFormat="1">
      <c r="B15" s="202" t="s">
        <v>43</v>
      </c>
      <c r="C15" s="202">
        <v>1.47E-2</v>
      </c>
      <c r="D15" s="203"/>
      <c r="E15" s="204">
        <v>40544</v>
      </c>
      <c r="F15" s="205">
        <v>2011</v>
      </c>
      <c r="G15" s="206" t="s">
        <v>64</v>
      </c>
      <c r="H15" s="207">
        <f>C$15/12</f>
        <v>1.225E-3</v>
      </c>
      <c r="I15" s="208">
        <f>SUM('1.  LRAMVA Summary'!D$54:D$55)*(MONTH($E15)-1)/12*$H15</f>
        <v>0</v>
      </c>
      <c r="J15" s="208">
        <f>SUM('1.  LRAMVA Summary'!E$54:E$55)*(MONTH($E15)-1)/12*$H15</f>
        <v>0</v>
      </c>
      <c r="K15" s="208">
        <f>SUM('1.  LRAMVA Summary'!F$54:F$55)*(MONTH($E15)-1)/12*$H15</f>
        <v>0</v>
      </c>
      <c r="L15" s="208">
        <f>SUM('1.  LRAMVA Summary'!G$54:G$55)*(MONTH($E15)-1)/12*$H15</f>
        <v>0</v>
      </c>
      <c r="M15" s="208">
        <f>SUM('1.  LRAMVA Summary'!H$54:H$55)*(MONTH($E15)-1)/12*$H15</f>
        <v>0</v>
      </c>
      <c r="N15" s="208">
        <f>SUM('1.  LRAMVA Summary'!I$54:I$55)*(MONTH($E15)-1)/12*$H15</f>
        <v>0</v>
      </c>
      <c r="O15" s="208">
        <f>SUM('1.  LRAMVA Summary'!J$54:J$55)*(MONTH($E15)-1)/12*$H15</f>
        <v>0</v>
      </c>
      <c r="P15" s="208">
        <f>SUM('1.  LRAMVA Summary'!K$54:K$55)*(MONTH($E15)-1)/12*$H15</f>
        <v>0</v>
      </c>
      <c r="Q15" s="208">
        <f>SUM('1.  LRAMVA Summary'!L$54:L$55)*(MONTH($E15)-1)/12*$H15</f>
        <v>0</v>
      </c>
      <c r="R15" s="208">
        <f>SUM('1.  LRAMVA Summary'!M$54:M$55)*(MONTH($E15)-1)/12*$H15</f>
        <v>0</v>
      </c>
      <c r="S15" s="208">
        <f>SUM('1.  LRAMVA Summary'!N$54:N$55)*(MONTH($E15)-1)/12*$H15</f>
        <v>0</v>
      </c>
      <c r="T15" s="208">
        <f>SUM('1.  LRAMVA Summary'!O$54:O$55)*(MONTH($E15)-1)/12*$H15</f>
        <v>0</v>
      </c>
      <c r="U15" s="208">
        <f>SUM('1.  LRAMVA Summary'!P$54:P$55)*(MONTH($E15)-1)/12*$H15</f>
        <v>0</v>
      </c>
      <c r="V15" s="208">
        <f>SUM('1.  LRAMVA Summary'!Q$54:Q$55)*(MONTH($E15)-1)/12*$H15</f>
        <v>0</v>
      </c>
      <c r="W15" s="209">
        <f>SUM(I15:V15)</f>
        <v>0</v>
      </c>
    </row>
    <row r="16" spans="1:28" s="9" customFormat="1">
      <c r="B16" s="210" t="s">
        <v>44</v>
      </c>
      <c r="C16" s="210">
        <v>1.47E-2</v>
      </c>
      <c r="D16" s="203"/>
      <c r="E16" s="204">
        <v>40575</v>
      </c>
      <c r="F16" s="205">
        <v>2011</v>
      </c>
      <c r="G16" s="206" t="s">
        <v>64</v>
      </c>
      <c r="H16" s="207">
        <f>C$15/12</f>
        <v>1.225E-3</v>
      </c>
      <c r="I16" s="208">
        <f>SUM('1.  LRAMVA Summary'!D$54:D$55)*(MONTH($E16)-1)/12*$H16</f>
        <v>0</v>
      </c>
      <c r="J16" s="208">
        <f>SUM('1.  LRAMVA Summary'!E$54:E$55)*(MONTH($E16)-1)/12*$H16</f>
        <v>0</v>
      </c>
      <c r="K16" s="208">
        <f>SUM('1.  LRAMVA Summary'!F$54:F$55)*(MONTH($E16)-1)/12*$H16</f>
        <v>0</v>
      </c>
      <c r="L16" s="208">
        <f>SUM('1.  LRAMVA Summary'!G$54:G$55)*(MONTH($E16)-1)/12*$H16</f>
        <v>0</v>
      </c>
      <c r="M16" s="208">
        <f>SUM('1.  LRAMVA Summary'!H$54:H$55)*(MONTH($E16)-1)/12*$H16</f>
        <v>0</v>
      </c>
      <c r="N16" s="208">
        <f>SUM('1.  LRAMVA Summary'!I$54:I$55)*(MONTH($E16)-1)/12*$H16</f>
        <v>0</v>
      </c>
      <c r="O16" s="208">
        <f>SUM('1.  LRAMVA Summary'!J$54:J$55)*(MONTH($E16)-1)/12*$H16</f>
        <v>0</v>
      </c>
      <c r="P16" s="208">
        <f>SUM('1.  LRAMVA Summary'!K$54:K$55)*(MONTH($E16)-1)/12*$H16</f>
        <v>0</v>
      </c>
      <c r="Q16" s="208">
        <f>SUM('1.  LRAMVA Summary'!L$54:L$55)*(MONTH($E16)-1)/12*$H16</f>
        <v>0</v>
      </c>
      <c r="R16" s="208">
        <f>SUM('1.  LRAMVA Summary'!M$54:M$55)*(MONTH($E16)-1)/12*$H16</f>
        <v>0</v>
      </c>
      <c r="S16" s="208">
        <f>SUM('1.  LRAMVA Summary'!N$54:N$55)*(MONTH($E16)-1)/12*$H16</f>
        <v>0</v>
      </c>
      <c r="T16" s="208">
        <f>SUM('1.  LRAMVA Summary'!O$54:O$55)*(MONTH($E16)-1)/12*$H16</f>
        <v>0</v>
      </c>
      <c r="U16" s="208">
        <f>SUM('1.  LRAMVA Summary'!P$54:P$55)*(MONTH($E16)-1)/12*$H16</f>
        <v>0</v>
      </c>
      <c r="V16" s="208">
        <f>SUM('1.  LRAMVA Summary'!Q$54:Q$55)*(MONTH($E16)-1)/12*$H16</f>
        <v>0</v>
      </c>
      <c r="W16" s="209">
        <f t="shared" ref="W16:W25" si="0">SUM(I16:V16)</f>
        <v>0</v>
      </c>
    </row>
    <row r="17" spans="2:23" s="9" customFormat="1">
      <c r="B17" s="210" t="s">
        <v>45</v>
      </c>
      <c r="C17" s="210">
        <v>1.47E-2</v>
      </c>
      <c r="D17" s="203"/>
      <c r="E17" s="204">
        <v>40603</v>
      </c>
      <c r="F17" s="205">
        <v>2011</v>
      </c>
      <c r="G17" s="206" t="s">
        <v>64</v>
      </c>
      <c r="H17" s="207">
        <f>C$15/12</f>
        <v>1.225E-3</v>
      </c>
      <c r="I17" s="208">
        <f>SUM('1.  LRAMVA Summary'!D$54:D$55)*(MONTH($E17)-1)/12*$H17</f>
        <v>0</v>
      </c>
      <c r="J17" s="208">
        <f>SUM('1.  LRAMVA Summary'!E$54:E$55)*(MONTH($E17)-1)/12*$H17</f>
        <v>0</v>
      </c>
      <c r="K17" s="208">
        <f>SUM('1.  LRAMVA Summary'!F$54:F$55)*(MONTH($E17)-1)/12*$H17</f>
        <v>0</v>
      </c>
      <c r="L17" s="208">
        <f>SUM('1.  LRAMVA Summary'!G$54:G$55)*(MONTH($E17)-1)/12*$H17</f>
        <v>0</v>
      </c>
      <c r="M17" s="208">
        <f>SUM('1.  LRAMVA Summary'!H$54:H$55)*(MONTH($E17)-1)/12*$H17</f>
        <v>0</v>
      </c>
      <c r="N17" s="208">
        <f>SUM('1.  LRAMVA Summary'!I$54:I$55)*(MONTH($E17)-1)/12*$H17</f>
        <v>0</v>
      </c>
      <c r="O17" s="208">
        <f>SUM('1.  LRAMVA Summary'!J$54:J$55)*(MONTH($E17)-1)/12*$H17</f>
        <v>0</v>
      </c>
      <c r="P17" s="208">
        <f>SUM('1.  LRAMVA Summary'!K$54:K$55)*(MONTH($E17)-1)/12*$H17</f>
        <v>0</v>
      </c>
      <c r="Q17" s="208">
        <f>SUM('1.  LRAMVA Summary'!L$54:L$55)*(MONTH($E17)-1)/12*$H17</f>
        <v>0</v>
      </c>
      <c r="R17" s="208">
        <f>SUM('1.  LRAMVA Summary'!M$54:M$55)*(MONTH($E17)-1)/12*$H17</f>
        <v>0</v>
      </c>
      <c r="S17" s="208">
        <f>SUM('1.  LRAMVA Summary'!N$54:N$55)*(MONTH($E17)-1)/12*$H17</f>
        <v>0</v>
      </c>
      <c r="T17" s="208">
        <f>SUM('1.  LRAMVA Summary'!O$54:O$55)*(MONTH($E17)-1)/12*$H17</f>
        <v>0</v>
      </c>
      <c r="U17" s="208">
        <f>SUM('1.  LRAMVA Summary'!P$54:P$55)*(MONTH($E17)-1)/12*$H17</f>
        <v>0</v>
      </c>
      <c r="V17" s="208">
        <f>SUM('1.  LRAMVA Summary'!Q$54:Q$55)*(MONTH($E17)-1)/12*$H17</f>
        <v>0</v>
      </c>
      <c r="W17" s="209">
        <f>SUM(I17:V17)</f>
        <v>0</v>
      </c>
    </row>
    <row r="18" spans="2:23" s="9" customFormat="1">
      <c r="B18" s="210" t="s">
        <v>46</v>
      </c>
      <c r="C18" s="210">
        <v>1.47E-2</v>
      </c>
      <c r="D18" s="203"/>
      <c r="E18" s="211">
        <v>40634</v>
      </c>
      <c r="F18" s="205">
        <v>2011</v>
      </c>
      <c r="G18" s="212" t="s">
        <v>65</v>
      </c>
      <c r="H18" s="207">
        <f>C$16/12</f>
        <v>1.225E-3</v>
      </c>
      <c r="I18" s="208">
        <f>SUM('1.  LRAMVA Summary'!D$54:D$55)*(MONTH($E18)-1)/12*$H18</f>
        <v>0</v>
      </c>
      <c r="J18" s="208">
        <f>SUM('1.  LRAMVA Summary'!E$54:E$55)*(MONTH($E18)-1)/12*$H18</f>
        <v>0</v>
      </c>
      <c r="K18" s="208">
        <f>SUM('1.  LRAMVA Summary'!F$54:F$55)*(MONTH($E18)-1)/12*$H18</f>
        <v>0</v>
      </c>
      <c r="L18" s="208">
        <f>SUM('1.  LRAMVA Summary'!G$54:G$55)*(MONTH($E18)-1)/12*$H18</f>
        <v>0</v>
      </c>
      <c r="M18" s="208">
        <f>SUM('1.  LRAMVA Summary'!H$54:H$55)*(MONTH($E18)-1)/12*$H18</f>
        <v>0</v>
      </c>
      <c r="N18" s="208">
        <f>SUM('1.  LRAMVA Summary'!I$54:I$55)*(MONTH($E18)-1)/12*$H18</f>
        <v>0</v>
      </c>
      <c r="O18" s="208">
        <f>SUM('1.  LRAMVA Summary'!J$54:J$55)*(MONTH($E18)-1)/12*$H18</f>
        <v>0</v>
      </c>
      <c r="P18" s="208">
        <f>SUM('1.  LRAMVA Summary'!K$54:K$55)*(MONTH($E18)-1)/12*$H18</f>
        <v>0</v>
      </c>
      <c r="Q18" s="208">
        <f>SUM('1.  LRAMVA Summary'!L$54:L$55)*(MONTH($E18)-1)/12*$H18</f>
        <v>0</v>
      </c>
      <c r="R18" s="208">
        <f>SUM('1.  LRAMVA Summary'!M$54:M$55)*(MONTH($E18)-1)/12*$H18</f>
        <v>0</v>
      </c>
      <c r="S18" s="208">
        <f>SUM('1.  LRAMVA Summary'!N$54:N$55)*(MONTH($E18)-1)/12*$H18</f>
        <v>0</v>
      </c>
      <c r="T18" s="208">
        <f>SUM('1.  LRAMVA Summary'!O$54:O$55)*(MONTH($E18)-1)/12*$H18</f>
        <v>0</v>
      </c>
      <c r="U18" s="208">
        <f>SUM('1.  LRAMVA Summary'!P$54:P$55)*(MONTH($E18)-1)/12*$H18</f>
        <v>0</v>
      </c>
      <c r="V18" s="208">
        <f>SUM('1.  LRAMVA Summary'!Q$54:Q$55)*(MONTH($E18)-1)/12*$H18</f>
        <v>0</v>
      </c>
      <c r="W18" s="209">
        <f>SUM(I18:V18)</f>
        <v>0</v>
      </c>
    </row>
    <row r="19" spans="2:23" s="9" customFormat="1">
      <c r="B19" s="210" t="s">
        <v>47</v>
      </c>
      <c r="C19" s="210">
        <v>1.47E-2</v>
      </c>
      <c r="D19" s="203"/>
      <c r="E19" s="211">
        <v>40664</v>
      </c>
      <c r="F19" s="205">
        <v>2011</v>
      </c>
      <c r="G19" s="212" t="s">
        <v>65</v>
      </c>
      <c r="H19" s="207">
        <f>C$16/12</f>
        <v>1.225E-3</v>
      </c>
      <c r="I19" s="208">
        <f>SUM('1.  LRAMVA Summary'!D$54:D$55)*(MONTH($E19)-1)/12*$H19</f>
        <v>0</v>
      </c>
      <c r="J19" s="208">
        <f>SUM('1.  LRAMVA Summary'!E$54:E$55)*(MONTH($E19)-1)/12*$H19</f>
        <v>0</v>
      </c>
      <c r="K19" s="208">
        <f>SUM('1.  LRAMVA Summary'!F$54:F$55)*(MONTH($E19)-1)/12*$H19</f>
        <v>0</v>
      </c>
      <c r="L19" s="208">
        <f>SUM('1.  LRAMVA Summary'!G$54:G$55)*(MONTH($E19)-1)/12*$H19</f>
        <v>0</v>
      </c>
      <c r="M19" s="208">
        <f>SUM('1.  LRAMVA Summary'!H$54:H$55)*(MONTH($E19)-1)/12*$H19</f>
        <v>0</v>
      </c>
      <c r="N19" s="208">
        <f>SUM('1.  LRAMVA Summary'!I$54:I$55)*(MONTH($E19)-1)/12*$H19</f>
        <v>0</v>
      </c>
      <c r="O19" s="208">
        <f>SUM('1.  LRAMVA Summary'!J$54:J$55)*(MONTH($E19)-1)/12*$H19</f>
        <v>0</v>
      </c>
      <c r="P19" s="208">
        <f>SUM('1.  LRAMVA Summary'!K$54:K$55)*(MONTH($E19)-1)/12*$H19</f>
        <v>0</v>
      </c>
      <c r="Q19" s="208">
        <f>SUM('1.  LRAMVA Summary'!L$54:L$55)*(MONTH($E19)-1)/12*$H19</f>
        <v>0</v>
      </c>
      <c r="R19" s="208">
        <f>SUM('1.  LRAMVA Summary'!M$54:M$55)*(MONTH($E19)-1)/12*$H19</f>
        <v>0</v>
      </c>
      <c r="S19" s="208">
        <f>SUM('1.  LRAMVA Summary'!N$54:N$55)*(MONTH($E19)-1)/12*$H19</f>
        <v>0</v>
      </c>
      <c r="T19" s="208">
        <f>SUM('1.  LRAMVA Summary'!O$54:O$55)*(MONTH($E19)-1)/12*$H19</f>
        <v>0</v>
      </c>
      <c r="U19" s="208">
        <f>SUM('1.  LRAMVA Summary'!P$54:P$55)*(MONTH($E19)-1)/12*$H19</f>
        <v>0</v>
      </c>
      <c r="V19" s="208">
        <f>SUM('1.  LRAMVA Summary'!Q$54:Q$55)*(MONTH($E19)-1)/12*$H19</f>
        <v>0</v>
      </c>
      <c r="W19" s="209">
        <f t="shared" si="0"/>
        <v>0</v>
      </c>
    </row>
    <row r="20" spans="2:23" s="9" customFormat="1">
      <c r="B20" s="210" t="s">
        <v>48</v>
      </c>
      <c r="C20" s="210">
        <v>1.47E-2</v>
      </c>
      <c r="D20" s="203"/>
      <c r="E20" s="211">
        <v>40695</v>
      </c>
      <c r="F20" s="205">
        <v>2011</v>
      </c>
      <c r="G20" s="212" t="s">
        <v>65</v>
      </c>
      <c r="H20" s="207">
        <f>C$16/12</f>
        <v>1.225E-3</v>
      </c>
      <c r="I20" s="208">
        <f>SUM('1.  LRAMVA Summary'!D$54:D$55)*(MONTH($E20)-1)/12*$H20</f>
        <v>0</v>
      </c>
      <c r="J20" s="208">
        <f>SUM('1.  LRAMVA Summary'!E$54:E$55)*(MONTH($E20)-1)/12*$H20</f>
        <v>0</v>
      </c>
      <c r="K20" s="208">
        <f>SUM('1.  LRAMVA Summary'!F$54:F$55)*(MONTH($E20)-1)/12*$H20</f>
        <v>0</v>
      </c>
      <c r="L20" s="208">
        <f>SUM('1.  LRAMVA Summary'!G$54:G$55)*(MONTH($E20)-1)/12*$H20</f>
        <v>0</v>
      </c>
      <c r="M20" s="208">
        <f>SUM('1.  LRAMVA Summary'!H$54:H$55)*(MONTH($E20)-1)/12*$H20</f>
        <v>0</v>
      </c>
      <c r="N20" s="208">
        <f>SUM('1.  LRAMVA Summary'!I$54:I$55)*(MONTH($E20)-1)/12*$H20</f>
        <v>0</v>
      </c>
      <c r="O20" s="208">
        <f>SUM('1.  LRAMVA Summary'!J$54:J$55)*(MONTH($E20)-1)/12*$H20</f>
        <v>0</v>
      </c>
      <c r="P20" s="208">
        <f>SUM('1.  LRAMVA Summary'!K$54:K$55)*(MONTH($E20)-1)/12*$H20</f>
        <v>0</v>
      </c>
      <c r="Q20" s="208">
        <f>SUM('1.  LRAMVA Summary'!L$54:L$55)*(MONTH($E20)-1)/12*$H20</f>
        <v>0</v>
      </c>
      <c r="R20" s="208">
        <f>SUM('1.  LRAMVA Summary'!M$54:M$55)*(MONTH($E20)-1)/12*$H20</f>
        <v>0</v>
      </c>
      <c r="S20" s="208">
        <f>SUM('1.  LRAMVA Summary'!N$54:N$55)*(MONTH($E20)-1)/12*$H20</f>
        <v>0</v>
      </c>
      <c r="T20" s="208">
        <f>SUM('1.  LRAMVA Summary'!O$54:O$55)*(MONTH($E20)-1)/12*$H20</f>
        <v>0</v>
      </c>
      <c r="U20" s="208">
        <f>SUM('1.  LRAMVA Summary'!P$54:P$55)*(MONTH($E20)-1)/12*$H20</f>
        <v>0</v>
      </c>
      <c r="V20" s="208">
        <f>SUM('1.  LRAMVA Summary'!Q$54:Q$55)*(MONTH($E20)-1)/12*$H20</f>
        <v>0</v>
      </c>
      <c r="W20" s="209">
        <f t="shared" si="0"/>
        <v>0</v>
      </c>
    </row>
    <row r="21" spans="2:23" s="9" customFormat="1">
      <c r="B21" s="210" t="s">
        <v>49</v>
      </c>
      <c r="C21" s="210">
        <v>1.47E-2</v>
      </c>
      <c r="D21" s="203"/>
      <c r="E21" s="211">
        <v>40725</v>
      </c>
      <c r="F21" s="205">
        <v>2011</v>
      </c>
      <c r="G21" s="212" t="s">
        <v>67</v>
      </c>
      <c r="H21" s="207">
        <f>C$17/12</f>
        <v>1.225E-3</v>
      </c>
      <c r="I21" s="208">
        <f>SUM('1.  LRAMVA Summary'!D$54:D$55)*(MONTH($E21)-1)/12*$H21</f>
        <v>0</v>
      </c>
      <c r="J21" s="208">
        <f>SUM('1.  LRAMVA Summary'!E$54:E$55)*(MONTH($E21)-1)/12*$H21</f>
        <v>0</v>
      </c>
      <c r="K21" s="208">
        <f>SUM('1.  LRAMVA Summary'!F$54:F$55)*(MONTH($E21)-1)/12*$H21</f>
        <v>0</v>
      </c>
      <c r="L21" s="208">
        <f>SUM('1.  LRAMVA Summary'!G$54:G$55)*(MONTH($E21)-1)/12*$H21</f>
        <v>0</v>
      </c>
      <c r="M21" s="208">
        <f>SUM('1.  LRAMVA Summary'!H$54:H$55)*(MONTH($E21)-1)/12*$H21</f>
        <v>0</v>
      </c>
      <c r="N21" s="208">
        <f>SUM('1.  LRAMVA Summary'!I$54:I$55)*(MONTH($E21)-1)/12*$H21</f>
        <v>0</v>
      </c>
      <c r="O21" s="208">
        <f>SUM('1.  LRAMVA Summary'!J$54:J$55)*(MONTH($E21)-1)/12*$H21</f>
        <v>0</v>
      </c>
      <c r="P21" s="208">
        <f>SUM('1.  LRAMVA Summary'!K$54:K$55)*(MONTH($E21)-1)/12*$H21</f>
        <v>0</v>
      </c>
      <c r="Q21" s="208">
        <f>SUM('1.  LRAMVA Summary'!L$54:L$55)*(MONTH($E21)-1)/12*$H21</f>
        <v>0</v>
      </c>
      <c r="R21" s="208">
        <f>SUM('1.  LRAMVA Summary'!M$54:M$55)*(MONTH($E21)-1)/12*$H21</f>
        <v>0</v>
      </c>
      <c r="S21" s="208">
        <f>SUM('1.  LRAMVA Summary'!N$54:N$55)*(MONTH($E21)-1)/12*$H21</f>
        <v>0</v>
      </c>
      <c r="T21" s="208">
        <f>SUM('1.  LRAMVA Summary'!O$54:O$55)*(MONTH($E21)-1)/12*$H21</f>
        <v>0</v>
      </c>
      <c r="U21" s="208">
        <f>SUM('1.  LRAMVA Summary'!P$54:P$55)*(MONTH($E21)-1)/12*$H21</f>
        <v>0</v>
      </c>
      <c r="V21" s="208">
        <f>SUM('1.  LRAMVA Summary'!Q$54:Q$55)*(MONTH($E21)-1)/12*$H21</f>
        <v>0</v>
      </c>
      <c r="W21" s="209">
        <f t="shared" si="0"/>
        <v>0</v>
      </c>
    </row>
    <row r="22" spans="2:23" s="9" customFormat="1">
      <c r="B22" s="210" t="s">
        <v>50</v>
      </c>
      <c r="C22" s="210">
        <v>1.47E-2</v>
      </c>
      <c r="D22" s="203"/>
      <c r="E22" s="211">
        <v>40756</v>
      </c>
      <c r="F22" s="205">
        <v>2011</v>
      </c>
      <c r="G22" s="212" t="s">
        <v>67</v>
      </c>
      <c r="H22" s="207">
        <f>C$17/12</f>
        <v>1.225E-3</v>
      </c>
      <c r="I22" s="208">
        <f>SUM('1.  LRAMVA Summary'!D$54:D$55)*(MONTH($E22)-1)/12*$H22</f>
        <v>0</v>
      </c>
      <c r="J22" s="208">
        <f>SUM('1.  LRAMVA Summary'!E$54:E$55)*(MONTH($E22)-1)/12*$H22</f>
        <v>0</v>
      </c>
      <c r="K22" s="208">
        <f>SUM('1.  LRAMVA Summary'!F$54:F$55)*(MONTH($E22)-1)/12*$H22</f>
        <v>0</v>
      </c>
      <c r="L22" s="208">
        <f>SUM('1.  LRAMVA Summary'!G$54:G$55)*(MONTH($E22)-1)/12*$H22</f>
        <v>0</v>
      </c>
      <c r="M22" s="208">
        <f>SUM('1.  LRAMVA Summary'!H$54:H$55)*(MONTH($E22)-1)/12*$H22</f>
        <v>0</v>
      </c>
      <c r="N22" s="208">
        <f>SUM('1.  LRAMVA Summary'!I$54:I$55)*(MONTH($E22)-1)/12*$H22</f>
        <v>0</v>
      </c>
      <c r="O22" s="208">
        <f>SUM('1.  LRAMVA Summary'!J$54:J$55)*(MONTH($E22)-1)/12*$H22</f>
        <v>0</v>
      </c>
      <c r="P22" s="208">
        <f>SUM('1.  LRAMVA Summary'!K$54:K$55)*(MONTH($E22)-1)/12*$H22</f>
        <v>0</v>
      </c>
      <c r="Q22" s="208">
        <f>SUM('1.  LRAMVA Summary'!L$54:L$55)*(MONTH($E22)-1)/12*$H22</f>
        <v>0</v>
      </c>
      <c r="R22" s="208">
        <f>SUM('1.  LRAMVA Summary'!M$54:M$55)*(MONTH($E22)-1)/12*$H22</f>
        <v>0</v>
      </c>
      <c r="S22" s="208">
        <f>SUM('1.  LRAMVA Summary'!N$54:N$55)*(MONTH($E22)-1)/12*$H22</f>
        <v>0</v>
      </c>
      <c r="T22" s="208">
        <f>SUM('1.  LRAMVA Summary'!O$54:O$55)*(MONTH($E22)-1)/12*$H22</f>
        <v>0</v>
      </c>
      <c r="U22" s="208">
        <f>SUM('1.  LRAMVA Summary'!P$54:P$55)*(MONTH($E22)-1)/12*$H22</f>
        <v>0</v>
      </c>
      <c r="V22" s="208">
        <f>SUM('1.  LRAMVA Summary'!Q$54:Q$55)*(MONTH($E22)-1)/12*$H22</f>
        <v>0</v>
      </c>
      <c r="W22" s="209">
        <f t="shared" si="0"/>
        <v>0</v>
      </c>
    </row>
    <row r="23" spans="2:23" s="9" customFormat="1">
      <c r="B23" s="210" t="s">
        <v>51</v>
      </c>
      <c r="C23" s="210">
        <v>1.47E-2</v>
      </c>
      <c r="D23" s="203"/>
      <c r="E23" s="211">
        <v>40787</v>
      </c>
      <c r="F23" s="205">
        <v>2011</v>
      </c>
      <c r="G23" s="212" t="s">
        <v>67</v>
      </c>
      <c r="H23" s="207">
        <f>C$17/12</f>
        <v>1.225E-3</v>
      </c>
      <c r="I23" s="208">
        <f>SUM('1.  LRAMVA Summary'!D$54:D$55)*(MONTH($E23)-1)/12*$H23</f>
        <v>0</v>
      </c>
      <c r="J23" s="208">
        <f>SUM('1.  LRAMVA Summary'!E$54:E$55)*(MONTH($E23)-1)/12*$H23</f>
        <v>0</v>
      </c>
      <c r="K23" s="208">
        <f>SUM('1.  LRAMVA Summary'!F$54:F$55)*(MONTH($E23)-1)/12*$H23</f>
        <v>0</v>
      </c>
      <c r="L23" s="208">
        <f>SUM('1.  LRAMVA Summary'!G$54:G$55)*(MONTH($E23)-1)/12*$H23</f>
        <v>0</v>
      </c>
      <c r="M23" s="208">
        <f>SUM('1.  LRAMVA Summary'!H$54:H$55)*(MONTH($E23)-1)/12*$H23</f>
        <v>0</v>
      </c>
      <c r="N23" s="208">
        <f>SUM('1.  LRAMVA Summary'!I$54:I$55)*(MONTH($E23)-1)/12*$H23</f>
        <v>0</v>
      </c>
      <c r="O23" s="208">
        <f>SUM('1.  LRAMVA Summary'!J$54:J$55)*(MONTH($E23)-1)/12*$H23</f>
        <v>0</v>
      </c>
      <c r="P23" s="208">
        <f>SUM('1.  LRAMVA Summary'!K$54:K$55)*(MONTH($E23)-1)/12*$H23</f>
        <v>0</v>
      </c>
      <c r="Q23" s="208">
        <f>SUM('1.  LRAMVA Summary'!L$54:L$55)*(MONTH($E23)-1)/12*$H23</f>
        <v>0</v>
      </c>
      <c r="R23" s="208">
        <f>SUM('1.  LRAMVA Summary'!M$54:M$55)*(MONTH($E23)-1)/12*$H23</f>
        <v>0</v>
      </c>
      <c r="S23" s="208">
        <f>SUM('1.  LRAMVA Summary'!N$54:N$55)*(MONTH($E23)-1)/12*$H23</f>
        <v>0</v>
      </c>
      <c r="T23" s="208">
        <f>SUM('1.  LRAMVA Summary'!O$54:O$55)*(MONTH($E23)-1)/12*$H23</f>
        <v>0</v>
      </c>
      <c r="U23" s="208">
        <f>SUM('1.  LRAMVA Summary'!P$54:P$55)*(MONTH($E23)-1)/12*$H23</f>
        <v>0</v>
      </c>
      <c r="V23" s="208">
        <f>SUM('1.  LRAMVA Summary'!Q$54:Q$55)*(MONTH($E23)-1)/12*$H23</f>
        <v>0</v>
      </c>
      <c r="W23" s="209">
        <f t="shared" si="0"/>
        <v>0</v>
      </c>
    </row>
    <row r="24" spans="2:23" s="9" customFormat="1">
      <c r="B24" s="210" t="s">
        <v>52</v>
      </c>
      <c r="C24" s="210">
        <v>1.47E-2</v>
      </c>
      <c r="D24" s="203"/>
      <c r="E24" s="211">
        <v>40817</v>
      </c>
      <c r="F24" s="205">
        <v>2011</v>
      </c>
      <c r="G24" s="212" t="s">
        <v>68</v>
      </c>
      <c r="H24" s="207">
        <f>C$18/12</f>
        <v>1.225E-3</v>
      </c>
      <c r="I24" s="208">
        <f>SUM('1.  LRAMVA Summary'!D$54:D$55)*(MONTH($E24)-1)/12*$H24</f>
        <v>0</v>
      </c>
      <c r="J24" s="208">
        <f>SUM('1.  LRAMVA Summary'!E$54:E$55)*(MONTH($E24)-1)/12*$H24</f>
        <v>0</v>
      </c>
      <c r="K24" s="208">
        <f>SUM('1.  LRAMVA Summary'!F$54:F$55)*(MONTH($E24)-1)/12*$H24</f>
        <v>0</v>
      </c>
      <c r="L24" s="208">
        <f>SUM('1.  LRAMVA Summary'!G$54:G$55)*(MONTH($E24)-1)/12*$H24</f>
        <v>0</v>
      </c>
      <c r="M24" s="208">
        <f>SUM('1.  LRAMVA Summary'!H$54:H$55)*(MONTH($E24)-1)/12*$H24</f>
        <v>0</v>
      </c>
      <c r="N24" s="208">
        <f>SUM('1.  LRAMVA Summary'!I$54:I$55)*(MONTH($E24)-1)/12*$H24</f>
        <v>0</v>
      </c>
      <c r="O24" s="208">
        <f>SUM('1.  LRAMVA Summary'!J$54:J$55)*(MONTH($E24)-1)/12*$H24</f>
        <v>0</v>
      </c>
      <c r="P24" s="208">
        <f>SUM('1.  LRAMVA Summary'!K$54:K$55)*(MONTH($E24)-1)/12*$H24</f>
        <v>0</v>
      </c>
      <c r="Q24" s="208">
        <f>SUM('1.  LRAMVA Summary'!L$54:L$55)*(MONTH($E24)-1)/12*$H24</f>
        <v>0</v>
      </c>
      <c r="R24" s="208">
        <f>SUM('1.  LRAMVA Summary'!M$54:M$55)*(MONTH($E24)-1)/12*$H24</f>
        <v>0</v>
      </c>
      <c r="S24" s="208">
        <f>SUM('1.  LRAMVA Summary'!N$54:N$55)*(MONTH($E24)-1)/12*$H24</f>
        <v>0</v>
      </c>
      <c r="T24" s="208">
        <f>SUM('1.  LRAMVA Summary'!O$54:O$55)*(MONTH($E24)-1)/12*$H24</f>
        <v>0</v>
      </c>
      <c r="U24" s="208">
        <f>SUM('1.  LRAMVA Summary'!P$54:P$55)*(MONTH($E24)-1)/12*$H24</f>
        <v>0</v>
      </c>
      <c r="V24" s="208">
        <f>SUM('1.  LRAMVA Summary'!Q$54:Q$55)*(MONTH($E24)-1)/12*$H24</f>
        <v>0</v>
      </c>
      <c r="W24" s="209">
        <f t="shared" si="0"/>
        <v>0</v>
      </c>
    </row>
    <row r="25" spans="2:23" s="9" customFormat="1">
      <c r="B25" s="210" t="s">
        <v>53</v>
      </c>
      <c r="C25" s="210">
        <v>1.47E-2</v>
      </c>
      <c r="D25" s="203"/>
      <c r="E25" s="211">
        <v>40848</v>
      </c>
      <c r="F25" s="205">
        <v>2011</v>
      </c>
      <c r="G25" s="212" t="s">
        <v>68</v>
      </c>
      <c r="H25" s="207">
        <f>C$18/12</f>
        <v>1.225E-3</v>
      </c>
      <c r="I25" s="208">
        <f>SUM('1.  LRAMVA Summary'!D$54:D$55)*(MONTH($E25)-1)/12*$H25</f>
        <v>0</v>
      </c>
      <c r="J25" s="208">
        <f>SUM('1.  LRAMVA Summary'!E$54:E$55)*(MONTH($E25)-1)/12*$H25</f>
        <v>0</v>
      </c>
      <c r="K25" s="208">
        <f>SUM('1.  LRAMVA Summary'!F$54:F$55)*(MONTH($E25)-1)/12*$H25</f>
        <v>0</v>
      </c>
      <c r="L25" s="208">
        <f>SUM('1.  LRAMVA Summary'!G$54:G$55)*(MONTH($E25)-1)/12*$H25</f>
        <v>0</v>
      </c>
      <c r="M25" s="208">
        <f>SUM('1.  LRAMVA Summary'!H$54:H$55)*(MONTH($E25)-1)/12*$H25</f>
        <v>0</v>
      </c>
      <c r="N25" s="208">
        <f>SUM('1.  LRAMVA Summary'!I$54:I$55)*(MONTH($E25)-1)/12*$H25</f>
        <v>0</v>
      </c>
      <c r="O25" s="208">
        <f>SUM('1.  LRAMVA Summary'!J$54:J$55)*(MONTH($E25)-1)/12*$H25</f>
        <v>0</v>
      </c>
      <c r="P25" s="208">
        <f>SUM('1.  LRAMVA Summary'!K$54:K$55)*(MONTH($E25)-1)/12*$H25</f>
        <v>0</v>
      </c>
      <c r="Q25" s="208">
        <f>SUM('1.  LRAMVA Summary'!L$54:L$55)*(MONTH($E25)-1)/12*$H25</f>
        <v>0</v>
      </c>
      <c r="R25" s="208">
        <f>SUM('1.  LRAMVA Summary'!M$54:M$55)*(MONTH($E25)-1)/12*$H25</f>
        <v>0</v>
      </c>
      <c r="S25" s="208">
        <f>SUM('1.  LRAMVA Summary'!N$54:N$55)*(MONTH($E25)-1)/12*$H25</f>
        <v>0</v>
      </c>
      <c r="T25" s="208">
        <f>SUM('1.  LRAMVA Summary'!O$54:O$55)*(MONTH($E25)-1)/12*$H25</f>
        <v>0</v>
      </c>
      <c r="U25" s="208">
        <f>SUM('1.  LRAMVA Summary'!P$54:P$55)*(MONTH($E25)-1)/12*$H25</f>
        <v>0</v>
      </c>
      <c r="V25" s="208">
        <f>SUM('1.  LRAMVA Summary'!Q$54:Q$55)*(MONTH($E25)-1)/12*$H25</f>
        <v>0</v>
      </c>
      <c r="W25" s="209">
        <f t="shared" si="0"/>
        <v>0</v>
      </c>
    </row>
    <row r="26" spans="2:23" s="9" customFormat="1">
      <c r="B26" s="210" t="s">
        <v>54</v>
      </c>
      <c r="C26" s="210">
        <v>1.47E-2</v>
      </c>
      <c r="D26" s="203"/>
      <c r="E26" s="211">
        <v>40878</v>
      </c>
      <c r="F26" s="205">
        <v>2011</v>
      </c>
      <c r="G26" s="212" t="s">
        <v>68</v>
      </c>
      <c r="H26" s="207">
        <f>C$18/12</f>
        <v>1.225E-3</v>
      </c>
      <c r="I26" s="208">
        <f>SUM('1.  LRAMVA Summary'!D$54:D$55)*(MONTH($E26)-1)/12*$H26</f>
        <v>0</v>
      </c>
      <c r="J26" s="208">
        <f>SUM('1.  LRAMVA Summary'!E$54:E$55)*(MONTH($E26)-1)/12*$H26</f>
        <v>0</v>
      </c>
      <c r="K26" s="208">
        <f>SUM('1.  LRAMVA Summary'!F$54:F$55)*(MONTH($E26)-1)/12*$H26</f>
        <v>0</v>
      </c>
      <c r="L26" s="208">
        <f>SUM('1.  LRAMVA Summary'!G$54:G$55)*(MONTH($E26)-1)/12*$H26</f>
        <v>0</v>
      </c>
      <c r="M26" s="208">
        <f>SUM('1.  LRAMVA Summary'!H$54:H$55)*(MONTH($E26)-1)/12*$H26</f>
        <v>0</v>
      </c>
      <c r="N26" s="208">
        <f>SUM('1.  LRAMVA Summary'!I$54:I$55)*(MONTH($E26)-1)/12*$H26</f>
        <v>0</v>
      </c>
      <c r="O26" s="208">
        <f>SUM('1.  LRAMVA Summary'!J$54:J$55)*(MONTH($E26)-1)/12*$H26</f>
        <v>0</v>
      </c>
      <c r="P26" s="208">
        <f>SUM('1.  LRAMVA Summary'!K$54:K$55)*(MONTH($E26)-1)/12*$H26</f>
        <v>0</v>
      </c>
      <c r="Q26" s="208">
        <f>SUM('1.  LRAMVA Summary'!L$54:L$55)*(MONTH($E26)-1)/12*$H26</f>
        <v>0</v>
      </c>
      <c r="R26" s="208">
        <f>SUM('1.  LRAMVA Summary'!M$54:M$55)*(MONTH($E26)-1)/12*$H26</f>
        <v>0</v>
      </c>
      <c r="S26" s="208">
        <f>SUM('1.  LRAMVA Summary'!N$54:N$55)*(MONTH($E26)-1)/12*$H26</f>
        <v>0</v>
      </c>
      <c r="T26" s="208">
        <f>SUM('1.  LRAMVA Summary'!O$54:O$55)*(MONTH($E26)-1)/12*$H26</f>
        <v>0</v>
      </c>
      <c r="U26" s="208">
        <f>SUM('1.  LRAMVA Summary'!P$54:P$55)*(MONTH($E26)-1)/12*$H26</f>
        <v>0</v>
      </c>
      <c r="V26" s="208">
        <f>SUM('1.  LRAMVA Summary'!Q$54:Q$55)*(MONTH($E26)-1)/12*$H26</f>
        <v>0</v>
      </c>
      <c r="W26" s="209">
        <f>SUM(I26:V26)</f>
        <v>0</v>
      </c>
    </row>
    <row r="27" spans="2:23" s="9" customFormat="1" ht="15.75" thickBot="1">
      <c r="B27" s="210" t="s">
        <v>55</v>
      </c>
      <c r="C27" s="210">
        <v>1.47E-2</v>
      </c>
      <c r="D27" s="203"/>
      <c r="E27" s="213" t="s">
        <v>460</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75" thickTop="1">
      <c r="B28" s="210" t="s">
        <v>56</v>
      </c>
      <c r="C28" s="210">
        <v>1.47E-2</v>
      </c>
      <c r="D28" s="203"/>
      <c r="E28" s="217" t="s">
        <v>66</v>
      </c>
      <c r="F28" s="217"/>
      <c r="G28" s="218"/>
      <c r="H28" s="219"/>
      <c r="I28" s="220"/>
      <c r="J28" s="220"/>
      <c r="K28" s="220"/>
      <c r="L28" s="220"/>
      <c r="M28" s="220"/>
      <c r="N28" s="220"/>
      <c r="O28" s="220"/>
      <c r="P28" s="220"/>
      <c r="Q28" s="220"/>
      <c r="R28" s="220"/>
      <c r="S28" s="220"/>
      <c r="T28" s="220"/>
      <c r="U28" s="220"/>
      <c r="V28" s="220"/>
      <c r="W28" s="221"/>
    </row>
    <row r="29" spans="2:23" s="9" customFormat="1">
      <c r="B29" s="210" t="s">
        <v>57</v>
      </c>
      <c r="C29" s="210">
        <v>1.47E-2</v>
      </c>
      <c r="D29" s="203"/>
      <c r="E29" s="222" t="s">
        <v>424</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58</v>
      </c>
      <c r="C30" s="210">
        <v>1.47E-2</v>
      </c>
      <c r="D30" s="203"/>
      <c r="E30" s="211">
        <v>40909</v>
      </c>
      <c r="F30" s="211" t="s">
        <v>177</v>
      </c>
      <c r="G30" s="212" t="s">
        <v>64</v>
      </c>
      <c r="H30" s="226">
        <f>C$19/12</f>
        <v>1.225E-3</v>
      </c>
      <c r="I30" s="227">
        <f>(SUM('1.  LRAMVA Summary'!D$54:D$56)+SUM('1.  LRAMVA Summary'!D$57:D$58)*(MONTH($E30)-1)/12)*$H30</f>
        <v>0</v>
      </c>
      <c r="J30" s="227">
        <f>(SUM('1.  LRAMVA Summary'!E$54:E$56)+SUM('1.  LRAMVA Summary'!E$57:E$58)*(MONTH($E30)-1)/12)*$H30</f>
        <v>0</v>
      </c>
      <c r="K30" s="227">
        <f>(SUM('1.  LRAMVA Summary'!F$54:F$56)+SUM('1.  LRAMVA Summary'!F$57:F$58)*(MONTH($E30)-1)/12)*$H30</f>
        <v>0</v>
      </c>
      <c r="L30" s="227">
        <f>(SUM('1.  LRAMVA Summary'!G$54:G$56)+SUM('1.  LRAMVA Summary'!G$57:G$58)*(MONTH($E30)-1)/12)*$H30</f>
        <v>0</v>
      </c>
      <c r="M30" s="227">
        <f>(SUM('1.  LRAMVA Summary'!H$54:H$56)+SUM('1.  LRAMVA Summary'!H$57:H$58)*(MONTH($E30)-1)/12)*$H30</f>
        <v>0</v>
      </c>
      <c r="N30" s="227">
        <f>(SUM('1.  LRAMVA Summary'!I$54:I$56)+SUM('1.  LRAMVA Summary'!I$57:I$58)*(MONTH($E30)-1)/12)*$H30</f>
        <v>0</v>
      </c>
      <c r="O30" s="227">
        <f>(SUM('1.  LRAMVA Summary'!J$54:J$56)+SUM('1.  LRAMVA Summary'!J$57:J$58)*(MONTH($E30)-1)/12)*$H30</f>
        <v>0</v>
      </c>
      <c r="P30" s="227">
        <f>(SUM('1.  LRAMVA Summary'!K$54:K$56)+SUM('1.  LRAMVA Summary'!K$57:K$58)*(MONTH($E30)-1)/12)*$H30</f>
        <v>0</v>
      </c>
      <c r="Q30" s="227">
        <f>(SUM('1.  LRAMVA Summary'!L$54:L$56)+SUM('1.  LRAMVA Summary'!L$57:L$58)*(MONTH($E30)-1)/12)*$H30</f>
        <v>0</v>
      </c>
      <c r="R30" s="227">
        <f>(SUM('1.  LRAMVA Summary'!M$54:M$56)+SUM('1.  LRAMVA Summary'!M$57:M$58)*(MONTH($E30)-1)/12)*$H30</f>
        <v>0</v>
      </c>
      <c r="S30" s="227">
        <f>(SUM('1.  LRAMVA Summary'!N$54:N$56)+SUM('1.  LRAMVA Summary'!N$57:N$58)*(MONTH($E30)-1)/12)*$H30</f>
        <v>0</v>
      </c>
      <c r="T30" s="227">
        <f>(SUM('1.  LRAMVA Summary'!O$54:O$56)+SUM('1.  LRAMVA Summary'!O$57:O$58)*(MONTH($E30)-1)/12)*$H30</f>
        <v>0</v>
      </c>
      <c r="U30" s="227">
        <f>(SUM('1.  LRAMVA Summary'!P$54:P$56)+SUM('1.  LRAMVA Summary'!P$57:P$58)*(MONTH($E30)-1)/12)*$H30</f>
        <v>0</v>
      </c>
      <c r="V30" s="227">
        <f>(SUM('1.  LRAMVA Summary'!Q$54:Q$56)+SUM('1.  LRAMVA Summary'!Q$57:Q$58)*(MONTH($E30)-1)/12)*$H30</f>
        <v>0</v>
      </c>
      <c r="W30" s="228">
        <f>SUM(I30:V30)</f>
        <v>0</v>
      </c>
    </row>
    <row r="31" spans="2:23" s="9" customFormat="1">
      <c r="B31" s="210" t="s">
        <v>59</v>
      </c>
      <c r="C31" s="210">
        <v>1.47E-2</v>
      </c>
      <c r="D31" s="203"/>
      <c r="E31" s="211">
        <v>40940</v>
      </c>
      <c r="F31" s="211" t="s">
        <v>177</v>
      </c>
      <c r="G31" s="212" t="s">
        <v>64</v>
      </c>
      <c r="H31" s="226">
        <f>C$19/12</f>
        <v>1.225E-3</v>
      </c>
      <c r="I31" s="227">
        <f>(SUM('1.  LRAMVA Summary'!D$54:D$56)+SUM('1.  LRAMVA Summary'!D$57:D$58)*(MONTH($E31)-1)/12)*$H31</f>
        <v>0</v>
      </c>
      <c r="J31" s="227">
        <f>(SUM('1.  LRAMVA Summary'!E$54:E$56)+SUM('1.  LRAMVA Summary'!E$57:E$58)*(MONTH($E31)-1)/12)*$H31</f>
        <v>0</v>
      </c>
      <c r="K31" s="227">
        <f>(SUM('1.  LRAMVA Summary'!F$54:F$56)+SUM('1.  LRAMVA Summary'!F$57:F$58)*(MONTH($E31)-1)/12)*$H31</f>
        <v>0</v>
      </c>
      <c r="L31" s="227">
        <f>(SUM('1.  LRAMVA Summary'!G$54:G$56)+SUM('1.  LRAMVA Summary'!G$57:G$58)*(MONTH($E31)-1)/12)*$H31</f>
        <v>0</v>
      </c>
      <c r="M31" s="227">
        <f>(SUM('1.  LRAMVA Summary'!H$54:H$56)+SUM('1.  LRAMVA Summary'!H$57:H$58)*(MONTH($E31)-1)/12)*$H31</f>
        <v>0</v>
      </c>
      <c r="N31" s="227">
        <f>(SUM('1.  LRAMVA Summary'!I$54:I$56)+SUM('1.  LRAMVA Summary'!I$57:I$58)*(MONTH($E31)-1)/12)*$H31</f>
        <v>0</v>
      </c>
      <c r="O31" s="227">
        <f>(SUM('1.  LRAMVA Summary'!J$54:J$56)+SUM('1.  LRAMVA Summary'!J$57:J$58)*(MONTH($E31)-1)/12)*$H31</f>
        <v>0</v>
      </c>
      <c r="P31" s="227">
        <f>(SUM('1.  LRAMVA Summary'!K$54:K$56)+SUM('1.  LRAMVA Summary'!K$57:K$58)*(MONTH($E31)-1)/12)*$H31</f>
        <v>0</v>
      </c>
      <c r="Q31" s="227">
        <f>(SUM('1.  LRAMVA Summary'!L$54:L$56)+SUM('1.  LRAMVA Summary'!L$57:L$58)*(MONTH($E31)-1)/12)*$H31</f>
        <v>0</v>
      </c>
      <c r="R31" s="227">
        <f>(SUM('1.  LRAMVA Summary'!M$54:M$56)+SUM('1.  LRAMVA Summary'!M$57:M$58)*(MONTH($E31)-1)/12)*$H31</f>
        <v>0</v>
      </c>
      <c r="S31" s="227">
        <f>(SUM('1.  LRAMVA Summary'!N$54:N$56)+SUM('1.  LRAMVA Summary'!N$57:N$58)*(MONTH($E31)-1)/12)*$H31</f>
        <v>0</v>
      </c>
      <c r="T31" s="227">
        <f>(SUM('1.  LRAMVA Summary'!O$54:O$56)+SUM('1.  LRAMVA Summary'!O$57:O$58)*(MONTH($E31)-1)/12)*$H31</f>
        <v>0</v>
      </c>
      <c r="U31" s="227">
        <f>(SUM('1.  LRAMVA Summary'!P$54:P$56)+SUM('1.  LRAMVA Summary'!P$57:P$58)*(MONTH($E31)-1)/12)*$H31</f>
        <v>0</v>
      </c>
      <c r="V31" s="227">
        <f>(SUM('1.  LRAMVA Summary'!Q$54:Q$56)+SUM('1.  LRAMVA Summary'!Q$57:Q$58)*(MONTH($E31)-1)/12)*$H31</f>
        <v>0</v>
      </c>
      <c r="W31" s="228">
        <f t="shared" ref="W31:W40" si="5">SUM(I31:V31)</f>
        <v>0</v>
      </c>
    </row>
    <row r="32" spans="2:23" s="9" customFormat="1">
      <c r="B32" s="210" t="s">
        <v>60</v>
      </c>
      <c r="C32" s="210">
        <v>1.0999999999999999E-2</v>
      </c>
      <c r="D32" s="203"/>
      <c r="E32" s="211">
        <v>40969</v>
      </c>
      <c r="F32" s="211" t="s">
        <v>177</v>
      </c>
      <c r="G32" s="212" t="s">
        <v>64</v>
      </c>
      <c r="H32" s="226">
        <f>C$19/12</f>
        <v>1.225E-3</v>
      </c>
      <c r="I32" s="227">
        <f>(SUM('1.  LRAMVA Summary'!D$54:D$56)+SUM('1.  LRAMVA Summary'!D$57:D$58)*(MONTH($E32)-1)/12)*$H32</f>
        <v>0</v>
      </c>
      <c r="J32" s="227">
        <f>(SUM('1.  LRAMVA Summary'!E$54:E$56)+SUM('1.  LRAMVA Summary'!E$57:E$58)*(MONTH($E32)-1)/12)*$H32</f>
        <v>0</v>
      </c>
      <c r="K32" s="227">
        <f>(SUM('1.  LRAMVA Summary'!F$54:F$56)+SUM('1.  LRAMVA Summary'!F$57:F$58)*(MONTH($E32)-1)/12)*$H32</f>
        <v>0</v>
      </c>
      <c r="L32" s="227">
        <f>(SUM('1.  LRAMVA Summary'!G$54:G$56)+SUM('1.  LRAMVA Summary'!G$57:G$58)*(MONTH($E32)-1)/12)*$H32</f>
        <v>0</v>
      </c>
      <c r="M32" s="227">
        <f>(SUM('1.  LRAMVA Summary'!H$54:H$56)+SUM('1.  LRAMVA Summary'!H$57:H$58)*(MONTH($E32)-1)/12)*$H32</f>
        <v>0</v>
      </c>
      <c r="N32" s="227">
        <f>(SUM('1.  LRAMVA Summary'!I$54:I$56)+SUM('1.  LRAMVA Summary'!I$57:I$58)*(MONTH($E32)-1)/12)*$H32</f>
        <v>0</v>
      </c>
      <c r="O32" s="227">
        <f>(SUM('1.  LRAMVA Summary'!J$54:J$56)+SUM('1.  LRAMVA Summary'!J$57:J$58)*(MONTH($E32)-1)/12)*$H32</f>
        <v>0</v>
      </c>
      <c r="P32" s="227">
        <f>(SUM('1.  LRAMVA Summary'!K$54:K$56)+SUM('1.  LRAMVA Summary'!K$57:K$58)*(MONTH($E32)-1)/12)*$H32</f>
        <v>0</v>
      </c>
      <c r="Q32" s="227">
        <f>(SUM('1.  LRAMVA Summary'!L$54:L$56)+SUM('1.  LRAMVA Summary'!L$57:L$58)*(MONTH($E32)-1)/12)*$H32</f>
        <v>0</v>
      </c>
      <c r="R32" s="227">
        <f>(SUM('1.  LRAMVA Summary'!M$54:M$56)+SUM('1.  LRAMVA Summary'!M$57:M$58)*(MONTH($E32)-1)/12)*$H32</f>
        <v>0</v>
      </c>
      <c r="S32" s="227">
        <f>(SUM('1.  LRAMVA Summary'!N$54:N$56)+SUM('1.  LRAMVA Summary'!N$57:N$58)*(MONTH($E32)-1)/12)*$H32</f>
        <v>0</v>
      </c>
      <c r="T32" s="227">
        <f>(SUM('1.  LRAMVA Summary'!O$54:O$56)+SUM('1.  LRAMVA Summary'!O$57:O$58)*(MONTH($E32)-1)/12)*$H32</f>
        <v>0</v>
      </c>
      <c r="U32" s="227">
        <f>(SUM('1.  LRAMVA Summary'!P$54:P$56)+SUM('1.  LRAMVA Summary'!P$57:P$58)*(MONTH($E32)-1)/12)*$H32</f>
        <v>0</v>
      </c>
      <c r="V32" s="227">
        <f>(SUM('1.  LRAMVA Summary'!Q$54:Q$56)+SUM('1.  LRAMVA Summary'!Q$57:Q$58)*(MONTH($E32)-1)/12)*$H32</f>
        <v>0</v>
      </c>
      <c r="W32" s="228">
        <f t="shared" si="5"/>
        <v>0</v>
      </c>
    </row>
    <row r="33" spans="2:23" s="9" customFormat="1">
      <c r="B33" s="210" t="s">
        <v>175</v>
      </c>
      <c r="C33" s="210">
        <v>1.0999999999999999E-2</v>
      </c>
      <c r="D33" s="203"/>
      <c r="E33" s="211">
        <v>41000</v>
      </c>
      <c r="F33" s="211" t="s">
        <v>177</v>
      </c>
      <c r="G33" s="212" t="s">
        <v>65</v>
      </c>
      <c r="H33" s="229">
        <f>C$20/12</f>
        <v>1.225E-3</v>
      </c>
      <c r="I33" s="227">
        <f>(SUM('1.  LRAMVA Summary'!D$54:D$56)+SUM('1.  LRAMVA Summary'!D$57:D$58)*(MONTH($E33)-1)/12)*$H33</f>
        <v>0</v>
      </c>
      <c r="J33" s="227">
        <f>(SUM('1.  LRAMVA Summary'!E$54:E$56)+SUM('1.  LRAMVA Summary'!E$57:E$58)*(MONTH($E33)-1)/12)*$H33</f>
        <v>0</v>
      </c>
      <c r="K33" s="227">
        <f>(SUM('1.  LRAMVA Summary'!F$54:F$56)+SUM('1.  LRAMVA Summary'!F$57:F$58)*(MONTH($E33)-1)/12)*$H33</f>
        <v>0</v>
      </c>
      <c r="L33" s="227">
        <f>(SUM('1.  LRAMVA Summary'!G$54:G$56)+SUM('1.  LRAMVA Summary'!G$57:G$58)*(MONTH($E33)-1)/12)*$H33</f>
        <v>0</v>
      </c>
      <c r="M33" s="227">
        <f>(SUM('1.  LRAMVA Summary'!H$54:H$56)+SUM('1.  LRAMVA Summary'!H$57:H$58)*(MONTH($E33)-1)/12)*$H33</f>
        <v>0</v>
      </c>
      <c r="N33" s="227">
        <f>(SUM('1.  LRAMVA Summary'!I$54:I$56)+SUM('1.  LRAMVA Summary'!I$57:I$58)*(MONTH($E33)-1)/12)*$H33</f>
        <v>0</v>
      </c>
      <c r="O33" s="227">
        <f>(SUM('1.  LRAMVA Summary'!J$54:J$56)+SUM('1.  LRAMVA Summary'!J$57:J$58)*(MONTH($E33)-1)/12)*$H33</f>
        <v>0</v>
      </c>
      <c r="P33" s="227">
        <f>(SUM('1.  LRAMVA Summary'!K$54:K$56)+SUM('1.  LRAMVA Summary'!K$57:K$58)*(MONTH($E33)-1)/12)*$H33</f>
        <v>0</v>
      </c>
      <c r="Q33" s="227">
        <f>(SUM('1.  LRAMVA Summary'!L$54:L$56)+SUM('1.  LRAMVA Summary'!L$57:L$58)*(MONTH($E33)-1)/12)*$H33</f>
        <v>0</v>
      </c>
      <c r="R33" s="227">
        <f>(SUM('1.  LRAMVA Summary'!M$54:M$56)+SUM('1.  LRAMVA Summary'!M$57:M$58)*(MONTH($E33)-1)/12)*$H33</f>
        <v>0</v>
      </c>
      <c r="S33" s="227">
        <f>(SUM('1.  LRAMVA Summary'!N$54:N$56)+SUM('1.  LRAMVA Summary'!N$57:N$58)*(MONTH($E33)-1)/12)*$H33</f>
        <v>0</v>
      </c>
      <c r="T33" s="227">
        <f>(SUM('1.  LRAMVA Summary'!O$54:O$56)+SUM('1.  LRAMVA Summary'!O$57:O$58)*(MONTH($E33)-1)/12)*$H33</f>
        <v>0</v>
      </c>
      <c r="U33" s="227">
        <f>(SUM('1.  LRAMVA Summary'!P$54:P$56)+SUM('1.  LRAMVA Summary'!P$57:P$58)*(MONTH($E33)-1)/12)*$H33</f>
        <v>0</v>
      </c>
      <c r="V33" s="227">
        <f>(SUM('1.  LRAMVA Summary'!Q$54:Q$56)+SUM('1.  LRAMVA Summary'!Q$57:Q$58)*(MONTH($E33)-1)/12)*$H33</f>
        <v>0</v>
      </c>
      <c r="W33" s="228">
        <f t="shared" si="5"/>
        <v>0</v>
      </c>
    </row>
    <row r="34" spans="2:23" s="9" customFormat="1">
      <c r="B34" s="210" t="s">
        <v>176</v>
      </c>
      <c r="C34" s="210">
        <v>1.0999999999999999E-2</v>
      </c>
      <c r="D34" s="203"/>
      <c r="E34" s="211">
        <v>41030</v>
      </c>
      <c r="F34" s="211" t="s">
        <v>177</v>
      </c>
      <c r="G34" s="212" t="s">
        <v>65</v>
      </c>
      <c r="H34" s="226">
        <f>C$20/12</f>
        <v>1.225E-3</v>
      </c>
      <c r="I34" s="227">
        <f>(SUM('1.  LRAMVA Summary'!D$54:D$56)+SUM('1.  LRAMVA Summary'!D$57:D$58)*(MONTH($E34)-1)/12)*$H34</f>
        <v>0</v>
      </c>
      <c r="J34" s="227">
        <f>(SUM('1.  LRAMVA Summary'!E$54:E$56)+SUM('1.  LRAMVA Summary'!E$57:E$58)*(MONTH($E34)-1)/12)*$H34</f>
        <v>0</v>
      </c>
      <c r="K34" s="227">
        <f>(SUM('1.  LRAMVA Summary'!F$54:F$56)+SUM('1.  LRAMVA Summary'!F$57:F$58)*(MONTH($E34)-1)/12)*$H34</f>
        <v>0</v>
      </c>
      <c r="L34" s="227">
        <f>(SUM('1.  LRAMVA Summary'!G$54:G$56)+SUM('1.  LRAMVA Summary'!G$57:G$58)*(MONTH($E34)-1)/12)*$H34</f>
        <v>0</v>
      </c>
      <c r="M34" s="227">
        <f>(SUM('1.  LRAMVA Summary'!H$54:H$56)+SUM('1.  LRAMVA Summary'!H$57:H$58)*(MONTH($E34)-1)/12)*$H34</f>
        <v>0</v>
      </c>
      <c r="N34" s="227">
        <f>(SUM('1.  LRAMVA Summary'!I$54:I$56)+SUM('1.  LRAMVA Summary'!I$57:I$58)*(MONTH($E34)-1)/12)*$H34</f>
        <v>0</v>
      </c>
      <c r="O34" s="227">
        <f>(SUM('1.  LRAMVA Summary'!J$54:J$56)+SUM('1.  LRAMVA Summary'!J$57:J$58)*(MONTH($E34)-1)/12)*$H34</f>
        <v>0</v>
      </c>
      <c r="P34" s="227">
        <f>(SUM('1.  LRAMVA Summary'!K$54:K$56)+SUM('1.  LRAMVA Summary'!K$57:K$58)*(MONTH($E34)-1)/12)*$H34</f>
        <v>0</v>
      </c>
      <c r="Q34" s="227">
        <f>(SUM('1.  LRAMVA Summary'!L$54:L$56)+SUM('1.  LRAMVA Summary'!L$57:L$58)*(MONTH($E34)-1)/12)*$H34</f>
        <v>0</v>
      </c>
      <c r="R34" s="227">
        <f>(SUM('1.  LRAMVA Summary'!M$54:M$56)+SUM('1.  LRAMVA Summary'!M$57:M$58)*(MONTH($E34)-1)/12)*$H34</f>
        <v>0</v>
      </c>
      <c r="S34" s="227">
        <f>(SUM('1.  LRAMVA Summary'!N$54:N$56)+SUM('1.  LRAMVA Summary'!N$57:N$58)*(MONTH($E34)-1)/12)*$H34</f>
        <v>0</v>
      </c>
      <c r="T34" s="227">
        <f>(SUM('1.  LRAMVA Summary'!O$54:O$56)+SUM('1.  LRAMVA Summary'!O$57:O$58)*(MONTH($E34)-1)/12)*$H34</f>
        <v>0</v>
      </c>
      <c r="U34" s="227">
        <f>(SUM('1.  LRAMVA Summary'!P$54:P$56)+SUM('1.  LRAMVA Summary'!P$57:P$58)*(MONTH($E34)-1)/12)*$H34</f>
        <v>0</v>
      </c>
      <c r="V34" s="227">
        <f>(SUM('1.  LRAMVA Summary'!Q$54:Q$56)+SUM('1.  LRAMVA Summary'!Q$57:Q$58)*(MONTH($E34)-1)/12)*$H34</f>
        <v>0</v>
      </c>
      <c r="W34" s="228">
        <f t="shared" si="5"/>
        <v>0</v>
      </c>
    </row>
    <row r="35" spans="2:23" s="9" customFormat="1">
      <c r="B35" s="210" t="s">
        <v>72</v>
      </c>
      <c r="C35" s="210">
        <v>1.0999999999999999E-2</v>
      </c>
      <c r="D35" s="203"/>
      <c r="E35" s="211">
        <v>41061</v>
      </c>
      <c r="F35" s="211" t="s">
        <v>177</v>
      </c>
      <c r="G35" s="212" t="s">
        <v>65</v>
      </c>
      <c r="H35" s="226">
        <f>C$20/12</f>
        <v>1.225E-3</v>
      </c>
      <c r="I35" s="227">
        <f>(SUM('1.  LRAMVA Summary'!D$54:D$56)+SUM('1.  LRAMVA Summary'!D$57:D$58)*(MONTH($E35)-1)/12)*$H35</f>
        <v>0</v>
      </c>
      <c r="J35" s="227">
        <f>(SUM('1.  LRAMVA Summary'!E$54:E$56)+SUM('1.  LRAMVA Summary'!E$57:E$58)*(MONTH($E35)-1)/12)*$H35</f>
        <v>0</v>
      </c>
      <c r="K35" s="227">
        <f>(SUM('1.  LRAMVA Summary'!F$54:F$56)+SUM('1.  LRAMVA Summary'!F$57:F$58)*(MONTH($E35)-1)/12)*$H35</f>
        <v>0</v>
      </c>
      <c r="L35" s="227">
        <f>(SUM('1.  LRAMVA Summary'!G$54:G$56)+SUM('1.  LRAMVA Summary'!G$57:G$58)*(MONTH($E35)-1)/12)*$H35</f>
        <v>0</v>
      </c>
      <c r="M35" s="227">
        <f>(SUM('1.  LRAMVA Summary'!H$54:H$56)+SUM('1.  LRAMVA Summary'!H$57:H$58)*(MONTH($E35)-1)/12)*$H35</f>
        <v>0</v>
      </c>
      <c r="N35" s="227">
        <f>(SUM('1.  LRAMVA Summary'!I$54:I$56)+SUM('1.  LRAMVA Summary'!I$57:I$58)*(MONTH($E35)-1)/12)*$H35</f>
        <v>0</v>
      </c>
      <c r="O35" s="227">
        <f>(SUM('1.  LRAMVA Summary'!J$54:J$56)+SUM('1.  LRAMVA Summary'!J$57:J$58)*(MONTH($E35)-1)/12)*$H35</f>
        <v>0</v>
      </c>
      <c r="P35" s="227">
        <f>(SUM('1.  LRAMVA Summary'!K$54:K$56)+SUM('1.  LRAMVA Summary'!K$57:K$58)*(MONTH($E35)-1)/12)*$H35</f>
        <v>0</v>
      </c>
      <c r="Q35" s="227">
        <f>(SUM('1.  LRAMVA Summary'!L$54:L$56)+SUM('1.  LRAMVA Summary'!L$57:L$58)*(MONTH($E35)-1)/12)*$H35</f>
        <v>0</v>
      </c>
      <c r="R35" s="227">
        <f>(SUM('1.  LRAMVA Summary'!M$54:M$56)+SUM('1.  LRAMVA Summary'!M$57:M$58)*(MONTH($E35)-1)/12)*$H35</f>
        <v>0</v>
      </c>
      <c r="S35" s="227">
        <f>(SUM('1.  LRAMVA Summary'!N$54:N$56)+SUM('1.  LRAMVA Summary'!N$57:N$58)*(MONTH($E35)-1)/12)*$H35</f>
        <v>0</v>
      </c>
      <c r="T35" s="227">
        <f>(SUM('1.  LRAMVA Summary'!O$54:O$56)+SUM('1.  LRAMVA Summary'!O$57:O$58)*(MONTH($E35)-1)/12)*$H35</f>
        <v>0</v>
      </c>
      <c r="U35" s="227">
        <f>(SUM('1.  LRAMVA Summary'!P$54:P$56)+SUM('1.  LRAMVA Summary'!P$57:P$58)*(MONTH($E35)-1)/12)*$H35</f>
        <v>0</v>
      </c>
      <c r="V35" s="227">
        <f>(SUM('1.  LRAMVA Summary'!Q$54:Q$56)+SUM('1.  LRAMVA Summary'!Q$57:Q$58)*(MONTH($E35)-1)/12)*$H35</f>
        <v>0</v>
      </c>
      <c r="W35" s="228">
        <f t="shared" si="5"/>
        <v>0</v>
      </c>
    </row>
    <row r="36" spans="2:23" s="9" customFormat="1">
      <c r="B36" s="210" t="s">
        <v>73</v>
      </c>
      <c r="C36" s="210">
        <v>1.0999999999999999E-2</v>
      </c>
      <c r="D36" s="203"/>
      <c r="E36" s="211">
        <v>41091</v>
      </c>
      <c r="F36" s="211" t="s">
        <v>177</v>
      </c>
      <c r="G36" s="212" t="s">
        <v>67</v>
      </c>
      <c r="H36" s="229">
        <f>C$21/12</f>
        <v>1.225E-3</v>
      </c>
      <c r="I36" s="227">
        <f>(SUM('1.  LRAMVA Summary'!D$54:D$56)+SUM('1.  LRAMVA Summary'!D$57:D$58)*(MONTH($E36)-1)/12)*$H36</f>
        <v>0</v>
      </c>
      <c r="J36" s="227">
        <f>(SUM('1.  LRAMVA Summary'!E$54:E$56)+SUM('1.  LRAMVA Summary'!E$57:E$58)*(MONTH($E36)-1)/12)*$H36</f>
        <v>0</v>
      </c>
      <c r="K36" s="227">
        <f>(SUM('1.  LRAMVA Summary'!F$54:F$56)+SUM('1.  LRAMVA Summary'!F$57:F$58)*(MONTH($E36)-1)/12)*$H36</f>
        <v>0</v>
      </c>
      <c r="L36" s="227">
        <f>(SUM('1.  LRAMVA Summary'!G$54:G$56)+SUM('1.  LRAMVA Summary'!G$57:G$58)*(MONTH($E36)-1)/12)*$H36</f>
        <v>0</v>
      </c>
      <c r="M36" s="227">
        <f>(SUM('1.  LRAMVA Summary'!H$54:H$56)+SUM('1.  LRAMVA Summary'!H$57:H$58)*(MONTH($E36)-1)/12)*$H36</f>
        <v>0</v>
      </c>
      <c r="N36" s="227">
        <f>(SUM('1.  LRAMVA Summary'!I$54:I$56)+SUM('1.  LRAMVA Summary'!I$57:I$58)*(MONTH($E36)-1)/12)*$H36</f>
        <v>0</v>
      </c>
      <c r="O36" s="227">
        <f>(SUM('1.  LRAMVA Summary'!J$54:J$56)+SUM('1.  LRAMVA Summary'!J$57:J$58)*(MONTH($E36)-1)/12)*$H36</f>
        <v>0</v>
      </c>
      <c r="P36" s="227">
        <f>(SUM('1.  LRAMVA Summary'!K$54:K$56)+SUM('1.  LRAMVA Summary'!K$57:K$58)*(MONTH($E36)-1)/12)*$H36</f>
        <v>0</v>
      </c>
      <c r="Q36" s="227">
        <f>(SUM('1.  LRAMVA Summary'!L$54:L$56)+SUM('1.  LRAMVA Summary'!L$57:L$58)*(MONTH($E36)-1)/12)*$H36</f>
        <v>0</v>
      </c>
      <c r="R36" s="227">
        <f>(SUM('1.  LRAMVA Summary'!M$54:M$56)+SUM('1.  LRAMVA Summary'!M$57:M$58)*(MONTH($E36)-1)/12)*$H36</f>
        <v>0</v>
      </c>
      <c r="S36" s="227">
        <f>(SUM('1.  LRAMVA Summary'!N$54:N$56)+SUM('1.  LRAMVA Summary'!N$57:N$58)*(MONTH($E36)-1)/12)*$H36</f>
        <v>0</v>
      </c>
      <c r="T36" s="227">
        <f>(SUM('1.  LRAMVA Summary'!O$54:O$56)+SUM('1.  LRAMVA Summary'!O$57:O$58)*(MONTH($E36)-1)/12)*$H36</f>
        <v>0</v>
      </c>
      <c r="U36" s="227">
        <f>(SUM('1.  LRAMVA Summary'!P$54:P$56)+SUM('1.  LRAMVA Summary'!P$57:P$58)*(MONTH($E36)-1)/12)*$H36</f>
        <v>0</v>
      </c>
      <c r="V36" s="227">
        <f>(SUM('1.  LRAMVA Summary'!Q$54:Q$56)+SUM('1.  LRAMVA Summary'!Q$57:Q$58)*(MONTH($E36)-1)/12)*$H36</f>
        <v>0</v>
      </c>
      <c r="W36" s="228">
        <f t="shared" si="5"/>
        <v>0</v>
      </c>
    </row>
    <row r="37" spans="2:23" s="9" customFormat="1">
      <c r="B37" s="210" t="s">
        <v>74</v>
      </c>
      <c r="C37" s="210">
        <v>1.0999999999999999E-2</v>
      </c>
      <c r="D37" s="203"/>
      <c r="E37" s="211">
        <v>41122</v>
      </c>
      <c r="F37" s="211" t="s">
        <v>177</v>
      </c>
      <c r="G37" s="212" t="s">
        <v>67</v>
      </c>
      <c r="H37" s="226">
        <f>C$21/12</f>
        <v>1.225E-3</v>
      </c>
      <c r="I37" s="227">
        <f>(SUM('1.  LRAMVA Summary'!D$54:D$56)+SUM('1.  LRAMVA Summary'!D$57:D$58)*(MONTH($E37)-1)/12)*$H37</f>
        <v>0</v>
      </c>
      <c r="J37" s="227">
        <f>(SUM('1.  LRAMVA Summary'!E$54:E$56)+SUM('1.  LRAMVA Summary'!E$57:E$58)*(MONTH($E37)-1)/12)*$H37</f>
        <v>0</v>
      </c>
      <c r="K37" s="227">
        <f>(SUM('1.  LRAMVA Summary'!F$54:F$56)+SUM('1.  LRAMVA Summary'!F$57:F$58)*(MONTH($E37)-1)/12)*$H37</f>
        <v>0</v>
      </c>
      <c r="L37" s="227">
        <f>(SUM('1.  LRAMVA Summary'!G$54:G$56)+SUM('1.  LRAMVA Summary'!G$57:G$58)*(MONTH($E37)-1)/12)*$H37</f>
        <v>0</v>
      </c>
      <c r="M37" s="227">
        <f>(SUM('1.  LRAMVA Summary'!H$54:H$56)+SUM('1.  LRAMVA Summary'!H$57:H$58)*(MONTH($E37)-1)/12)*$H37</f>
        <v>0</v>
      </c>
      <c r="N37" s="227">
        <f>(SUM('1.  LRAMVA Summary'!I$54:I$56)+SUM('1.  LRAMVA Summary'!I$57:I$58)*(MONTH($E37)-1)/12)*$H37</f>
        <v>0</v>
      </c>
      <c r="O37" s="227">
        <f>(SUM('1.  LRAMVA Summary'!J$54:J$56)+SUM('1.  LRAMVA Summary'!J$57:J$58)*(MONTH($E37)-1)/12)*$H37</f>
        <v>0</v>
      </c>
      <c r="P37" s="227">
        <f>(SUM('1.  LRAMVA Summary'!K$54:K$56)+SUM('1.  LRAMVA Summary'!K$57:K$58)*(MONTH($E37)-1)/12)*$H37</f>
        <v>0</v>
      </c>
      <c r="Q37" s="227">
        <f>(SUM('1.  LRAMVA Summary'!L$54:L$56)+SUM('1.  LRAMVA Summary'!L$57:L$58)*(MONTH($E37)-1)/12)*$H37</f>
        <v>0</v>
      </c>
      <c r="R37" s="227">
        <f>(SUM('1.  LRAMVA Summary'!M$54:M$56)+SUM('1.  LRAMVA Summary'!M$57:M$58)*(MONTH($E37)-1)/12)*$H37</f>
        <v>0</v>
      </c>
      <c r="S37" s="227">
        <f>(SUM('1.  LRAMVA Summary'!N$54:N$56)+SUM('1.  LRAMVA Summary'!N$57:N$58)*(MONTH($E37)-1)/12)*$H37</f>
        <v>0</v>
      </c>
      <c r="T37" s="227">
        <f>(SUM('1.  LRAMVA Summary'!O$54:O$56)+SUM('1.  LRAMVA Summary'!O$57:O$58)*(MONTH($E37)-1)/12)*$H37</f>
        <v>0</v>
      </c>
      <c r="U37" s="227">
        <f>(SUM('1.  LRAMVA Summary'!P$54:P$56)+SUM('1.  LRAMVA Summary'!P$57:P$58)*(MONTH($E37)-1)/12)*$H37</f>
        <v>0</v>
      </c>
      <c r="V37" s="227">
        <f>(SUM('1.  LRAMVA Summary'!Q$54:Q$56)+SUM('1.  LRAMVA Summary'!Q$57:Q$58)*(MONTH($E37)-1)/12)*$H37</f>
        <v>0</v>
      </c>
      <c r="W37" s="228">
        <f t="shared" si="5"/>
        <v>0</v>
      </c>
    </row>
    <row r="38" spans="2:23" s="9" customFormat="1">
      <c r="B38" s="210" t="s">
        <v>75</v>
      </c>
      <c r="C38" s="210">
        <v>1.0999999999999999E-2</v>
      </c>
      <c r="D38" s="203"/>
      <c r="E38" s="211">
        <v>41153</v>
      </c>
      <c r="F38" s="211" t="s">
        <v>177</v>
      </c>
      <c r="G38" s="212" t="s">
        <v>67</v>
      </c>
      <c r="H38" s="226">
        <f>C$21/12</f>
        <v>1.225E-3</v>
      </c>
      <c r="I38" s="227">
        <f>(SUM('1.  LRAMVA Summary'!D$54:D$56)+SUM('1.  LRAMVA Summary'!D$57:D$58)*(MONTH($E38)-1)/12)*$H38</f>
        <v>0</v>
      </c>
      <c r="J38" s="227">
        <f>(SUM('1.  LRAMVA Summary'!E$54:E$56)+SUM('1.  LRAMVA Summary'!E$57:E$58)*(MONTH($E38)-1)/12)*$H38</f>
        <v>0</v>
      </c>
      <c r="K38" s="227">
        <f>(SUM('1.  LRAMVA Summary'!F$54:F$56)+SUM('1.  LRAMVA Summary'!F$57:F$58)*(MONTH($E38)-1)/12)*$H38</f>
        <v>0</v>
      </c>
      <c r="L38" s="227">
        <f>(SUM('1.  LRAMVA Summary'!G$54:G$56)+SUM('1.  LRAMVA Summary'!G$57:G$58)*(MONTH($E38)-1)/12)*$H38</f>
        <v>0</v>
      </c>
      <c r="M38" s="227">
        <f>(SUM('1.  LRAMVA Summary'!H$54:H$56)+SUM('1.  LRAMVA Summary'!H$57:H$58)*(MONTH($E38)-1)/12)*$H38</f>
        <v>0</v>
      </c>
      <c r="N38" s="227">
        <f>(SUM('1.  LRAMVA Summary'!I$54:I$56)+SUM('1.  LRAMVA Summary'!I$57:I$58)*(MONTH($E38)-1)/12)*$H38</f>
        <v>0</v>
      </c>
      <c r="O38" s="227">
        <f>(SUM('1.  LRAMVA Summary'!J$54:J$56)+SUM('1.  LRAMVA Summary'!J$57:J$58)*(MONTH($E38)-1)/12)*$H38</f>
        <v>0</v>
      </c>
      <c r="P38" s="227">
        <f>(SUM('1.  LRAMVA Summary'!K$54:K$56)+SUM('1.  LRAMVA Summary'!K$57:K$58)*(MONTH($E38)-1)/12)*$H38</f>
        <v>0</v>
      </c>
      <c r="Q38" s="227">
        <f>(SUM('1.  LRAMVA Summary'!L$54:L$56)+SUM('1.  LRAMVA Summary'!L$57:L$58)*(MONTH($E38)-1)/12)*$H38</f>
        <v>0</v>
      </c>
      <c r="R38" s="227">
        <f>(SUM('1.  LRAMVA Summary'!M$54:M$56)+SUM('1.  LRAMVA Summary'!M$57:M$58)*(MONTH($E38)-1)/12)*$H38</f>
        <v>0</v>
      </c>
      <c r="S38" s="227">
        <f>(SUM('1.  LRAMVA Summary'!N$54:N$56)+SUM('1.  LRAMVA Summary'!N$57:N$58)*(MONTH($E38)-1)/12)*$H38</f>
        <v>0</v>
      </c>
      <c r="T38" s="227">
        <f>(SUM('1.  LRAMVA Summary'!O$54:O$56)+SUM('1.  LRAMVA Summary'!O$57:O$58)*(MONTH($E38)-1)/12)*$H38</f>
        <v>0</v>
      </c>
      <c r="U38" s="227">
        <f>(SUM('1.  LRAMVA Summary'!P$54:P$56)+SUM('1.  LRAMVA Summary'!P$57:P$58)*(MONTH($E38)-1)/12)*$H38</f>
        <v>0</v>
      </c>
      <c r="V38" s="227">
        <f>(SUM('1.  LRAMVA Summary'!Q$54:Q$56)+SUM('1.  LRAMVA Summary'!Q$57:Q$58)*(MONTH($E38)-1)/12)*$H38</f>
        <v>0</v>
      </c>
      <c r="W38" s="228">
        <f t="shared" si="5"/>
        <v>0</v>
      </c>
    </row>
    <row r="39" spans="2:23" s="9" customFormat="1">
      <c r="B39" s="210" t="s">
        <v>76</v>
      </c>
      <c r="C39" s="210">
        <v>1.0999999999999999E-2</v>
      </c>
      <c r="D39" s="203"/>
      <c r="E39" s="211">
        <v>41183</v>
      </c>
      <c r="F39" s="211" t="s">
        <v>177</v>
      </c>
      <c r="G39" s="212" t="s">
        <v>68</v>
      </c>
      <c r="H39" s="229">
        <f>C$22/12</f>
        <v>1.225E-3</v>
      </c>
      <c r="I39" s="227">
        <f>(SUM('1.  LRAMVA Summary'!D$54:D$56)+SUM('1.  LRAMVA Summary'!D$57:D$58)*(MONTH($E39)-1)/12)*$H39</f>
        <v>0</v>
      </c>
      <c r="J39" s="227">
        <f>(SUM('1.  LRAMVA Summary'!E$54:E$56)+SUM('1.  LRAMVA Summary'!E$57:E$58)*(MONTH($E39)-1)/12)*$H39</f>
        <v>0</v>
      </c>
      <c r="K39" s="227">
        <f>(SUM('1.  LRAMVA Summary'!F$54:F$56)+SUM('1.  LRAMVA Summary'!F$57:F$58)*(MONTH($E39)-1)/12)*$H39</f>
        <v>0</v>
      </c>
      <c r="L39" s="227">
        <f>(SUM('1.  LRAMVA Summary'!G$54:G$56)+SUM('1.  LRAMVA Summary'!G$57:G$58)*(MONTH($E39)-1)/12)*$H39</f>
        <v>0</v>
      </c>
      <c r="M39" s="227">
        <f>(SUM('1.  LRAMVA Summary'!H$54:H$56)+SUM('1.  LRAMVA Summary'!H$57:H$58)*(MONTH($E39)-1)/12)*$H39</f>
        <v>0</v>
      </c>
      <c r="N39" s="227">
        <f>(SUM('1.  LRAMVA Summary'!I$54:I$56)+SUM('1.  LRAMVA Summary'!I$57:I$58)*(MONTH($E39)-1)/12)*$H39</f>
        <v>0</v>
      </c>
      <c r="O39" s="227">
        <f>(SUM('1.  LRAMVA Summary'!J$54:J$56)+SUM('1.  LRAMVA Summary'!J$57:J$58)*(MONTH($E39)-1)/12)*$H39</f>
        <v>0</v>
      </c>
      <c r="P39" s="227">
        <f>(SUM('1.  LRAMVA Summary'!K$54:K$56)+SUM('1.  LRAMVA Summary'!K$57:K$58)*(MONTH($E39)-1)/12)*$H39</f>
        <v>0</v>
      </c>
      <c r="Q39" s="227">
        <f>(SUM('1.  LRAMVA Summary'!L$54:L$56)+SUM('1.  LRAMVA Summary'!L$57:L$58)*(MONTH($E39)-1)/12)*$H39</f>
        <v>0</v>
      </c>
      <c r="R39" s="227">
        <f>(SUM('1.  LRAMVA Summary'!M$54:M$56)+SUM('1.  LRAMVA Summary'!M$57:M$58)*(MONTH($E39)-1)/12)*$H39</f>
        <v>0</v>
      </c>
      <c r="S39" s="227">
        <f>(SUM('1.  LRAMVA Summary'!N$54:N$56)+SUM('1.  LRAMVA Summary'!N$57:N$58)*(MONTH($E39)-1)/12)*$H39</f>
        <v>0</v>
      </c>
      <c r="T39" s="227">
        <f>(SUM('1.  LRAMVA Summary'!O$54:O$56)+SUM('1.  LRAMVA Summary'!O$57:O$58)*(MONTH($E39)-1)/12)*$H39</f>
        <v>0</v>
      </c>
      <c r="U39" s="227">
        <f>(SUM('1.  LRAMVA Summary'!P$54:P$56)+SUM('1.  LRAMVA Summary'!P$57:P$58)*(MONTH($E39)-1)/12)*$H39</f>
        <v>0</v>
      </c>
      <c r="V39" s="227">
        <f>(SUM('1.  LRAMVA Summary'!Q$54:Q$56)+SUM('1.  LRAMVA Summary'!Q$57:Q$58)*(MONTH($E39)-1)/12)*$H39</f>
        <v>0</v>
      </c>
      <c r="W39" s="228">
        <f t="shared" si="5"/>
        <v>0</v>
      </c>
    </row>
    <row r="40" spans="2:23" s="9" customFormat="1">
      <c r="B40" s="210" t="s">
        <v>77</v>
      </c>
      <c r="C40" s="710">
        <v>1.0999999999999999E-2</v>
      </c>
      <c r="D40" s="203"/>
      <c r="E40" s="211">
        <v>41214</v>
      </c>
      <c r="F40" s="211" t="s">
        <v>177</v>
      </c>
      <c r="G40" s="212" t="s">
        <v>68</v>
      </c>
      <c r="H40" s="226">
        <f>C$22/12</f>
        <v>1.225E-3</v>
      </c>
      <c r="I40" s="227">
        <f>(SUM('1.  LRAMVA Summary'!D$54:D$56)+SUM('1.  LRAMVA Summary'!D$57:D$58)*(MONTH($E40)-1)/12)*$H40</f>
        <v>0</v>
      </c>
      <c r="J40" s="227">
        <f>(SUM('1.  LRAMVA Summary'!E$54:E$56)+SUM('1.  LRAMVA Summary'!E$57:E$58)*(MONTH($E40)-1)/12)*$H40</f>
        <v>0</v>
      </c>
      <c r="K40" s="227">
        <f>(SUM('1.  LRAMVA Summary'!F$54:F$56)+SUM('1.  LRAMVA Summary'!F$57:F$58)*(MONTH($E40)-1)/12)*$H40</f>
        <v>0</v>
      </c>
      <c r="L40" s="227">
        <f>(SUM('1.  LRAMVA Summary'!G$54:G$56)+SUM('1.  LRAMVA Summary'!G$57:G$58)*(MONTH($E40)-1)/12)*$H40</f>
        <v>0</v>
      </c>
      <c r="M40" s="227">
        <f>(SUM('1.  LRAMVA Summary'!H$54:H$56)+SUM('1.  LRAMVA Summary'!H$57:H$58)*(MONTH($E40)-1)/12)*$H40</f>
        <v>0</v>
      </c>
      <c r="N40" s="227">
        <f>(SUM('1.  LRAMVA Summary'!I$54:I$56)+SUM('1.  LRAMVA Summary'!I$57:I$58)*(MONTH($E40)-1)/12)*$H40</f>
        <v>0</v>
      </c>
      <c r="O40" s="227">
        <f>(SUM('1.  LRAMVA Summary'!J$54:J$56)+SUM('1.  LRAMVA Summary'!J$57:J$58)*(MONTH($E40)-1)/12)*$H40</f>
        <v>0</v>
      </c>
      <c r="P40" s="227">
        <f>(SUM('1.  LRAMVA Summary'!K$54:K$56)+SUM('1.  LRAMVA Summary'!K$57:K$58)*(MONTH($E40)-1)/12)*$H40</f>
        <v>0</v>
      </c>
      <c r="Q40" s="227">
        <f>(SUM('1.  LRAMVA Summary'!L$54:L$56)+SUM('1.  LRAMVA Summary'!L$57:L$58)*(MONTH($E40)-1)/12)*$H40</f>
        <v>0</v>
      </c>
      <c r="R40" s="227">
        <f>(SUM('1.  LRAMVA Summary'!M$54:M$56)+SUM('1.  LRAMVA Summary'!M$57:M$58)*(MONTH($E40)-1)/12)*$H40</f>
        <v>0</v>
      </c>
      <c r="S40" s="227">
        <f>(SUM('1.  LRAMVA Summary'!N$54:N$56)+SUM('1.  LRAMVA Summary'!N$57:N$58)*(MONTH($E40)-1)/12)*$H40</f>
        <v>0</v>
      </c>
      <c r="T40" s="227">
        <f>(SUM('1.  LRAMVA Summary'!O$54:O$56)+SUM('1.  LRAMVA Summary'!O$57:O$58)*(MONTH($E40)-1)/12)*$H40</f>
        <v>0</v>
      </c>
      <c r="U40" s="227">
        <f>(SUM('1.  LRAMVA Summary'!P$54:P$56)+SUM('1.  LRAMVA Summary'!P$57:P$58)*(MONTH($E40)-1)/12)*$H40</f>
        <v>0</v>
      </c>
      <c r="V40" s="227">
        <f>(SUM('1.  LRAMVA Summary'!Q$54:Q$56)+SUM('1.  LRAMVA Summary'!Q$57:Q$58)*(MONTH($E40)-1)/12)*$H40</f>
        <v>0</v>
      </c>
      <c r="W40" s="228">
        <f t="shared" si="5"/>
        <v>0</v>
      </c>
    </row>
    <row r="41" spans="2:23" s="9" customFormat="1">
      <c r="B41" s="210" t="s">
        <v>78</v>
      </c>
      <c r="C41" s="710">
        <v>1.0999999999999999E-2</v>
      </c>
      <c r="D41" s="203"/>
      <c r="E41" s="211">
        <v>41244</v>
      </c>
      <c r="F41" s="211" t="s">
        <v>177</v>
      </c>
      <c r="G41" s="212" t="s">
        <v>68</v>
      </c>
      <c r="H41" s="226">
        <f>C$22/12</f>
        <v>1.225E-3</v>
      </c>
      <c r="I41" s="227">
        <f>(SUM('1.  LRAMVA Summary'!D$54:D$56)+SUM('1.  LRAMVA Summary'!D$57:D$58)*(MONTH($E41)-1)/12)*$H41</f>
        <v>0</v>
      </c>
      <c r="J41" s="227">
        <f>(SUM('1.  LRAMVA Summary'!E$54:E$56)+SUM('1.  LRAMVA Summary'!E$57:E$58)*(MONTH($E41)-1)/12)*$H41</f>
        <v>0</v>
      </c>
      <c r="K41" s="227">
        <f>(SUM('1.  LRAMVA Summary'!F$54:F$56)+SUM('1.  LRAMVA Summary'!F$57:F$58)*(MONTH($E41)-1)/12)*$H41</f>
        <v>0</v>
      </c>
      <c r="L41" s="227">
        <f>(SUM('1.  LRAMVA Summary'!G$54:G$56)+SUM('1.  LRAMVA Summary'!G$57:G$58)*(MONTH($E41)-1)/12)*$H41</f>
        <v>0</v>
      </c>
      <c r="M41" s="227">
        <f>(SUM('1.  LRAMVA Summary'!H$54:H$56)+SUM('1.  LRAMVA Summary'!H$57:H$58)*(MONTH($E41)-1)/12)*$H41</f>
        <v>0</v>
      </c>
      <c r="N41" s="227">
        <f>(SUM('1.  LRAMVA Summary'!I$54:I$56)+SUM('1.  LRAMVA Summary'!I$57:I$58)*(MONTH($E41)-1)/12)*$H41</f>
        <v>0</v>
      </c>
      <c r="O41" s="227">
        <f>(SUM('1.  LRAMVA Summary'!J$54:J$56)+SUM('1.  LRAMVA Summary'!J$57:J$58)*(MONTH($E41)-1)/12)*$H41</f>
        <v>0</v>
      </c>
      <c r="P41" s="227">
        <f>(SUM('1.  LRAMVA Summary'!K$54:K$56)+SUM('1.  LRAMVA Summary'!K$57:K$58)*(MONTH($E41)-1)/12)*$H41</f>
        <v>0</v>
      </c>
      <c r="Q41" s="227">
        <f>(SUM('1.  LRAMVA Summary'!L$54:L$56)+SUM('1.  LRAMVA Summary'!L$57:L$58)*(MONTH($E41)-1)/12)*$H41</f>
        <v>0</v>
      </c>
      <c r="R41" s="227">
        <f>(SUM('1.  LRAMVA Summary'!M$54:M$56)+SUM('1.  LRAMVA Summary'!M$57:M$58)*(MONTH($E41)-1)/12)*$H41</f>
        <v>0</v>
      </c>
      <c r="S41" s="227">
        <f>(SUM('1.  LRAMVA Summary'!N$54:N$56)+SUM('1.  LRAMVA Summary'!N$57:N$58)*(MONTH($E41)-1)/12)*$H41</f>
        <v>0</v>
      </c>
      <c r="T41" s="227">
        <f>(SUM('1.  LRAMVA Summary'!O$54:O$56)+SUM('1.  LRAMVA Summary'!O$57:O$58)*(MONTH($E41)-1)/12)*$H41</f>
        <v>0</v>
      </c>
      <c r="U41" s="227">
        <f>(SUM('1.  LRAMVA Summary'!P$54:P$56)+SUM('1.  LRAMVA Summary'!P$57:P$58)*(MONTH($E41)-1)/12)*$H41</f>
        <v>0</v>
      </c>
      <c r="V41" s="227">
        <f>(SUM('1.  LRAMVA Summary'!Q$54:Q$56)+SUM('1.  LRAMVA Summary'!Q$57:Q$58)*(MONTH($E41)-1)/12)*$H41</f>
        <v>0</v>
      </c>
      <c r="W41" s="228">
        <f>SUM(I41:V41)</f>
        <v>0</v>
      </c>
    </row>
    <row r="42" spans="2:23" s="9" customFormat="1" ht="15.75" thickBot="1">
      <c r="B42" s="210" t="s">
        <v>79</v>
      </c>
      <c r="C42" s="710">
        <v>1.4999999999999999E-2</v>
      </c>
      <c r="D42" s="203"/>
      <c r="E42" s="213" t="s">
        <v>461</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75" thickTop="1">
      <c r="B43" s="210" t="s">
        <v>80</v>
      </c>
      <c r="C43" s="710">
        <v>1.4999999999999999E-2</v>
      </c>
      <c r="D43" s="203"/>
      <c r="E43" s="217" t="s">
        <v>66</v>
      </c>
      <c r="F43" s="217"/>
      <c r="G43" s="218"/>
      <c r="H43" s="219"/>
      <c r="I43" s="220"/>
      <c r="J43" s="220"/>
      <c r="K43" s="220"/>
      <c r="L43" s="220"/>
      <c r="M43" s="220"/>
      <c r="N43" s="220"/>
      <c r="O43" s="220"/>
      <c r="P43" s="220"/>
      <c r="Q43" s="220"/>
      <c r="R43" s="220"/>
      <c r="S43" s="220"/>
      <c r="T43" s="220"/>
      <c r="U43" s="220"/>
      <c r="V43" s="220"/>
      <c r="W43" s="221"/>
    </row>
    <row r="44" spans="2:23" s="9" customFormat="1">
      <c r="B44" s="210" t="s">
        <v>81</v>
      </c>
      <c r="C44" s="710">
        <v>1.89E-2</v>
      </c>
      <c r="D44" s="203"/>
      <c r="E44" s="222" t="s">
        <v>425</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82</v>
      </c>
      <c r="C45" s="710">
        <v>1.89E-2</v>
      </c>
      <c r="D45" s="203"/>
      <c r="E45" s="211">
        <v>41275</v>
      </c>
      <c r="F45" s="211" t="s">
        <v>178</v>
      </c>
      <c r="G45" s="212" t="s">
        <v>64</v>
      </c>
      <c r="H45" s="229">
        <f>C$23/12</f>
        <v>1.225E-3</v>
      </c>
      <c r="I45" s="227">
        <f>(SUM('1.  LRAMVA Summary'!D$54:D$59)+SUM('1.  LRAMVA Summary'!D$60:D$61)*(MONTH($E45)-1)/12)*$H45</f>
        <v>0</v>
      </c>
      <c r="J45" s="227">
        <f>(SUM('1.  LRAMVA Summary'!E$54:E$59)+SUM('1.  LRAMVA Summary'!E$60:E$61)*(MONTH($E45)-1)/12)*$H45</f>
        <v>0</v>
      </c>
      <c r="K45" s="227">
        <f>(SUM('1.  LRAMVA Summary'!F$54:F$59)+SUM('1.  LRAMVA Summary'!F$60:F$61)*(MONTH($E45)-1)/12)*$H45</f>
        <v>0</v>
      </c>
      <c r="L45" s="227">
        <f>(SUM('1.  LRAMVA Summary'!G$54:G$59)+SUM('1.  LRAMVA Summary'!G$60:G$61)*(MONTH($E45)-1)/12)*$H45</f>
        <v>0</v>
      </c>
      <c r="M45" s="227">
        <f>(SUM('1.  LRAMVA Summary'!H$54:H$59)+SUM('1.  LRAMVA Summary'!H$60:H$61)*(MONTH($E45)-1)/12)*$H45</f>
        <v>0</v>
      </c>
      <c r="N45" s="227">
        <f>(SUM('1.  LRAMVA Summary'!I$54:I$59)+SUM('1.  LRAMVA Summary'!I$60:I$61)*(MONTH($E45)-1)/12)*$H45</f>
        <v>0</v>
      </c>
      <c r="O45" s="227">
        <f>(SUM('1.  LRAMVA Summary'!J$54:J$59)+SUM('1.  LRAMVA Summary'!J$60:J$61)*(MONTH($E45)-1)/12)*$H45</f>
        <v>0</v>
      </c>
      <c r="P45" s="227">
        <f>(SUM('1.  LRAMVA Summary'!K$54:K$59)+SUM('1.  LRAMVA Summary'!K$60:K$61)*(MONTH($E45)-1)/12)*$H45</f>
        <v>0</v>
      </c>
      <c r="Q45" s="227">
        <f>(SUM('1.  LRAMVA Summary'!L$54:L$59)+SUM('1.  LRAMVA Summary'!L$60:L$61)*(MONTH($E45)-1)/12)*$H45</f>
        <v>0</v>
      </c>
      <c r="R45" s="227">
        <f>(SUM('1.  LRAMVA Summary'!M$54:M$59)+SUM('1.  LRAMVA Summary'!M$60:M$61)*(MONTH($E45)-1)/12)*$H45</f>
        <v>0</v>
      </c>
      <c r="S45" s="227">
        <f>(SUM('1.  LRAMVA Summary'!N$54:N$59)+SUM('1.  LRAMVA Summary'!N$60:N$61)*(MONTH($E45)-1)/12)*$H45</f>
        <v>0</v>
      </c>
      <c r="T45" s="227">
        <f>(SUM('1.  LRAMVA Summary'!O$54:O$59)+SUM('1.  LRAMVA Summary'!O$60:O$61)*(MONTH($E45)-1)/12)*$H45</f>
        <v>0</v>
      </c>
      <c r="U45" s="227">
        <f>(SUM('1.  LRAMVA Summary'!P$54:P$59)+SUM('1.  LRAMVA Summary'!P$60:P$61)*(MONTH($E45)-1)/12)*$H45</f>
        <v>0</v>
      </c>
      <c r="V45" s="227">
        <f>(SUM('1.  LRAMVA Summary'!Q$54:Q$59)+SUM('1.  LRAMVA Summary'!Q$60:Q$61)*(MONTH($E45)-1)/12)*$H45</f>
        <v>0</v>
      </c>
      <c r="W45" s="228">
        <f>SUM(I45:V45)</f>
        <v>0</v>
      </c>
    </row>
    <row r="46" spans="2:23" s="9" customFormat="1">
      <c r="B46" s="210" t="s">
        <v>83</v>
      </c>
      <c r="C46" s="1037">
        <v>1.89E-2</v>
      </c>
      <c r="D46" s="203"/>
      <c r="E46" s="211">
        <v>41306</v>
      </c>
      <c r="F46" s="211" t="s">
        <v>178</v>
      </c>
      <c r="G46" s="212" t="s">
        <v>64</v>
      </c>
      <c r="H46" s="226">
        <f>C$23/12</f>
        <v>1.225E-3</v>
      </c>
      <c r="I46" s="227">
        <f>(SUM('1.  LRAMVA Summary'!D$54:D$59)+SUM('1.  LRAMVA Summary'!D$60:D$61)*(MONTH($E46)-1)/12)*$H46</f>
        <v>0</v>
      </c>
      <c r="J46" s="227">
        <f>(SUM('1.  LRAMVA Summary'!E$54:E$59)+SUM('1.  LRAMVA Summary'!E$60:E$61)*(MONTH($E46)-1)/12)*$H46</f>
        <v>0</v>
      </c>
      <c r="K46" s="227">
        <f>(SUM('1.  LRAMVA Summary'!F$54:F$59)+SUM('1.  LRAMVA Summary'!F$60:F$61)*(MONTH($E46)-1)/12)*$H46</f>
        <v>0</v>
      </c>
      <c r="L46" s="227">
        <f>(SUM('1.  LRAMVA Summary'!G$54:G$59)+SUM('1.  LRAMVA Summary'!G$60:G$61)*(MONTH($E46)-1)/12)*$H46</f>
        <v>0</v>
      </c>
      <c r="M46" s="227">
        <f>(SUM('1.  LRAMVA Summary'!H$54:H$59)+SUM('1.  LRAMVA Summary'!H$60:H$61)*(MONTH($E46)-1)/12)*$H46</f>
        <v>0</v>
      </c>
      <c r="N46" s="227">
        <f>(SUM('1.  LRAMVA Summary'!I$54:I$59)+SUM('1.  LRAMVA Summary'!I$60:I$61)*(MONTH($E46)-1)/12)*$H46</f>
        <v>0</v>
      </c>
      <c r="O46" s="227">
        <f>(SUM('1.  LRAMVA Summary'!J$54:J$59)+SUM('1.  LRAMVA Summary'!J$60:J$61)*(MONTH($E46)-1)/12)*$H46</f>
        <v>0</v>
      </c>
      <c r="P46" s="227">
        <f>(SUM('1.  LRAMVA Summary'!K$54:K$59)+SUM('1.  LRAMVA Summary'!K$60:K$61)*(MONTH($E46)-1)/12)*$H46</f>
        <v>0</v>
      </c>
      <c r="Q46" s="227">
        <f>(SUM('1.  LRAMVA Summary'!L$54:L$59)+SUM('1.  LRAMVA Summary'!L$60:L$61)*(MONTH($E46)-1)/12)*$H46</f>
        <v>0</v>
      </c>
      <c r="R46" s="227">
        <f>(SUM('1.  LRAMVA Summary'!M$54:M$59)+SUM('1.  LRAMVA Summary'!M$60:M$61)*(MONTH($E46)-1)/12)*$H46</f>
        <v>0</v>
      </c>
      <c r="S46" s="227">
        <f>(SUM('1.  LRAMVA Summary'!N$54:N$59)+SUM('1.  LRAMVA Summary'!N$60:N$61)*(MONTH($E46)-1)/12)*$H46</f>
        <v>0</v>
      </c>
      <c r="T46" s="227">
        <f>(SUM('1.  LRAMVA Summary'!O$54:O$59)+SUM('1.  LRAMVA Summary'!O$60:O$61)*(MONTH($E46)-1)/12)*$H46</f>
        <v>0</v>
      </c>
      <c r="U46" s="227">
        <f>(SUM('1.  LRAMVA Summary'!P$54:P$59)+SUM('1.  LRAMVA Summary'!P$60:P$61)*(MONTH($E46)-1)/12)*$H46</f>
        <v>0</v>
      </c>
      <c r="V46" s="227">
        <f>(SUM('1.  LRAMVA Summary'!Q$54:Q$59)+SUM('1.  LRAMVA Summary'!Q$60:Q$61)*(MONTH($E46)-1)/12)*$H46</f>
        <v>0</v>
      </c>
      <c r="W46" s="228">
        <f t="shared" ref="W46:W56" si="10">SUM(I46:V46)</f>
        <v>0</v>
      </c>
    </row>
    <row r="47" spans="2:23" s="9" customFormat="1">
      <c r="B47" s="210" t="s">
        <v>84</v>
      </c>
      <c r="C47" s="230"/>
      <c r="D47" s="203"/>
      <c r="E47" s="211">
        <v>41334</v>
      </c>
      <c r="F47" s="211" t="s">
        <v>178</v>
      </c>
      <c r="G47" s="212" t="s">
        <v>64</v>
      </c>
      <c r="H47" s="226">
        <f>C$23/12</f>
        <v>1.225E-3</v>
      </c>
      <c r="I47" s="227">
        <f>(SUM('1.  LRAMVA Summary'!D$54:D$59)+SUM('1.  LRAMVA Summary'!D$60:D$61)*(MONTH($E47)-1)/12)*$H47</f>
        <v>0</v>
      </c>
      <c r="J47" s="227">
        <f>(SUM('1.  LRAMVA Summary'!E$54:E$59)+SUM('1.  LRAMVA Summary'!E$60:E$61)*(MONTH($E47)-1)/12)*$H47</f>
        <v>0</v>
      </c>
      <c r="K47" s="227">
        <f>(SUM('1.  LRAMVA Summary'!F$54:F$59)+SUM('1.  LRAMVA Summary'!F$60:F$61)*(MONTH($E47)-1)/12)*$H47</f>
        <v>0</v>
      </c>
      <c r="L47" s="227">
        <f>(SUM('1.  LRAMVA Summary'!G$54:G$59)+SUM('1.  LRAMVA Summary'!G$60:G$61)*(MONTH($E47)-1)/12)*$H47</f>
        <v>0</v>
      </c>
      <c r="M47" s="227">
        <f>(SUM('1.  LRAMVA Summary'!H$54:H$59)+SUM('1.  LRAMVA Summary'!H$60:H$61)*(MONTH($E47)-1)/12)*$H47</f>
        <v>0</v>
      </c>
      <c r="N47" s="227">
        <f>(SUM('1.  LRAMVA Summary'!I$54:I$59)+SUM('1.  LRAMVA Summary'!I$60:I$61)*(MONTH($E47)-1)/12)*$H47</f>
        <v>0</v>
      </c>
      <c r="O47" s="227">
        <f>(SUM('1.  LRAMVA Summary'!J$54:J$59)+SUM('1.  LRAMVA Summary'!J$60:J$61)*(MONTH($E47)-1)/12)*$H47</f>
        <v>0</v>
      </c>
      <c r="P47" s="227">
        <f>(SUM('1.  LRAMVA Summary'!K$54:K$59)+SUM('1.  LRAMVA Summary'!K$60:K$61)*(MONTH($E47)-1)/12)*$H47</f>
        <v>0</v>
      </c>
      <c r="Q47" s="227">
        <f>(SUM('1.  LRAMVA Summary'!L$54:L$59)+SUM('1.  LRAMVA Summary'!L$60:L$61)*(MONTH($E47)-1)/12)*$H47</f>
        <v>0</v>
      </c>
      <c r="R47" s="227">
        <f>(SUM('1.  LRAMVA Summary'!M$54:M$59)+SUM('1.  LRAMVA Summary'!M$60:M$61)*(MONTH($E47)-1)/12)*$H47</f>
        <v>0</v>
      </c>
      <c r="S47" s="227">
        <f>(SUM('1.  LRAMVA Summary'!N$54:N$59)+SUM('1.  LRAMVA Summary'!N$60:N$61)*(MONTH($E47)-1)/12)*$H47</f>
        <v>0</v>
      </c>
      <c r="T47" s="227">
        <f>(SUM('1.  LRAMVA Summary'!O$54:O$59)+SUM('1.  LRAMVA Summary'!O$60:O$61)*(MONTH($E47)-1)/12)*$H47</f>
        <v>0</v>
      </c>
      <c r="U47" s="227">
        <f>(SUM('1.  LRAMVA Summary'!P$54:P$59)+SUM('1.  LRAMVA Summary'!P$60:P$61)*(MONTH($E47)-1)/12)*$H47</f>
        <v>0</v>
      </c>
      <c r="V47" s="227">
        <f>(SUM('1.  LRAMVA Summary'!Q$54:Q$59)+SUM('1.  LRAMVA Summary'!Q$60:Q$61)*(MONTH($E47)-1)/12)*$H47</f>
        <v>0</v>
      </c>
      <c r="W47" s="228">
        <f t="shared" si="10"/>
        <v>0</v>
      </c>
    </row>
    <row r="48" spans="2:23" s="9" customFormat="1">
      <c r="B48" s="210" t="s">
        <v>85</v>
      </c>
      <c r="C48" s="230"/>
      <c r="D48" s="203"/>
      <c r="E48" s="211">
        <v>41365</v>
      </c>
      <c r="F48" s="211" t="s">
        <v>178</v>
      </c>
      <c r="G48" s="212" t="s">
        <v>65</v>
      </c>
      <c r="H48" s="229">
        <f>C$24/12</f>
        <v>1.225E-3</v>
      </c>
      <c r="I48" s="227">
        <f>(SUM('1.  LRAMVA Summary'!D$54:D$59)+SUM('1.  LRAMVA Summary'!D$60:D$61)*(MONTH($E48)-1)/12)*$H48</f>
        <v>0</v>
      </c>
      <c r="J48" s="227">
        <f>(SUM('1.  LRAMVA Summary'!E$54:E$59)+SUM('1.  LRAMVA Summary'!E$60:E$61)*(MONTH($E48)-1)/12)*$H48</f>
        <v>0</v>
      </c>
      <c r="K48" s="227">
        <f>(SUM('1.  LRAMVA Summary'!F$54:F$59)+SUM('1.  LRAMVA Summary'!F$60:F$61)*(MONTH($E48)-1)/12)*$H48</f>
        <v>0</v>
      </c>
      <c r="L48" s="227">
        <f>(SUM('1.  LRAMVA Summary'!G$54:G$59)+SUM('1.  LRAMVA Summary'!G$60:G$61)*(MONTH($E48)-1)/12)*$H48</f>
        <v>0</v>
      </c>
      <c r="M48" s="227">
        <f>(SUM('1.  LRAMVA Summary'!H$54:H$59)+SUM('1.  LRAMVA Summary'!H$60:H$61)*(MONTH($E48)-1)/12)*$H48</f>
        <v>0</v>
      </c>
      <c r="N48" s="227">
        <f>(SUM('1.  LRAMVA Summary'!I$54:I$59)+SUM('1.  LRAMVA Summary'!I$60:I$61)*(MONTH($E48)-1)/12)*$H48</f>
        <v>0</v>
      </c>
      <c r="O48" s="227">
        <f>(SUM('1.  LRAMVA Summary'!J$54:J$59)+SUM('1.  LRAMVA Summary'!J$60:J$61)*(MONTH($E48)-1)/12)*$H48</f>
        <v>0</v>
      </c>
      <c r="P48" s="227">
        <f>(SUM('1.  LRAMVA Summary'!K$54:K$59)+SUM('1.  LRAMVA Summary'!K$60:K$61)*(MONTH($E48)-1)/12)*$H48</f>
        <v>0</v>
      </c>
      <c r="Q48" s="227">
        <f>(SUM('1.  LRAMVA Summary'!L$54:L$59)+SUM('1.  LRAMVA Summary'!L$60:L$61)*(MONTH($E48)-1)/12)*$H48</f>
        <v>0</v>
      </c>
      <c r="R48" s="227">
        <f>(SUM('1.  LRAMVA Summary'!M$54:M$59)+SUM('1.  LRAMVA Summary'!M$60:M$61)*(MONTH($E48)-1)/12)*$H48</f>
        <v>0</v>
      </c>
      <c r="S48" s="227">
        <f>(SUM('1.  LRAMVA Summary'!N$54:N$59)+SUM('1.  LRAMVA Summary'!N$60:N$61)*(MONTH($E48)-1)/12)*$H48</f>
        <v>0</v>
      </c>
      <c r="T48" s="227">
        <f>(SUM('1.  LRAMVA Summary'!O$54:O$59)+SUM('1.  LRAMVA Summary'!O$60:O$61)*(MONTH($E48)-1)/12)*$H48</f>
        <v>0</v>
      </c>
      <c r="U48" s="227">
        <f>(SUM('1.  LRAMVA Summary'!P$54:P$59)+SUM('1.  LRAMVA Summary'!P$60:P$61)*(MONTH($E48)-1)/12)*$H48</f>
        <v>0</v>
      </c>
      <c r="V48" s="227">
        <f>(SUM('1.  LRAMVA Summary'!Q$54:Q$59)+SUM('1.  LRAMVA Summary'!Q$60:Q$61)*(MONTH($E48)-1)/12)*$H48</f>
        <v>0</v>
      </c>
      <c r="W48" s="228">
        <f t="shared" si="10"/>
        <v>0</v>
      </c>
    </row>
    <row r="49" spans="1:23" s="9" customFormat="1">
      <c r="B49" s="210" t="s">
        <v>86</v>
      </c>
      <c r="C49" s="230"/>
      <c r="D49" s="203"/>
      <c r="E49" s="211">
        <v>41395</v>
      </c>
      <c r="F49" s="211" t="s">
        <v>178</v>
      </c>
      <c r="G49" s="212" t="s">
        <v>65</v>
      </c>
      <c r="H49" s="226">
        <f>C$24/12</f>
        <v>1.225E-3</v>
      </c>
      <c r="I49" s="227">
        <f>(SUM('1.  LRAMVA Summary'!D$54:D$59)+SUM('1.  LRAMVA Summary'!D$60:D$61)*(MONTH($E49)-1)/12)*$H49</f>
        <v>0</v>
      </c>
      <c r="J49" s="227">
        <f>(SUM('1.  LRAMVA Summary'!E$54:E$59)+SUM('1.  LRAMVA Summary'!E$60:E$61)*(MONTH($E49)-1)/12)*$H49</f>
        <v>0</v>
      </c>
      <c r="K49" s="227">
        <f>(SUM('1.  LRAMVA Summary'!F$54:F$59)+SUM('1.  LRAMVA Summary'!F$60:F$61)*(MONTH($E49)-1)/12)*$H49</f>
        <v>0</v>
      </c>
      <c r="L49" s="227">
        <f>(SUM('1.  LRAMVA Summary'!G$54:G$59)+SUM('1.  LRAMVA Summary'!G$60:G$61)*(MONTH($E49)-1)/12)*$H49</f>
        <v>0</v>
      </c>
      <c r="M49" s="227">
        <f>(SUM('1.  LRAMVA Summary'!H$54:H$59)+SUM('1.  LRAMVA Summary'!H$60:H$61)*(MONTH($E49)-1)/12)*$H49</f>
        <v>0</v>
      </c>
      <c r="N49" s="227">
        <f>(SUM('1.  LRAMVA Summary'!I$54:I$59)+SUM('1.  LRAMVA Summary'!I$60:I$61)*(MONTH($E49)-1)/12)*$H49</f>
        <v>0</v>
      </c>
      <c r="O49" s="227">
        <f>(SUM('1.  LRAMVA Summary'!J$54:J$59)+SUM('1.  LRAMVA Summary'!J$60:J$61)*(MONTH($E49)-1)/12)*$H49</f>
        <v>0</v>
      </c>
      <c r="P49" s="227">
        <f>(SUM('1.  LRAMVA Summary'!K$54:K$59)+SUM('1.  LRAMVA Summary'!K$60:K$61)*(MONTH($E49)-1)/12)*$H49</f>
        <v>0</v>
      </c>
      <c r="Q49" s="227">
        <f>(SUM('1.  LRAMVA Summary'!L$54:L$59)+SUM('1.  LRAMVA Summary'!L$60:L$61)*(MONTH($E49)-1)/12)*$H49</f>
        <v>0</v>
      </c>
      <c r="R49" s="227">
        <f>(SUM('1.  LRAMVA Summary'!M$54:M$59)+SUM('1.  LRAMVA Summary'!M$60:M$61)*(MONTH($E49)-1)/12)*$H49</f>
        <v>0</v>
      </c>
      <c r="S49" s="227">
        <f>(SUM('1.  LRAMVA Summary'!N$54:N$59)+SUM('1.  LRAMVA Summary'!N$60:N$61)*(MONTH($E49)-1)/12)*$H49</f>
        <v>0</v>
      </c>
      <c r="T49" s="227">
        <f>(SUM('1.  LRAMVA Summary'!O$54:O$59)+SUM('1.  LRAMVA Summary'!O$60:O$61)*(MONTH($E49)-1)/12)*$H49</f>
        <v>0</v>
      </c>
      <c r="U49" s="227">
        <f>(SUM('1.  LRAMVA Summary'!P$54:P$59)+SUM('1.  LRAMVA Summary'!P$60:P$61)*(MONTH($E49)-1)/12)*$H49</f>
        <v>0</v>
      </c>
      <c r="V49" s="227">
        <f>(SUM('1.  LRAMVA Summary'!Q$54:Q$59)+SUM('1.  LRAMVA Summary'!Q$60:Q$61)*(MONTH($E49)-1)/12)*$H49</f>
        <v>0</v>
      </c>
      <c r="W49" s="228">
        <f t="shared" si="10"/>
        <v>0</v>
      </c>
    </row>
    <row r="50" spans="1:23" s="9" customFormat="1">
      <c r="B50" s="210" t="s">
        <v>87</v>
      </c>
      <c r="C50" s="230"/>
      <c r="D50" s="203"/>
      <c r="E50" s="211">
        <v>41426</v>
      </c>
      <c r="F50" s="211" t="s">
        <v>178</v>
      </c>
      <c r="G50" s="212" t="s">
        <v>65</v>
      </c>
      <c r="H50" s="226">
        <f>C$24/12</f>
        <v>1.225E-3</v>
      </c>
      <c r="I50" s="227">
        <f>(SUM('1.  LRAMVA Summary'!D$54:D$59)+SUM('1.  LRAMVA Summary'!D$60:D$61)*(MONTH($E50)-1)/12)*$H50</f>
        <v>0</v>
      </c>
      <c r="J50" s="227">
        <f>(SUM('1.  LRAMVA Summary'!E$54:E$59)+SUM('1.  LRAMVA Summary'!E$60:E$61)*(MONTH($E50)-1)/12)*$H50</f>
        <v>0</v>
      </c>
      <c r="K50" s="227">
        <f>(SUM('1.  LRAMVA Summary'!F$54:F$59)+SUM('1.  LRAMVA Summary'!F$60:F$61)*(MONTH($E50)-1)/12)*$H50</f>
        <v>0</v>
      </c>
      <c r="L50" s="227">
        <f>(SUM('1.  LRAMVA Summary'!G$54:G$59)+SUM('1.  LRAMVA Summary'!G$60:G$61)*(MONTH($E50)-1)/12)*$H50</f>
        <v>0</v>
      </c>
      <c r="M50" s="227">
        <f>(SUM('1.  LRAMVA Summary'!H$54:H$59)+SUM('1.  LRAMVA Summary'!H$60:H$61)*(MONTH($E50)-1)/12)*$H50</f>
        <v>0</v>
      </c>
      <c r="N50" s="227">
        <f>(SUM('1.  LRAMVA Summary'!I$54:I$59)+SUM('1.  LRAMVA Summary'!I$60:I$61)*(MONTH($E50)-1)/12)*$H50</f>
        <v>0</v>
      </c>
      <c r="O50" s="227">
        <f>(SUM('1.  LRAMVA Summary'!J$54:J$59)+SUM('1.  LRAMVA Summary'!J$60:J$61)*(MONTH($E50)-1)/12)*$H50</f>
        <v>0</v>
      </c>
      <c r="P50" s="227">
        <f>(SUM('1.  LRAMVA Summary'!K$54:K$59)+SUM('1.  LRAMVA Summary'!K$60:K$61)*(MONTH($E50)-1)/12)*$H50</f>
        <v>0</v>
      </c>
      <c r="Q50" s="227">
        <f>(SUM('1.  LRAMVA Summary'!L$54:L$59)+SUM('1.  LRAMVA Summary'!L$60:L$61)*(MONTH($E50)-1)/12)*$H50</f>
        <v>0</v>
      </c>
      <c r="R50" s="227">
        <f>(SUM('1.  LRAMVA Summary'!M$54:M$59)+SUM('1.  LRAMVA Summary'!M$60:M$61)*(MONTH($E50)-1)/12)*$H50</f>
        <v>0</v>
      </c>
      <c r="S50" s="227">
        <f>(SUM('1.  LRAMVA Summary'!N$54:N$59)+SUM('1.  LRAMVA Summary'!N$60:N$61)*(MONTH($E50)-1)/12)*$H50</f>
        <v>0</v>
      </c>
      <c r="T50" s="227">
        <f>(SUM('1.  LRAMVA Summary'!O$54:O$59)+SUM('1.  LRAMVA Summary'!O$60:O$61)*(MONTH($E50)-1)/12)*$H50</f>
        <v>0</v>
      </c>
      <c r="U50" s="227">
        <f>(SUM('1.  LRAMVA Summary'!P$54:P$59)+SUM('1.  LRAMVA Summary'!P$60:P$61)*(MONTH($E50)-1)/12)*$H50</f>
        <v>0</v>
      </c>
      <c r="V50" s="227">
        <f>(SUM('1.  LRAMVA Summary'!Q$54:Q$59)+SUM('1.  LRAMVA Summary'!Q$60:Q$61)*(MONTH($E50)-1)/12)*$H50</f>
        <v>0</v>
      </c>
      <c r="W50" s="228">
        <f t="shared" si="10"/>
        <v>0</v>
      </c>
    </row>
    <row r="51" spans="1:23" s="9" customFormat="1">
      <c r="B51" s="210" t="s">
        <v>88</v>
      </c>
      <c r="C51" s="230"/>
      <c r="D51" s="203"/>
      <c r="E51" s="211">
        <v>41456</v>
      </c>
      <c r="F51" s="211" t="s">
        <v>178</v>
      </c>
      <c r="G51" s="212" t="s">
        <v>67</v>
      </c>
      <c r="H51" s="229">
        <f>C$25/12</f>
        <v>1.225E-3</v>
      </c>
      <c r="I51" s="227">
        <f>(SUM('1.  LRAMVA Summary'!D$54:D$59)+SUM('1.  LRAMVA Summary'!D$60:D$61)*(MONTH($E51)-1)/12)*$H51</f>
        <v>0</v>
      </c>
      <c r="J51" s="227">
        <f>(SUM('1.  LRAMVA Summary'!E$54:E$59)+SUM('1.  LRAMVA Summary'!E$60:E$61)*(MONTH($E51)-1)/12)*$H51</f>
        <v>0</v>
      </c>
      <c r="K51" s="227">
        <f>(SUM('1.  LRAMVA Summary'!F$54:F$59)+SUM('1.  LRAMVA Summary'!F$60:F$61)*(MONTH($E51)-1)/12)*$H51</f>
        <v>0</v>
      </c>
      <c r="L51" s="227">
        <f>(SUM('1.  LRAMVA Summary'!G$54:G$59)+SUM('1.  LRAMVA Summary'!G$60:G$61)*(MONTH($E51)-1)/12)*$H51</f>
        <v>0</v>
      </c>
      <c r="M51" s="227">
        <f>(SUM('1.  LRAMVA Summary'!H$54:H$59)+SUM('1.  LRAMVA Summary'!H$60:H$61)*(MONTH($E51)-1)/12)*$H51</f>
        <v>0</v>
      </c>
      <c r="N51" s="227">
        <f>(SUM('1.  LRAMVA Summary'!I$54:I$59)+SUM('1.  LRAMVA Summary'!I$60:I$61)*(MONTH($E51)-1)/12)*$H51</f>
        <v>0</v>
      </c>
      <c r="O51" s="227">
        <f>(SUM('1.  LRAMVA Summary'!J$54:J$59)+SUM('1.  LRAMVA Summary'!J$60:J$61)*(MONTH($E51)-1)/12)*$H51</f>
        <v>0</v>
      </c>
      <c r="P51" s="227">
        <f>(SUM('1.  LRAMVA Summary'!K$54:K$59)+SUM('1.  LRAMVA Summary'!K$60:K$61)*(MONTH($E51)-1)/12)*$H51</f>
        <v>0</v>
      </c>
      <c r="Q51" s="227">
        <f>(SUM('1.  LRAMVA Summary'!L$54:L$59)+SUM('1.  LRAMVA Summary'!L$60:L$61)*(MONTH($E51)-1)/12)*$H51</f>
        <v>0</v>
      </c>
      <c r="R51" s="227">
        <f>(SUM('1.  LRAMVA Summary'!M$54:M$59)+SUM('1.  LRAMVA Summary'!M$60:M$61)*(MONTH($E51)-1)/12)*$H51</f>
        <v>0</v>
      </c>
      <c r="S51" s="227">
        <f>(SUM('1.  LRAMVA Summary'!N$54:N$59)+SUM('1.  LRAMVA Summary'!N$60:N$61)*(MONTH($E51)-1)/12)*$H51</f>
        <v>0</v>
      </c>
      <c r="T51" s="227">
        <f>(SUM('1.  LRAMVA Summary'!O$54:O$59)+SUM('1.  LRAMVA Summary'!O$60:O$61)*(MONTH($E51)-1)/12)*$H51</f>
        <v>0</v>
      </c>
      <c r="U51" s="227">
        <f>(SUM('1.  LRAMVA Summary'!P$54:P$59)+SUM('1.  LRAMVA Summary'!P$60:P$61)*(MONTH($E51)-1)/12)*$H51</f>
        <v>0</v>
      </c>
      <c r="V51" s="227">
        <f>(SUM('1.  LRAMVA Summary'!Q$54:Q$59)+SUM('1.  LRAMVA Summary'!Q$60:Q$61)*(MONTH($E51)-1)/12)*$H51</f>
        <v>0</v>
      </c>
      <c r="W51" s="228">
        <f t="shared" si="10"/>
        <v>0</v>
      </c>
    </row>
    <row r="52" spans="1:23" s="9" customFormat="1">
      <c r="B52" s="210" t="s">
        <v>90</v>
      </c>
      <c r="C52" s="230"/>
      <c r="D52" s="203"/>
      <c r="E52" s="211">
        <v>41487</v>
      </c>
      <c r="F52" s="211" t="s">
        <v>178</v>
      </c>
      <c r="G52" s="212" t="s">
        <v>67</v>
      </c>
      <c r="H52" s="226">
        <f>C$25/12</f>
        <v>1.225E-3</v>
      </c>
      <c r="I52" s="227">
        <f>(SUM('1.  LRAMVA Summary'!D$54:D$59)+SUM('1.  LRAMVA Summary'!D$60:D$61)*(MONTH($E52)-1)/12)*$H52</f>
        <v>0</v>
      </c>
      <c r="J52" s="227">
        <f>(SUM('1.  LRAMVA Summary'!E$54:E$59)+SUM('1.  LRAMVA Summary'!E$60:E$61)*(MONTH($E52)-1)/12)*$H52</f>
        <v>0</v>
      </c>
      <c r="K52" s="227">
        <f>(SUM('1.  LRAMVA Summary'!F$54:F$59)+SUM('1.  LRAMVA Summary'!F$60:F$61)*(MONTH($E52)-1)/12)*$H52</f>
        <v>0</v>
      </c>
      <c r="L52" s="227">
        <f>(SUM('1.  LRAMVA Summary'!G$54:G$59)+SUM('1.  LRAMVA Summary'!G$60:G$61)*(MONTH($E52)-1)/12)*$H52</f>
        <v>0</v>
      </c>
      <c r="M52" s="227">
        <f>(SUM('1.  LRAMVA Summary'!H$54:H$59)+SUM('1.  LRAMVA Summary'!H$60:H$61)*(MONTH($E52)-1)/12)*$H52</f>
        <v>0</v>
      </c>
      <c r="N52" s="227">
        <f>(SUM('1.  LRAMVA Summary'!I$54:I$59)+SUM('1.  LRAMVA Summary'!I$60:I$61)*(MONTH($E52)-1)/12)*$H52</f>
        <v>0</v>
      </c>
      <c r="O52" s="227">
        <f>(SUM('1.  LRAMVA Summary'!J$54:J$59)+SUM('1.  LRAMVA Summary'!J$60:J$61)*(MONTH($E52)-1)/12)*$H52</f>
        <v>0</v>
      </c>
      <c r="P52" s="227">
        <f>(SUM('1.  LRAMVA Summary'!K$54:K$59)+SUM('1.  LRAMVA Summary'!K$60:K$61)*(MONTH($E52)-1)/12)*$H52</f>
        <v>0</v>
      </c>
      <c r="Q52" s="227">
        <f>(SUM('1.  LRAMVA Summary'!L$54:L$59)+SUM('1.  LRAMVA Summary'!L$60:L$61)*(MONTH($E52)-1)/12)*$H52</f>
        <v>0</v>
      </c>
      <c r="R52" s="227">
        <f>(SUM('1.  LRAMVA Summary'!M$54:M$59)+SUM('1.  LRAMVA Summary'!M$60:M$61)*(MONTH($E52)-1)/12)*$H52</f>
        <v>0</v>
      </c>
      <c r="S52" s="227">
        <f>(SUM('1.  LRAMVA Summary'!N$54:N$59)+SUM('1.  LRAMVA Summary'!N$60:N$61)*(MONTH($E52)-1)/12)*$H52</f>
        <v>0</v>
      </c>
      <c r="T52" s="227">
        <f>(SUM('1.  LRAMVA Summary'!O$54:O$59)+SUM('1.  LRAMVA Summary'!O$60:O$61)*(MONTH($E52)-1)/12)*$H52</f>
        <v>0</v>
      </c>
      <c r="U52" s="227">
        <f>(SUM('1.  LRAMVA Summary'!P$54:P$59)+SUM('1.  LRAMVA Summary'!P$60:P$61)*(MONTH($E52)-1)/12)*$H52</f>
        <v>0</v>
      </c>
      <c r="V52" s="227">
        <f>(SUM('1.  LRAMVA Summary'!Q$54:Q$59)+SUM('1.  LRAMVA Summary'!Q$60:Q$61)*(MONTH($E52)-1)/12)*$H52</f>
        <v>0</v>
      </c>
      <c r="W52" s="228">
        <f t="shared" si="10"/>
        <v>0</v>
      </c>
    </row>
    <row r="53" spans="1:23" s="9" customFormat="1">
      <c r="B53" s="210" t="s">
        <v>89</v>
      </c>
      <c r="C53" s="230"/>
      <c r="D53" s="203"/>
      <c r="E53" s="211">
        <v>41518</v>
      </c>
      <c r="F53" s="211" t="s">
        <v>178</v>
      </c>
      <c r="G53" s="212" t="s">
        <v>67</v>
      </c>
      <c r="H53" s="226">
        <f>C$25/12</f>
        <v>1.225E-3</v>
      </c>
      <c r="I53" s="227">
        <f>(SUM('1.  LRAMVA Summary'!D$54:D$59)+SUM('1.  LRAMVA Summary'!D$60:D$61)*(MONTH($E53)-1)/12)*$H53</f>
        <v>0</v>
      </c>
      <c r="J53" s="227">
        <f>(SUM('1.  LRAMVA Summary'!E$54:E$59)+SUM('1.  LRAMVA Summary'!E$60:E$61)*(MONTH($E53)-1)/12)*$H53</f>
        <v>0</v>
      </c>
      <c r="K53" s="227">
        <f>(SUM('1.  LRAMVA Summary'!F$54:F$59)+SUM('1.  LRAMVA Summary'!F$60:F$61)*(MONTH($E53)-1)/12)*$H53</f>
        <v>0</v>
      </c>
      <c r="L53" s="227">
        <f>(SUM('1.  LRAMVA Summary'!G$54:G$59)+SUM('1.  LRAMVA Summary'!G$60:G$61)*(MONTH($E53)-1)/12)*$H53</f>
        <v>0</v>
      </c>
      <c r="M53" s="227">
        <f>(SUM('1.  LRAMVA Summary'!H$54:H$59)+SUM('1.  LRAMVA Summary'!H$60:H$61)*(MONTH($E53)-1)/12)*$H53</f>
        <v>0</v>
      </c>
      <c r="N53" s="227">
        <f>(SUM('1.  LRAMVA Summary'!I$54:I$59)+SUM('1.  LRAMVA Summary'!I$60:I$61)*(MONTH($E53)-1)/12)*$H53</f>
        <v>0</v>
      </c>
      <c r="O53" s="227">
        <f>(SUM('1.  LRAMVA Summary'!J$54:J$59)+SUM('1.  LRAMVA Summary'!J$60:J$61)*(MONTH($E53)-1)/12)*$H53</f>
        <v>0</v>
      </c>
      <c r="P53" s="227">
        <f>(SUM('1.  LRAMVA Summary'!K$54:K$59)+SUM('1.  LRAMVA Summary'!K$60:K$61)*(MONTH($E53)-1)/12)*$H53</f>
        <v>0</v>
      </c>
      <c r="Q53" s="227">
        <f>(SUM('1.  LRAMVA Summary'!L$54:L$59)+SUM('1.  LRAMVA Summary'!L$60:L$61)*(MONTH($E53)-1)/12)*$H53</f>
        <v>0</v>
      </c>
      <c r="R53" s="227">
        <f>(SUM('1.  LRAMVA Summary'!M$54:M$59)+SUM('1.  LRAMVA Summary'!M$60:M$61)*(MONTH($E53)-1)/12)*$H53</f>
        <v>0</v>
      </c>
      <c r="S53" s="227">
        <f>(SUM('1.  LRAMVA Summary'!N$54:N$59)+SUM('1.  LRAMVA Summary'!N$60:N$61)*(MONTH($E53)-1)/12)*$H53</f>
        <v>0</v>
      </c>
      <c r="T53" s="227">
        <f>(SUM('1.  LRAMVA Summary'!O$54:O$59)+SUM('1.  LRAMVA Summary'!O$60:O$61)*(MONTH($E53)-1)/12)*$H53</f>
        <v>0</v>
      </c>
      <c r="U53" s="227">
        <f>(SUM('1.  LRAMVA Summary'!P$54:P$59)+SUM('1.  LRAMVA Summary'!P$60:P$61)*(MONTH($E53)-1)/12)*$H53</f>
        <v>0</v>
      </c>
      <c r="V53" s="227">
        <f>(SUM('1.  LRAMVA Summary'!Q$54:Q$59)+SUM('1.  LRAMVA Summary'!Q$60:Q$61)*(MONTH($E53)-1)/12)*$H53</f>
        <v>0</v>
      </c>
      <c r="W53" s="228">
        <f t="shared" si="10"/>
        <v>0</v>
      </c>
    </row>
    <row r="54" spans="1:23" s="9" customFormat="1">
      <c r="B54" s="232" t="s">
        <v>91</v>
      </c>
      <c r="C54" s="233"/>
      <c r="D54" s="203"/>
      <c r="E54" s="211">
        <v>41548</v>
      </c>
      <c r="F54" s="211" t="s">
        <v>178</v>
      </c>
      <c r="G54" s="212" t="s">
        <v>68</v>
      </c>
      <c r="H54" s="229">
        <f>C$26/12</f>
        <v>1.225E-3</v>
      </c>
      <c r="I54" s="227">
        <f>(SUM('1.  LRAMVA Summary'!D$54:D$59)+SUM('1.  LRAMVA Summary'!D$60:D$61)*(MONTH($E54)-1)/12)*$H54</f>
        <v>0</v>
      </c>
      <c r="J54" s="227">
        <f>(SUM('1.  LRAMVA Summary'!E$54:E$59)+SUM('1.  LRAMVA Summary'!E$60:E$61)*(MONTH($E54)-1)/12)*$H54</f>
        <v>0</v>
      </c>
      <c r="K54" s="227">
        <f>(SUM('1.  LRAMVA Summary'!F$54:F$59)+SUM('1.  LRAMVA Summary'!F$60:F$61)*(MONTH($E54)-1)/12)*$H54</f>
        <v>0</v>
      </c>
      <c r="L54" s="227">
        <f>(SUM('1.  LRAMVA Summary'!G$54:G$59)+SUM('1.  LRAMVA Summary'!G$60:G$61)*(MONTH($E54)-1)/12)*$H54</f>
        <v>0</v>
      </c>
      <c r="M54" s="227">
        <f>(SUM('1.  LRAMVA Summary'!H$54:H$59)+SUM('1.  LRAMVA Summary'!H$60:H$61)*(MONTH($E54)-1)/12)*$H54</f>
        <v>0</v>
      </c>
      <c r="N54" s="227">
        <f>(SUM('1.  LRAMVA Summary'!I$54:I$59)+SUM('1.  LRAMVA Summary'!I$60:I$61)*(MONTH($E54)-1)/12)*$H54</f>
        <v>0</v>
      </c>
      <c r="O54" s="227">
        <f>(SUM('1.  LRAMVA Summary'!J$54:J$59)+SUM('1.  LRAMVA Summary'!J$60:J$61)*(MONTH($E54)-1)/12)*$H54</f>
        <v>0</v>
      </c>
      <c r="P54" s="227">
        <f>(SUM('1.  LRAMVA Summary'!K$54:K$59)+SUM('1.  LRAMVA Summary'!K$60:K$61)*(MONTH($E54)-1)/12)*$H54</f>
        <v>0</v>
      </c>
      <c r="Q54" s="227">
        <f>(SUM('1.  LRAMVA Summary'!L$54:L$59)+SUM('1.  LRAMVA Summary'!L$60:L$61)*(MONTH($E54)-1)/12)*$H54</f>
        <v>0</v>
      </c>
      <c r="R54" s="227">
        <f>(SUM('1.  LRAMVA Summary'!M$54:M$59)+SUM('1.  LRAMVA Summary'!M$60:M$61)*(MONTH($E54)-1)/12)*$H54</f>
        <v>0</v>
      </c>
      <c r="S54" s="227">
        <f>(SUM('1.  LRAMVA Summary'!N$54:N$59)+SUM('1.  LRAMVA Summary'!N$60:N$61)*(MONTH($E54)-1)/12)*$H54</f>
        <v>0</v>
      </c>
      <c r="T54" s="227">
        <f>(SUM('1.  LRAMVA Summary'!O$54:O$59)+SUM('1.  LRAMVA Summary'!O$60:O$61)*(MONTH($E54)-1)/12)*$H54</f>
        <v>0</v>
      </c>
      <c r="U54" s="227">
        <f>(SUM('1.  LRAMVA Summary'!P$54:P$59)+SUM('1.  LRAMVA Summary'!P$60:P$61)*(MONTH($E54)-1)/12)*$H54</f>
        <v>0</v>
      </c>
      <c r="V54" s="227">
        <f>(SUM('1.  LRAMVA Summary'!Q$54:Q$59)+SUM('1.  LRAMVA Summary'!Q$60:Q$61)*(MONTH($E54)-1)/12)*$H54</f>
        <v>0</v>
      </c>
      <c r="W54" s="228">
        <f t="shared" si="10"/>
        <v>0</v>
      </c>
    </row>
    <row r="55" spans="1:23" s="9" customFormat="1">
      <c r="D55" s="203"/>
      <c r="E55" s="211">
        <v>41579</v>
      </c>
      <c r="F55" s="211" t="s">
        <v>178</v>
      </c>
      <c r="G55" s="212" t="s">
        <v>68</v>
      </c>
      <c r="H55" s="226">
        <f>C$26/12</f>
        <v>1.225E-3</v>
      </c>
      <c r="I55" s="227">
        <f>(SUM('1.  LRAMVA Summary'!D$54:D$59)+SUM('1.  LRAMVA Summary'!D$60:D$61)*(MONTH($E55)-1)/12)*$H55</f>
        <v>0</v>
      </c>
      <c r="J55" s="227">
        <f>(SUM('1.  LRAMVA Summary'!E$54:E$59)+SUM('1.  LRAMVA Summary'!E$60:E$61)*(MONTH($E55)-1)/12)*$H55</f>
        <v>0</v>
      </c>
      <c r="K55" s="227">
        <f>(SUM('1.  LRAMVA Summary'!F$54:F$59)+SUM('1.  LRAMVA Summary'!F$60:F$61)*(MONTH($E55)-1)/12)*$H55</f>
        <v>0</v>
      </c>
      <c r="L55" s="227">
        <f>(SUM('1.  LRAMVA Summary'!G$54:G$59)+SUM('1.  LRAMVA Summary'!G$60:G$61)*(MONTH($E55)-1)/12)*$H55</f>
        <v>0</v>
      </c>
      <c r="M55" s="227">
        <f>(SUM('1.  LRAMVA Summary'!H$54:H$59)+SUM('1.  LRAMVA Summary'!H$60:H$61)*(MONTH($E55)-1)/12)*$H55</f>
        <v>0</v>
      </c>
      <c r="N55" s="227">
        <f>(SUM('1.  LRAMVA Summary'!I$54:I$59)+SUM('1.  LRAMVA Summary'!I$60:I$61)*(MONTH($E55)-1)/12)*$H55</f>
        <v>0</v>
      </c>
      <c r="O55" s="227">
        <f>(SUM('1.  LRAMVA Summary'!J$54:J$59)+SUM('1.  LRAMVA Summary'!J$60:J$61)*(MONTH($E55)-1)/12)*$H55</f>
        <v>0</v>
      </c>
      <c r="P55" s="227">
        <f>(SUM('1.  LRAMVA Summary'!K$54:K$59)+SUM('1.  LRAMVA Summary'!K$60:K$61)*(MONTH($E55)-1)/12)*$H55</f>
        <v>0</v>
      </c>
      <c r="Q55" s="227">
        <f>(SUM('1.  LRAMVA Summary'!L$54:L$59)+SUM('1.  LRAMVA Summary'!L$60:L$61)*(MONTH($E55)-1)/12)*$H55</f>
        <v>0</v>
      </c>
      <c r="R55" s="227">
        <f>(SUM('1.  LRAMVA Summary'!M$54:M$59)+SUM('1.  LRAMVA Summary'!M$60:M$61)*(MONTH($E55)-1)/12)*$H55</f>
        <v>0</v>
      </c>
      <c r="S55" s="227">
        <f>(SUM('1.  LRAMVA Summary'!N$54:N$59)+SUM('1.  LRAMVA Summary'!N$60:N$61)*(MONTH($E55)-1)/12)*$H55</f>
        <v>0</v>
      </c>
      <c r="T55" s="227">
        <f>(SUM('1.  LRAMVA Summary'!O$54:O$59)+SUM('1.  LRAMVA Summary'!O$60:O$61)*(MONTH($E55)-1)/12)*$H55</f>
        <v>0</v>
      </c>
      <c r="U55" s="227">
        <f>(SUM('1.  LRAMVA Summary'!P$54:P$59)+SUM('1.  LRAMVA Summary'!P$60:P$61)*(MONTH($E55)-1)/12)*$H55</f>
        <v>0</v>
      </c>
      <c r="V55" s="227">
        <f>(SUM('1.  LRAMVA Summary'!Q$54:Q$59)+SUM('1.  LRAMVA Summary'!Q$60:Q$61)*(MONTH($E55)-1)/12)*$H55</f>
        <v>0</v>
      </c>
      <c r="W55" s="228">
        <f t="shared" si="10"/>
        <v>0</v>
      </c>
    </row>
    <row r="56" spans="1:23" s="9" customFormat="1" ht="15.75">
      <c r="B56" s="180" t="s">
        <v>181</v>
      </c>
      <c r="C56" s="27"/>
      <c r="D56" s="203"/>
      <c r="E56" s="211">
        <v>41609</v>
      </c>
      <c r="F56" s="211" t="s">
        <v>178</v>
      </c>
      <c r="G56" s="212" t="s">
        <v>68</v>
      </c>
      <c r="H56" s="226">
        <f>C$26/12</f>
        <v>1.225E-3</v>
      </c>
      <c r="I56" s="227">
        <f>(SUM('1.  LRAMVA Summary'!D$54:D$59)+SUM('1.  LRAMVA Summary'!D$60:D$61)*(MONTH($E56)-1)/12)*$H56</f>
        <v>0</v>
      </c>
      <c r="J56" s="227">
        <f>(SUM('1.  LRAMVA Summary'!E$54:E$59)+SUM('1.  LRAMVA Summary'!E$60:E$61)*(MONTH($E56)-1)/12)*$H56</f>
        <v>0</v>
      </c>
      <c r="K56" s="227">
        <f>(SUM('1.  LRAMVA Summary'!F$54:F$59)+SUM('1.  LRAMVA Summary'!F$60:F$61)*(MONTH($E56)-1)/12)*$H56</f>
        <v>0</v>
      </c>
      <c r="L56" s="227">
        <f>(SUM('1.  LRAMVA Summary'!G$54:G$59)+SUM('1.  LRAMVA Summary'!G$60:G$61)*(MONTH($E56)-1)/12)*$H56</f>
        <v>0</v>
      </c>
      <c r="M56" s="227">
        <f>(SUM('1.  LRAMVA Summary'!H$54:H$59)+SUM('1.  LRAMVA Summary'!H$60:H$61)*(MONTH($E56)-1)/12)*$H56</f>
        <v>0</v>
      </c>
      <c r="N56" s="227">
        <f>(SUM('1.  LRAMVA Summary'!I$54:I$59)+SUM('1.  LRAMVA Summary'!I$60:I$61)*(MONTH($E56)-1)/12)*$H56</f>
        <v>0</v>
      </c>
      <c r="O56" s="227">
        <f>(SUM('1.  LRAMVA Summary'!J$54:J$59)+SUM('1.  LRAMVA Summary'!J$60:J$61)*(MONTH($E56)-1)/12)*$H56</f>
        <v>0</v>
      </c>
      <c r="P56" s="227">
        <f>(SUM('1.  LRAMVA Summary'!K$54:K$59)+SUM('1.  LRAMVA Summary'!K$60:K$61)*(MONTH($E56)-1)/12)*$H56</f>
        <v>0</v>
      </c>
      <c r="Q56" s="227">
        <f>(SUM('1.  LRAMVA Summary'!L$54:L$59)+SUM('1.  LRAMVA Summary'!L$60:L$61)*(MONTH($E56)-1)/12)*$H56</f>
        <v>0</v>
      </c>
      <c r="R56" s="227">
        <f>(SUM('1.  LRAMVA Summary'!M$54:M$59)+SUM('1.  LRAMVA Summary'!M$60:M$61)*(MONTH($E56)-1)/12)*$H56</f>
        <v>0</v>
      </c>
      <c r="S56" s="227">
        <f>(SUM('1.  LRAMVA Summary'!N$54:N$59)+SUM('1.  LRAMVA Summary'!N$60:N$61)*(MONTH($E56)-1)/12)*$H56</f>
        <v>0</v>
      </c>
      <c r="T56" s="227">
        <f>(SUM('1.  LRAMVA Summary'!O$54:O$59)+SUM('1.  LRAMVA Summary'!O$60:O$61)*(MONTH($E56)-1)/12)*$H56</f>
        <v>0</v>
      </c>
      <c r="U56" s="227">
        <f>(SUM('1.  LRAMVA Summary'!P$54:P$59)+SUM('1.  LRAMVA Summary'!P$60:P$61)*(MONTH($E56)-1)/12)*$H56</f>
        <v>0</v>
      </c>
      <c r="V56" s="227">
        <f>(SUM('1.  LRAMVA Summary'!Q$54:Q$59)+SUM('1.  LRAMVA Summary'!Q$60:Q$61)*(MONTH($E56)-1)/12)*$H56</f>
        <v>0</v>
      </c>
      <c r="W56" s="228">
        <f t="shared" si="10"/>
        <v>0</v>
      </c>
    </row>
    <row r="57" spans="1:23" s="9" customFormat="1" ht="15.75" thickBot="1">
      <c r="B57" s="27"/>
      <c r="C57" s="27"/>
      <c r="D57" s="203"/>
      <c r="E57" s="213" t="s">
        <v>462</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75" thickTop="1">
      <c r="D58" s="203"/>
      <c r="E58" s="217" t="s">
        <v>66</v>
      </c>
      <c r="F58" s="217"/>
      <c r="G58" s="218"/>
      <c r="H58" s="219"/>
      <c r="I58" s="220"/>
      <c r="J58" s="220"/>
      <c r="K58" s="220"/>
      <c r="L58" s="220"/>
      <c r="M58" s="220"/>
      <c r="N58" s="220"/>
      <c r="O58" s="220"/>
      <c r="P58" s="220"/>
      <c r="Q58" s="220"/>
      <c r="R58" s="220"/>
      <c r="S58" s="220"/>
      <c r="T58" s="220"/>
      <c r="U58" s="220"/>
      <c r="V58" s="220"/>
      <c r="W58" s="221"/>
    </row>
    <row r="59" spans="1:23" s="9" customFormat="1">
      <c r="D59" s="203"/>
      <c r="E59" s="222" t="s">
        <v>426</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D60" s="203"/>
      <c r="E60" s="211">
        <v>41640</v>
      </c>
      <c r="F60" s="211" t="s">
        <v>179</v>
      </c>
      <c r="G60" s="212" t="s">
        <v>64</v>
      </c>
      <c r="H60" s="229">
        <f>C$27/12</f>
        <v>1.225E-3</v>
      </c>
      <c r="I60" s="227">
        <f>(SUM('1.  LRAMVA Summary'!D$54:D$62)+SUM('1.  LRAMVA Summary'!D$63:D$64)*(MONTH($E60)-1)/12)*$H60</f>
        <v>0</v>
      </c>
      <c r="J60" s="227">
        <f>(SUM('1.  LRAMVA Summary'!E$54:E$62)+SUM('1.  LRAMVA Summary'!E$63:E$64)*(MONTH($E60)-1)/12)*$H60</f>
        <v>0</v>
      </c>
      <c r="K60" s="227">
        <f>(SUM('1.  LRAMVA Summary'!F$54:F$62)+SUM('1.  LRAMVA Summary'!F$63:F$64)*(MONTH($E60)-1)/12)*$H60</f>
        <v>0</v>
      </c>
      <c r="L60" s="227">
        <f>(SUM('1.  LRAMVA Summary'!G$54:G$62)+SUM('1.  LRAMVA Summary'!G$63:G$64)*(MONTH($E60)-1)/12)*$H60</f>
        <v>0</v>
      </c>
      <c r="M60" s="227">
        <f>(SUM('1.  LRAMVA Summary'!H$54:H$62)+SUM('1.  LRAMVA Summary'!H$63:H$64)*(MONTH($E60)-1)/12)*$H60</f>
        <v>0</v>
      </c>
      <c r="N60" s="227">
        <f>(SUM('1.  LRAMVA Summary'!I$54:I$62)+SUM('1.  LRAMVA Summary'!I$63:I$64)*(MONTH($E60)-1)/12)*$H60</f>
        <v>0</v>
      </c>
      <c r="O60" s="227">
        <f>(SUM('1.  LRAMVA Summary'!J$54:J$62)+SUM('1.  LRAMVA Summary'!J$63:J$64)*(MONTH($E60)-1)/12)*$H60</f>
        <v>0</v>
      </c>
      <c r="P60" s="227">
        <f>(SUM('1.  LRAMVA Summary'!K$54:K$62)+SUM('1.  LRAMVA Summary'!K$63:K$64)*(MONTH($E60)-1)/12)*$H60</f>
        <v>0</v>
      </c>
      <c r="Q60" s="227">
        <f>(SUM('1.  LRAMVA Summary'!L$54:L$62)+SUM('1.  LRAMVA Summary'!L$63:L$64)*(MONTH($E60)-1)/12)*$H60</f>
        <v>0</v>
      </c>
      <c r="R60" s="227">
        <f>(SUM('1.  LRAMVA Summary'!M$54:M$62)+SUM('1.  LRAMVA Summary'!M$63:M$64)*(MONTH($E60)-1)/12)*$H60</f>
        <v>0</v>
      </c>
      <c r="S60" s="227">
        <f>(SUM('1.  LRAMVA Summary'!N$54:N$62)+SUM('1.  LRAMVA Summary'!N$63:N$64)*(MONTH($E60)-1)/12)*$H60</f>
        <v>0</v>
      </c>
      <c r="T60" s="227">
        <f>(SUM('1.  LRAMVA Summary'!O$54:O$62)+SUM('1.  LRAMVA Summary'!O$63:O$64)*(MONTH($E60)-1)/12)*$H60</f>
        <v>0</v>
      </c>
      <c r="U60" s="227">
        <f>(SUM('1.  LRAMVA Summary'!P$54:P$62)+SUM('1.  LRAMVA Summary'!P$63:P$64)*(MONTH($E60)-1)/12)*$H60</f>
        <v>0</v>
      </c>
      <c r="V60" s="227">
        <f>(SUM('1.  LRAMVA Summary'!Q$54:Q$62)+SUM('1.  LRAMVA Summary'!Q$63:Q$64)*(MONTH($E60)-1)/12)*$H60</f>
        <v>0</v>
      </c>
      <c r="W60" s="228">
        <f>SUM(I60:V60)</f>
        <v>0</v>
      </c>
    </row>
    <row r="61" spans="1:23" s="9" customFormat="1">
      <c r="A61" s="28"/>
      <c r="E61" s="211">
        <v>41671</v>
      </c>
      <c r="F61" s="211" t="s">
        <v>179</v>
      </c>
      <c r="G61" s="212" t="s">
        <v>64</v>
      </c>
      <c r="H61" s="226">
        <f>C$27/12</f>
        <v>1.225E-3</v>
      </c>
      <c r="I61" s="227">
        <f>(SUM('1.  LRAMVA Summary'!D$54:D$62)+SUM('1.  LRAMVA Summary'!D$63:D$64)*(MONTH($E61)-1)/12)*$H61</f>
        <v>0</v>
      </c>
      <c r="J61" s="227">
        <f>(SUM('1.  LRAMVA Summary'!E$54:E$62)+SUM('1.  LRAMVA Summary'!E$63:E$64)*(MONTH($E61)-1)/12)*$H61</f>
        <v>0</v>
      </c>
      <c r="K61" s="227">
        <f>(SUM('1.  LRAMVA Summary'!F$54:F$62)+SUM('1.  LRAMVA Summary'!F$63:F$64)*(MONTH($E61)-1)/12)*$H61</f>
        <v>0</v>
      </c>
      <c r="L61" s="227">
        <f>(SUM('1.  LRAMVA Summary'!G$54:G$62)+SUM('1.  LRAMVA Summary'!G$63:G$64)*(MONTH($E61)-1)/12)*$H61</f>
        <v>0</v>
      </c>
      <c r="M61" s="227">
        <f>(SUM('1.  LRAMVA Summary'!H$54:H$62)+SUM('1.  LRAMVA Summary'!H$63:H$64)*(MONTH($E61)-1)/12)*$H61</f>
        <v>0</v>
      </c>
      <c r="N61" s="227">
        <f>(SUM('1.  LRAMVA Summary'!I$54:I$62)+SUM('1.  LRAMVA Summary'!I$63:I$64)*(MONTH($E61)-1)/12)*$H61</f>
        <v>0</v>
      </c>
      <c r="O61" s="227">
        <f>(SUM('1.  LRAMVA Summary'!J$54:J$62)+SUM('1.  LRAMVA Summary'!J$63:J$64)*(MONTH($E61)-1)/12)*$H61</f>
        <v>0</v>
      </c>
      <c r="P61" s="227">
        <f>(SUM('1.  LRAMVA Summary'!K$54:K$62)+SUM('1.  LRAMVA Summary'!K$63:K$64)*(MONTH($E61)-1)/12)*$H61</f>
        <v>0</v>
      </c>
      <c r="Q61" s="227">
        <f>(SUM('1.  LRAMVA Summary'!L$54:L$62)+SUM('1.  LRAMVA Summary'!L$63:L$64)*(MONTH($E61)-1)/12)*$H61</f>
        <v>0</v>
      </c>
      <c r="R61" s="227">
        <f>(SUM('1.  LRAMVA Summary'!M$54:M$62)+SUM('1.  LRAMVA Summary'!M$63:M$64)*(MONTH($E61)-1)/12)*$H61</f>
        <v>0</v>
      </c>
      <c r="S61" s="227">
        <f>(SUM('1.  LRAMVA Summary'!N$54:N$62)+SUM('1.  LRAMVA Summary'!N$63:N$64)*(MONTH($E61)-1)/12)*$H61</f>
        <v>0</v>
      </c>
      <c r="T61" s="227">
        <f>(SUM('1.  LRAMVA Summary'!O$54:O$62)+SUM('1.  LRAMVA Summary'!O$63:O$64)*(MONTH($E61)-1)/12)*$H61</f>
        <v>0</v>
      </c>
      <c r="U61" s="227">
        <f>(SUM('1.  LRAMVA Summary'!P$54:P$62)+SUM('1.  LRAMVA Summary'!P$63:P$64)*(MONTH($E61)-1)/12)*$H61</f>
        <v>0</v>
      </c>
      <c r="V61" s="227">
        <f>(SUM('1.  LRAMVA Summary'!Q$54:Q$62)+SUM('1.  LRAMVA Summary'!Q$63:Q$64)*(MONTH($E61)-1)/12)*$H61</f>
        <v>0</v>
      </c>
      <c r="W61" s="228">
        <f t="shared" ref="W61:W71" si="15">SUM(I61:V61)</f>
        <v>0</v>
      </c>
    </row>
    <row r="62" spans="1:23" s="9" customFormat="1">
      <c r="B62" s="66"/>
      <c r="E62" s="211">
        <v>41699</v>
      </c>
      <c r="F62" s="211" t="s">
        <v>179</v>
      </c>
      <c r="G62" s="212" t="s">
        <v>64</v>
      </c>
      <c r="H62" s="226">
        <f>C$27/12</f>
        <v>1.225E-3</v>
      </c>
      <c r="I62" s="227">
        <f>(SUM('1.  LRAMVA Summary'!D$54:D$62)+SUM('1.  LRAMVA Summary'!D$63:D$64)*(MONTH($E62)-1)/12)*$H62</f>
        <v>0</v>
      </c>
      <c r="J62" s="227">
        <f>(SUM('1.  LRAMVA Summary'!E$54:E$62)+SUM('1.  LRAMVA Summary'!E$63:E$64)*(MONTH($E62)-1)/12)*$H62</f>
        <v>0</v>
      </c>
      <c r="K62" s="227">
        <f>(SUM('1.  LRAMVA Summary'!F$54:F$62)+SUM('1.  LRAMVA Summary'!F$63:F$64)*(MONTH($E62)-1)/12)*$H62</f>
        <v>0</v>
      </c>
      <c r="L62" s="227">
        <f>(SUM('1.  LRAMVA Summary'!G$54:G$62)+SUM('1.  LRAMVA Summary'!G$63:G$64)*(MONTH($E62)-1)/12)*$H62</f>
        <v>0</v>
      </c>
      <c r="M62" s="227">
        <f>(SUM('1.  LRAMVA Summary'!H$54:H$62)+SUM('1.  LRAMVA Summary'!H$63:H$64)*(MONTH($E62)-1)/12)*$H62</f>
        <v>0</v>
      </c>
      <c r="N62" s="227">
        <f>(SUM('1.  LRAMVA Summary'!I$54:I$62)+SUM('1.  LRAMVA Summary'!I$63:I$64)*(MONTH($E62)-1)/12)*$H62</f>
        <v>0</v>
      </c>
      <c r="O62" s="227">
        <f>(SUM('1.  LRAMVA Summary'!J$54:J$62)+SUM('1.  LRAMVA Summary'!J$63:J$64)*(MONTH($E62)-1)/12)*$H62</f>
        <v>0</v>
      </c>
      <c r="P62" s="227">
        <f>(SUM('1.  LRAMVA Summary'!K$54:K$62)+SUM('1.  LRAMVA Summary'!K$63:K$64)*(MONTH($E62)-1)/12)*$H62</f>
        <v>0</v>
      </c>
      <c r="Q62" s="227">
        <f>(SUM('1.  LRAMVA Summary'!L$54:L$62)+SUM('1.  LRAMVA Summary'!L$63:L$64)*(MONTH($E62)-1)/12)*$H62</f>
        <v>0</v>
      </c>
      <c r="R62" s="227">
        <f>(SUM('1.  LRAMVA Summary'!M$54:M$62)+SUM('1.  LRAMVA Summary'!M$63:M$64)*(MONTH($E62)-1)/12)*$H62</f>
        <v>0</v>
      </c>
      <c r="S62" s="227">
        <f>(SUM('1.  LRAMVA Summary'!N$54:N$62)+SUM('1.  LRAMVA Summary'!N$63:N$64)*(MONTH($E62)-1)/12)*$H62</f>
        <v>0</v>
      </c>
      <c r="T62" s="227">
        <f>(SUM('1.  LRAMVA Summary'!O$54:O$62)+SUM('1.  LRAMVA Summary'!O$63:O$64)*(MONTH($E62)-1)/12)*$H62</f>
        <v>0</v>
      </c>
      <c r="U62" s="227">
        <f>(SUM('1.  LRAMVA Summary'!P$54:P$62)+SUM('1.  LRAMVA Summary'!P$63:P$64)*(MONTH($E62)-1)/12)*$H62</f>
        <v>0</v>
      </c>
      <c r="V62" s="227">
        <f>(SUM('1.  LRAMVA Summary'!Q$54:Q$62)+SUM('1.  LRAMVA Summary'!Q$63:Q$64)*(MONTH($E62)-1)/12)*$H62</f>
        <v>0</v>
      </c>
      <c r="W62" s="228">
        <f t="shared" si="15"/>
        <v>0</v>
      </c>
    </row>
    <row r="63" spans="1:23" s="9" customFormat="1">
      <c r="B63" s="66"/>
      <c r="E63" s="211">
        <v>41730</v>
      </c>
      <c r="F63" s="211" t="s">
        <v>179</v>
      </c>
      <c r="G63" s="212" t="s">
        <v>65</v>
      </c>
      <c r="H63" s="229">
        <f>C$28/12</f>
        <v>1.225E-3</v>
      </c>
      <c r="I63" s="227">
        <f>(SUM('1.  LRAMVA Summary'!D$54:D$62)+SUM('1.  LRAMVA Summary'!D$63:D$64)*(MONTH($E63)-1)/12)*$H63</f>
        <v>0</v>
      </c>
      <c r="J63" s="227">
        <f>(SUM('1.  LRAMVA Summary'!E$54:E$62)+SUM('1.  LRAMVA Summary'!E$63:E$64)*(MONTH($E63)-1)/12)*$H63</f>
        <v>0</v>
      </c>
      <c r="K63" s="227">
        <f>(SUM('1.  LRAMVA Summary'!F$54:F$62)+SUM('1.  LRAMVA Summary'!F$63:F$64)*(MONTH($E63)-1)/12)*$H63</f>
        <v>0</v>
      </c>
      <c r="L63" s="227">
        <f>(SUM('1.  LRAMVA Summary'!G$54:G$62)+SUM('1.  LRAMVA Summary'!G$63:G$64)*(MONTH($E63)-1)/12)*$H63</f>
        <v>0</v>
      </c>
      <c r="M63" s="227">
        <f>(SUM('1.  LRAMVA Summary'!H$54:H$62)+SUM('1.  LRAMVA Summary'!H$63:H$64)*(MONTH($E63)-1)/12)*$H63</f>
        <v>0</v>
      </c>
      <c r="N63" s="227">
        <f>(SUM('1.  LRAMVA Summary'!I$54:I$62)+SUM('1.  LRAMVA Summary'!I$63:I$64)*(MONTH($E63)-1)/12)*$H63</f>
        <v>0</v>
      </c>
      <c r="O63" s="227">
        <f>(SUM('1.  LRAMVA Summary'!J$54:J$62)+SUM('1.  LRAMVA Summary'!J$63:J$64)*(MONTH($E63)-1)/12)*$H63</f>
        <v>0</v>
      </c>
      <c r="P63" s="227">
        <f>(SUM('1.  LRAMVA Summary'!K$54:K$62)+SUM('1.  LRAMVA Summary'!K$63:K$64)*(MONTH($E63)-1)/12)*$H63</f>
        <v>0</v>
      </c>
      <c r="Q63" s="227">
        <f>(SUM('1.  LRAMVA Summary'!L$54:L$62)+SUM('1.  LRAMVA Summary'!L$63:L$64)*(MONTH($E63)-1)/12)*$H63</f>
        <v>0</v>
      </c>
      <c r="R63" s="227">
        <f>(SUM('1.  LRAMVA Summary'!M$54:M$62)+SUM('1.  LRAMVA Summary'!M$63:M$64)*(MONTH($E63)-1)/12)*$H63</f>
        <v>0</v>
      </c>
      <c r="S63" s="227">
        <f>(SUM('1.  LRAMVA Summary'!N$54:N$62)+SUM('1.  LRAMVA Summary'!N$63:N$64)*(MONTH($E63)-1)/12)*$H63</f>
        <v>0</v>
      </c>
      <c r="T63" s="227">
        <f>(SUM('1.  LRAMVA Summary'!O$54:O$62)+SUM('1.  LRAMVA Summary'!O$63:O$64)*(MONTH($E63)-1)/12)*$H63</f>
        <v>0</v>
      </c>
      <c r="U63" s="227">
        <f>(SUM('1.  LRAMVA Summary'!P$54:P$62)+SUM('1.  LRAMVA Summary'!P$63:P$64)*(MONTH($E63)-1)/12)*$H63</f>
        <v>0</v>
      </c>
      <c r="V63" s="227">
        <f>(SUM('1.  LRAMVA Summary'!Q$54:Q$62)+SUM('1.  LRAMVA Summary'!Q$63:Q$64)*(MONTH($E63)-1)/12)*$H63</f>
        <v>0</v>
      </c>
      <c r="W63" s="228">
        <f t="shared" si="15"/>
        <v>0</v>
      </c>
    </row>
    <row r="64" spans="1:23" s="9" customFormat="1">
      <c r="B64" s="66"/>
      <c r="E64" s="211">
        <v>41760</v>
      </c>
      <c r="F64" s="211" t="s">
        <v>179</v>
      </c>
      <c r="G64" s="212" t="s">
        <v>65</v>
      </c>
      <c r="H64" s="226">
        <f>C$28/12</f>
        <v>1.225E-3</v>
      </c>
      <c r="I64" s="227">
        <f>(SUM('1.  LRAMVA Summary'!D$54:D$62)+SUM('1.  LRAMVA Summary'!D$63:D$64)*(MONTH($E64)-1)/12)*$H64</f>
        <v>0</v>
      </c>
      <c r="J64" s="227">
        <f>(SUM('1.  LRAMVA Summary'!E$54:E$62)+SUM('1.  LRAMVA Summary'!E$63:E$64)*(MONTH($E64)-1)/12)*$H64</f>
        <v>0</v>
      </c>
      <c r="K64" s="227">
        <f>(SUM('1.  LRAMVA Summary'!F$54:F$62)+SUM('1.  LRAMVA Summary'!F$63:F$64)*(MONTH($E64)-1)/12)*$H64</f>
        <v>0</v>
      </c>
      <c r="L64" s="227">
        <f>(SUM('1.  LRAMVA Summary'!G$54:G$62)+SUM('1.  LRAMVA Summary'!G$63:G$64)*(MONTH($E64)-1)/12)*$H64</f>
        <v>0</v>
      </c>
      <c r="M64" s="227">
        <f>(SUM('1.  LRAMVA Summary'!H$54:H$62)+SUM('1.  LRAMVA Summary'!H$63:H$64)*(MONTH($E64)-1)/12)*$H64</f>
        <v>0</v>
      </c>
      <c r="N64" s="227">
        <f>(SUM('1.  LRAMVA Summary'!I$54:I$62)+SUM('1.  LRAMVA Summary'!I$63:I$64)*(MONTH($E64)-1)/12)*$H64</f>
        <v>0</v>
      </c>
      <c r="O64" s="227">
        <f>(SUM('1.  LRAMVA Summary'!J$54:J$62)+SUM('1.  LRAMVA Summary'!J$63:J$64)*(MONTH($E64)-1)/12)*$H64</f>
        <v>0</v>
      </c>
      <c r="P64" s="227">
        <f>(SUM('1.  LRAMVA Summary'!K$54:K$62)+SUM('1.  LRAMVA Summary'!K$63:K$64)*(MONTH($E64)-1)/12)*$H64</f>
        <v>0</v>
      </c>
      <c r="Q64" s="227">
        <f>(SUM('1.  LRAMVA Summary'!L$54:L$62)+SUM('1.  LRAMVA Summary'!L$63:L$64)*(MONTH($E64)-1)/12)*$H64</f>
        <v>0</v>
      </c>
      <c r="R64" s="227">
        <f>(SUM('1.  LRAMVA Summary'!M$54:M$62)+SUM('1.  LRAMVA Summary'!M$63:M$64)*(MONTH($E64)-1)/12)*$H64</f>
        <v>0</v>
      </c>
      <c r="S64" s="227">
        <f>(SUM('1.  LRAMVA Summary'!N$54:N$62)+SUM('1.  LRAMVA Summary'!N$63:N$64)*(MONTH($E64)-1)/12)*$H64</f>
        <v>0</v>
      </c>
      <c r="T64" s="227">
        <f>(SUM('1.  LRAMVA Summary'!O$54:O$62)+SUM('1.  LRAMVA Summary'!O$63:O$64)*(MONTH($E64)-1)/12)*$H64</f>
        <v>0</v>
      </c>
      <c r="U64" s="227">
        <f>(SUM('1.  LRAMVA Summary'!P$54:P$62)+SUM('1.  LRAMVA Summary'!P$63:P$64)*(MONTH($E64)-1)/12)*$H64</f>
        <v>0</v>
      </c>
      <c r="V64" s="227">
        <f>(SUM('1.  LRAMVA Summary'!Q$54:Q$62)+SUM('1.  LRAMVA Summary'!Q$63:Q$64)*(MONTH($E64)-1)/12)*$H64</f>
        <v>0</v>
      </c>
      <c r="W64" s="228">
        <f t="shared" si="15"/>
        <v>0</v>
      </c>
    </row>
    <row r="65" spans="2:23" s="9" customFormat="1">
      <c r="B65" s="66"/>
      <c r="E65" s="211">
        <v>41791</v>
      </c>
      <c r="F65" s="211" t="s">
        <v>179</v>
      </c>
      <c r="G65" s="212" t="s">
        <v>65</v>
      </c>
      <c r="H65" s="226">
        <f>C$28/12</f>
        <v>1.225E-3</v>
      </c>
      <c r="I65" s="227">
        <f>(SUM('1.  LRAMVA Summary'!D$54:D$62)+SUM('1.  LRAMVA Summary'!D$63:D$64)*(MONTH($E65)-1)/12)*$H65</f>
        <v>0</v>
      </c>
      <c r="J65" s="227">
        <f>(SUM('1.  LRAMVA Summary'!E$54:E$62)+SUM('1.  LRAMVA Summary'!E$63:E$64)*(MONTH($E65)-1)/12)*$H65</f>
        <v>0</v>
      </c>
      <c r="K65" s="227">
        <f>(SUM('1.  LRAMVA Summary'!F$54:F$62)+SUM('1.  LRAMVA Summary'!F$63:F$64)*(MONTH($E65)-1)/12)*$H65</f>
        <v>0</v>
      </c>
      <c r="L65" s="227">
        <f>(SUM('1.  LRAMVA Summary'!G$54:G$62)+SUM('1.  LRAMVA Summary'!G$63:G$64)*(MONTH($E65)-1)/12)*$H65</f>
        <v>0</v>
      </c>
      <c r="M65" s="227">
        <f>(SUM('1.  LRAMVA Summary'!H$54:H$62)+SUM('1.  LRAMVA Summary'!H$63:H$64)*(MONTH($E65)-1)/12)*$H65</f>
        <v>0</v>
      </c>
      <c r="N65" s="227">
        <f>(SUM('1.  LRAMVA Summary'!I$54:I$62)+SUM('1.  LRAMVA Summary'!I$63:I$64)*(MONTH($E65)-1)/12)*$H65</f>
        <v>0</v>
      </c>
      <c r="O65" s="227">
        <f>(SUM('1.  LRAMVA Summary'!J$54:J$62)+SUM('1.  LRAMVA Summary'!J$63:J$64)*(MONTH($E65)-1)/12)*$H65</f>
        <v>0</v>
      </c>
      <c r="P65" s="227">
        <f>(SUM('1.  LRAMVA Summary'!K$54:K$62)+SUM('1.  LRAMVA Summary'!K$63:K$64)*(MONTH($E65)-1)/12)*$H65</f>
        <v>0</v>
      </c>
      <c r="Q65" s="227">
        <f>(SUM('1.  LRAMVA Summary'!L$54:L$62)+SUM('1.  LRAMVA Summary'!L$63:L$64)*(MONTH($E65)-1)/12)*$H65</f>
        <v>0</v>
      </c>
      <c r="R65" s="227">
        <f>(SUM('1.  LRAMVA Summary'!M$54:M$62)+SUM('1.  LRAMVA Summary'!M$63:M$64)*(MONTH($E65)-1)/12)*$H65</f>
        <v>0</v>
      </c>
      <c r="S65" s="227">
        <f>(SUM('1.  LRAMVA Summary'!N$54:N$62)+SUM('1.  LRAMVA Summary'!N$63:N$64)*(MONTH($E65)-1)/12)*$H65</f>
        <v>0</v>
      </c>
      <c r="T65" s="227">
        <f>(SUM('1.  LRAMVA Summary'!O$54:O$62)+SUM('1.  LRAMVA Summary'!O$63:O$64)*(MONTH($E65)-1)/12)*$H65</f>
        <v>0</v>
      </c>
      <c r="U65" s="227">
        <f>(SUM('1.  LRAMVA Summary'!P$54:P$62)+SUM('1.  LRAMVA Summary'!P$63:P$64)*(MONTH($E65)-1)/12)*$H65</f>
        <v>0</v>
      </c>
      <c r="V65" s="227">
        <f>(SUM('1.  LRAMVA Summary'!Q$54:Q$62)+SUM('1.  LRAMVA Summary'!Q$63:Q$64)*(MONTH($E65)-1)/12)*$H65</f>
        <v>0</v>
      </c>
      <c r="W65" s="228">
        <f t="shared" si="15"/>
        <v>0</v>
      </c>
    </row>
    <row r="66" spans="2:23" s="9" customFormat="1">
      <c r="B66" s="66"/>
      <c r="E66" s="211">
        <v>41821</v>
      </c>
      <c r="F66" s="211" t="s">
        <v>179</v>
      </c>
      <c r="G66" s="212" t="s">
        <v>67</v>
      </c>
      <c r="H66" s="229">
        <f>C$29/12</f>
        <v>1.225E-3</v>
      </c>
      <c r="I66" s="227">
        <f>(SUM('1.  LRAMVA Summary'!D$54:D$62)+SUM('1.  LRAMVA Summary'!D$63:D$64)*(MONTH($E66)-1)/12)*$H66</f>
        <v>0</v>
      </c>
      <c r="J66" s="227">
        <f>(SUM('1.  LRAMVA Summary'!E$54:E$62)+SUM('1.  LRAMVA Summary'!E$63:E$64)*(MONTH($E66)-1)/12)*$H66</f>
        <v>0</v>
      </c>
      <c r="K66" s="227">
        <f>(SUM('1.  LRAMVA Summary'!F$54:F$62)+SUM('1.  LRAMVA Summary'!F$63:F$64)*(MONTH($E66)-1)/12)*$H66</f>
        <v>0</v>
      </c>
      <c r="L66" s="227">
        <f>(SUM('1.  LRAMVA Summary'!G$54:G$62)+SUM('1.  LRAMVA Summary'!G$63:G$64)*(MONTH($E66)-1)/12)*$H66</f>
        <v>0</v>
      </c>
      <c r="M66" s="227">
        <f>(SUM('1.  LRAMVA Summary'!H$54:H$62)+SUM('1.  LRAMVA Summary'!H$63:H$64)*(MONTH($E66)-1)/12)*$H66</f>
        <v>0</v>
      </c>
      <c r="N66" s="227">
        <f>(SUM('1.  LRAMVA Summary'!I$54:I$62)+SUM('1.  LRAMVA Summary'!I$63:I$64)*(MONTH($E66)-1)/12)*$H66</f>
        <v>0</v>
      </c>
      <c r="O66" s="227">
        <f>(SUM('1.  LRAMVA Summary'!J$54:J$62)+SUM('1.  LRAMVA Summary'!J$63:J$64)*(MONTH($E66)-1)/12)*$H66</f>
        <v>0</v>
      </c>
      <c r="P66" s="227">
        <f>(SUM('1.  LRAMVA Summary'!K$54:K$62)+SUM('1.  LRAMVA Summary'!K$63:K$64)*(MONTH($E66)-1)/12)*$H66</f>
        <v>0</v>
      </c>
      <c r="Q66" s="227">
        <f>(SUM('1.  LRAMVA Summary'!L$54:L$62)+SUM('1.  LRAMVA Summary'!L$63:L$64)*(MONTH($E66)-1)/12)*$H66</f>
        <v>0</v>
      </c>
      <c r="R66" s="227">
        <f>(SUM('1.  LRAMVA Summary'!M$54:M$62)+SUM('1.  LRAMVA Summary'!M$63:M$64)*(MONTH($E66)-1)/12)*$H66</f>
        <v>0</v>
      </c>
      <c r="S66" s="227">
        <f>(SUM('1.  LRAMVA Summary'!N$54:N$62)+SUM('1.  LRAMVA Summary'!N$63:N$64)*(MONTH($E66)-1)/12)*$H66</f>
        <v>0</v>
      </c>
      <c r="T66" s="227">
        <f>(SUM('1.  LRAMVA Summary'!O$54:O$62)+SUM('1.  LRAMVA Summary'!O$63:O$64)*(MONTH($E66)-1)/12)*$H66</f>
        <v>0</v>
      </c>
      <c r="U66" s="227">
        <f>(SUM('1.  LRAMVA Summary'!P$54:P$62)+SUM('1.  LRAMVA Summary'!P$63:P$64)*(MONTH($E66)-1)/12)*$H66</f>
        <v>0</v>
      </c>
      <c r="V66" s="227">
        <f>(SUM('1.  LRAMVA Summary'!Q$54:Q$62)+SUM('1.  LRAMVA Summary'!Q$63:Q$64)*(MONTH($E66)-1)/12)*$H66</f>
        <v>0</v>
      </c>
      <c r="W66" s="228">
        <f t="shared" si="15"/>
        <v>0</v>
      </c>
    </row>
    <row r="67" spans="2:23" s="9" customFormat="1">
      <c r="B67" s="66"/>
      <c r="E67" s="211">
        <v>41852</v>
      </c>
      <c r="F67" s="211" t="s">
        <v>179</v>
      </c>
      <c r="G67" s="212" t="s">
        <v>67</v>
      </c>
      <c r="H67" s="226">
        <f>C$29/12</f>
        <v>1.225E-3</v>
      </c>
      <c r="I67" s="227">
        <f>(SUM('1.  LRAMVA Summary'!D$54:D$62)+SUM('1.  LRAMVA Summary'!D$63:D$64)*(MONTH($E67)-1)/12)*$H67</f>
        <v>0</v>
      </c>
      <c r="J67" s="227">
        <f>(SUM('1.  LRAMVA Summary'!E$54:E$62)+SUM('1.  LRAMVA Summary'!E$63:E$64)*(MONTH($E67)-1)/12)*$H67</f>
        <v>0</v>
      </c>
      <c r="K67" s="227">
        <f>(SUM('1.  LRAMVA Summary'!F$54:F$62)+SUM('1.  LRAMVA Summary'!F$63:F$64)*(MONTH($E67)-1)/12)*$H67</f>
        <v>0</v>
      </c>
      <c r="L67" s="227">
        <f>(SUM('1.  LRAMVA Summary'!G$54:G$62)+SUM('1.  LRAMVA Summary'!G$63:G$64)*(MONTH($E67)-1)/12)*$H67</f>
        <v>0</v>
      </c>
      <c r="M67" s="227">
        <f>(SUM('1.  LRAMVA Summary'!H$54:H$62)+SUM('1.  LRAMVA Summary'!H$63:H$64)*(MONTH($E67)-1)/12)*$H67</f>
        <v>0</v>
      </c>
      <c r="N67" s="227">
        <f>(SUM('1.  LRAMVA Summary'!I$54:I$62)+SUM('1.  LRAMVA Summary'!I$63:I$64)*(MONTH($E67)-1)/12)*$H67</f>
        <v>0</v>
      </c>
      <c r="O67" s="227">
        <f>(SUM('1.  LRAMVA Summary'!J$54:J$62)+SUM('1.  LRAMVA Summary'!J$63:J$64)*(MONTH($E67)-1)/12)*$H67</f>
        <v>0</v>
      </c>
      <c r="P67" s="227">
        <f>(SUM('1.  LRAMVA Summary'!K$54:K$62)+SUM('1.  LRAMVA Summary'!K$63:K$64)*(MONTH($E67)-1)/12)*$H67</f>
        <v>0</v>
      </c>
      <c r="Q67" s="227">
        <f>(SUM('1.  LRAMVA Summary'!L$54:L$62)+SUM('1.  LRAMVA Summary'!L$63:L$64)*(MONTH($E67)-1)/12)*$H67</f>
        <v>0</v>
      </c>
      <c r="R67" s="227">
        <f>(SUM('1.  LRAMVA Summary'!M$54:M$62)+SUM('1.  LRAMVA Summary'!M$63:M$64)*(MONTH($E67)-1)/12)*$H67</f>
        <v>0</v>
      </c>
      <c r="S67" s="227">
        <f>(SUM('1.  LRAMVA Summary'!N$54:N$62)+SUM('1.  LRAMVA Summary'!N$63:N$64)*(MONTH($E67)-1)/12)*$H67</f>
        <v>0</v>
      </c>
      <c r="T67" s="227">
        <f>(SUM('1.  LRAMVA Summary'!O$54:O$62)+SUM('1.  LRAMVA Summary'!O$63:O$64)*(MONTH($E67)-1)/12)*$H67</f>
        <v>0</v>
      </c>
      <c r="U67" s="227">
        <f>(SUM('1.  LRAMVA Summary'!P$54:P$62)+SUM('1.  LRAMVA Summary'!P$63:P$64)*(MONTH($E67)-1)/12)*$H67</f>
        <v>0</v>
      </c>
      <c r="V67" s="227">
        <f>(SUM('1.  LRAMVA Summary'!Q$54:Q$62)+SUM('1.  LRAMVA Summary'!Q$63:Q$64)*(MONTH($E67)-1)/12)*$H67</f>
        <v>0</v>
      </c>
      <c r="W67" s="228">
        <f t="shared" si="15"/>
        <v>0</v>
      </c>
    </row>
    <row r="68" spans="2:23" s="9" customFormat="1">
      <c r="B68" s="66"/>
      <c r="E68" s="211">
        <v>41883</v>
      </c>
      <c r="F68" s="211" t="s">
        <v>179</v>
      </c>
      <c r="G68" s="212" t="s">
        <v>67</v>
      </c>
      <c r="H68" s="226">
        <f>C$29/12</f>
        <v>1.225E-3</v>
      </c>
      <c r="I68" s="227">
        <f>(SUM('1.  LRAMVA Summary'!D$54:D$62)+SUM('1.  LRAMVA Summary'!D$63:D$64)*(MONTH($E68)-1)/12)*$H68</f>
        <v>0</v>
      </c>
      <c r="J68" s="227">
        <f>(SUM('1.  LRAMVA Summary'!E$54:E$62)+SUM('1.  LRAMVA Summary'!E$63:E$64)*(MONTH($E68)-1)/12)*$H68</f>
        <v>0</v>
      </c>
      <c r="K68" s="227">
        <f>(SUM('1.  LRAMVA Summary'!F$54:F$62)+SUM('1.  LRAMVA Summary'!F$63:F$64)*(MONTH($E68)-1)/12)*$H68</f>
        <v>0</v>
      </c>
      <c r="L68" s="227">
        <f>(SUM('1.  LRAMVA Summary'!G$54:G$62)+SUM('1.  LRAMVA Summary'!G$63:G$64)*(MONTH($E68)-1)/12)*$H68</f>
        <v>0</v>
      </c>
      <c r="M68" s="227">
        <f>(SUM('1.  LRAMVA Summary'!H$54:H$62)+SUM('1.  LRAMVA Summary'!H$63:H$64)*(MONTH($E68)-1)/12)*$H68</f>
        <v>0</v>
      </c>
      <c r="N68" s="227">
        <f>(SUM('1.  LRAMVA Summary'!I$54:I$62)+SUM('1.  LRAMVA Summary'!I$63:I$64)*(MONTH($E68)-1)/12)*$H68</f>
        <v>0</v>
      </c>
      <c r="O68" s="227">
        <f>(SUM('1.  LRAMVA Summary'!J$54:J$62)+SUM('1.  LRAMVA Summary'!J$63:J$64)*(MONTH($E68)-1)/12)*$H68</f>
        <v>0</v>
      </c>
      <c r="P68" s="227">
        <f>(SUM('1.  LRAMVA Summary'!K$54:K$62)+SUM('1.  LRAMVA Summary'!K$63:K$64)*(MONTH($E68)-1)/12)*$H68</f>
        <v>0</v>
      </c>
      <c r="Q68" s="227">
        <f>(SUM('1.  LRAMVA Summary'!L$54:L$62)+SUM('1.  LRAMVA Summary'!L$63:L$64)*(MONTH($E68)-1)/12)*$H68</f>
        <v>0</v>
      </c>
      <c r="R68" s="227">
        <f>(SUM('1.  LRAMVA Summary'!M$54:M$62)+SUM('1.  LRAMVA Summary'!M$63:M$64)*(MONTH($E68)-1)/12)*$H68</f>
        <v>0</v>
      </c>
      <c r="S68" s="227">
        <f>(SUM('1.  LRAMVA Summary'!N$54:N$62)+SUM('1.  LRAMVA Summary'!N$63:N$64)*(MONTH($E68)-1)/12)*$H68</f>
        <v>0</v>
      </c>
      <c r="T68" s="227">
        <f>(SUM('1.  LRAMVA Summary'!O$54:O$62)+SUM('1.  LRAMVA Summary'!O$63:O$64)*(MONTH($E68)-1)/12)*$H68</f>
        <v>0</v>
      </c>
      <c r="U68" s="227">
        <f>(SUM('1.  LRAMVA Summary'!P$54:P$62)+SUM('1.  LRAMVA Summary'!P$63:P$64)*(MONTH($E68)-1)/12)*$H68</f>
        <v>0</v>
      </c>
      <c r="V68" s="227">
        <f>(SUM('1.  LRAMVA Summary'!Q$54:Q$62)+SUM('1.  LRAMVA Summary'!Q$63:Q$64)*(MONTH($E68)-1)/12)*$H68</f>
        <v>0</v>
      </c>
      <c r="W68" s="228">
        <f t="shared" si="15"/>
        <v>0</v>
      </c>
    </row>
    <row r="69" spans="2:23" s="9" customFormat="1">
      <c r="B69" s="66"/>
      <c r="E69" s="211">
        <v>41913</v>
      </c>
      <c r="F69" s="211" t="s">
        <v>179</v>
      </c>
      <c r="G69" s="212" t="s">
        <v>68</v>
      </c>
      <c r="H69" s="229">
        <f>C$30/12</f>
        <v>1.225E-3</v>
      </c>
      <c r="I69" s="227">
        <f>(SUM('1.  LRAMVA Summary'!D$54:D$62)+SUM('1.  LRAMVA Summary'!D$63:D$64)*(MONTH($E69)-1)/12)*$H69</f>
        <v>0</v>
      </c>
      <c r="J69" s="227">
        <f>(SUM('1.  LRAMVA Summary'!E$54:E$62)+SUM('1.  LRAMVA Summary'!E$63:E$64)*(MONTH($E69)-1)/12)*$H69</f>
        <v>0</v>
      </c>
      <c r="K69" s="227">
        <f>(SUM('1.  LRAMVA Summary'!F$54:F$62)+SUM('1.  LRAMVA Summary'!F$63:F$64)*(MONTH($E69)-1)/12)*$H69</f>
        <v>0</v>
      </c>
      <c r="L69" s="227">
        <f>(SUM('1.  LRAMVA Summary'!G$54:G$62)+SUM('1.  LRAMVA Summary'!G$63:G$64)*(MONTH($E69)-1)/12)*$H69</f>
        <v>0</v>
      </c>
      <c r="M69" s="227">
        <f>(SUM('1.  LRAMVA Summary'!H$54:H$62)+SUM('1.  LRAMVA Summary'!H$63:H$64)*(MONTH($E69)-1)/12)*$H69</f>
        <v>0</v>
      </c>
      <c r="N69" s="227">
        <f>(SUM('1.  LRAMVA Summary'!I$54:I$62)+SUM('1.  LRAMVA Summary'!I$63:I$64)*(MONTH($E69)-1)/12)*$H69</f>
        <v>0</v>
      </c>
      <c r="O69" s="227">
        <f>(SUM('1.  LRAMVA Summary'!J$54:J$62)+SUM('1.  LRAMVA Summary'!J$63:J$64)*(MONTH($E69)-1)/12)*$H69</f>
        <v>0</v>
      </c>
      <c r="P69" s="227">
        <f>(SUM('1.  LRAMVA Summary'!K$54:K$62)+SUM('1.  LRAMVA Summary'!K$63:K$64)*(MONTH($E69)-1)/12)*$H69</f>
        <v>0</v>
      </c>
      <c r="Q69" s="227">
        <f>(SUM('1.  LRAMVA Summary'!L$54:L$62)+SUM('1.  LRAMVA Summary'!L$63:L$64)*(MONTH($E69)-1)/12)*$H69</f>
        <v>0</v>
      </c>
      <c r="R69" s="227">
        <f>(SUM('1.  LRAMVA Summary'!M$54:M$62)+SUM('1.  LRAMVA Summary'!M$63:M$64)*(MONTH($E69)-1)/12)*$H69</f>
        <v>0</v>
      </c>
      <c r="S69" s="227">
        <f>(SUM('1.  LRAMVA Summary'!N$54:N$62)+SUM('1.  LRAMVA Summary'!N$63:N$64)*(MONTH($E69)-1)/12)*$H69</f>
        <v>0</v>
      </c>
      <c r="T69" s="227">
        <f>(SUM('1.  LRAMVA Summary'!O$54:O$62)+SUM('1.  LRAMVA Summary'!O$63:O$64)*(MONTH($E69)-1)/12)*$H69</f>
        <v>0</v>
      </c>
      <c r="U69" s="227">
        <f>(SUM('1.  LRAMVA Summary'!P$54:P$62)+SUM('1.  LRAMVA Summary'!P$63:P$64)*(MONTH($E69)-1)/12)*$H69</f>
        <v>0</v>
      </c>
      <c r="V69" s="227">
        <f>(SUM('1.  LRAMVA Summary'!Q$54:Q$62)+SUM('1.  LRAMVA Summary'!Q$63:Q$64)*(MONTH($E69)-1)/12)*$H69</f>
        <v>0</v>
      </c>
      <c r="W69" s="228">
        <f t="shared" si="15"/>
        <v>0</v>
      </c>
    </row>
    <row r="70" spans="2:23" s="9" customFormat="1">
      <c r="B70" s="66"/>
      <c r="E70" s="211">
        <v>41944</v>
      </c>
      <c r="F70" s="211" t="s">
        <v>179</v>
      </c>
      <c r="G70" s="212" t="s">
        <v>68</v>
      </c>
      <c r="H70" s="226">
        <f>C$30/12</f>
        <v>1.225E-3</v>
      </c>
      <c r="I70" s="227">
        <f>(SUM('1.  LRAMVA Summary'!D$54:D$62)+SUM('1.  LRAMVA Summary'!D$63:D$64)*(MONTH($E70)-1)/12)*$H70</f>
        <v>0</v>
      </c>
      <c r="J70" s="227">
        <f>(SUM('1.  LRAMVA Summary'!E$54:E$62)+SUM('1.  LRAMVA Summary'!E$63:E$64)*(MONTH($E70)-1)/12)*$H70</f>
        <v>0</v>
      </c>
      <c r="K70" s="227">
        <f>(SUM('1.  LRAMVA Summary'!F$54:F$62)+SUM('1.  LRAMVA Summary'!F$63:F$64)*(MONTH($E70)-1)/12)*$H70</f>
        <v>0</v>
      </c>
      <c r="L70" s="227">
        <f>(SUM('1.  LRAMVA Summary'!G$54:G$62)+SUM('1.  LRAMVA Summary'!G$63:G$64)*(MONTH($E70)-1)/12)*$H70</f>
        <v>0</v>
      </c>
      <c r="M70" s="227">
        <f>(SUM('1.  LRAMVA Summary'!H$54:H$62)+SUM('1.  LRAMVA Summary'!H$63:H$64)*(MONTH($E70)-1)/12)*$H70</f>
        <v>0</v>
      </c>
      <c r="N70" s="227">
        <f>(SUM('1.  LRAMVA Summary'!I$54:I$62)+SUM('1.  LRAMVA Summary'!I$63:I$64)*(MONTH($E70)-1)/12)*$H70</f>
        <v>0</v>
      </c>
      <c r="O70" s="227">
        <f>(SUM('1.  LRAMVA Summary'!J$54:J$62)+SUM('1.  LRAMVA Summary'!J$63:J$64)*(MONTH($E70)-1)/12)*$H70</f>
        <v>0</v>
      </c>
      <c r="P70" s="227">
        <f>(SUM('1.  LRAMVA Summary'!K$54:K$62)+SUM('1.  LRAMVA Summary'!K$63:K$64)*(MONTH($E70)-1)/12)*$H70</f>
        <v>0</v>
      </c>
      <c r="Q70" s="227">
        <f>(SUM('1.  LRAMVA Summary'!L$54:L$62)+SUM('1.  LRAMVA Summary'!L$63:L$64)*(MONTH($E70)-1)/12)*$H70</f>
        <v>0</v>
      </c>
      <c r="R70" s="227">
        <f>(SUM('1.  LRAMVA Summary'!M$54:M$62)+SUM('1.  LRAMVA Summary'!M$63:M$64)*(MONTH($E70)-1)/12)*$H70</f>
        <v>0</v>
      </c>
      <c r="S70" s="227">
        <f>(SUM('1.  LRAMVA Summary'!N$54:N$62)+SUM('1.  LRAMVA Summary'!N$63:N$64)*(MONTH($E70)-1)/12)*$H70</f>
        <v>0</v>
      </c>
      <c r="T70" s="227">
        <f>(SUM('1.  LRAMVA Summary'!O$54:O$62)+SUM('1.  LRAMVA Summary'!O$63:O$64)*(MONTH($E70)-1)/12)*$H70</f>
        <v>0</v>
      </c>
      <c r="U70" s="227">
        <f>(SUM('1.  LRAMVA Summary'!P$54:P$62)+SUM('1.  LRAMVA Summary'!P$63:P$64)*(MONTH($E70)-1)/12)*$H70</f>
        <v>0</v>
      </c>
      <c r="V70" s="227">
        <f>(SUM('1.  LRAMVA Summary'!Q$54:Q$62)+SUM('1.  LRAMVA Summary'!Q$63:Q$64)*(MONTH($E70)-1)/12)*$H70</f>
        <v>0</v>
      </c>
      <c r="W70" s="228">
        <f t="shared" si="15"/>
        <v>0</v>
      </c>
    </row>
    <row r="71" spans="2:23" s="9" customFormat="1">
      <c r="B71" s="66"/>
      <c r="E71" s="211">
        <v>41974</v>
      </c>
      <c r="F71" s="211" t="s">
        <v>179</v>
      </c>
      <c r="G71" s="212" t="s">
        <v>68</v>
      </c>
      <c r="H71" s="226">
        <f>C$30/12</f>
        <v>1.225E-3</v>
      </c>
      <c r="I71" s="227">
        <f>(SUM('1.  LRAMVA Summary'!D$54:D$62)+SUM('1.  LRAMVA Summary'!D$63:D$64)*(MONTH($E71)-1)/12)*$H71</f>
        <v>0</v>
      </c>
      <c r="J71" s="227">
        <f>(SUM('1.  LRAMVA Summary'!E$54:E$62)+SUM('1.  LRAMVA Summary'!E$63:E$64)*(MONTH($E71)-1)/12)*$H71</f>
        <v>0</v>
      </c>
      <c r="K71" s="227">
        <f>(SUM('1.  LRAMVA Summary'!F$54:F$62)+SUM('1.  LRAMVA Summary'!F$63:F$64)*(MONTH($E71)-1)/12)*$H71</f>
        <v>0</v>
      </c>
      <c r="L71" s="227">
        <f>(SUM('1.  LRAMVA Summary'!G$54:G$62)+SUM('1.  LRAMVA Summary'!G$63:G$64)*(MONTH($E71)-1)/12)*$H71</f>
        <v>0</v>
      </c>
      <c r="M71" s="227">
        <f>(SUM('1.  LRAMVA Summary'!H$54:H$62)+SUM('1.  LRAMVA Summary'!H$63:H$64)*(MONTH($E71)-1)/12)*$H71</f>
        <v>0</v>
      </c>
      <c r="N71" s="227">
        <f>(SUM('1.  LRAMVA Summary'!I$54:I$62)+SUM('1.  LRAMVA Summary'!I$63:I$64)*(MONTH($E71)-1)/12)*$H71</f>
        <v>0</v>
      </c>
      <c r="O71" s="227">
        <f>(SUM('1.  LRAMVA Summary'!J$54:J$62)+SUM('1.  LRAMVA Summary'!J$63:J$64)*(MONTH($E71)-1)/12)*$H71</f>
        <v>0</v>
      </c>
      <c r="P71" s="227">
        <f>(SUM('1.  LRAMVA Summary'!K$54:K$62)+SUM('1.  LRAMVA Summary'!K$63:K$64)*(MONTH($E71)-1)/12)*$H71</f>
        <v>0</v>
      </c>
      <c r="Q71" s="227">
        <f>(SUM('1.  LRAMVA Summary'!L$54:L$62)+SUM('1.  LRAMVA Summary'!L$63:L$64)*(MONTH($E71)-1)/12)*$H71</f>
        <v>0</v>
      </c>
      <c r="R71" s="227">
        <f>(SUM('1.  LRAMVA Summary'!M$54:M$62)+SUM('1.  LRAMVA Summary'!M$63:M$64)*(MONTH($E71)-1)/12)*$H71</f>
        <v>0</v>
      </c>
      <c r="S71" s="227">
        <f>(SUM('1.  LRAMVA Summary'!N$54:N$62)+SUM('1.  LRAMVA Summary'!N$63:N$64)*(MONTH($E71)-1)/12)*$H71</f>
        <v>0</v>
      </c>
      <c r="T71" s="227">
        <f>(SUM('1.  LRAMVA Summary'!O$54:O$62)+SUM('1.  LRAMVA Summary'!O$63:O$64)*(MONTH($E71)-1)/12)*$H71</f>
        <v>0</v>
      </c>
      <c r="U71" s="227">
        <f>(SUM('1.  LRAMVA Summary'!P$54:P$62)+SUM('1.  LRAMVA Summary'!P$63:P$64)*(MONTH($E71)-1)/12)*$H71</f>
        <v>0</v>
      </c>
      <c r="V71" s="227">
        <f>(SUM('1.  LRAMVA Summary'!Q$54:Q$62)+SUM('1.  LRAMVA Summary'!Q$63:Q$64)*(MONTH($E71)-1)/12)*$H71</f>
        <v>0</v>
      </c>
      <c r="W71" s="228">
        <f t="shared" si="15"/>
        <v>0</v>
      </c>
    </row>
    <row r="72" spans="2:23" s="9" customFormat="1" ht="15.75" thickBot="1">
      <c r="B72" s="66"/>
      <c r="E72" s="213" t="s">
        <v>463</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75" thickTop="1">
      <c r="B73" s="66"/>
      <c r="E73" s="217" t="s">
        <v>66</v>
      </c>
      <c r="F73" s="217"/>
      <c r="G73" s="218"/>
      <c r="H73" s="219"/>
      <c r="I73" s="220"/>
      <c r="J73" s="220"/>
      <c r="K73" s="220"/>
      <c r="L73" s="220"/>
      <c r="M73" s="220"/>
      <c r="N73" s="220"/>
      <c r="O73" s="220"/>
      <c r="P73" s="220"/>
      <c r="Q73" s="220"/>
      <c r="R73" s="220"/>
      <c r="S73" s="220"/>
      <c r="T73" s="220"/>
      <c r="U73" s="220"/>
      <c r="V73" s="220"/>
      <c r="W73" s="221"/>
    </row>
    <row r="74" spans="2:23" s="9" customFormat="1">
      <c r="B74" s="66"/>
      <c r="E74" s="222" t="s">
        <v>427</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66"/>
      <c r="E75" s="211">
        <v>42005</v>
      </c>
      <c r="F75" s="211" t="s">
        <v>180</v>
      </c>
      <c r="G75" s="212" t="s">
        <v>64</v>
      </c>
      <c r="H75" s="226">
        <f>C$31/12</f>
        <v>1.225E-3</v>
      </c>
      <c r="I75" s="227">
        <f>(SUM('1.  LRAMVA Summary'!D$54:D$65)+SUM('1.  LRAMVA Summary'!D$66:D$67)*(MONTH($E75)-1)/12)*$H75</f>
        <v>0</v>
      </c>
      <c r="J75" s="227">
        <f>(SUM('1.  LRAMVA Summary'!E$54:E$65)+SUM('1.  LRAMVA Summary'!E$66:E$67)*(MONTH($E75)-1)/12)*$H75</f>
        <v>0</v>
      </c>
      <c r="K75" s="227">
        <f>(SUM('1.  LRAMVA Summary'!F$54:F$65)+SUM('1.  LRAMVA Summary'!F$66:F$67)*(MONTH($E75)-1)/12)*$H75</f>
        <v>0</v>
      </c>
      <c r="L75" s="227">
        <f>(SUM('1.  LRAMVA Summary'!G$54:G$65)+SUM('1.  LRAMVA Summary'!G$66:G$67)*(MONTH($E75)-1)/12)*$H75</f>
        <v>0</v>
      </c>
      <c r="M75" s="227">
        <f>(SUM('1.  LRAMVA Summary'!H$54:H$65)+SUM('1.  LRAMVA Summary'!H$66:H$67)*(MONTH($E75)-1)/12)*$H75</f>
        <v>0</v>
      </c>
      <c r="N75" s="227">
        <f>(SUM('1.  LRAMVA Summary'!I$54:I$65)+SUM('1.  LRAMVA Summary'!I$66:I$67)*(MONTH($E75)-1)/12)*$H75</f>
        <v>0</v>
      </c>
      <c r="O75" s="227">
        <f>(SUM('1.  LRAMVA Summary'!J$54:J$65)+SUM('1.  LRAMVA Summary'!J$66:J$67)*(MONTH($E75)-1)/12)*$H75</f>
        <v>0</v>
      </c>
      <c r="P75" s="227">
        <f>(SUM('1.  LRAMVA Summary'!K$54:K$65)+SUM('1.  LRAMVA Summary'!K$66:K$67)*(MONTH($E75)-1)/12)*$H75</f>
        <v>0</v>
      </c>
      <c r="Q75" s="227">
        <f>(SUM('1.  LRAMVA Summary'!L$54:L$65)+SUM('1.  LRAMVA Summary'!L$66:L$67)*(MONTH($E75)-1)/12)*$H75</f>
        <v>0</v>
      </c>
      <c r="R75" s="227">
        <f>(SUM('1.  LRAMVA Summary'!M$54:M$65)+SUM('1.  LRAMVA Summary'!M$66:M$67)*(MONTH($E75)-1)/12)*$H75</f>
        <v>0</v>
      </c>
      <c r="S75" s="227">
        <f>(SUM('1.  LRAMVA Summary'!N$54:N$65)+SUM('1.  LRAMVA Summary'!N$66:N$67)*(MONTH($E75)-1)/12)*$H75</f>
        <v>0</v>
      </c>
      <c r="T75" s="227">
        <f>(SUM('1.  LRAMVA Summary'!O$54:O$65)+SUM('1.  LRAMVA Summary'!O$66:O$67)*(MONTH($E75)-1)/12)*$H75</f>
        <v>0</v>
      </c>
      <c r="U75" s="227">
        <f>(SUM('1.  LRAMVA Summary'!P$54:P$65)+SUM('1.  LRAMVA Summary'!P$66:P$67)*(MONTH($E75)-1)/12)*$H75</f>
        <v>0</v>
      </c>
      <c r="V75" s="227">
        <f>(SUM('1.  LRAMVA Summary'!Q$54:Q$65)+SUM('1.  LRAMVA Summary'!Q$66:Q$67)*(MONTH($E75)-1)/12)*$H75</f>
        <v>0</v>
      </c>
      <c r="W75" s="228">
        <f>SUM(I75:V75)</f>
        <v>0</v>
      </c>
    </row>
    <row r="76" spans="2:23" s="235" customFormat="1">
      <c r="B76" s="234"/>
      <c r="E76" s="211">
        <v>42036</v>
      </c>
      <c r="F76" s="211" t="s">
        <v>180</v>
      </c>
      <c r="G76" s="212" t="s">
        <v>64</v>
      </c>
      <c r="H76" s="226">
        <f t="shared" ref="H76:H77" si="19">C$31/12</f>
        <v>1.225E-3</v>
      </c>
      <c r="I76" s="227">
        <f>(SUM('1.  LRAMVA Summary'!D$54:D$65)+SUM('1.  LRAMVA Summary'!D$66:D$67)*(MONTH($E76)-1)/12)*$H76</f>
        <v>0</v>
      </c>
      <c r="J76" s="227">
        <f>(SUM('1.  LRAMVA Summary'!E$54:E$65)+SUM('1.  LRAMVA Summary'!E$66:E$67)*(MONTH($E76)-1)/12)*$H76</f>
        <v>0</v>
      </c>
      <c r="K76" s="227">
        <f>(SUM('1.  LRAMVA Summary'!F$54:F$65)+SUM('1.  LRAMVA Summary'!F$66:F$67)*(MONTH($E76)-1)/12)*$H76</f>
        <v>0</v>
      </c>
      <c r="L76" s="227">
        <f>(SUM('1.  LRAMVA Summary'!G$54:G$65)+SUM('1.  LRAMVA Summary'!G$66:G$67)*(MONTH($E76)-1)/12)*$H76</f>
        <v>0</v>
      </c>
      <c r="M76" s="227">
        <f>(SUM('1.  LRAMVA Summary'!H$54:H$65)+SUM('1.  LRAMVA Summary'!H$66:H$67)*(MONTH($E76)-1)/12)*$H76</f>
        <v>0</v>
      </c>
      <c r="N76" s="227">
        <f>(SUM('1.  LRAMVA Summary'!I$54:I$65)+SUM('1.  LRAMVA Summary'!I$66:I$67)*(MONTH($E76)-1)/12)*$H76</f>
        <v>0</v>
      </c>
      <c r="O76" s="227">
        <f>(SUM('1.  LRAMVA Summary'!J$54:J$65)+SUM('1.  LRAMVA Summary'!J$66:J$67)*(MONTH($E76)-1)/12)*$H76</f>
        <v>0</v>
      </c>
      <c r="P76" s="227">
        <f>(SUM('1.  LRAMVA Summary'!K$54:K$65)+SUM('1.  LRAMVA Summary'!K$66:K$67)*(MONTH($E76)-1)/12)*$H76</f>
        <v>0</v>
      </c>
      <c r="Q76" s="227">
        <f>(SUM('1.  LRAMVA Summary'!L$54:L$65)+SUM('1.  LRAMVA Summary'!L$66:L$67)*(MONTH($E76)-1)/12)*$H76</f>
        <v>0</v>
      </c>
      <c r="R76" s="227">
        <f>(SUM('1.  LRAMVA Summary'!M$54:M$65)+SUM('1.  LRAMVA Summary'!M$66:M$67)*(MONTH($E76)-1)/12)*$H76</f>
        <v>0</v>
      </c>
      <c r="S76" s="227">
        <f>(SUM('1.  LRAMVA Summary'!N$54:N$65)+SUM('1.  LRAMVA Summary'!N$66:N$67)*(MONTH($E76)-1)/12)*$H76</f>
        <v>0</v>
      </c>
      <c r="T76" s="227">
        <f>(SUM('1.  LRAMVA Summary'!O$54:O$65)+SUM('1.  LRAMVA Summary'!O$66:O$67)*(MONTH($E76)-1)/12)*$H76</f>
        <v>0</v>
      </c>
      <c r="U76" s="227">
        <f>(SUM('1.  LRAMVA Summary'!P$54:P$65)+SUM('1.  LRAMVA Summary'!P$66:P$67)*(MONTH($E76)-1)/12)*$H76</f>
        <v>0</v>
      </c>
      <c r="V76" s="227">
        <f>(SUM('1.  LRAMVA Summary'!Q$54:Q$65)+SUM('1.  LRAMVA Summary'!Q$66:Q$67)*(MONTH($E76)-1)/12)*$H76</f>
        <v>0</v>
      </c>
      <c r="W76" s="228">
        <f>SUM(I76:V76)</f>
        <v>0</v>
      </c>
    </row>
    <row r="77" spans="2:23" s="9" customFormat="1">
      <c r="B77" s="66"/>
      <c r="E77" s="211">
        <v>42064</v>
      </c>
      <c r="F77" s="211" t="s">
        <v>180</v>
      </c>
      <c r="G77" s="212" t="s">
        <v>64</v>
      </c>
      <c r="H77" s="226">
        <f t="shared" si="19"/>
        <v>1.225E-3</v>
      </c>
      <c r="I77" s="227">
        <f>(SUM('1.  LRAMVA Summary'!D$54:D$65)+SUM('1.  LRAMVA Summary'!D$66:D$67)*(MONTH($E77)-1)/12)*$H77</f>
        <v>0</v>
      </c>
      <c r="J77" s="227">
        <f>(SUM('1.  LRAMVA Summary'!E$54:E$65)+SUM('1.  LRAMVA Summary'!E$66:E$67)*(MONTH($E77)-1)/12)*$H77</f>
        <v>0</v>
      </c>
      <c r="K77" s="227">
        <f>(SUM('1.  LRAMVA Summary'!F$54:F$65)+SUM('1.  LRAMVA Summary'!F$66:F$67)*(MONTH($E77)-1)/12)*$H77</f>
        <v>0</v>
      </c>
      <c r="L77" s="227">
        <f>(SUM('1.  LRAMVA Summary'!G$54:G$65)+SUM('1.  LRAMVA Summary'!G$66:G$67)*(MONTH($E77)-1)/12)*$H77</f>
        <v>0</v>
      </c>
      <c r="M77" s="227">
        <f>(SUM('1.  LRAMVA Summary'!H$54:H$65)+SUM('1.  LRAMVA Summary'!H$66:H$67)*(MONTH($E77)-1)/12)*$H77</f>
        <v>0</v>
      </c>
      <c r="N77" s="227">
        <f>(SUM('1.  LRAMVA Summary'!I$54:I$65)+SUM('1.  LRAMVA Summary'!I$66:I$67)*(MONTH($E77)-1)/12)*$H77</f>
        <v>0</v>
      </c>
      <c r="O77" s="227">
        <f>(SUM('1.  LRAMVA Summary'!J$54:J$65)+SUM('1.  LRAMVA Summary'!J$66:J$67)*(MONTH($E77)-1)/12)*$H77</f>
        <v>0</v>
      </c>
      <c r="P77" s="227">
        <f>(SUM('1.  LRAMVA Summary'!K$54:K$65)+SUM('1.  LRAMVA Summary'!K$66:K$67)*(MONTH($E77)-1)/12)*$H77</f>
        <v>0</v>
      </c>
      <c r="Q77" s="227">
        <f>(SUM('1.  LRAMVA Summary'!L$54:L$65)+SUM('1.  LRAMVA Summary'!L$66:L$67)*(MONTH($E77)-1)/12)*$H77</f>
        <v>0</v>
      </c>
      <c r="R77" s="227">
        <f>(SUM('1.  LRAMVA Summary'!M$54:M$65)+SUM('1.  LRAMVA Summary'!M$66:M$67)*(MONTH($E77)-1)/12)*$H77</f>
        <v>0</v>
      </c>
      <c r="S77" s="227">
        <f>(SUM('1.  LRAMVA Summary'!N$54:N$65)+SUM('1.  LRAMVA Summary'!N$66:N$67)*(MONTH($E77)-1)/12)*$H77</f>
        <v>0</v>
      </c>
      <c r="T77" s="227">
        <f>(SUM('1.  LRAMVA Summary'!O$54:O$65)+SUM('1.  LRAMVA Summary'!O$66:O$67)*(MONTH($E77)-1)/12)*$H77</f>
        <v>0</v>
      </c>
      <c r="U77" s="227">
        <f>(SUM('1.  LRAMVA Summary'!P$54:P$65)+SUM('1.  LRAMVA Summary'!P$66:P$67)*(MONTH($E77)-1)/12)*$H77</f>
        <v>0</v>
      </c>
      <c r="V77" s="227">
        <f>(SUM('1.  LRAMVA Summary'!Q$54:Q$65)+SUM('1.  LRAMVA Summary'!Q$66:Q$67)*(MONTH($E77)-1)/12)*$H77</f>
        <v>0</v>
      </c>
      <c r="W77" s="228">
        <f>SUM(I77:V77)</f>
        <v>0</v>
      </c>
    </row>
    <row r="78" spans="2:23" s="9" customFormat="1">
      <c r="B78" s="66"/>
      <c r="E78" s="211">
        <v>42095</v>
      </c>
      <c r="F78" s="211" t="s">
        <v>180</v>
      </c>
      <c r="G78" s="212" t="s">
        <v>65</v>
      </c>
      <c r="H78" s="226">
        <f>C$32/12</f>
        <v>9.1666666666666665E-4</v>
      </c>
      <c r="I78" s="227">
        <f>(SUM('1.  LRAMVA Summary'!D$54:D$65)+SUM('1.  LRAMVA Summary'!D$66:D$67)*(MONTH($E78)-1)/12)*$H78</f>
        <v>0</v>
      </c>
      <c r="J78" s="227">
        <f>(SUM('1.  LRAMVA Summary'!E$54:E$65)+SUM('1.  LRAMVA Summary'!E$66:E$67)*(MONTH($E78)-1)/12)*$H78</f>
        <v>0</v>
      </c>
      <c r="K78" s="227">
        <f>(SUM('1.  LRAMVA Summary'!F$54:F$65)+SUM('1.  LRAMVA Summary'!F$66:F$67)*(MONTH($E78)-1)/12)*$H78</f>
        <v>0</v>
      </c>
      <c r="L78" s="227">
        <f>(SUM('1.  LRAMVA Summary'!G$54:G$65)+SUM('1.  LRAMVA Summary'!G$66:G$67)*(MONTH($E78)-1)/12)*$H78</f>
        <v>0</v>
      </c>
      <c r="M78" s="227">
        <f>(SUM('1.  LRAMVA Summary'!H$54:H$65)+SUM('1.  LRAMVA Summary'!H$66:H$67)*(MONTH($E78)-1)/12)*$H78</f>
        <v>0</v>
      </c>
      <c r="N78" s="227">
        <f>(SUM('1.  LRAMVA Summary'!I$54:I$65)+SUM('1.  LRAMVA Summary'!I$66:I$67)*(MONTH($E78)-1)/12)*$H78</f>
        <v>0</v>
      </c>
      <c r="O78" s="227">
        <f>(SUM('1.  LRAMVA Summary'!J$54:J$65)+SUM('1.  LRAMVA Summary'!J$66:J$67)*(MONTH($E78)-1)/12)*$H78</f>
        <v>0</v>
      </c>
      <c r="P78" s="227">
        <f>(SUM('1.  LRAMVA Summary'!K$54:K$65)+SUM('1.  LRAMVA Summary'!K$66:K$67)*(MONTH($E78)-1)/12)*$H78</f>
        <v>0</v>
      </c>
      <c r="Q78" s="227">
        <f>(SUM('1.  LRAMVA Summary'!L$54:L$65)+SUM('1.  LRAMVA Summary'!L$66:L$67)*(MONTH($E78)-1)/12)*$H78</f>
        <v>0</v>
      </c>
      <c r="R78" s="227">
        <f>(SUM('1.  LRAMVA Summary'!M$54:M$65)+SUM('1.  LRAMVA Summary'!M$66:M$67)*(MONTH($E78)-1)/12)*$H78</f>
        <v>0</v>
      </c>
      <c r="S78" s="227">
        <f>(SUM('1.  LRAMVA Summary'!N$54:N$65)+SUM('1.  LRAMVA Summary'!N$66:N$67)*(MONTH($E78)-1)/12)*$H78</f>
        <v>0</v>
      </c>
      <c r="T78" s="227">
        <f>(SUM('1.  LRAMVA Summary'!O$54:O$65)+SUM('1.  LRAMVA Summary'!O$66:O$67)*(MONTH($E78)-1)/12)*$H78</f>
        <v>0</v>
      </c>
      <c r="U78" s="227">
        <f>(SUM('1.  LRAMVA Summary'!P$54:P$65)+SUM('1.  LRAMVA Summary'!P$66:P$67)*(MONTH($E78)-1)/12)*$H78</f>
        <v>0</v>
      </c>
      <c r="V78" s="227">
        <f>(SUM('1.  LRAMVA Summary'!Q$54:Q$65)+SUM('1.  LRAMVA Summary'!Q$66:Q$67)*(MONTH($E78)-1)/12)*$H78</f>
        <v>0</v>
      </c>
      <c r="W78" s="228">
        <f t="shared" ref="W78:W86" si="20">SUM(I78:V78)</f>
        <v>0</v>
      </c>
    </row>
    <row r="79" spans="2:23" s="9" customFormat="1">
      <c r="B79" s="66"/>
      <c r="E79" s="211">
        <v>42125</v>
      </c>
      <c r="F79" s="211" t="s">
        <v>180</v>
      </c>
      <c r="G79" s="212" t="s">
        <v>65</v>
      </c>
      <c r="H79" s="226">
        <f t="shared" ref="H79:H80" si="21">C$32/12</f>
        <v>9.1666666666666665E-4</v>
      </c>
      <c r="I79" s="227">
        <f>(SUM('1.  LRAMVA Summary'!D$54:D$65)+SUM('1.  LRAMVA Summary'!D$66:D$67)*(MONTH($E79)-1)/12)*$H79</f>
        <v>0</v>
      </c>
      <c r="J79" s="227">
        <f>(SUM('1.  LRAMVA Summary'!E$54:E$65)+SUM('1.  LRAMVA Summary'!E$66:E$67)*(MONTH($E79)-1)/12)*$H79</f>
        <v>0</v>
      </c>
      <c r="K79" s="227">
        <f>(SUM('1.  LRAMVA Summary'!F$54:F$65)+SUM('1.  LRAMVA Summary'!F$66:F$67)*(MONTH($E79)-1)/12)*$H79</f>
        <v>0</v>
      </c>
      <c r="L79" s="227">
        <f>(SUM('1.  LRAMVA Summary'!G$54:G$65)+SUM('1.  LRAMVA Summary'!G$66:G$67)*(MONTH($E79)-1)/12)*$H79</f>
        <v>0</v>
      </c>
      <c r="M79" s="227">
        <f>(SUM('1.  LRAMVA Summary'!H$54:H$65)+SUM('1.  LRAMVA Summary'!H$66:H$67)*(MONTH($E79)-1)/12)*$H79</f>
        <v>0</v>
      </c>
      <c r="N79" s="227">
        <f>(SUM('1.  LRAMVA Summary'!I$54:I$65)+SUM('1.  LRAMVA Summary'!I$66:I$67)*(MONTH($E79)-1)/12)*$H79</f>
        <v>0</v>
      </c>
      <c r="O79" s="227">
        <f>(SUM('1.  LRAMVA Summary'!J$54:J$65)+SUM('1.  LRAMVA Summary'!J$66:J$67)*(MONTH($E79)-1)/12)*$H79</f>
        <v>0</v>
      </c>
      <c r="P79" s="227">
        <f>(SUM('1.  LRAMVA Summary'!K$54:K$65)+SUM('1.  LRAMVA Summary'!K$66:K$67)*(MONTH($E79)-1)/12)*$H79</f>
        <v>0</v>
      </c>
      <c r="Q79" s="227">
        <f>(SUM('1.  LRAMVA Summary'!L$54:L$65)+SUM('1.  LRAMVA Summary'!L$66:L$67)*(MONTH($E79)-1)/12)*$H79</f>
        <v>0</v>
      </c>
      <c r="R79" s="227">
        <f>(SUM('1.  LRAMVA Summary'!M$54:M$65)+SUM('1.  LRAMVA Summary'!M$66:M$67)*(MONTH($E79)-1)/12)*$H79</f>
        <v>0</v>
      </c>
      <c r="S79" s="227">
        <f>(SUM('1.  LRAMVA Summary'!N$54:N$65)+SUM('1.  LRAMVA Summary'!N$66:N$67)*(MONTH($E79)-1)/12)*$H79</f>
        <v>0</v>
      </c>
      <c r="T79" s="227">
        <f>(SUM('1.  LRAMVA Summary'!O$54:O$65)+SUM('1.  LRAMVA Summary'!O$66:O$67)*(MONTH($E79)-1)/12)*$H79</f>
        <v>0</v>
      </c>
      <c r="U79" s="227">
        <f>(SUM('1.  LRAMVA Summary'!P$54:P$65)+SUM('1.  LRAMVA Summary'!P$66:P$67)*(MONTH($E79)-1)/12)*$H79</f>
        <v>0</v>
      </c>
      <c r="V79" s="227">
        <f>(SUM('1.  LRAMVA Summary'!Q$54:Q$65)+SUM('1.  LRAMVA Summary'!Q$66:Q$67)*(MONTH($E79)-1)/12)*$H79</f>
        <v>0</v>
      </c>
      <c r="W79" s="228">
        <f t="shared" si="20"/>
        <v>0</v>
      </c>
    </row>
    <row r="80" spans="2:23" s="9" customFormat="1">
      <c r="B80" s="66"/>
      <c r="E80" s="211">
        <v>42156</v>
      </c>
      <c r="F80" s="211" t="s">
        <v>180</v>
      </c>
      <c r="G80" s="212" t="s">
        <v>65</v>
      </c>
      <c r="H80" s="226">
        <f t="shared" si="21"/>
        <v>9.1666666666666665E-4</v>
      </c>
      <c r="I80" s="227">
        <f>(SUM('1.  LRAMVA Summary'!D$54:D$65)+SUM('1.  LRAMVA Summary'!D$66:D$67)*(MONTH($E80)-1)/12)*$H80</f>
        <v>0</v>
      </c>
      <c r="J80" s="227">
        <f>(SUM('1.  LRAMVA Summary'!E$54:E$65)+SUM('1.  LRAMVA Summary'!E$66:E$67)*(MONTH($E80)-1)/12)*$H80</f>
        <v>0</v>
      </c>
      <c r="K80" s="227">
        <f>(SUM('1.  LRAMVA Summary'!F$54:F$65)+SUM('1.  LRAMVA Summary'!F$66:F$67)*(MONTH($E80)-1)/12)*$H80</f>
        <v>0</v>
      </c>
      <c r="L80" s="227">
        <f>(SUM('1.  LRAMVA Summary'!G$54:G$65)+SUM('1.  LRAMVA Summary'!G$66:G$67)*(MONTH($E80)-1)/12)*$H80</f>
        <v>0</v>
      </c>
      <c r="M80" s="227">
        <f>(SUM('1.  LRAMVA Summary'!H$54:H$65)+SUM('1.  LRAMVA Summary'!H$66:H$67)*(MONTH($E80)-1)/12)*$H80</f>
        <v>0</v>
      </c>
      <c r="N80" s="227">
        <f>(SUM('1.  LRAMVA Summary'!I$54:I$65)+SUM('1.  LRAMVA Summary'!I$66:I$67)*(MONTH($E80)-1)/12)*$H80</f>
        <v>0</v>
      </c>
      <c r="O80" s="227">
        <f>(SUM('1.  LRAMVA Summary'!J$54:J$65)+SUM('1.  LRAMVA Summary'!J$66:J$67)*(MONTH($E80)-1)/12)*$H80</f>
        <v>0</v>
      </c>
      <c r="P80" s="227">
        <f>(SUM('1.  LRAMVA Summary'!K$54:K$65)+SUM('1.  LRAMVA Summary'!K$66:K$67)*(MONTH($E80)-1)/12)*$H80</f>
        <v>0</v>
      </c>
      <c r="Q80" s="227">
        <f>(SUM('1.  LRAMVA Summary'!L$54:L$65)+SUM('1.  LRAMVA Summary'!L$66:L$67)*(MONTH($E80)-1)/12)*$H80</f>
        <v>0</v>
      </c>
      <c r="R80" s="227">
        <f>(SUM('1.  LRAMVA Summary'!M$54:M$65)+SUM('1.  LRAMVA Summary'!M$66:M$67)*(MONTH($E80)-1)/12)*$H80</f>
        <v>0</v>
      </c>
      <c r="S80" s="227">
        <f>(SUM('1.  LRAMVA Summary'!N$54:N$65)+SUM('1.  LRAMVA Summary'!N$66:N$67)*(MONTH($E80)-1)/12)*$H80</f>
        <v>0</v>
      </c>
      <c r="T80" s="227">
        <f>(SUM('1.  LRAMVA Summary'!O$54:O$65)+SUM('1.  LRAMVA Summary'!O$66:O$67)*(MONTH($E80)-1)/12)*$H80</f>
        <v>0</v>
      </c>
      <c r="U80" s="227">
        <f>(SUM('1.  LRAMVA Summary'!P$54:P$65)+SUM('1.  LRAMVA Summary'!P$66:P$67)*(MONTH($E80)-1)/12)*$H80</f>
        <v>0</v>
      </c>
      <c r="V80" s="227">
        <f>(SUM('1.  LRAMVA Summary'!Q$54:Q$65)+SUM('1.  LRAMVA Summary'!Q$66:Q$67)*(MONTH($E80)-1)/12)*$H80</f>
        <v>0</v>
      </c>
      <c r="W80" s="228">
        <f t="shared" si="20"/>
        <v>0</v>
      </c>
    </row>
    <row r="81" spans="2:23" s="9" customFormat="1">
      <c r="B81" s="66"/>
      <c r="E81" s="211">
        <v>42186</v>
      </c>
      <c r="F81" s="211" t="s">
        <v>180</v>
      </c>
      <c r="G81" s="212" t="s">
        <v>67</v>
      </c>
      <c r="H81" s="226">
        <f>C$33/12</f>
        <v>9.1666666666666665E-4</v>
      </c>
      <c r="I81" s="227">
        <f>(SUM('1.  LRAMVA Summary'!D$54:D$65)+SUM('1.  LRAMVA Summary'!D$66:D$67)*(MONTH($E81)-1)/12)*$H81</f>
        <v>0</v>
      </c>
      <c r="J81" s="227">
        <f>(SUM('1.  LRAMVA Summary'!E$54:E$65)+SUM('1.  LRAMVA Summary'!E$66:E$67)*(MONTH($E81)-1)/12)*$H81</f>
        <v>0</v>
      </c>
      <c r="K81" s="227">
        <f>(SUM('1.  LRAMVA Summary'!F$54:F$65)+SUM('1.  LRAMVA Summary'!F$66:F$67)*(MONTH($E81)-1)/12)*$H81</f>
        <v>0</v>
      </c>
      <c r="L81" s="227">
        <f>(SUM('1.  LRAMVA Summary'!G$54:G$65)+SUM('1.  LRAMVA Summary'!G$66:G$67)*(MONTH($E81)-1)/12)*$H81</f>
        <v>0</v>
      </c>
      <c r="M81" s="227">
        <f>(SUM('1.  LRAMVA Summary'!H$54:H$65)+SUM('1.  LRAMVA Summary'!H$66:H$67)*(MONTH($E81)-1)/12)*$H81</f>
        <v>0</v>
      </c>
      <c r="N81" s="227">
        <f>(SUM('1.  LRAMVA Summary'!I$54:I$65)+SUM('1.  LRAMVA Summary'!I$66:I$67)*(MONTH($E81)-1)/12)*$H81</f>
        <v>0</v>
      </c>
      <c r="O81" s="227">
        <f>(SUM('1.  LRAMVA Summary'!J$54:J$65)+SUM('1.  LRAMVA Summary'!J$66:J$67)*(MONTH($E81)-1)/12)*$H81</f>
        <v>0</v>
      </c>
      <c r="P81" s="227">
        <f>(SUM('1.  LRAMVA Summary'!K$54:K$65)+SUM('1.  LRAMVA Summary'!K$66:K$67)*(MONTH($E81)-1)/12)*$H81</f>
        <v>0</v>
      </c>
      <c r="Q81" s="227">
        <f>(SUM('1.  LRAMVA Summary'!L$54:L$65)+SUM('1.  LRAMVA Summary'!L$66:L$67)*(MONTH($E81)-1)/12)*$H81</f>
        <v>0</v>
      </c>
      <c r="R81" s="227">
        <f>(SUM('1.  LRAMVA Summary'!M$54:M$65)+SUM('1.  LRAMVA Summary'!M$66:M$67)*(MONTH($E81)-1)/12)*$H81</f>
        <v>0</v>
      </c>
      <c r="S81" s="227">
        <f>(SUM('1.  LRAMVA Summary'!N$54:N$65)+SUM('1.  LRAMVA Summary'!N$66:N$67)*(MONTH($E81)-1)/12)*$H81</f>
        <v>0</v>
      </c>
      <c r="T81" s="227">
        <f>(SUM('1.  LRAMVA Summary'!O$54:O$65)+SUM('1.  LRAMVA Summary'!O$66:O$67)*(MONTH($E81)-1)/12)*$H81</f>
        <v>0</v>
      </c>
      <c r="U81" s="227">
        <f>(SUM('1.  LRAMVA Summary'!P$54:P$65)+SUM('1.  LRAMVA Summary'!P$66:P$67)*(MONTH($E81)-1)/12)*$H81</f>
        <v>0</v>
      </c>
      <c r="V81" s="227">
        <f>(SUM('1.  LRAMVA Summary'!Q$54:Q$65)+SUM('1.  LRAMVA Summary'!Q$66:Q$67)*(MONTH($E81)-1)/12)*$H81</f>
        <v>0</v>
      </c>
      <c r="W81" s="228">
        <f t="shared" si="20"/>
        <v>0</v>
      </c>
    </row>
    <row r="82" spans="2:23" s="9" customFormat="1">
      <c r="B82" s="66"/>
      <c r="E82" s="211">
        <v>42217</v>
      </c>
      <c r="F82" s="211" t="s">
        <v>180</v>
      </c>
      <c r="G82" s="212" t="s">
        <v>67</v>
      </c>
      <c r="H82" s="226">
        <f t="shared" ref="H82:H83" si="22">C$33/12</f>
        <v>9.1666666666666665E-4</v>
      </c>
      <c r="I82" s="227">
        <f>(SUM('1.  LRAMVA Summary'!D$54:D$65)+SUM('1.  LRAMVA Summary'!D$66:D$67)*(MONTH($E82)-1)/12)*$H82</f>
        <v>0</v>
      </c>
      <c r="J82" s="227">
        <f>(SUM('1.  LRAMVA Summary'!E$54:E$65)+SUM('1.  LRAMVA Summary'!E$66:E$67)*(MONTH($E82)-1)/12)*$H82</f>
        <v>0</v>
      </c>
      <c r="K82" s="227">
        <f>(SUM('1.  LRAMVA Summary'!F$54:F$65)+SUM('1.  LRAMVA Summary'!F$66:F$67)*(MONTH($E82)-1)/12)*$H82</f>
        <v>0</v>
      </c>
      <c r="L82" s="227">
        <f>(SUM('1.  LRAMVA Summary'!G$54:G$65)+SUM('1.  LRAMVA Summary'!G$66:G$67)*(MONTH($E82)-1)/12)*$H82</f>
        <v>0</v>
      </c>
      <c r="M82" s="227">
        <f>(SUM('1.  LRAMVA Summary'!H$54:H$65)+SUM('1.  LRAMVA Summary'!H$66:H$67)*(MONTH($E82)-1)/12)*$H82</f>
        <v>0</v>
      </c>
      <c r="N82" s="227">
        <f>(SUM('1.  LRAMVA Summary'!I$54:I$65)+SUM('1.  LRAMVA Summary'!I$66:I$67)*(MONTH($E82)-1)/12)*$H82</f>
        <v>0</v>
      </c>
      <c r="O82" s="227">
        <f>(SUM('1.  LRAMVA Summary'!J$54:J$65)+SUM('1.  LRAMVA Summary'!J$66:J$67)*(MONTH($E82)-1)/12)*$H82</f>
        <v>0</v>
      </c>
      <c r="P82" s="227">
        <f>(SUM('1.  LRAMVA Summary'!K$54:K$65)+SUM('1.  LRAMVA Summary'!K$66:K$67)*(MONTH($E82)-1)/12)*$H82</f>
        <v>0</v>
      </c>
      <c r="Q82" s="227">
        <f>(SUM('1.  LRAMVA Summary'!L$54:L$65)+SUM('1.  LRAMVA Summary'!L$66:L$67)*(MONTH($E82)-1)/12)*$H82</f>
        <v>0</v>
      </c>
      <c r="R82" s="227">
        <f>(SUM('1.  LRAMVA Summary'!M$54:M$65)+SUM('1.  LRAMVA Summary'!M$66:M$67)*(MONTH($E82)-1)/12)*$H82</f>
        <v>0</v>
      </c>
      <c r="S82" s="227">
        <f>(SUM('1.  LRAMVA Summary'!N$54:N$65)+SUM('1.  LRAMVA Summary'!N$66:N$67)*(MONTH($E82)-1)/12)*$H82</f>
        <v>0</v>
      </c>
      <c r="T82" s="227">
        <f>(SUM('1.  LRAMVA Summary'!O$54:O$65)+SUM('1.  LRAMVA Summary'!O$66:O$67)*(MONTH($E82)-1)/12)*$H82</f>
        <v>0</v>
      </c>
      <c r="U82" s="227">
        <f>(SUM('1.  LRAMVA Summary'!P$54:P$65)+SUM('1.  LRAMVA Summary'!P$66:P$67)*(MONTH($E82)-1)/12)*$H82</f>
        <v>0</v>
      </c>
      <c r="V82" s="227">
        <f>(SUM('1.  LRAMVA Summary'!Q$54:Q$65)+SUM('1.  LRAMVA Summary'!Q$66:Q$67)*(MONTH($E82)-1)/12)*$H82</f>
        <v>0</v>
      </c>
      <c r="W82" s="228">
        <f t="shared" si="20"/>
        <v>0</v>
      </c>
    </row>
    <row r="83" spans="2:23" s="9" customFormat="1">
      <c r="B83" s="66"/>
      <c r="E83" s="211">
        <v>42248</v>
      </c>
      <c r="F83" s="211" t="s">
        <v>180</v>
      </c>
      <c r="G83" s="212" t="s">
        <v>67</v>
      </c>
      <c r="H83" s="226">
        <f t="shared" si="22"/>
        <v>9.1666666666666665E-4</v>
      </c>
      <c r="I83" s="227">
        <f>(SUM('1.  LRAMVA Summary'!D$54:D$65)+SUM('1.  LRAMVA Summary'!D$66:D$67)*(MONTH($E83)-1)/12)*$H83</f>
        <v>0</v>
      </c>
      <c r="J83" s="227">
        <f>(SUM('1.  LRAMVA Summary'!E$54:E$65)+SUM('1.  LRAMVA Summary'!E$66:E$67)*(MONTH($E83)-1)/12)*$H83</f>
        <v>0</v>
      </c>
      <c r="K83" s="227">
        <f>(SUM('1.  LRAMVA Summary'!F$54:F$65)+SUM('1.  LRAMVA Summary'!F$66:F$67)*(MONTH($E83)-1)/12)*$H83</f>
        <v>0</v>
      </c>
      <c r="L83" s="227">
        <f>(SUM('1.  LRAMVA Summary'!G$54:G$65)+SUM('1.  LRAMVA Summary'!G$66:G$67)*(MONTH($E83)-1)/12)*$H83</f>
        <v>0</v>
      </c>
      <c r="M83" s="227">
        <f>(SUM('1.  LRAMVA Summary'!H$54:H$65)+SUM('1.  LRAMVA Summary'!H$66:H$67)*(MONTH($E83)-1)/12)*$H83</f>
        <v>0</v>
      </c>
      <c r="N83" s="227">
        <f>(SUM('1.  LRAMVA Summary'!I$54:I$65)+SUM('1.  LRAMVA Summary'!I$66:I$67)*(MONTH($E83)-1)/12)*$H83</f>
        <v>0</v>
      </c>
      <c r="O83" s="227">
        <f>(SUM('1.  LRAMVA Summary'!J$54:J$65)+SUM('1.  LRAMVA Summary'!J$66:J$67)*(MONTH($E83)-1)/12)*$H83</f>
        <v>0</v>
      </c>
      <c r="P83" s="227">
        <f>(SUM('1.  LRAMVA Summary'!K$54:K$65)+SUM('1.  LRAMVA Summary'!K$66:K$67)*(MONTH($E83)-1)/12)*$H83</f>
        <v>0</v>
      </c>
      <c r="Q83" s="227">
        <f>(SUM('1.  LRAMVA Summary'!L$54:L$65)+SUM('1.  LRAMVA Summary'!L$66:L$67)*(MONTH($E83)-1)/12)*$H83</f>
        <v>0</v>
      </c>
      <c r="R83" s="227">
        <f>(SUM('1.  LRAMVA Summary'!M$54:M$65)+SUM('1.  LRAMVA Summary'!M$66:M$67)*(MONTH($E83)-1)/12)*$H83</f>
        <v>0</v>
      </c>
      <c r="S83" s="227">
        <f>(SUM('1.  LRAMVA Summary'!N$54:N$65)+SUM('1.  LRAMVA Summary'!N$66:N$67)*(MONTH($E83)-1)/12)*$H83</f>
        <v>0</v>
      </c>
      <c r="T83" s="227">
        <f>(SUM('1.  LRAMVA Summary'!O$54:O$65)+SUM('1.  LRAMVA Summary'!O$66:O$67)*(MONTH($E83)-1)/12)*$H83</f>
        <v>0</v>
      </c>
      <c r="U83" s="227">
        <f>(SUM('1.  LRAMVA Summary'!P$54:P$65)+SUM('1.  LRAMVA Summary'!P$66:P$67)*(MONTH($E83)-1)/12)*$H83</f>
        <v>0</v>
      </c>
      <c r="V83" s="227">
        <f>(SUM('1.  LRAMVA Summary'!Q$54:Q$65)+SUM('1.  LRAMVA Summary'!Q$66:Q$67)*(MONTH($E83)-1)/12)*$H83</f>
        <v>0</v>
      </c>
      <c r="W83" s="228">
        <f t="shared" si="20"/>
        <v>0</v>
      </c>
    </row>
    <row r="84" spans="2:23" s="9" customFormat="1">
      <c r="B84" s="66"/>
      <c r="E84" s="211">
        <v>42278</v>
      </c>
      <c r="F84" s="211" t="s">
        <v>180</v>
      </c>
      <c r="G84" s="212" t="s">
        <v>68</v>
      </c>
      <c r="H84" s="226">
        <f>C$34/12</f>
        <v>9.1666666666666665E-4</v>
      </c>
      <c r="I84" s="227">
        <f>(SUM('1.  LRAMVA Summary'!D$54:D$65)+SUM('1.  LRAMVA Summary'!D$66:D$67)*(MONTH($E84)-1)/12)*$H84</f>
        <v>0</v>
      </c>
      <c r="J84" s="227">
        <f>(SUM('1.  LRAMVA Summary'!E$54:E$65)+SUM('1.  LRAMVA Summary'!E$66:E$67)*(MONTH($E84)-1)/12)*$H84</f>
        <v>0</v>
      </c>
      <c r="K84" s="227">
        <f>(SUM('1.  LRAMVA Summary'!F$54:F$65)+SUM('1.  LRAMVA Summary'!F$66:F$67)*(MONTH($E84)-1)/12)*$H84</f>
        <v>0</v>
      </c>
      <c r="L84" s="227">
        <f>(SUM('1.  LRAMVA Summary'!G$54:G$65)+SUM('1.  LRAMVA Summary'!G$66:G$67)*(MONTH($E84)-1)/12)*$H84</f>
        <v>0</v>
      </c>
      <c r="M84" s="227">
        <f>(SUM('1.  LRAMVA Summary'!H$54:H$65)+SUM('1.  LRAMVA Summary'!H$66:H$67)*(MONTH($E84)-1)/12)*$H84</f>
        <v>0</v>
      </c>
      <c r="N84" s="227">
        <f>(SUM('1.  LRAMVA Summary'!I$54:I$65)+SUM('1.  LRAMVA Summary'!I$66:I$67)*(MONTH($E84)-1)/12)*$H84</f>
        <v>0</v>
      </c>
      <c r="O84" s="227">
        <f>(SUM('1.  LRAMVA Summary'!J$54:J$65)+SUM('1.  LRAMVA Summary'!J$66:J$67)*(MONTH($E84)-1)/12)*$H84</f>
        <v>0</v>
      </c>
      <c r="P84" s="227">
        <f>(SUM('1.  LRAMVA Summary'!K$54:K$65)+SUM('1.  LRAMVA Summary'!K$66:K$67)*(MONTH($E84)-1)/12)*$H84</f>
        <v>0</v>
      </c>
      <c r="Q84" s="227">
        <f>(SUM('1.  LRAMVA Summary'!L$54:L$65)+SUM('1.  LRAMVA Summary'!L$66:L$67)*(MONTH($E84)-1)/12)*$H84</f>
        <v>0</v>
      </c>
      <c r="R84" s="227">
        <f>(SUM('1.  LRAMVA Summary'!M$54:M$65)+SUM('1.  LRAMVA Summary'!M$66:M$67)*(MONTH($E84)-1)/12)*$H84</f>
        <v>0</v>
      </c>
      <c r="S84" s="227">
        <f>(SUM('1.  LRAMVA Summary'!N$54:N$65)+SUM('1.  LRAMVA Summary'!N$66:N$67)*(MONTH($E84)-1)/12)*$H84</f>
        <v>0</v>
      </c>
      <c r="T84" s="227">
        <f>(SUM('1.  LRAMVA Summary'!O$54:O$65)+SUM('1.  LRAMVA Summary'!O$66:O$67)*(MONTH($E84)-1)/12)*$H84</f>
        <v>0</v>
      </c>
      <c r="U84" s="227">
        <f>(SUM('1.  LRAMVA Summary'!P$54:P$65)+SUM('1.  LRAMVA Summary'!P$66:P$67)*(MONTH($E84)-1)/12)*$H84</f>
        <v>0</v>
      </c>
      <c r="V84" s="227">
        <f>(SUM('1.  LRAMVA Summary'!Q$54:Q$65)+SUM('1.  LRAMVA Summary'!Q$66:Q$67)*(MONTH($E84)-1)/12)*$H84</f>
        <v>0</v>
      </c>
      <c r="W84" s="228">
        <f t="shared" si="20"/>
        <v>0</v>
      </c>
    </row>
    <row r="85" spans="2:23" s="9" customFormat="1">
      <c r="B85" s="66"/>
      <c r="E85" s="211">
        <v>42309</v>
      </c>
      <c r="F85" s="211" t="s">
        <v>180</v>
      </c>
      <c r="G85" s="212" t="s">
        <v>68</v>
      </c>
      <c r="H85" s="226">
        <f t="shared" ref="H85:H86" si="23">C$34/12</f>
        <v>9.1666666666666665E-4</v>
      </c>
      <c r="I85" s="227">
        <f>(SUM('1.  LRAMVA Summary'!D$54:D$65)+SUM('1.  LRAMVA Summary'!D$66:D$67)*(MONTH($E85)-1)/12)*$H85</f>
        <v>0</v>
      </c>
      <c r="J85" s="227">
        <f>(SUM('1.  LRAMVA Summary'!E$54:E$65)+SUM('1.  LRAMVA Summary'!E$66:E$67)*(MONTH($E85)-1)/12)*$H85</f>
        <v>0</v>
      </c>
      <c r="K85" s="227">
        <f>(SUM('1.  LRAMVA Summary'!F$54:F$65)+SUM('1.  LRAMVA Summary'!F$66:F$67)*(MONTH($E85)-1)/12)*$H85</f>
        <v>0</v>
      </c>
      <c r="L85" s="227">
        <f>(SUM('1.  LRAMVA Summary'!G$54:G$65)+SUM('1.  LRAMVA Summary'!G$66:G$67)*(MONTH($E85)-1)/12)*$H85</f>
        <v>0</v>
      </c>
      <c r="M85" s="227">
        <f>(SUM('1.  LRAMVA Summary'!H$54:H$65)+SUM('1.  LRAMVA Summary'!H$66:H$67)*(MONTH($E85)-1)/12)*$H85</f>
        <v>0</v>
      </c>
      <c r="N85" s="227">
        <f>(SUM('1.  LRAMVA Summary'!I$54:I$65)+SUM('1.  LRAMVA Summary'!I$66:I$67)*(MONTH($E85)-1)/12)*$H85</f>
        <v>0</v>
      </c>
      <c r="O85" s="227">
        <f>(SUM('1.  LRAMVA Summary'!J$54:J$65)+SUM('1.  LRAMVA Summary'!J$66:J$67)*(MONTH($E85)-1)/12)*$H85</f>
        <v>0</v>
      </c>
      <c r="P85" s="227">
        <f>(SUM('1.  LRAMVA Summary'!K$54:K$65)+SUM('1.  LRAMVA Summary'!K$66:K$67)*(MONTH($E85)-1)/12)*$H85</f>
        <v>0</v>
      </c>
      <c r="Q85" s="227">
        <f>(SUM('1.  LRAMVA Summary'!L$54:L$65)+SUM('1.  LRAMVA Summary'!L$66:L$67)*(MONTH($E85)-1)/12)*$H85</f>
        <v>0</v>
      </c>
      <c r="R85" s="227">
        <f>(SUM('1.  LRAMVA Summary'!M$54:M$65)+SUM('1.  LRAMVA Summary'!M$66:M$67)*(MONTH($E85)-1)/12)*$H85</f>
        <v>0</v>
      </c>
      <c r="S85" s="227">
        <f>(SUM('1.  LRAMVA Summary'!N$54:N$65)+SUM('1.  LRAMVA Summary'!N$66:N$67)*(MONTH($E85)-1)/12)*$H85</f>
        <v>0</v>
      </c>
      <c r="T85" s="227">
        <f>(SUM('1.  LRAMVA Summary'!O$54:O$65)+SUM('1.  LRAMVA Summary'!O$66:O$67)*(MONTH($E85)-1)/12)*$H85</f>
        <v>0</v>
      </c>
      <c r="U85" s="227">
        <f>(SUM('1.  LRAMVA Summary'!P$54:P$65)+SUM('1.  LRAMVA Summary'!P$66:P$67)*(MONTH($E85)-1)/12)*$H85</f>
        <v>0</v>
      </c>
      <c r="V85" s="227">
        <f>(SUM('1.  LRAMVA Summary'!Q$54:Q$65)+SUM('1.  LRAMVA Summary'!Q$66:Q$67)*(MONTH($E85)-1)/12)*$H85</f>
        <v>0</v>
      </c>
      <c r="W85" s="228">
        <f t="shared" si="20"/>
        <v>0</v>
      </c>
    </row>
    <row r="86" spans="2:23" s="9" customFormat="1">
      <c r="B86" s="66"/>
      <c r="E86" s="211">
        <v>42339</v>
      </c>
      <c r="F86" s="211" t="s">
        <v>180</v>
      </c>
      <c r="G86" s="212" t="s">
        <v>68</v>
      </c>
      <c r="H86" s="226">
        <f t="shared" si="23"/>
        <v>9.1666666666666665E-4</v>
      </c>
      <c r="I86" s="227">
        <f>(SUM('1.  LRAMVA Summary'!D$54:D$65)+SUM('1.  LRAMVA Summary'!D$66:D$67)*(MONTH($E86)-1)/12)*$H86</f>
        <v>0</v>
      </c>
      <c r="J86" s="227">
        <f>(SUM('1.  LRAMVA Summary'!E$54:E$65)+SUM('1.  LRAMVA Summary'!E$66:E$67)*(MONTH($E86)-1)/12)*$H86</f>
        <v>0</v>
      </c>
      <c r="K86" s="227">
        <f>(SUM('1.  LRAMVA Summary'!F$54:F$65)+SUM('1.  LRAMVA Summary'!F$66:F$67)*(MONTH($E86)-1)/12)*$H86</f>
        <v>0</v>
      </c>
      <c r="L86" s="227">
        <f>(SUM('1.  LRAMVA Summary'!G$54:G$65)+SUM('1.  LRAMVA Summary'!G$66:G$67)*(MONTH($E86)-1)/12)*$H86</f>
        <v>0</v>
      </c>
      <c r="M86" s="227">
        <f>(SUM('1.  LRAMVA Summary'!H$54:H$65)+SUM('1.  LRAMVA Summary'!H$66:H$67)*(MONTH($E86)-1)/12)*$H86</f>
        <v>0</v>
      </c>
      <c r="N86" s="227">
        <f>(SUM('1.  LRAMVA Summary'!I$54:I$65)+SUM('1.  LRAMVA Summary'!I$66:I$67)*(MONTH($E86)-1)/12)*$H86</f>
        <v>0</v>
      </c>
      <c r="O86" s="227">
        <f>(SUM('1.  LRAMVA Summary'!J$54:J$65)+SUM('1.  LRAMVA Summary'!J$66:J$67)*(MONTH($E86)-1)/12)*$H86</f>
        <v>0</v>
      </c>
      <c r="P86" s="227">
        <f>(SUM('1.  LRAMVA Summary'!K$54:K$65)+SUM('1.  LRAMVA Summary'!K$66:K$67)*(MONTH($E86)-1)/12)*$H86</f>
        <v>0</v>
      </c>
      <c r="Q86" s="227">
        <f>(SUM('1.  LRAMVA Summary'!L$54:L$65)+SUM('1.  LRAMVA Summary'!L$66:L$67)*(MONTH($E86)-1)/12)*$H86</f>
        <v>0</v>
      </c>
      <c r="R86" s="227">
        <f>(SUM('1.  LRAMVA Summary'!M$54:M$65)+SUM('1.  LRAMVA Summary'!M$66:M$67)*(MONTH($E86)-1)/12)*$H86</f>
        <v>0</v>
      </c>
      <c r="S86" s="227">
        <f>(SUM('1.  LRAMVA Summary'!N$54:N$65)+SUM('1.  LRAMVA Summary'!N$66:N$67)*(MONTH($E86)-1)/12)*$H86</f>
        <v>0</v>
      </c>
      <c r="T86" s="227">
        <f>(SUM('1.  LRAMVA Summary'!O$54:O$65)+SUM('1.  LRAMVA Summary'!O$66:O$67)*(MONTH($E86)-1)/12)*$H86</f>
        <v>0</v>
      </c>
      <c r="U86" s="227">
        <f>(SUM('1.  LRAMVA Summary'!P$54:P$65)+SUM('1.  LRAMVA Summary'!P$66:P$67)*(MONTH($E86)-1)/12)*$H86</f>
        <v>0</v>
      </c>
      <c r="V86" s="227">
        <f>(SUM('1.  LRAMVA Summary'!Q$54:Q$65)+SUM('1.  LRAMVA Summary'!Q$66:Q$67)*(MONTH($E86)-1)/12)*$H86</f>
        <v>0</v>
      </c>
      <c r="W86" s="228">
        <f t="shared" si="20"/>
        <v>0</v>
      </c>
    </row>
    <row r="87" spans="2:23" s="9" customFormat="1" ht="15.75" thickBot="1">
      <c r="B87" s="66"/>
      <c r="E87" s="213" t="s">
        <v>464</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75" thickTop="1">
      <c r="B88" s="66"/>
      <c r="E88" s="217" t="s">
        <v>66</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428</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182</v>
      </c>
      <c r="G90" s="212" t="s">
        <v>64</v>
      </c>
      <c r="H90" s="226">
        <f>$C$35/12</f>
        <v>9.1666666666666665E-4</v>
      </c>
      <c r="I90" s="227">
        <f>(SUM('1.  LRAMVA Summary'!D$54:D$68)+SUM('1.  LRAMVA Summary'!D$69:D$70)*(MONTH($E90)-1)/12)*$H90</f>
        <v>0</v>
      </c>
      <c r="J90" s="227">
        <f>(SUM('1.  LRAMVA Summary'!E$54:E$68)+SUM('1.  LRAMVA Summary'!E$69:E$70)*(MONTH($E90)-1)/12)*$H90</f>
        <v>0</v>
      </c>
      <c r="K90" s="227">
        <f>(SUM('1.  LRAMVA Summary'!F$54:F$68)+SUM('1.  LRAMVA Summary'!F$69:F$70)*(MONTH($E90)-1)/12)*$H90</f>
        <v>0</v>
      </c>
      <c r="L90" s="227">
        <f>(SUM('1.  LRAMVA Summary'!G$54:G$68)+SUM('1.  LRAMVA Summary'!G$69:G$70)*(MONTH($E90)-1)/12)*$H90</f>
        <v>0</v>
      </c>
      <c r="M90" s="227">
        <f>(SUM('1.  LRAMVA Summary'!H$54:H$68)+SUM('1.  LRAMVA Summary'!H$69:H$70)*(MONTH($E90)-1)/12)*$H90</f>
        <v>0</v>
      </c>
      <c r="N90" s="227">
        <f>(SUM('1.  LRAMVA Summary'!I$54:I$68)+SUM('1.  LRAMVA Summary'!I$69:I$70)*(MONTH($E90)-1)/12)*$H90</f>
        <v>0</v>
      </c>
      <c r="O90" s="227">
        <f>(SUM('1.  LRAMVA Summary'!J$54:J$68)+SUM('1.  LRAMVA Summary'!J$69:J$70)*(MONTH($E90)-1)/12)*$H90</f>
        <v>0</v>
      </c>
      <c r="P90" s="227">
        <f>(SUM('1.  LRAMVA Summary'!K$54:K$68)+SUM('1.  LRAMVA Summary'!K$69:K$70)*(MONTH($E90)-1)/12)*$H90</f>
        <v>0</v>
      </c>
      <c r="Q90" s="227">
        <f>(SUM('1.  LRAMVA Summary'!L$54:L$68)+SUM('1.  LRAMVA Summary'!L$69:L$70)*(MONTH($E90)-1)/12)*$H90</f>
        <v>0</v>
      </c>
      <c r="R90" s="227">
        <f>(SUM('1.  LRAMVA Summary'!M$54:M$68)+SUM('1.  LRAMVA Summary'!M$69:M$70)*(MONTH($E90)-1)/12)*$H90</f>
        <v>0</v>
      </c>
      <c r="S90" s="227">
        <f>(SUM('1.  LRAMVA Summary'!N$54:N$68)+SUM('1.  LRAMVA Summary'!N$69:N$70)*(MONTH($E90)-1)/12)*$H90</f>
        <v>0</v>
      </c>
      <c r="T90" s="227">
        <f>(SUM('1.  LRAMVA Summary'!O$54:O$68)+SUM('1.  LRAMVA Summary'!O$69:O$70)*(MONTH($E90)-1)/12)*$H90</f>
        <v>0</v>
      </c>
      <c r="U90" s="227">
        <f>(SUM('1.  LRAMVA Summary'!P$54:P$68)+SUM('1.  LRAMVA Summary'!P$69:P$70)*(MONTH($E90)-1)/12)*$H90</f>
        <v>0</v>
      </c>
      <c r="V90" s="227">
        <f>(SUM('1.  LRAMVA Summary'!Q$54:Q$68)+SUM('1.  LRAMVA Summary'!Q$69:Q$70)*(MONTH($E90)-1)/12)*$H90</f>
        <v>0</v>
      </c>
      <c r="W90" s="228">
        <f>SUM(I90:V90)</f>
        <v>0</v>
      </c>
    </row>
    <row r="91" spans="2:23" s="9" customFormat="1">
      <c r="B91" s="66"/>
      <c r="E91" s="211">
        <v>42401</v>
      </c>
      <c r="F91" s="211" t="s">
        <v>182</v>
      </c>
      <c r="G91" s="212" t="s">
        <v>64</v>
      </c>
      <c r="H91" s="226">
        <f t="shared" ref="H91:H92" si="34">$C$35/12</f>
        <v>9.1666666666666665E-4</v>
      </c>
      <c r="I91" s="227">
        <f>(SUM('1.  LRAMVA Summary'!D$54:D$68)+SUM('1.  LRAMVA Summary'!D$69:D$70)*(MONTH($E91)-1)/12)*$H91</f>
        <v>0</v>
      </c>
      <c r="J91" s="227">
        <f>(SUM('1.  LRAMVA Summary'!E$54:E$68)+SUM('1.  LRAMVA Summary'!E$69:E$70)*(MONTH($E91)-1)/12)*$H91</f>
        <v>0</v>
      </c>
      <c r="K91" s="227">
        <f>(SUM('1.  LRAMVA Summary'!F$54:F$68)+SUM('1.  LRAMVA Summary'!F$69:F$70)*(MONTH($E91)-1)/12)*$H91</f>
        <v>0</v>
      </c>
      <c r="L91" s="227">
        <f>(SUM('1.  LRAMVA Summary'!G$54:G$68)+SUM('1.  LRAMVA Summary'!G$69:G$70)*(MONTH($E91)-1)/12)*$H91</f>
        <v>0</v>
      </c>
      <c r="M91" s="227">
        <f>(SUM('1.  LRAMVA Summary'!H$54:H$68)+SUM('1.  LRAMVA Summary'!H$69:H$70)*(MONTH($E91)-1)/12)*$H91</f>
        <v>0</v>
      </c>
      <c r="N91" s="227">
        <f>(SUM('1.  LRAMVA Summary'!I$54:I$68)+SUM('1.  LRAMVA Summary'!I$69:I$70)*(MONTH($E91)-1)/12)*$H91</f>
        <v>0</v>
      </c>
      <c r="O91" s="227">
        <f>(SUM('1.  LRAMVA Summary'!J$54:J$68)+SUM('1.  LRAMVA Summary'!J$69:J$70)*(MONTH($E91)-1)/12)*$H91</f>
        <v>0</v>
      </c>
      <c r="P91" s="227">
        <f>(SUM('1.  LRAMVA Summary'!K$54:K$68)+SUM('1.  LRAMVA Summary'!K$69:K$70)*(MONTH($E91)-1)/12)*$H91</f>
        <v>0</v>
      </c>
      <c r="Q91" s="227">
        <f>(SUM('1.  LRAMVA Summary'!L$54:L$68)+SUM('1.  LRAMVA Summary'!L$69:L$70)*(MONTH($E91)-1)/12)*$H91</f>
        <v>0</v>
      </c>
      <c r="R91" s="227">
        <f>(SUM('1.  LRAMVA Summary'!M$54:M$68)+SUM('1.  LRAMVA Summary'!M$69:M$70)*(MONTH($E91)-1)/12)*$H91</f>
        <v>0</v>
      </c>
      <c r="S91" s="227">
        <f>(SUM('1.  LRAMVA Summary'!N$54:N$68)+SUM('1.  LRAMVA Summary'!N$69:N$70)*(MONTH($E91)-1)/12)*$H91</f>
        <v>0</v>
      </c>
      <c r="T91" s="227">
        <f>(SUM('1.  LRAMVA Summary'!O$54:O$68)+SUM('1.  LRAMVA Summary'!O$69:O$70)*(MONTH($E91)-1)/12)*$H91</f>
        <v>0</v>
      </c>
      <c r="U91" s="227">
        <f>(SUM('1.  LRAMVA Summary'!P$54:P$68)+SUM('1.  LRAMVA Summary'!P$69:P$70)*(MONTH($E91)-1)/12)*$H91</f>
        <v>0</v>
      </c>
      <c r="V91" s="227">
        <f>(SUM('1.  LRAMVA Summary'!Q$54:Q$68)+SUM('1.  LRAMVA Summary'!Q$69:Q$70)*(MONTH($E91)-1)/12)*$H91</f>
        <v>0</v>
      </c>
      <c r="W91" s="228">
        <f t="shared" ref="W91:W101" si="35">SUM(I91:V91)</f>
        <v>0</v>
      </c>
    </row>
    <row r="92" spans="2:23" s="9" customFormat="1" ht="14.25" customHeight="1">
      <c r="B92" s="66"/>
      <c r="E92" s="211">
        <v>42430</v>
      </c>
      <c r="F92" s="211" t="s">
        <v>182</v>
      </c>
      <c r="G92" s="212" t="s">
        <v>64</v>
      </c>
      <c r="H92" s="226">
        <f t="shared" si="34"/>
        <v>9.1666666666666665E-4</v>
      </c>
      <c r="I92" s="227">
        <f>(SUM('1.  LRAMVA Summary'!D$54:D$68)+SUM('1.  LRAMVA Summary'!D$69:D$70)*(MONTH($E92)-1)/12)*$H92</f>
        <v>0</v>
      </c>
      <c r="J92" s="227">
        <f>(SUM('1.  LRAMVA Summary'!E$54:E$68)+SUM('1.  LRAMVA Summary'!E$69:E$70)*(MONTH($E92)-1)/12)*$H92</f>
        <v>0</v>
      </c>
      <c r="K92" s="227">
        <f>(SUM('1.  LRAMVA Summary'!F$54:F$68)+SUM('1.  LRAMVA Summary'!F$69:F$70)*(MONTH($E92)-1)/12)*$H92</f>
        <v>0</v>
      </c>
      <c r="L92" s="227">
        <f>(SUM('1.  LRAMVA Summary'!G$54:G$68)+SUM('1.  LRAMVA Summary'!G$69:G$70)*(MONTH($E92)-1)/12)*$H92</f>
        <v>0</v>
      </c>
      <c r="M92" s="227">
        <f>(SUM('1.  LRAMVA Summary'!H$54:H$68)+SUM('1.  LRAMVA Summary'!H$69:H$70)*(MONTH($E92)-1)/12)*$H92</f>
        <v>0</v>
      </c>
      <c r="N92" s="227">
        <f>(SUM('1.  LRAMVA Summary'!I$54:I$68)+SUM('1.  LRAMVA Summary'!I$69:I$70)*(MONTH($E92)-1)/12)*$H92</f>
        <v>0</v>
      </c>
      <c r="O92" s="227">
        <f>(SUM('1.  LRAMVA Summary'!J$54:J$68)+SUM('1.  LRAMVA Summary'!J$69:J$70)*(MONTH($E92)-1)/12)*$H92</f>
        <v>0</v>
      </c>
      <c r="P92" s="227">
        <f>(SUM('1.  LRAMVA Summary'!K$54:K$68)+SUM('1.  LRAMVA Summary'!K$69:K$70)*(MONTH($E92)-1)/12)*$H92</f>
        <v>0</v>
      </c>
      <c r="Q92" s="227">
        <f>(SUM('1.  LRAMVA Summary'!L$54:L$68)+SUM('1.  LRAMVA Summary'!L$69:L$70)*(MONTH($E92)-1)/12)*$H92</f>
        <v>0</v>
      </c>
      <c r="R92" s="227">
        <f>(SUM('1.  LRAMVA Summary'!M$54:M$68)+SUM('1.  LRAMVA Summary'!M$69:M$70)*(MONTH($E92)-1)/12)*$H92</f>
        <v>0</v>
      </c>
      <c r="S92" s="227">
        <f>(SUM('1.  LRAMVA Summary'!N$54:N$68)+SUM('1.  LRAMVA Summary'!N$69:N$70)*(MONTH($E92)-1)/12)*$H92</f>
        <v>0</v>
      </c>
      <c r="T92" s="227">
        <f>(SUM('1.  LRAMVA Summary'!O$54:O$68)+SUM('1.  LRAMVA Summary'!O$69:O$70)*(MONTH($E92)-1)/12)*$H92</f>
        <v>0</v>
      </c>
      <c r="U92" s="227">
        <f>(SUM('1.  LRAMVA Summary'!P$54:P$68)+SUM('1.  LRAMVA Summary'!P$69:P$70)*(MONTH($E92)-1)/12)*$H92</f>
        <v>0</v>
      </c>
      <c r="V92" s="227">
        <f>(SUM('1.  LRAMVA Summary'!Q$54:Q$68)+SUM('1.  LRAMVA Summary'!Q$69:Q$70)*(MONTH($E92)-1)/12)*$H92</f>
        <v>0</v>
      </c>
      <c r="W92" s="228">
        <f t="shared" si="35"/>
        <v>0</v>
      </c>
    </row>
    <row r="93" spans="2:23" s="8" customFormat="1">
      <c r="B93" s="236"/>
      <c r="D93" s="9"/>
      <c r="E93" s="211">
        <v>42461</v>
      </c>
      <c r="F93" s="211" t="s">
        <v>182</v>
      </c>
      <c r="G93" s="212" t="s">
        <v>65</v>
      </c>
      <c r="H93" s="226">
        <f>$C$36/12</f>
        <v>9.1666666666666665E-4</v>
      </c>
      <c r="I93" s="227">
        <f>(SUM('1.  LRAMVA Summary'!D$54:D$68)+SUM('1.  LRAMVA Summary'!D$69:D$70)*(MONTH($E93)-1)/12)*$H93</f>
        <v>0</v>
      </c>
      <c r="J93" s="227">
        <f>(SUM('1.  LRAMVA Summary'!E$54:E$68)+SUM('1.  LRAMVA Summary'!E$69:E$70)*(MONTH($E93)-1)/12)*$H93</f>
        <v>0</v>
      </c>
      <c r="K93" s="227">
        <f>(SUM('1.  LRAMVA Summary'!F$54:F$68)+SUM('1.  LRAMVA Summary'!F$69:F$70)*(MONTH($E93)-1)/12)*$H93</f>
        <v>0</v>
      </c>
      <c r="L93" s="227">
        <f>(SUM('1.  LRAMVA Summary'!G$54:G$68)+SUM('1.  LRAMVA Summary'!G$69:G$70)*(MONTH($E93)-1)/12)*$H93</f>
        <v>0</v>
      </c>
      <c r="M93" s="227">
        <f>(SUM('1.  LRAMVA Summary'!H$54:H$68)+SUM('1.  LRAMVA Summary'!H$69:H$70)*(MONTH($E93)-1)/12)*$H93</f>
        <v>0</v>
      </c>
      <c r="N93" s="227">
        <f>(SUM('1.  LRAMVA Summary'!I$54:I$68)+SUM('1.  LRAMVA Summary'!I$69:I$70)*(MONTH($E93)-1)/12)*$H93</f>
        <v>0</v>
      </c>
      <c r="O93" s="227">
        <f>(SUM('1.  LRAMVA Summary'!J$54:J$68)+SUM('1.  LRAMVA Summary'!J$69:J$70)*(MONTH($E93)-1)/12)*$H93</f>
        <v>0</v>
      </c>
      <c r="P93" s="227">
        <f>(SUM('1.  LRAMVA Summary'!K$54:K$68)+SUM('1.  LRAMVA Summary'!K$69:K$70)*(MONTH($E93)-1)/12)*$H93</f>
        <v>0</v>
      </c>
      <c r="Q93" s="227">
        <f>(SUM('1.  LRAMVA Summary'!L$54:L$68)+SUM('1.  LRAMVA Summary'!L$69:L$70)*(MONTH($E93)-1)/12)*$H93</f>
        <v>0</v>
      </c>
      <c r="R93" s="227">
        <f>(SUM('1.  LRAMVA Summary'!M$54:M$68)+SUM('1.  LRAMVA Summary'!M$69:M$70)*(MONTH($E93)-1)/12)*$H93</f>
        <v>0</v>
      </c>
      <c r="S93" s="227">
        <f>(SUM('1.  LRAMVA Summary'!N$54:N$68)+SUM('1.  LRAMVA Summary'!N$69:N$70)*(MONTH($E93)-1)/12)*$H93</f>
        <v>0</v>
      </c>
      <c r="T93" s="227">
        <f>(SUM('1.  LRAMVA Summary'!O$54:O$68)+SUM('1.  LRAMVA Summary'!O$69:O$70)*(MONTH($E93)-1)/12)*$H93</f>
        <v>0</v>
      </c>
      <c r="U93" s="227">
        <f>(SUM('1.  LRAMVA Summary'!P$54:P$68)+SUM('1.  LRAMVA Summary'!P$69:P$70)*(MONTH($E93)-1)/12)*$H93</f>
        <v>0</v>
      </c>
      <c r="V93" s="227">
        <f>(SUM('1.  LRAMVA Summary'!Q$54:Q$68)+SUM('1.  LRAMVA Summary'!Q$69:Q$70)*(MONTH($E93)-1)/12)*$H93</f>
        <v>0</v>
      </c>
      <c r="W93" s="228">
        <f t="shared" si="35"/>
        <v>0</v>
      </c>
    </row>
    <row r="94" spans="2:23" s="9" customFormat="1">
      <c r="B94" s="66"/>
      <c r="E94" s="211">
        <v>42491</v>
      </c>
      <c r="F94" s="211" t="s">
        <v>182</v>
      </c>
      <c r="G94" s="212" t="s">
        <v>65</v>
      </c>
      <c r="H94" s="226">
        <f t="shared" ref="H94:H95" si="36">$C$36/12</f>
        <v>9.1666666666666665E-4</v>
      </c>
      <c r="I94" s="227">
        <f>(SUM('1.  LRAMVA Summary'!D$54:D$68)+SUM('1.  LRAMVA Summary'!D$69:D$70)*(MONTH($E94)-1)/12)*$H94</f>
        <v>0</v>
      </c>
      <c r="J94" s="227">
        <f>(SUM('1.  LRAMVA Summary'!E$54:E$68)+SUM('1.  LRAMVA Summary'!E$69:E$70)*(MONTH($E94)-1)/12)*$H94</f>
        <v>0</v>
      </c>
      <c r="K94" s="227">
        <f>(SUM('1.  LRAMVA Summary'!F$54:F$68)+SUM('1.  LRAMVA Summary'!F$69:F$70)*(MONTH($E94)-1)/12)*$H94</f>
        <v>0</v>
      </c>
      <c r="L94" s="227">
        <f>(SUM('1.  LRAMVA Summary'!G$54:G$68)+SUM('1.  LRAMVA Summary'!G$69:G$70)*(MONTH($E94)-1)/12)*$H94</f>
        <v>0</v>
      </c>
      <c r="M94" s="227">
        <f>(SUM('1.  LRAMVA Summary'!H$54:H$68)+SUM('1.  LRAMVA Summary'!H$69:H$70)*(MONTH($E94)-1)/12)*$H94</f>
        <v>0</v>
      </c>
      <c r="N94" s="227">
        <f>(SUM('1.  LRAMVA Summary'!I$54:I$68)+SUM('1.  LRAMVA Summary'!I$69:I$70)*(MONTH($E94)-1)/12)*$H94</f>
        <v>0</v>
      </c>
      <c r="O94" s="227">
        <f>(SUM('1.  LRAMVA Summary'!J$54:J$68)+SUM('1.  LRAMVA Summary'!J$69:J$70)*(MONTH($E94)-1)/12)*$H94</f>
        <v>0</v>
      </c>
      <c r="P94" s="227">
        <f>(SUM('1.  LRAMVA Summary'!K$54:K$68)+SUM('1.  LRAMVA Summary'!K$69:K$70)*(MONTH($E94)-1)/12)*$H94</f>
        <v>0</v>
      </c>
      <c r="Q94" s="227">
        <f>(SUM('1.  LRAMVA Summary'!L$54:L$68)+SUM('1.  LRAMVA Summary'!L$69:L$70)*(MONTH($E94)-1)/12)*$H94</f>
        <v>0</v>
      </c>
      <c r="R94" s="227">
        <f>(SUM('1.  LRAMVA Summary'!M$54:M$68)+SUM('1.  LRAMVA Summary'!M$69:M$70)*(MONTH($E94)-1)/12)*$H94</f>
        <v>0</v>
      </c>
      <c r="S94" s="227">
        <f>(SUM('1.  LRAMVA Summary'!N$54:N$68)+SUM('1.  LRAMVA Summary'!N$69:N$70)*(MONTH($E94)-1)/12)*$H94</f>
        <v>0</v>
      </c>
      <c r="T94" s="227">
        <f>(SUM('1.  LRAMVA Summary'!O$54:O$68)+SUM('1.  LRAMVA Summary'!O$69:O$70)*(MONTH($E94)-1)/12)*$H94</f>
        <v>0</v>
      </c>
      <c r="U94" s="227">
        <f>(SUM('1.  LRAMVA Summary'!P$54:P$68)+SUM('1.  LRAMVA Summary'!P$69:P$70)*(MONTH($E94)-1)/12)*$H94</f>
        <v>0</v>
      </c>
      <c r="V94" s="227">
        <f>(SUM('1.  LRAMVA Summary'!Q$54:Q$68)+SUM('1.  LRAMVA Summary'!Q$69:Q$70)*(MONTH($E94)-1)/12)*$H94</f>
        <v>0</v>
      </c>
      <c r="W94" s="228">
        <f t="shared" si="35"/>
        <v>0</v>
      </c>
    </row>
    <row r="95" spans="2:23" s="235" customFormat="1">
      <c r="B95" s="234"/>
      <c r="D95" s="9"/>
      <c r="E95" s="211">
        <v>42522</v>
      </c>
      <c r="F95" s="211" t="s">
        <v>182</v>
      </c>
      <c r="G95" s="212" t="s">
        <v>65</v>
      </c>
      <c r="H95" s="226">
        <f t="shared" si="36"/>
        <v>9.1666666666666665E-4</v>
      </c>
      <c r="I95" s="227">
        <f>(SUM('1.  LRAMVA Summary'!D$54:D$68)+SUM('1.  LRAMVA Summary'!D$69:D$70)*(MONTH($E95)-1)/12)*$H95</f>
        <v>0</v>
      </c>
      <c r="J95" s="227">
        <f>(SUM('1.  LRAMVA Summary'!E$54:E$68)+SUM('1.  LRAMVA Summary'!E$69:E$70)*(MONTH($E95)-1)/12)*$H95</f>
        <v>0</v>
      </c>
      <c r="K95" s="227">
        <f>(SUM('1.  LRAMVA Summary'!F$54:F$68)+SUM('1.  LRAMVA Summary'!F$69:F$70)*(MONTH($E95)-1)/12)*$H95</f>
        <v>0</v>
      </c>
      <c r="L95" s="227">
        <f>(SUM('1.  LRAMVA Summary'!G$54:G$68)+SUM('1.  LRAMVA Summary'!G$69:G$70)*(MONTH($E95)-1)/12)*$H95</f>
        <v>0</v>
      </c>
      <c r="M95" s="227">
        <f>(SUM('1.  LRAMVA Summary'!H$54:H$68)+SUM('1.  LRAMVA Summary'!H$69:H$70)*(MONTH($E95)-1)/12)*$H95</f>
        <v>0</v>
      </c>
      <c r="N95" s="227">
        <f>(SUM('1.  LRAMVA Summary'!I$54:I$68)+SUM('1.  LRAMVA Summary'!I$69:I$70)*(MONTH($E95)-1)/12)*$H95</f>
        <v>0</v>
      </c>
      <c r="O95" s="227">
        <f>(SUM('1.  LRAMVA Summary'!J$54:J$68)+SUM('1.  LRAMVA Summary'!J$69:J$70)*(MONTH($E95)-1)/12)*$H95</f>
        <v>0</v>
      </c>
      <c r="P95" s="227">
        <f>(SUM('1.  LRAMVA Summary'!K$54:K$68)+SUM('1.  LRAMVA Summary'!K$69:K$70)*(MONTH($E95)-1)/12)*$H95</f>
        <v>0</v>
      </c>
      <c r="Q95" s="227">
        <f>(SUM('1.  LRAMVA Summary'!L$54:L$68)+SUM('1.  LRAMVA Summary'!L$69:L$70)*(MONTH($E95)-1)/12)*$H95</f>
        <v>0</v>
      </c>
      <c r="R95" s="227">
        <f>(SUM('1.  LRAMVA Summary'!M$54:M$68)+SUM('1.  LRAMVA Summary'!M$69:M$70)*(MONTH($E95)-1)/12)*$H95</f>
        <v>0</v>
      </c>
      <c r="S95" s="227">
        <f>(SUM('1.  LRAMVA Summary'!N$54:N$68)+SUM('1.  LRAMVA Summary'!N$69:N$70)*(MONTH($E95)-1)/12)*$H95</f>
        <v>0</v>
      </c>
      <c r="T95" s="227">
        <f>(SUM('1.  LRAMVA Summary'!O$54:O$68)+SUM('1.  LRAMVA Summary'!O$69:O$70)*(MONTH($E95)-1)/12)*$H95</f>
        <v>0</v>
      </c>
      <c r="U95" s="227">
        <f>(SUM('1.  LRAMVA Summary'!P$54:P$68)+SUM('1.  LRAMVA Summary'!P$69:P$70)*(MONTH($E95)-1)/12)*$H95</f>
        <v>0</v>
      </c>
      <c r="V95" s="227">
        <f>(SUM('1.  LRAMVA Summary'!Q$54:Q$68)+SUM('1.  LRAMVA Summary'!Q$69:Q$70)*(MONTH($E95)-1)/12)*$H95</f>
        <v>0</v>
      </c>
      <c r="W95" s="228">
        <f t="shared" si="35"/>
        <v>0</v>
      </c>
    </row>
    <row r="96" spans="2:23" s="9" customFormat="1">
      <c r="B96" s="66"/>
      <c r="E96" s="211">
        <v>42552</v>
      </c>
      <c r="F96" s="211" t="s">
        <v>182</v>
      </c>
      <c r="G96" s="212" t="s">
        <v>67</v>
      </c>
      <c r="H96" s="226">
        <f>$C$37/12</f>
        <v>9.1666666666666665E-4</v>
      </c>
      <c r="I96" s="227">
        <f>(SUM('1.  LRAMVA Summary'!D$54:D$68)+SUM('1.  LRAMVA Summary'!D$69:D$70)*(MONTH($E96)-1)/12)*$H96</f>
        <v>0</v>
      </c>
      <c r="J96" s="227">
        <f>(SUM('1.  LRAMVA Summary'!E$54:E$68)+SUM('1.  LRAMVA Summary'!E$69:E$70)*(MONTH($E96)-1)/12)*$H96</f>
        <v>0</v>
      </c>
      <c r="K96" s="227">
        <f>(SUM('1.  LRAMVA Summary'!F$54:F$68)+SUM('1.  LRAMVA Summary'!F$69:F$70)*(MONTH($E96)-1)/12)*$H96</f>
        <v>0</v>
      </c>
      <c r="L96" s="227">
        <f>(SUM('1.  LRAMVA Summary'!G$54:G$68)+SUM('1.  LRAMVA Summary'!G$69:G$70)*(MONTH($E96)-1)/12)*$H96</f>
        <v>0</v>
      </c>
      <c r="M96" s="227">
        <f>(SUM('1.  LRAMVA Summary'!H$54:H$68)+SUM('1.  LRAMVA Summary'!H$69:H$70)*(MONTH($E96)-1)/12)*$H96</f>
        <v>0</v>
      </c>
      <c r="N96" s="227">
        <f>(SUM('1.  LRAMVA Summary'!I$54:I$68)+SUM('1.  LRAMVA Summary'!I$69:I$70)*(MONTH($E96)-1)/12)*$H96</f>
        <v>0</v>
      </c>
      <c r="O96" s="227">
        <f>(SUM('1.  LRAMVA Summary'!J$54:J$68)+SUM('1.  LRAMVA Summary'!J$69:J$70)*(MONTH($E96)-1)/12)*$H96</f>
        <v>0</v>
      </c>
      <c r="P96" s="227">
        <f>(SUM('1.  LRAMVA Summary'!K$54:K$68)+SUM('1.  LRAMVA Summary'!K$69:K$70)*(MONTH($E96)-1)/12)*$H96</f>
        <v>0</v>
      </c>
      <c r="Q96" s="227">
        <f>(SUM('1.  LRAMVA Summary'!L$54:L$68)+SUM('1.  LRAMVA Summary'!L$69:L$70)*(MONTH($E96)-1)/12)*$H96</f>
        <v>0</v>
      </c>
      <c r="R96" s="227">
        <f>(SUM('1.  LRAMVA Summary'!M$54:M$68)+SUM('1.  LRAMVA Summary'!M$69:M$70)*(MONTH($E96)-1)/12)*$H96</f>
        <v>0</v>
      </c>
      <c r="S96" s="227">
        <f>(SUM('1.  LRAMVA Summary'!N$54:N$68)+SUM('1.  LRAMVA Summary'!N$69:N$70)*(MONTH($E96)-1)/12)*$H96</f>
        <v>0</v>
      </c>
      <c r="T96" s="227">
        <f>(SUM('1.  LRAMVA Summary'!O$54:O$68)+SUM('1.  LRAMVA Summary'!O$69:O$70)*(MONTH($E96)-1)/12)*$H96</f>
        <v>0</v>
      </c>
      <c r="U96" s="227">
        <f>(SUM('1.  LRAMVA Summary'!P$54:P$68)+SUM('1.  LRAMVA Summary'!P$69:P$70)*(MONTH($E96)-1)/12)*$H96</f>
        <v>0</v>
      </c>
      <c r="V96" s="227">
        <f>(SUM('1.  LRAMVA Summary'!Q$54:Q$68)+SUM('1.  LRAMVA Summary'!Q$69:Q$70)*(MONTH($E96)-1)/12)*$H96</f>
        <v>0</v>
      </c>
      <c r="W96" s="228">
        <f t="shared" si="35"/>
        <v>0</v>
      </c>
    </row>
    <row r="97" spans="2:23" s="9" customFormat="1">
      <c r="B97" s="66"/>
      <c r="E97" s="211">
        <v>42583</v>
      </c>
      <c r="F97" s="211" t="s">
        <v>182</v>
      </c>
      <c r="G97" s="212" t="s">
        <v>67</v>
      </c>
      <c r="H97" s="226">
        <f t="shared" ref="H97:H98" si="37">$C$37/12</f>
        <v>9.1666666666666665E-4</v>
      </c>
      <c r="I97" s="227">
        <f>(SUM('1.  LRAMVA Summary'!D$54:D$68)+SUM('1.  LRAMVA Summary'!D$69:D$70)*(MONTH($E97)-1)/12)*$H97</f>
        <v>0</v>
      </c>
      <c r="J97" s="227">
        <f>(SUM('1.  LRAMVA Summary'!E$54:E$68)+SUM('1.  LRAMVA Summary'!E$69:E$70)*(MONTH($E97)-1)/12)*$H97</f>
        <v>0</v>
      </c>
      <c r="K97" s="227">
        <f>(SUM('1.  LRAMVA Summary'!F$54:F$68)+SUM('1.  LRAMVA Summary'!F$69:F$70)*(MONTH($E97)-1)/12)*$H97</f>
        <v>0</v>
      </c>
      <c r="L97" s="227">
        <f>(SUM('1.  LRAMVA Summary'!G$54:G$68)+SUM('1.  LRAMVA Summary'!G$69:G$70)*(MONTH($E97)-1)/12)*$H97</f>
        <v>0</v>
      </c>
      <c r="M97" s="227">
        <f>(SUM('1.  LRAMVA Summary'!H$54:H$68)+SUM('1.  LRAMVA Summary'!H$69:H$70)*(MONTH($E97)-1)/12)*$H97</f>
        <v>0</v>
      </c>
      <c r="N97" s="227">
        <f>(SUM('1.  LRAMVA Summary'!I$54:I$68)+SUM('1.  LRAMVA Summary'!I$69:I$70)*(MONTH($E97)-1)/12)*$H97</f>
        <v>0</v>
      </c>
      <c r="O97" s="227">
        <f>(SUM('1.  LRAMVA Summary'!J$54:J$68)+SUM('1.  LRAMVA Summary'!J$69:J$70)*(MONTH($E97)-1)/12)*$H97</f>
        <v>0</v>
      </c>
      <c r="P97" s="227">
        <f>(SUM('1.  LRAMVA Summary'!K$54:K$68)+SUM('1.  LRAMVA Summary'!K$69:K$70)*(MONTH($E97)-1)/12)*$H97</f>
        <v>0</v>
      </c>
      <c r="Q97" s="227">
        <f>(SUM('1.  LRAMVA Summary'!L$54:L$68)+SUM('1.  LRAMVA Summary'!L$69:L$70)*(MONTH($E97)-1)/12)*$H97</f>
        <v>0</v>
      </c>
      <c r="R97" s="227">
        <f>(SUM('1.  LRAMVA Summary'!M$54:M$68)+SUM('1.  LRAMVA Summary'!M$69:M$70)*(MONTH($E97)-1)/12)*$H97</f>
        <v>0</v>
      </c>
      <c r="S97" s="227">
        <f>(SUM('1.  LRAMVA Summary'!N$54:N$68)+SUM('1.  LRAMVA Summary'!N$69:N$70)*(MONTH($E97)-1)/12)*$H97</f>
        <v>0</v>
      </c>
      <c r="T97" s="227">
        <f>(SUM('1.  LRAMVA Summary'!O$54:O$68)+SUM('1.  LRAMVA Summary'!O$69:O$70)*(MONTH($E97)-1)/12)*$H97</f>
        <v>0</v>
      </c>
      <c r="U97" s="227">
        <f>(SUM('1.  LRAMVA Summary'!P$54:P$68)+SUM('1.  LRAMVA Summary'!P$69:P$70)*(MONTH($E97)-1)/12)*$H97</f>
        <v>0</v>
      </c>
      <c r="V97" s="227">
        <f>(SUM('1.  LRAMVA Summary'!Q$54:Q$68)+SUM('1.  LRAMVA Summary'!Q$69:Q$70)*(MONTH($E97)-1)/12)*$H97</f>
        <v>0</v>
      </c>
      <c r="W97" s="228">
        <f t="shared" si="35"/>
        <v>0</v>
      </c>
    </row>
    <row r="98" spans="2:23" s="9" customFormat="1">
      <c r="B98" s="66"/>
      <c r="E98" s="211">
        <v>42614</v>
      </c>
      <c r="F98" s="211" t="s">
        <v>182</v>
      </c>
      <c r="G98" s="212" t="s">
        <v>67</v>
      </c>
      <c r="H98" s="226">
        <f t="shared" si="37"/>
        <v>9.1666666666666665E-4</v>
      </c>
      <c r="I98" s="227">
        <f>(SUM('1.  LRAMVA Summary'!D$54:D$68)+SUM('1.  LRAMVA Summary'!D$69:D$70)*(MONTH($E98)-1)/12)*$H98</f>
        <v>0</v>
      </c>
      <c r="J98" s="227">
        <f>(SUM('1.  LRAMVA Summary'!E$54:E$68)+SUM('1.  LRAMVA Summary'!E$69:E$70)*(MONTH($E98)-1)/12)*$H98</f>
        <v>0</v>
      </c>
      <c r="K98" s="227">
        <f>(SUM('1.  LRAMVA Summary'!F$54:F$68)+SUM('1.  LRAMVA Summary'!F$69:F$70)*(MONTH($E98)-1)/12)*$H98</f>
        <v>0</v>
      </c>
      <c r="L98" s="227">
        <f>(SUM('1.  LRAMVA Summary'!G$54:G$68)+SUM('1.  LRAMVA Summary'!G$69:G$70)*(MONTH($E98)-1)/12)*$H98</f>
        <v>0</v>
      </c>
      <c r="M98" s="227">
        <f>(SUM('1.  LRAMVA Summary'!H$54:H$68)+SUM('1.  LRAMVA Summary'!H$69:H$70)*(MONTH($E98)-1)/12)*$H98</f>
        <v>0</v>
      </c>
      <c r="N98" s="227">
        <f>(SUM('1.  LRAMVA Summary'!I$54:I$68)+SUM('1.  LRAMVA Summary'!I$69:I$70)*(MONTH($E98)-1)/12)*$H98</f>
        <v>0</v>
      </c>
      <c r="O98" s="227">
        <f>(SUM('1.  LRAMVA Summary'!J$54:J$68)+SUM('1.  LRAMVA Summary'!J$69:J$70)*(MONTH($E98)-1)/12)*$H98</f>
        <v>0</v>
      </c>
      <c r="P98" s="227">
        <f>(SUM('1.  LRAMVA Summary'!K$54:K$68)+SUM('1.  LRAMVA Summary'!K$69:K$70)*(MONTH($E98)-1)/12)*$H98</f>
        <v>0</v>
      </c>
      <c r="Q98" s="227">
        <f>(SUM('1.  LRAMVA Summary'!L$54:L$68)+SUM('1.  LRAMVA Summary'!L$69:L$70)*(MONTH($E98)-1)/12)*$H98</f>
        <v>0</v>
      </c>
      <c r="R98" s="227">
        <f>(SUM('1.  LRAMVA Summary'!M$54:M$68)+SUM('1.  LRAMVA Summary'!M$69:M$70)*(MONTH($E98)-1)/12)*$H98</f>
        <v>0</v>
      </c>
      <c r="S98" s="227">
        <f>(SUM('1.  LRAMVA Summary'!N$54:N$68)+SUM('1.  LRAMVA Summary'!N$69:N$70)*(MONTH($E98)-1)/12)*$H98</f>
        <v>0</v>
      </c>
      <c r="T98" s="227">
        <f>(SUM('1.  LRAMVA Summary'!O$54:O$68)+SUM('1.  LRAMVA Summary'!O$69:O$70)*(MONTH($E98)-1)/12)*$H98</f>
        <v>0</v>
      </c>
      <c r="U98" s="227">
        <f>(SUM('1.  LRAMVA Summary'!P$54:P$68)+SUM('1.  LRAMVA Summary'!P$69:P$70)*(MONTH($E98)-1)/12)*$H98</f>
        <v>0</v>
      </c>
      <c r="V98" s="227">
        <f>(SUM('1.  LRAMVA Summary'!Q$54:Q$68)+SUM('1.  LRAMVA Summary'!Q$69:Q$70)*(MONTH($E98)-1)/12)*$H98</f>
        <v>0</v>
      </c>
      <c r="W98" s="228">
        <f t="shared" si="35"/>
        <v>0</v>
      </c>
    </row>
    <row r="99" spans="2:23" s="9" customFormat="1">
      <c r="B99" s="66"/>
      <c r="E99" s="211">
        <v>42644</v>
      </c>
      <c r="F99" s="211" t="s">
        <v>182</v>
      </c>
      <c r="G99" s="212" t="s">
        <v>68</v>
      </c>
      <c r="H99" s="207">
        <f>$C$38/12</f>
        <v>9.1666666666666665E-4</v>
      </c>
      <c r="I99" s="227">
        <f>(SUM('1.  LRAMVA Summary'!D$54:D$68)+SUM('1.  LRAMVA Summary'!D$69:D$70)*(MONTH($E99)-1)/12)*$H99</f>
        <v>0</v>
      </c>
      <c r="J99" s="227">
        <f>(SUM('1.  LRAMVA Summary'!E$54:E$68)+SUM('1.  LRAMVA Summary'!E$69:E$70)*(MONTH($E99)-1)/12)*$H99</f>
        <v>0</v>
      </c>
      <c r="K99" s="227">
        <f>(SUM('1.  LRAMVA Summary'!F$54:F$68)+SUM('1.  LRAMVA Summary'!F$69:F$70)*(MONTH($E99)-1)/12)*$H99</f>
        <v>0</v>
      </c>
      <c r="L99" s="227">
        <f>(SUM('1.  LRAMVA Summary'!G$54:G$68)+SUM('1.  LRAMVA Summary'!G$69:G$70)*(MONTH($E99)-1)/12)*$H99</f>
        <v>0</v>
      </c>
      <c r="M99" s="227">
        <f>(SUM('1.  LRAMVA Summary'!H$54:H$68)+SUM('1.  LRAMVA Summary'!H$69:H$70)*(MONTH($E99)-1)/12)*$H99</f>
        <v>0</v>
      </c>
      <c r="N99" s="227">
        <f>(SUM('1.  LRAMVA Summary'!I$54:I$68)+SUM('1.  LRAMVA Summary'!I$69:I$70)*(MONTH($E99)-1)/12)*$H99</f>
        <v>0</v>
      </c>
      <c r="O99" s="227">
        <f>(SUM('1.  LRAMVA Summary'!J$54:J$68)+SUM('1.  LRAMVA Summary'!J$69:J$70)*(MONTH($E99)-1)/12)*$H99</f>
        <v>0</v>
      </c>
      <c r="P99" s="227">
        <f>(SUM('1.  LRAMVA Summary'!K$54:K$68)+SUM('1.  LRAMVA Summary'!K$69:K$70)*(MONTH($E99)-1)/12)*$H99</f>
        <v>0</v>
      </c>
      <c r="Q99" s="227">
        <f>(SUM('1.  LRAMVA Summary'!L$54:L$68)+SUM('1.  LRAMVA Summary'!L$69:L$70)*(MONTH($E99)-1)/12)*$H99</f>
        <v>0</v>
      </c>
      <c r="R99" s="227">
        <f>(SUM('1.  LRAMVA Summary'!M$54:M$68)+SUM('1.  LRAMVA Summary'!M$69:M$70)*(MONTH($E99)-1)/12)*$H99</f>
        <v>0</v>
      </c>
      <c r="S99" s="227">
        <f>(SUM('1.  LRAMVA Summary'!N$54:N$68)+SUM('1.  LRAMVA Summary'!N$69:N$70)*(MONTH($E99)-1)/12)*$H99</f>
        <v>0</v>
      </c>
      <c r="T99" s="227">
        <f>(SUM('1.  LRAMVA Summary'!O$54:O$68)+SUM('1.  LRAMVA Summary'!O$69:O$70)*(MONTH($E99)-1)/12)*$H99</f>
        <v>0</v>
      </c>
      <c r="U99" s="227">
        <f>(SUM('1.  LRAMVA Summary'!P$54:P$68)+SUM('1.  LRAMVA Summary'!P$69:P$70)*(MONTH($E99)-1)/12)*$H99</f>
        <v>0</v>
      </c>
      <c r="V99" s="227">
        <f>(SUM('1.  LRAMVA Summary'!Q$54:Q$68)+SUM('1.  LRAMVA Summary'!Q$69:Q$70)*(MONTH($E99)-1)/12)*$H99</f>
        <v>0</v>
      </c>
      <c r="W99" s="228">
        <f t="shared" si="35"/>
        <v>0</v>
      </c>
    </row>
    <row r="100" spans="2:23" s="9" customFormat="1">
      <c r="B100" s="66"/>
      <c r="E100" s="211">
        <v>42675</v>
      </c>
      <c r="F100" s="211" t="s">
        <v>182</v>
      </c>
      <c r="G100" s="212" t="s">
        <v>68</v>
      </c>
      <c r="H100" s="207">
        <f t="shared" ref="H100:H101" si="38">$C$38/12</f>
        <v>9.1666666666666665E-4</v>
      </c>
      <c r="I100" s="227">
        <f>(SUM('1.  LRAMVA Summary'!D$54:D$68)+SUM('1.  LRAMVA Summary'!D$69:D$70)*(MONTH($E100)-1)/12)*$H100</f>
        <v>0</v>
      </c>
      <c r="J100" s="227">
        <f>(SUM('1.  LRAMVA Summary'!E$54:E$68)+SUM('1.  LRAMVA Summary'!E$69:E$70)*(MONTH($E100)-1)/12)*$H100</f>
        <v>0</v>
      </c>
      <c r="K100" s="227">
        <f>(SUM('1.  LRAMVA Summary'!F$54:F$68)+SUM('1.  LRAMVA Summary'!F$69:F$70)*(MONTH($E100)-1)/12)*$H100</f>
        <v>0</v>
      </c>
      <c r="L100" s="227">
        <f>(SUM('1.  LRAMVA Summary'!G$54:G$68)+SUM('1.  LRAMVA Summary'!G$69:G$70)*(MONTH($E100)-1)/12)*$H100</f>
        <v>0</v>
      </c>
      <c r="M100" s="227">
        <f>(SUM('1.  LRAMVA Summary'!H$54:H$68)+SUM('1.  LRAMVA Summary'!H$69:H$70)*(MONTH($E100)-1)/12)*$H100</f>
        <v>0</v>
      </c>
      <c r="N100" s="227">
        <f>(SUM('1.  LRAMVA Summary'!I$54:I$68)+SUM('1.  LRAMVA Summary'!I$69:I$70)*(MONTH($E100)-1)/12)*$H100</f>
        <v>0</v>
      </c>
      <c r="O100" s="227">
        <f>(SUM('1.  LRAMVA Summary'!J$54:J$68)+SUM('1.  LRAMVA Summary'!J$69:J$70)*(MONTH($E100)-1)/12)*$H100</f>
        <v>0</v>
      </c>
      <c r="P100" s="227">
        <f>(SUM('1.  LRAMVA Summary'!K$54:K$68)+SUM('1.  LRAMVA Summary'!K$69:K$70)*(MONTH($E100)-1)/12)*$H100</f>
        <v>0</v>
      </c>
      <c r="Q100" s="227">
        <f>(SUM('1.  LRAMVA Summary'!L$54:L$68)+SUM('1.  LRAMVA Summary'!L$69:L$70)*(MONTH($E100)-1)/12)*$H100</f>
        <v>0</v>
      </c>
      <c r="R100" s="227">
        <f>(SUM('1.  LRAMVA Summary'!M$54:M$68)+SUM('1.  LRAMVA Summary'!M$69:M$70)*(MONTH($E100)-1)/12)*$H100</f>
        <v>0</v>
      </c>
      <c r="S100" s="227">
        <f>(SUM('1.  LRAMVA Summary'!N$54:N$68)+SUM('1.  LRAMVA Summary'!N$69:N$70)*(MONTH($E100)-1)/12)*$H100</f>
        <v>0</v>
      </c>
      <c r="T100" s="227">
        <f>(SUM('1.  LRAMVA Summary'!O$54:O$68)+SUM('1.  LRAMVA Summary'!O$69:O$70)*(MONTH($E100)-1)/12)*$H100</f>
        <v>0</v>
      </c>
      <c r="U100" s="227">
        <f>(SUM('1.  LRAMVA Summary'!P$54:P$68)+SUM('1.  LRAMVA Summary'!P$69:P$70)*(MONTH($E100)-1)/12)*$H100</f>
        <v>0</v>
      </c>
      <c r="V100" s="227">
        <f>(SUM('1.  LRAMVA Summary'!Q$54:Q$68)+SUM('1.  LRAMVA Summary'!Q$69:Q$70)*(MONTH($E100)-1)/12)*$H100</f>
        <v>0</v>
      </c>
      <c r="W100" s="228">
        <f t="shared" si="35"/>
        <v>0</v>
      </c>
    </row>
    <row r="101" spans="2:23" s="9" customFormat="1">
      <c r="B101" s="66"/>
      <c r="E101" s="211">
        <v>42705</v>
      </c>
      <c r="F101" s="211" t="s">
        <v>182</v>
      </c>
      <c r="G101" s="212" t="s">
        <v>68</v>
      </c>
      <c r="H101" s="207">
        <f t="shared" si="38"/>
        <v>9.1666666666666665E-4</v>
      </c>
      <c r="I101" s="227">
        <f>(SUM('1.  LRAMVA Summary'!D$54:D$68)+SUM('1.  LRAMVA Summary'!D$69:D$70)*(MONTH($E101)-1)/12)*$H101</f>
        <v>0</v>
      </c>
      <c r="J101" s="227">
        <f>(SUM('1.  LRAMVA Summary'!E$54:E$68)+SUM('1.  LRAMVA Summary'!E$69:E$70)*(MONTH($E101)-1)/12)*$H101</f>
        <v>0</v>
      </c>
      <c r="K101" s="227">
        <f>(SUM('1.  LRAMVA Summary'!F$54:F$68)+SUM('1.  LRAMVA Summary'!F$69:F$70)*(MONTH($E101)-1)/12)*$H101</f>
        <v>0</v>
      </c>
      <c r="L101" s="227">
        <f>(SUM('1.  LRAMVA Summary'!G$54:G$68)+SUM('1.  LRAMVA Summary'!G$69:G$70)*(MONTH($E101)-1)/12)*$H101</f>
        <v>0</v>
      </c>
      <c r="M101" s="227">
        <f>(SUM('1.  LRAMVA Summary'!H$54:H$68)+SUM('1.  LRAMVA Summary'!H$69:H$70)*(MONTH($E101)-1)/12)*$H101</f>
        <v>0</v>
      </c>
      <c r="N101" s="227">
        <f>(SUM('1.  LRAMVA Summary'!I$54:I$68)+SUM('1.  LRAMVA Summary'!I$69:I$70)*(MONTH($E101)-1)/12)*$H101</f>
        <v>0</v>
      </c>
      <c r="O101" s="227">
        <f>(SUM('1.  LRAMVA Summary'!J$54:J$68)+SUM('1.  LRAMVA Summary'!J$69:J$70)*(MONTH($E101)-1)/12)*$H101</f>
        <v>0</v>
      </c>
      <c r="P101" s="227">
        <f>(SUM('1.  LRAMVA Summary'!K$54:K$68)+SUM('1.  LRAMVA Summary'!K$69:K$70)*(MONTH($E101)-1)/12)*$H101</f>
        <v>0</v>
      </c>
      <c r="Q101" s="227">
        <f>(SUM('1.  LRAMVA Summary'!L$54:L$68)+SUM('1.  LRAMVA Summary'!L$69:L$70)*(MONTH($E101)-1)/12)*$H101</f>
        <v>0</v>
      </c>
      <c r="R101" s="227">
        <f>(SUM('1.  LRAMVA Summary'!M$54:M$68)+SUM('1.  LRAMVA Summary'!M$69:M$70)*(MONTH($E101)-1)/12)*$H101</f>
        <v>0</v>
      </c>
      <c r="S101" s="227">
        <f>(SUM('1.  LRAMVA Summary'!N$54:N$68)+SUM('1.  LRAMVA Summary'!N$69:N$70)*(MONTH($E101)-1)/12)*$H101</f>
        <v>0</v>
      </c>
      <c r="T101" s="227">
        <f>(SUM('1.  LRAMVA Summary'!O$54:O$68)+SUM('1.  LRAMVA Summary'!O$69:O$70)*(MONTH($E101)-1)/12)*$H101</f>
        <v>0</v>
      </c>
      <c r="U101" s="227">
        <f>(SUM('1.  LRAMVA Summary'!P$54:P$68)+SUM('1.  LRAMVA Summary'!P$69:P$70)*(MONTH($E101)-1)/12)*$H101</f>
        <v>0</v>
      </c>
      <c r="V101" s="227">
        <f>(SUM('1.  LRAMVA Summary'!Q$54:Q$68)+SUM('1.  LRAMVA Summary'!Q$69:Q$70)*(MONTH($E101)-1)/12)*$H101</f>
        <v>0</v>
      </c>
      <c r="W101" s="228">
        <f t="shared" si="35"/>
        <v>0</v>
      </c>
    </row>
    <row r="102" spans="2:23" s="9" customFormat="1" ht="15.75" thickBot="1">
      <c r="B102" s="66"/>
      <c r="E102" s="213" t="s">
        <v>465</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75" thickTop="1">
      <c r="B103" s="66"/>
      <c r="E103" s="217" t="s">
        <v>66</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429</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183</v>
      </c>
      <c r="G105" s="212" t="s">
        <v>64</v>
      </c>
      <c r="H105" s="237">
        <f>$C$39/12</f>
        <v>9.1666666666666665E-4</v>
      </c>
      <c r="I105" s="227">
        <f>(SUM('1.  LRAMVA Summary'!D$54:D$71)+SUM('1.  LRAMVA Summary'!D$72:D$73)*(MONTH($E105)-1)/12)*$H105</f>
        <v>0</v>
      </c>
      <c r="J105" s="227">
        <f>(SUM('1.  LRAMVA Summary'!E$54:E$71)+SUM('1.  LRAMVA Summary'!E$72:E$73)*(MONTH($E105)-1)/12)*$H105</f>
        <v>0</v>
      </c>
      <c r="K105" s="227">
        <f>(SUM('1.  LRAMVA Summary'!F$54:F$71)+SUM('1.  LRAMVA Summary'!F$72:F$73)*(MONTH($E105)-1)/12)*$H105</f>
        <v>0</v>
      </c>
      <c r="L105" s="227">
        <f>(SUM('1.  LRAMVA Summary'!G$54:G$71)+SUM('1.  LRAMVA Summary'!G$72:G$73)*(MONTH($E105)-1)/12)*$H105</f>
        <v>0</v>
      </c>
      <c r="M105" s="227">
        <f>(SUM('1.  LRAMVA Summary'!H$54:H$71)+SUM('1.  LRAMVA Summary'!H$72:H$73)*(MONTH($E105)-1)/12)*$H105</f>
        <v>0</v>
      </c>
      <c r="N105" s="227">
        <f>(SUM('1.  LRAMVA Summary'!I$54:I$71)+SUM('1.  LRAMVA Summary'!I$72:I$73)*(MONTH($E105)-1)/12)*$H105</f>
        <v>0</v>
      </c>
      <c r="O105" s="227">
        <f>(SUM('1.  LRAMVA Summary'!J$54:J$71)+SUM('1.  LRAMVA Summary'!J$72:J$73)*(MONTH($E105)-1)/12)*$H105</f>
        <v>0</v>
      </c>
      <c r="P105" s="227">
        <f>(SUM('1.  LRAMVA Summary'!K$54:K$71)+SUM('1.  LRAMVA Summary'!K$72:K$73)*(MONTH($E105)-1)/12)*$H105</f>
        <v>0</v>
      </c>
      <c r="Q105" s="227">
        <f>(SUM('1.  LRAMVA Summary'!L$54:L$71)+SUM('1.  LRAMVA Summary'!L$72:L$73)*(MONTH($E105)-1)/12)*$H105</f>
        <v>0</v>
      </c>
      <c r="R105" s="227">
        <f>(SUM('1.  LRAMVA Summary'!M$54:M$71)+SUM('1.  LRAMVA Summary'!M$72:M$73)*(MONTH($E105)-1)/12)*$H105</f>
        <v>0</v>
      </c>
      <c r="S105" s="227">
        <f>(SUM('1.  LRAMVA Summary'!N$54:N$71)+SUM('1.  LRAMVA Summary'!N$72:N$73)*(MONTH($E105)-1)/12)*$H105</f>
        <v>0</v>
      </c>
      <c r="T105" s="227">
        <f>(SUM('1.  LRAMVA Summary'!O$54:O$71)+SUM('1.  LRAMVA Summary'!O$72:O$73)*(MONTH($E105)-1)/12)*$H105</f>
        <v>0</v>
      </c>
      <c r="U105" s="227">
        <f>(SUM('1.  LRAMVA Summary'!P$54:P$71)+SUM('1.  LRAMVA Summary'!P$72:P$73)*(MONTH($E105)-1)/12)*$H105</f>
        <v>0</v>
      </c>
      <c r="V105" s="227">
        <f>(SUM('1.  LRAMVA Summary'!Q$54:Q$71)+SUM('1.  LRAMVA Summary'!Q$72:Q$73)*(MONTH($E105)-1)/12)*$H105</f>
        <v>0</v>
      </c>
      <c r="W105" s="228">
        <f>SUM(I105:V105)</f>
        <v>0</v>
      </c>
    </row>
    <row r="106" spans="2:23" s="9" customFormat="1">
      <c r="B106" s="66"/>
      <c r="E106" s="211">
        <v>42767</v>
      </c>
      <c r="F106" s="211" t="s">
        <v>183</v>
      </c>
      <c r="G106" s="212" t="s">
        <v>64</v>
      </c>
      <c r="H106" s="237">
        <f t="shared" ref="H106:H107" si="48">$C$39/12</f>
        <v>9.1666666666666665E-4</v>
      </c>
      <c r="I106" s="227">
        <f>(SUM('1.  LRAMVA Summary'!D$54:D$71)+SUM('1.  LRAMVA Summary'!D$72:D$73)*(MONTH($E106)-1)/12)*$H106</f>
        <v>11.105843596978245</v>
      </c>
      <c r="J106" s="227">
        <f>(SUM('1.  LRAMVA Summary'!E$54:E$71)+SUM('1.  LRAMVA Summary'!E$72:E$73)*(MONTH($E106)-1)/12)*$H106</f>
        <v>3.5668523968877652</v>
      </c>
      <c r="K106" s="227">
        <f>(SUM('1.  LRAMVA Summary'!F$54:F$71)+SUM('1.  LRAMVA Summary'!F$72:F$73)*(MONTH($E106)-1)/12)*$H106</f>
        <v>5.6669169928538983</v>
      </c>
      <c r="L106" s="227">
        <f>(SUM('1.  LRAMVA Summary'!G$54:G$71)+SUM('1.  LRAMVA Summary'!G$72:G$73)*(MONTH($E106)-1)/12)*$H106</f>
        <v>6.0443981289430067</v>
      </c>
      <c r="M106" s="227">
        <f>(SUM('1.  LRAMVA Summary'!H$54:H$71)+SUM('1.  LRAMVA Summary'!H$72:H$73)*(MONTH($E106)-1)/12)*$H106</f>
        <v>21.517294571652712</v>
      </c>
      <c r="N106" s="227">
        <f>(SUM('1.  LRAMVA Summary'!I$54:I$71)+SUM('1.  LRAMVA Summary'!I$72:I$73)*(MONTH($E106)-1)/12)*$H106</f>
        <v>0</v>
      </c>
      <c r="O106" s="227">
        <f>(SUM('1.  LRAMVA Summary'!J$54:J$71)+SUM('1.  LRAMVA Summary'!J$72:J$73)*(MONTH($E106)-1)/12)*$H106</f>
        <v>0</v>
      </c>
      <c r="P106" s="227">
        <f>(SUM('1.  LRAMVA Summary'!K$54:K$71)+SUM('1.  LRAMVA Summary'!K$72:K$73)*(MONTH($E106)-1)/12)*$H106</f>
        <v>-1.5474126141905347</v>
      </c>
      <c r="Q106" s="227">
        <f>(SUM('1.  LRAMVA Summary'!L$54:L$71)+SUM('1.  LRAMVA Summary'!L$72:L$73)*(MONTH($E106)-1)/12)*$H106</f>
        <v>0</v>
      </c>
      <c r="R106" s="227">
        <f>(SUM('1.  LRAMVA Summary'!M$54:M$71)+SUM('1.  LRAMVA Summary'!M$72:M$73)*(MONTH($E106)-1)/12)*$H106</f>
        <v>0</v>
      </c>
      <c r="S106" s="227">
        <f>(SUM('1.  LRAMVA Summary'!N$54:N$71)+SUM('1.  LRAMVA Summary'!N$72:N$73)*(MONTH($E106)-1)/12)*$H106</f>
        <v>0</v>
      </c>
      <c r="T106" s="227">
        <f>(SUM('1.  LRAMVA Summary'!O$54:O$71)+SUM('1.  LRAMVA Summary'!O$72:O$73)*(MONTH($E106)-1)/12)*$H106</f>
        <v>0</v>
      </c>
      <c r="U106" s="227">
        <f>(SUM('1.  LRAMVA Summary'!P$54:P$71)+SUM('1.  LRAMVA Summary'!P$72:P$73)*(MONTH($E106)-1)/12)*$H106</f>
        <v>0</v>
      </c>
      <c r="V106" s="227">
        <f>(SUM('1.  LRAMVA Summary'!Q$54:Q$71)+SUM('1.  LRAMVA Summary'!Q$72:Q$73)*(MONTH($E106)-1)/12)*$H106</f>
        <v>0</v>
      </c>
      <c r="W106" s="228">
        <f t="shared" ref="W106:W116" si="49">SUM(I106:V106)</f>
        <v>46.353893073125093</v>
      </c>
    </row>
    <row r="107" spans="2:23" s="9" customFormat="1">
      <c r="B107" s="66"/>
      <c r="E107" s="211">
        <v>42795</v>
      </c>
      <c r="F107" s="211" t="s">
        <v>183</v>
      </c>
      <c r="G107" s="212" t="s">
        <v>64</v>
      </c>
      <c r="H107" s="237">
        <f t="shared" si="48"/>
        <v>9.1666666666666665E-4</v>
      </c>
      <c r="I107" s="227">
        <f>(SUM('1.  LRAMVA Summary'!D$54:D$71)+SUM('1.  LRAMVA Summary'!D$72:D$73)*(MONTH($E107)-1)/12)*$H107</f>
        <v>22.211687193956489</v>
      </c>
      <c r="J107" s="227">
        <f>(SUM('1.  LRAMVA Summary'!E$54:E$71)+SUM('1.  LRAMVA Summary'!E$72:E$73)*(MONTH($E107)-1)/12)*$H107</f>
        <v>7.1337047937755305</v>
      </c>
      <c r="K107" s="227">
        <f>(SUM('1.  LRAMVA Summary'!F$54:F$71)+SUM('1.  LRAMVA Summary'!F$72:F$73)*(MONTH($E107)-1)/12)*$H107</f>
        <v>11.333833985707797</v>
      </c>
      <c r="L107" s="227">
        <f>(SUM('1.  LRAMVA Summary'!G$54:G$71)+SUM('1.  LRAMVA Summary'!G$72:G$73)*(MONTH($E107)-1)/12)*$H107</f>
        <v>12.088796257886013</v>
      </c>
      <c r="M107" s="227">
        <f>(SUM('1.  LRAMVA Summary'!H$54:H$71)+SUM('1.  LRAMVA Summary'!H$72:H$73)*(MONTH($E107)-1)/12)*$H107</f>
        <v>43.034589143305425</v>
      </c>
      <c r="N107" s="227">
        <f>(SUM('1.  LRAMVA Summary'!I$54:I$71)+SUM('1.  LRAMVA Summary'!I$72:I$73)*(MONTH($E107)-1)/12)*$H107</f>
        <v>0</v>
      </c>
      <c r="O107" s="227">
        <f>(SUM('1.  LRAMVA Summary'!J$54:J$71)+SUM('1.  LRAMVA Summary'!J$72:J$73)*(MONTH($E107)-1)/12)*$H107</f>
        <v>0</v>
      </c>
      <c r="P107" s="227">
        <f>(SUM('1.  LRAMVA Summary'!K$54:K$71)+SUM('1.  LRAMVA Summary'!K$72:K$73)*(MONTH($E107)-1)/12)*$H107</f>
        <v>-3.0948252283810693</v>
      </c>
      <c r="Q107" s="227">
        <f>(SUM('1.  LRAMVA Summary'!L$54:L$71)+SUM('1.  LRAMVA Summary'!L$72:L$73)*(MONTH($E107)-1)/12)*$H107</f>
        <v>0</v>
      </c>
      <c r="R107" s="227">
        <f>(SUM('1.  LRAMVA Summary'!M$54:M$71)+SUM('1.  LRAMVA Summary'!M$72:M$73)*(MONTH($E107)-1)/12)*$H107</f>
        <v>0</v>
      </c>
      <c r="S107" s="227">
        <f>(SUM('1.  LRAMVA Summary'!N$54:N$71)+SUM('1.  LRAMVA Summary'!N$72:N$73)*(MONTH($E107)-1)/12)*$H107</f>
        <v>0</v>
      </c>
      <c r="T107" s="227">
        <f>(SUM('1.  LRAMVA Summary'!O$54:O$71)+SUM('1.  LRAMVA Summary'!O$72:O$73)*(MONTH($E107)-1)/12)*$H107</f>
        <v>0</v>
      </c>
      <c r="U107" s="227">
        <f>(SUM('1.  LRAMVA Summary'!P$54:P$71)+SUM('1.  LRAMVA Summary'!P$72:P$73)*(MONTH($E107)-1)/12)*$H107</f>
        <v>0</v>
      </c>
      <c r="V107" s="227">
        <f>(SUM('1.  LRAMVA Summary'!Q$54:Q$71)+SUM('1.  LRAMVA Summary'!Q$72:Q$73)*(MONTH($E107)-1)/12)*$H107</f>
        <v>0</v>
      </c>
      <c r="W107" s="228">
        <f t="shared" si="49"/>
        <v>92.707786146250186</v>
      </c>
    </row>
    <row r="108" spans="2:23" s="8" customFormat="1">
      <c r="B108" s="236"/>
      <c r="E108" s="211">
        <v>42826</v>
      </c>
      <c r="F108" s="211" t="s">
        <v>183</v>
      </c>
      <c r="G108" s="212" t="s">
        <v>65</v>
      </c>
      <c r="H108" s="237">
        <f>$C$40/12</f>
        <v>9.1666666666666665E-4</v>
      </c>
      <c r="I108" s="227">
        <f>(SUM('1.  LRAMVA Summary'!D$54:D$71)+SUM('1.  LRAMVA Summary'!D$72:D$73)*(MONTH($E108)-1)/12)*$H108</f>
        <v>33.317530790934732</v>
      </c>
      <c r="J108" s="227">
        <f>(SUM('1.  LRAMVA Summary'!E$54:E$71)+SUM('1.  LRAMVA Summary'!E$72:E$73)*(MONTH($E108)-1)/12)*$H108</f>
        <v>10.700557190663297</v>
      </c>
      <c r="K108" s="227">
        <f>(SUM('1.  LRAMVA Summary'!F$54:F$71)+SUM('1.  LRAMVA Summary'!F$72:F$73)*(MONTH($E108)-1)/12)*$H108</f>
        <v>17.000750978561697</v>
      </c>
      <c r="L108" s="227">
        <f>(SUM('1.  LRAMVA Summary'!G$54:G$71)+SUM('1.  LRAMVA Summary'!G$72:G$73)*(MONTH($E108)-1)/12)*$H108</f>
        <v>18.133194386829022</v>
      </c>
      <c r="M108" s="227">
        <f>(SUM('1.  LRAMVA Summary'!H$54:H$71)+SUM('1.  LRAMVA Summary'!H$72:H$73)*(MONTH($E108)-1)/12)*$H108</f>
        <v>64.551883714958137</v>
      </c>
      <c r="N108" s="227">
        <f>(SUM('1.  LRAMVA Summary'!I$54:I$71)+SUM('1.  LRAMVA Summary'!I$72:I$73)*(MONTH($E108)-1)/12)*$H108</f>
        <v>0</v>
      </c>
      <c r="O108" s="227">
        <f>(SUM('1.  LRAMVA Summary'!J$54:J$71)+SUM('1.  LRAMVA Summary'!J$72:J$73)*(MONTH($E108)-1)/12)*$H108</f>
        <v>0</v>
      </c>
      <c r="P108" s="227">
        <f>(SUM('1.  LRAMVA Summary'!K$54:K$71)+SUM('1.  LRAMVA Summary'!K$72:K$73)*(MONTH($E108)-1)/12)*$H108</f>
        <v>-4.6422378425716042</v>
      </c>
      <c r="Q108" s="227">
        <f>(SUM('1.  LRAMVA Summary'!L$54:L$71)+SUM('1.  LRAMVA Summary'!L$72:L$73)*(MONTH($E108)-1)/12)*$H108</f>
        <v>0</v>
      </c>
      <c r="R108" s="227">
        <f>(SUM('1.  LRAMVA Summary'!M$54:M$71)+SUM('1.  LRAMVA Summary'!M$72:M$73)*(MONTH($E108)-1)/12)*$H108</f>
        <v>0</v>
      </c>
      <c r="S108" s="227">
        <f>(SUM('1.  LRAMVA Summary'!N$54:N$71)+SUM('1.  LRAMVA Summary'!N$72:N$73)*(MONTH($E108)-1)/12)*$H108</f>
        <v>0</v>
      </c>
      <c r="T108" s="227">
        <f>(SUM('1.  LRAMVA Summary'!O$54:O$71)+SUM('1.  LRAMVA Summary'!O$72:O$73)*(MONTH($E108)-1)/12)*$H108</f>
        <v>0</v>
      </c>
      <c r="U108" s="227">
        <f>(SUM('1.  LRAMVA Summary'!P$54:P$71)+SUM('1.  LRAMVA Summary'!P$72:P$73)*(MONTH($E108)-1)/12)*$H108</f>
        <v>0</v>
      </c>
      <c r="V108" s="227">
        <f>(SUM('1.  LRAMVA Summary'!Q$54:Q$71)+SUM('1.  LRAMVA Summary'!Q$72:Q$73)*(MONTH($E108)-1)/12)*$H108</f>
        <v>0</v>
      </c>
      <c r="W108" s="228">
        <f t="shared" si="49"/>
        <v>139.06167921937526</v>
      </c>
    </row>
    <row r="109" spans="2:23" s="9" customFormat="1">
      <c r="B109" s="66"/>
      <c r="E109" s="211">
        <v>42856</v>
      </c>
      <c r="F109" s="211" t="s">
        <v>183</v>
      </c>
      <c r="G109" s="212" t="s">
        <v>65</v>
      </c>
      <c r="H109" s="237">
        <f t="shared" ref="H109:H110" si="50">$C$40/12</f>
        <v>9.1666666666666665E-4</v>
      </c>
      <c r="I109" s="227">
        <f>(SUM('1.  LRAMVA Summary'!D$54:D$71)+SUM('1.  LRAMVA Summary'!D$72:D$73)*(MONTH($E109)-1)/12)*$H109</f>
        <v>44.423374387912979</v>
      </c>
      <c r="J109" s="227">
        <f>(SUM('1.  LRAMVA Summary'!E$54:E$71)+SUM('1.  LRAMVA Summary'!E$72:E$73)*(MONTH($E109)-1)/12)*$H109</f>
        <v>14.267409587551061</v>
      </c>
      <c r="K109" s="227">
        <f>(SUM('1.  LRAMVA Summary'!F$54:F$71)+SUM('1.  LRAMVA Summary'!F$72:F$73)*(MONTH($E109)-1)/12)*$H109</f>
        <v>22.667667971415593</v>
      </c>
      <c r="L109" s="227">
        <f>(SUM('1.  LRAMVA Summary'!G$54:G$71)+SUM('1.  LRAMVA Summary'!G$72:G$73)*(MONTH($E109)-1)/12)*$H109</f>
        <v>24.177592515772027</v>
      </c>
      <c r="M109" s="227">
        <f>(SUM('1.  LRAMVA Summary'!H$54:H$71)+SUM('1.  LRAMVA Summary'!H$72:H$73)*(MONTH($E109)-1)/12)*$H109</f>
        <v>86.06917828661085</v>
      </c>
      <c r="N109" s="227">
        <f>(SUM('1.  LRAMVA Summary'!I$54:I$71)+SUM('1.  LRAMVA Summary'!I$72:I$73)*(MONTH($E109)-1)/12)*$H109</f>
        <v>0</v>
      </c>
      <c r="O109" s="227">
        <f>(SUM('1.  LRAMVA Summary'!J$54:J$71)+SUM('1.  LRAMVA Summary'!J$72:J$73)*(MONTH($E109)-1)/12)*$H109</f>
        <v>0</v>
      </c>
      <c r="P109" s="227">
        <f>(SUM('1.  LRAMVA Summary'!K$54:K$71)+SUM('1.  LRAMVA Summary'!K$72:K$73)*(MONTH($E109)-1)/12)*$H109</f>
        <v>-6.1896504567621387</v>
      </c>
      <c r="Q109" s="227">
        <f>(SUM('1.  LRAMVA Summary'!L$54:L$71)+SUM('1.  LRAMVA Summary'!L$72:L$73)*(MONTH($E109)-1)/12)*$H109</f>
        <v>0</v>
      </c>
      <c r="R109" s="227">
        <f>(SUM('1.  LRAMVA Summary'!M$54:M$71)+SUM('1.  LRAMVA Summary'!M$72:M$73)*(MONTH($E109)-1)/12)*$H109</f>
        <v>0</v>
      </c>
      <c r="S109" s="227">
        <f>(SUM('1.  LRAMVA Summary'!N$54:N$71)+SUM('1.  LRAMVA Summary'!N$72:N$73)*(MONTH($E109)-1)/12)*$H109</f>
        <v>0</v>
      </c>
      <c r="T109" s="227">
        <f>(SUM('1.  LRAMVA Summary'!O$54:O$71)+SUM('1.  LRAMVA Summary'!O$72:O$73)*(MONTH($E109)-1)/12)*$H109</f>
        <v>0</v>
      </c>
      <c r="U109" s="227">
        <f>(SUM('1.  LRAMVA Summary'!P$54:P$71)+SUM('1.  LRAMVA Summary'!P$72:P$73)*(MONTH($E109)-1)/12)*$H109</f>
        <v>0</v>
      </c>
      <c r="V109" s="227">
        <f>(SUM('1.  LRAMVA Summary'!Q$54:Q$71)+SUM('1.  LRAMVA Summary'!Q$72:Q$73)*(MONTH($E109)-1)/12)*$H109</f>
        <v>0</v>
      </c>
      <c r="W109" s="228">
        <f t="shared" si="49"/>
        <v>185.41557229250037</v>
      </c>
    </row>
    <row r="110" spans="2:23" s="235" customFormat="1">
      <c r="B110" s="234"/>
      <c r="E110" s="211">
        <v>42887</v>
      </c>
      <c r="F110" s="211" t="s">
        <v>183</v>
      </c>
      <c r="G110" s="212" t="s">
        <v>65</v>
      </c>
      <c r="H110" s="237">
        <f t="shared" si="50"/>
        <v>9.1666666666666665E-4</v>
      </c>
      <c r="I110" s="227">
        <f>(SUM('1.  LRAMVA Summary'!D$54:D$71)+SUM('1.  LRAMVA Summary'!D$72:D$73)*(MONTH($E110)-1)/12)*$H110</f>
        <v>55.529217984891226</v>
      </c>
      <c r="J110" s="227">
        <f>(SUM('1.  LRAMVA Summary'!E$54:E$71)+SUM('1.  LRAMVA Summary'!E$72:E$73)*(MONTH($E110)-1)/12)*$H110</f>
        <v>17.834261984438825</v>
      </c>
      <c r="K110" s="227">
        <f>(SUM('1.  LRAMVA Summary'!F$54:F$71)+SUM('1.  LRAMVA Summary'!F$72:F$73)*(MONTH($E110)-1)/12)*$H110</f>
        <v>28.334584964269492</v>
      </c>
      <c r="L110" s="227">
        <f>(SUM('1.  LRAMVA Summary'!G$54:G$71)+SUM('1.  LRAMVA Summary'!G$72:G$73)*(MONTH($E110)-1)/12)*$H110</f>
        <v>30.221990644715035</v>
      </c>
      <c r="M110" s="227">
        <f>(SUM('1.  LRAMVA Summary'!H$54:H$71)+SUM('1.  LRAMVA Summary'!H$72:H$73)*(MONTH($E110)-1)/12)*$H110</f>
        <v>107.58647285826355</v>
      </c>
      <c r="N110" s="227">
        <f>(SUM('1.  LRAMVA Summary'!I$54:I$71)+SUM('1.  LRAMVA Summary'!I$72:I$73)*(MONTH($E110)-1)/12)*$H110</f>
        <v>0</v>
      </c>
      <c r="O110" s="227">
        <f>(SUM('1.  LRAMVA Summary'!J$54:J$71)+SUM('1.  LRAMVA Summary'!J$72:J$73)*(MONTH($E110)-1)/12)*$H110</f>
        <v>0</v>
      </c>
      <c r="P110" s="227">
        <f>(SUM('1.  LRAMVA Summary'!K$54:K$71)+SUM('1.  LRAMVA Summary'!K$72:K$73)*(MONTH($E110)-1)/12)*$H110</f>
        <v>-7.7370630709526731</v>
      </c>
      <c r="Q110" s="227">
        <f>(SUM('1.  LRAMVA Summary'!L$54:L$71)+SUM('1.  LRAMVA Summary'!L$72:L$73)*(MONTH($E110)-1)/12)*$H110</f>
        <v>0</v>
      </c>
      <c r="R110" s="227">
        <f>(SUM('1.  LRAMVA Summary'!M$54:M$71)+SUM('1.  LRAMVA Summary'!M$72:M$73)*(MONTH($E110)-1)/12)*$H110</f>
        <v>0</v>
      </c>
      <c r="S110" s="227">
        <f>(SUM('1.  LRAMVA Summary'!N$54:N$71)+SUM('1.  LRAMVA Summary'!N$72:N$73)*(MONTH($E110)-1)/12)*$H110</f>
        <v>0</v>
      </c>
      <c r="T110" s="227">
        <f>(SUM('1.  LRAMVA Summary'!O$54:O$71)+SUM('1.  LRAMVA Summary'!O$72:O$73)*(MONTH($E110)-1)/12)*$H110</f>
        <v>0</v>
      </c>
      <c r="U110" s="227">
        <f>(SUM('1.  LRAMVA Summary'!P$54:P$71)+SUM('1.  LRAMVA Summary'!P$72:P$73)*(MONTH($E110)-1)/12)*$H110</f>
        <v>0</v>
      </c>
      <c r="V110" s="227">
        <f>(SUM('1.  LRAMVA Summary'!Q$54:Q$71)+SUM('1.  LRAMVA Summary'!Q$72:Q$73)*(MONTH($E110)-1)/12)*$H110</f>
        <v>0</v>
      </c>
      <c r="W110" s="228">
        <f t="shared" si="49"/>
        <v>231.76946536562548</v>
      </c>
    </row>
    <row r="111" spans="2:23" s="9" customFormat="1">
      <c r="B111" s="66"/>
      <c r="E111" s="211">
        <v>42917</v>
      </c>
      <c r="F111" s="211" t="s">
        <v>183</v>
      </c>
      <c r="G111" s="212" t="s">
        <v>67</v>
      </c>
      <c r="H111" s="237">
        <f>$C$41/12</f>
        <v>9.1666666666666665E-4</v>
      </c>
      <c r="I111" s="227">
        <f>(SUM('1.  LRAMVA Summary'!D$54:D$71)+SUM('1.  LRAMVA Summary'!D$72:D$73)*(MONTH($E111)-1)/12)*$H111</f>
        <v>66.635061581869465</v>
      </c>
      <c r="J111" s="227">
        <f>(SUM('1.  LRAMVA Summary'!E$54:E$71)+SUM('1.  LRAMVA Summary'!E$72:E$73)*(MONTH($E111)-1)/12)*$H111</f>
        <v>21.401114381326593</v>
      </c>
      <c r="K111" s="227">
        <f>(SUM('1.  LRAMVA Summary'!F$54:F$71)+SUM('1.  LRAMVA Summary'!F$72:F$73)*(MONTH($E111)-1)/12)*$H111</f>
        <v>34.001501957123395</v>
      </c>
      <c r="L111" s="227">
        <f>(SUM('1.  LRAMVA Summary'!G$54:G$71)+SUM('1.  LRAMVA Summary'!G$72:G$73)*(MONTH($E111)-1)/12)*$H111</f>
        <v>36.266388773658043</v>
      </c>
      <c r="M111" s="227">
        <f>(SUM('1.  LRAMVA Summary'!H$54:H$71)+SUM('1.  LRAMVA Summary'!H$72:H$73)*(MONTH($E111)-1)/12)*$H111</f>
        <v>129.10376742991627</v>
      </c>
      <c r="N111" s="227">
        <f>(SUM('1.  LRAMVA Summary'!I$54:I$71)+SUM('1.  LRAMVA Summary'!I$72:I$73)*(MONTH($E111)-1)/12)*$H111</f>
        <v>0</v>
      </c>
      <c r="O111" s="227">
        <f>(SUM('1.  LRAMVA Summary'!J$54:J$71)+SUM('1.  LRAMVA Summary'!J$72:J$73)*(MONTH($E111)-1)/12)*$H111</f>
        <v>0</v>
      </c>
      <c r="P111" s="227">
        <f>(SUM('1.  LRAMVA Summary'!K$54:K$71)+SUM('1.  LRAMVA Summary'!K$72:K$73)*(MONTH($E111)-1)/12)*$H111</f>
        <v>-9.2844756851432084</v>
      </c>
      <c r="Q111" s="227">
        <f>(SUM('1.  LRAMVA Summary'!L$54:L$71)+SUM('1.  LRAMVA Summary'!L$72:L$73)*(MONTH($E111)-1)/12)*$H111</f>
        <v>0</v>
      </c>
      <c r="R111" s="227">
        <f>(SUM('1.  LRAMVA Summary'!M$54:M$71)+SUM('1.  LRAMVA Summary'!M$72:M$73)*(MONTH($E111)-1)/12)*$H111</f>
        <v>0</v>
      </c>
      <c r="S111" s="227">
        <f>(SUM('1.  LRAMVA Summary'!N$54:N$71)+SUM('1.  LRAMVA Summary'!N$72:N$73)*(MONTH($E111)-1)/12)*$H111</f>
        <v>0</v>
      </c>
      <c r="T111" s="227">
        <f>(SUM('1.  LRAMVA Summary'!O$54:O$71)+SUM('1.  LRAMVA Summary'!O$72:O$73)*(MONTH($E111)-1)/12)*$H111</f>
        <v>0</v>
      </c>
      <c r="U111" s="227">
        <f>(SUM('1.  LRAMVA Summary'!P$54:P$71)+SUM('1.  LRAMVA Summary'!P$72:P$73)*(MONTH($E111)-1)/12)*$H111</f>
        <v>0</v>
      </c>
      <c r="V111" s="227">
        <f>(SUM('1.  LRAMVA Summary'!Q$54:Q$71)+SUM('1.  LRAMVA Summary'!Q$72:Q$73)*(MONTH($E111)-1)/12)*$H111</f>
        <v>0</v>
      </c>
      <c r="W111" s="228">
        <f t="shared" si="49"/>
        <v>278.12335843875053</v>
      </c>
    </row>
    <row r="112" spans="2:23" s="9" customFormat="1">
      <c r="B112" s="66"/>
      <c r="E112" s="211">
        <v>42948</v>
      </c>
      <c r="F112" s="211" t="s">
        <v>183</v>
      </c>
      <c r="G112" s="212" t="s">
        <v>67</v>
      </c>
      <c r="H112" s="237">
        <f t="shared" ref="H112:H113" si="51">$C$41/12</f>
        <v>9.1666666666666665E-4</v>
      </c>
      <c r="I112" s="227">
        <f>(SUM('1.  LRAMVA Summary'!D$54:D$71)+SUM('1.  LRAMVA Summary'!D$72:D$73)*(MONTH($E112)-1)/12)*$H112</f>
        <v>77.740905178847711</v>
      </c>
      <c r="J112" s="227">
        <f>(SUM('1.  LRAMVA Summary'!E$54:E$71)+SUM('1.  LRAMVA Summary'!E$72:E$73)*(MONTH($E112)-1)/12)*$H112</f>
        <v>24.967966778214358</v>
      </c>
      <c r="K112" s="227">
        <f>(SUM('1.  LRAMVA Summary'!F$54:F$71)+SUM('1.  LRAMVA Summary'!F$72:F$73)*(MONTH($E112)-1)/12)*$H112</f>
        <v>39.668418949977294</v>
      </c>
      <c r="L112" s="227">
        <f>(SUM('1.  LRAMVA Summary'!G$54:G$71)+SUM('1.  LRAMVA Summary'!G$72:G$73)*(MONTH($E112)-1)/12)*$H112</f>
        <v>42.310786902601052</v>
      </c>
      <c r="M112" s="227">
        <f>(SUM('1.  LRAMVA Summary'!H$54:H$71)+SUM('1.  LRAMVA Summary'!H$72:H$73)*(MONTH($E112)-1)/12)*$H112</f>
        <v>150.62106200156896</v>
      </c>
      <c r="N112" s="227">
        <f>(SUM('1.  LRAMVA Summary'!I$54:I$71)+SUM('1.  LRAMVA Summary'!I$72:I$73)*(MONTH($E112)-1)/12)*$H112</f>
        <v>0</v>
      </c>
      <c r="O112" s="227">
        <f>(SUM('1.  LRAMVA Summary'!J$54:J$71)+SUM('1.  LRAMVA Summary'!J$72:J$73)*(MONTH($E112)-1)/12)*$H112</f>
        <v>0</v>
      </c>
      <c r="P112" s="227">
        <f>(SUM('1.  LRAMVA Summary'!K$54:K$71)+SUM('1.  LRAMVA Summary'!K$72:K$73)*(MONTH($E112)-1)/12)*$H112</f>
        <v>-10.831888299333745</v>
      </c>
      <c r="Q112" s="227">
        <f>(SUM('1.  LRAMVA Summary'!L$54:L$71)+SUM('1.  LRAMVA Summary'!L$72:L$73)*(MONTH($E112)-1)/12)*$H112</f>
        <v>0</v>
      </c>
      <c r="R112" s="227">
        <f>(SUM('1.  LRAMVA Summary'!M$54:M$71)+SUM('1.  LRAMVA Summary'!M$72:M$73)*(MONTH($E112)-1)/12)*$H112</f>
        <v>0</v>
      </c>
      <c r="S112" s="227">
        <f>(SUM('1.  LRAMVA Summary'!N$54:N$71)+SUM('1.  LRAMVA Summary'!N$72:N$73)*(MONTH($E112)-1)/12)*$H112</f>
        <v>0</v>
      </c>
      <c r="T112" s="227">
        <f>(SUM('1.  LRAMVA Summary'!O$54:O$71)+SUM('1.  LRAMVA Summary'!O$72:O$73)*(MONTH($E112)-1)/12)*$H112</f>
        <v>0</v>
      </c>
      <c r="U112" s="227">
        <f>(SUM('1.  LRAMVA Summary'!P$54:P$71)+SUM('1.  LRAMVA Summary'!P$72:P$73)*(MONTH($E112)-1)/12)*$H112</f>
        <v>0</v>
      </c>
      <c r="V112" s="227">
        <f>(SUM('1.  LRAMVA Summary'!Q$54:Q$71)+SUM('1.  LRAMVA Summary'!Q$72:Q$73)*(MONTH($E112)-1)/12)*$H112</f>
        <v>0</v>
      </c>
      <c r="W112" s="228">
        <f t="shared" si="49"/>
        <v>324.47725151187564</v>
      </c>
    </row>
    <row r="113" spans="2:23" s="9" customFormat="1">
      <c r="B113" s="66"/>
      <c r="E113" s="211">
        <v>42979</v>
      </c>
      <c r="F113" s="211" t="s">
        <v>183</v>
      </c>
      <c r="G113" s="212" t="s">
        <v>67</v>
      </c>
      <c r="H113" s="237">
        <f t="shared" si="51"/>
        <v>9.1666666666666665E-4</v>
      </c>
      <c r="I113" s="227">
        <f>(SUM('1.  LRAMVA Summary'!D$54:D$71)+SUM('1.  LRAMVA Summary'!D$72:D$73)*(MONTH($E113)-1)/12)*$H113</f>
        <v>88.846748775825958</v>
      </c>
      <c r="J113" s="227">
        <f>(SUM('1.  LRAMVA Summary'!E$54:E$71)+SUM('1.  LRAMVA Summary'!E$72:E$73)*(MONTH($E113)-1)/12)*$H113</f>
        <v>28.534819175102122</v>
      </c>
      <c r="K113" s="227">
        <f>(SUM('1.  LRAMVA Summary'!F$54:F$71)+SUM('1.  LRAMVA Summary'!F$72:F$73)*(MONTH($E113)-1)/12)*$H113</f>
        <v>45.335335942831186</v>
      </c>
      <c r="L113" s="227">
        <f>(SUM('1.  LRAMVA Summary'!G$54:G$71)+SUM('1.  LRAMVA Summary'!G$72:G$73)*(MONTH($E113)-1)/12)*$H113</f>
        <v>48.355185031544053</v>
      </c>
      <c r="M113" s="227">
        <f>(SUM('1.  LRAMVA Summary'!H$54:H$71)+SUM('1.  LRAMVA Summary'!H$72:H$73)*(MONTH($E113)-1)/12)*$H113</f>
        <v>172.1383565732217</v>
      </c>
      <c r="N113" s="227">
        <f>(SUM('1.  LRAMVA Summary'!I$54:I$71)+SUM('1.  LRAMVA Summary'!I$72:I$73)*(MONTH($E113)-1)/12)*$H113</f>
        <v>0</v>
      </c>
      <c r="O113" s="227">
        <f>(SUM('1.  LRAMVA Summary'!J$54:J$71)+SUM('1.  LRAMVA Summary'!J$72:J$73)*(MONTH($E113)-1)/12)*$H113</f>
        <v>0</v>
      </c>
      <c r="P113" s="227">
        <f>(SUM('1.  LRAMVA Summary'!K$54:K$71)+SUM('1.  LRAMVA Summary'!K$72:K$73)*(MONTH($E113)-1)/12)*$H113</f>
        <v>-12.379300913524277</v>
      </c>
      <c r="Q113" s="227">
        <f>(SUM('1.  LRAMVA Summary'!L$54:L$71)+SUM('1.  LRAMVA Summary'!L$72:L$73)*(MONTH($E113)-1)/12)*$H113</f>
        <v>0</v>
      </c>
      <c r="R113" s="227">
        <f>(SUM('1.  LRAMVA Summary'!M$54:M$71)+SUM('1.  LRAMVA Summary'!M$72:M$73)*(MONTH($E113)-1)/12)*$H113</f>
        <v>0</v>
      </c>
      <c r="S113" s="227">
        <f>(SUM('1.  LRAMVA Summary'!N$54:N$71)+SUM('1.  LRAMVA Summary'!N$72:N$73)*(MONTH($E113)-1)/12)*$H113</f>
        <v>0</v>
      </c>
      <c r="T113" s="227">
        <f>(SUM('1.  LRAMVA Summary'!O$54:O$71)+SUM('1.  LRAMVA Summary'!O$72:O$73)*(MONTH($E113)-1)/12)*$H113</f>
        <v>0</v>
      </c>
      <c r="U113" s="227">
        <f>(SUM('1.  LRAMVA Summary'!P$54:P$71)+SUM('1.  LRAMVA Summary'!P$72:P$73)*(MONTH($E113)-1)/12)*$H113</f>
        <v>0</v>
      </c>
      <c r="V113" s="227">
        <f>(SUM('1.  LRAMVA Summary'!Q$54:Q$71)+SUM('1.  LRAMVA Summary'!Q$72:Q$73)*(MONTH($E113)-1)/12)*$H113</f>
        <v>0</v>
      </c>
      <c r="W113" s="228">
        <f t="shared" si="49"/>
        <v>370.83114458500074</v>
      </c>
    </row>
    <row r="114" spans="2:23" s="9" customFormat="1">
      <c r="B114" s="66"/>
      <c r="E114" s="211">
        <v>43009</v>
      </c>
      <c r="F114" s="211" t="s">
        <v>183</v>
      </c>
      <c r="G114" s="212" t="s">
        <v>68</v>
      </c>
      <c r="H114" s="237">
        <f>$C$42/12</f>
        <v>1.25E-3</v>
      </c>
      <c r="I114" s="227">
        <f>(SUM('1.  LRAMVA Summary'!D$54:D$71)+SUM('1.  LRAMVA Summary'!D$72:D$73)*(MONTH($E114)-1)/12)*$H114</f>
        <v>136.29898959927846</v>
      </c>
      <c r="J114" s="227">
        <f>(SUM('1.  LRAMVA Summary'!E$54:E$71)+SUM('1.  LRAMVA Summary'!E$72:E$73)*(MONTH($E114)-1)/12)*$H114</f>
        <v>43.775006689077117</v>
      </c>
      <c r="K114" s="227">
        <f>(SUM('1.  LRAMVA Summary'!F$54:F$71)+SUM('1.  LRAMVA Summary'!F$72:F$73)*(MONTH($E114)-1)/12)*$H114</f>
        <v>69.548526730479679</v>
      </c>
      <c r="L114" s="227">
        <f>(SUM('1.  LRAMVA Summary'!G$54:G$71)+SUM('1.  LRAMVA Summary'!G$72:G$73)*(MONTH($E114)-1)/12)*$H114</f>
        <v>74.181249764300546</v>
      </c>
      <c r="M114" s="227">
        <f>(SUM('1.  LRAMVA Summary'!H$54:H$71)+SUM('1.  LRAMVA Summary'!H$72:H$73)*(MONTH($E114)-1)/12)*$H114</f>
        <v>264.07588792482869</v>
      </c>
      <c r="N114" s="227">
        <f>(SUM('1.  LRAMVA Summary'!I$54:I$71)+SUM('1.  LRAMVA Summary'!I$72:I$73)*(MONTH($E114)-1)/12)*$H114</f>
        <v>0</v>
      </c>
      <c r="O114" s="227">
        <f>(SUM('1.  LRAMVA Summary'!J$54:J$71)+SUM('1.  LRAMVA Summary'!J$72:J$73)*(MONTH($E114)-1)/12)*$H114</f>
        <v>0</v>
      </c>
      <c r="P114" s="227">
        <f>(SUM('1.  LRAMVA Summary'!K$54:K$71)+SUM('1.  LRAMVA Summary'!K$72:K$73)*(MONTH($E114)-1)/12)*$H114</f>
        <v>-18.990972992338381</v>
      </c>
      <c r="Q114" s="227">
        <f>(SUM('1.  LRAMVA Summary'!L$54:L$71)+SUM('1.  LRAMVA Summary'!L$72:L$73)*(MONTH($E114)-1)/12)*$H114</f>
        <v>0</v>
      </c>
      <c r="R114" s="227">
        <f>(SUM('1.  LRAMVA Summary'!M$54:M$71)+SUM('1.  LRAMVA Summary'!M$72:M$73)*(MONTH($E114)-1)/12)*$H114</f>
        <v>0</v>
      </c>
      <c r="S114" s="227">
        <f>(SUM('1.  LRAMVA Summary'!N$54:N$71)+SUM('1.  LRAMVA Summary'!N$72:N$73)*(MONTH($E114)-1)/12)*$H114</f>
        <v>0</v>
      </c>
      <c r="T114" s="227">
        <f>(SUM('1.  LRAMVA Summary'!O$54:O$71)+SUM('1.  LRAMVA Summary'!O$72:O$73)*(MONTH($E114)-1)/12)*$H114</f>
        <v>0</v>
      </c>
      <c r="U114" s="227">
        <f>(SUM('1.  LRAMVA Summary'!P$54:P$71)+SUM('1.  LRAMVA Summary'!P$72:P$73)*(MONTH($E114)-1)/12)*$H114</f>
        <v>0</v>
      </c>
      <c r="V114" s="227">
        <f>(SUM('1.  LRAMVA Summary'!Q$54:Q$71)+SUM('1.  LRAMVA Summary'!Q$72:Q$73)*(MONTH($E114)-1)/12)*$H114</f>
        <v>0</v>
      </c>
      <c r="W114" s="228">
        <f t="shared" si="49"/>
        <v>568.88868771562613</v>
      </c>
    </row>
    <row r="115" spans="2:23" s="9" customFormat="1">
      <c r="B115" s="66"/>
      <c r="E115" s="211">
        <v>43040</v>
      </c>
      <c r="F115" s="211" t="s">
        <v>183</v>
      </c>
      <c r="G115" s="212" t="s">
        <v>68</v>
      </c>
      <c r="H115" s="237">
        <f t="shared" ref="H115:H116" si="52">$C$42/12</f>
        <v>1.25E-3</v>
      </c>
      <c r="I115" s="227">
        <f>(SUM('1.  LRAMVA Summary'!D$54:D$71)+SUM('1.  LRAMVA Summary'!D$72:D$73)*(MONTH($E115)-1)/12)*$H115</f>
        <v>151.44332177697606</v>
      </c>
      <c r="J115" s="227">
        <f>(SUM('1.  LRAMVA Summary'!E$54:E$71)+SUM('1.  LRAMVA Summary'!E$72:E$73)*(MONTH($E115)-1)/12)*$H115</f>
        <v>48.638896321196796</v>
      </c>
      <c r="K115" s="227">
        <f>(SUM('1.  LRAMVA Summary'!F$54:F$71)+SUM('1.  LRAMVA Summary'!F$72:F$73)*(MONTH($E115)-1)/12)*$H115</f>
        <v>77.276140811644069</v>
      </c>
      <c r="L115" s="227">
        <f>(SUM('1.  LRAMVA Summary'!G$54:G$71)+SUM('1.  LRAMVA Summary'!G$72:G$73)*(MONTH($E115)-1)/12)*$H115</f>
        <v>82.423610849222825</v>
      </c>
      <c r="M115" s="227">
        <f>(SUM('1.  LRAMVA Summary'!H$54:H$71)+SUM('1.  LRAMVA Summary'!H$72:H$73)*(MONTH($E115)-1)/12)*$H115</f>
        <v>293.41765324980969</v>
      </c>
      <c r="N115" s="227">
        <f>(SUM('1.  LRAMVA Summary'!I$54:I$71)+SUM('1.  LRAMVA Summary'!I$72:I$73)*(MONTH($E115)-1)/12)*$H115</f>
        <v>0</v>
      </c>
      <c r="O115" s="227">
        <f>(SUM('1.  LRAMVA Summary'!J$54:J$71)+SUM('1.  LRAMVA Summary'!J$72:J$73)*(MONTH($E115)-1)/12)*$H115</f>
        <v>0</v>
      </c>
      <c r="P115" s="227">
        <f>(SUM('1.  LRAMVA Summary'!K$54:K$71)+SUM('1.  LRAMVA Summary'!K$72:K$73)*(MONTH($E115)-1)/12)*$H115</f>
        <v>-21.101081102598201</v>
      </c>
      <c r="Q115" s="227">
        <f>(SUM('1.  LRAMVA Summary'!L$54:L$71)+SUM('1.  LRAMVA Summary'!L$72:L$73)*(MONTH($E115)-1)/12)*$H115</f>
        <v>0</v>
      </c>
      <c r="R115" s="227">
        <f>(SUM('1.  LRAMVA Summary'!M$54:M$71)+SUM('1.  LRAMVA Summary'!M$72:M$73)*(MONTH($E115)-1)/12)*$H115</f>
        <v>0</v>
      </c>
      <c r="S115" s="227">
        <f>(SUM('1.  LRAMVA Summary'!N$54:N$71)+SUM('1.  LRAMVA Summary'!N$72:N$73)*(MONTH($E115)-1)/12)*$H115</f>
        <v>0</v>
      </c>
      <c r="T115" s="227">
        <f>(SUM('1.  LRAMVA Summary'!O$54:O$71)+SUM('1.  LRAMVA Summary'!O$72:O$73)*(MONTH($E115)-1)/12)*$H115</f>
        <v>0</v>
      </c>
      <c r="U115" s="227">
        <f>(SUM('1.  LRAMVA Summary'!P$54:P$71)+SUM('1.  LRAMVA Summary'!P$72:P$73)*(MONTH($E115)-1)/12)*$H115</f>
        <v>0</v>
      </c>
      <c r="V115" s="227">
        <f>(SUM('1.  LRAMVA Summary'!Q$54:Q$71)+SUM('1.  LRAMVA Summary'!Q$72:Q$73)*(MONTH($E115)-1)/12)*$H115</f>
        <v>0</v>
      </c>
      <c r="W115" s="228">
        <f t="shared" si="49"/>
        <v>632.09854190625128</v>
      </c>
    </row>
    <row r="116" spans="2:23" s="9" customFormat="1">
      <c r="B116" s="66"/>
      <c r="E116" s="211">
        <v>43070</v>
      </c>
      <c r="F116" s="211" t="s">
        <v>183</v>
      </c>
      <c r="G116" s="212" t="s">
        <v>68</v>
      </c>
      <c r="H116" s="237">
        <f t="shared" si="52"/>
        <v>1.25E-3</v>
      </c>
      <c r="I116" s="227">
        <f>(SUM('1.  LRAMVA Summary'!D$54:D$71)+SUM('1.  LRAMVA Summary'!D$72:D$73)*(MONTH($E116)-1)/12)*$H116</f>
        <v>166.58765395467367</v>
      </c>
      <c r="J116" s="227">
        <f>(SUM('1.  LRAMVA Summary'!E$54:E$71)+SUM('1.  LRAMVA Summary'!E$72:E$73)*(MONTH($E116)-1)/12)*$H116</f>
        <v>53.502785953316483</v>
      </c>
      <c r="K116" s="227">
        <f>(SUM('1.  LRAMVA Summary'!F$54:F$71)+SUM('1.  LRAMVA Summary'!F$72:F$73)*(MONTH($E116)-1)/12)*$H116</f>
        <v>85.003754892808487</v>
      </c>
      <c r="L116" s="227">
        <f>(SUM('1.  LRAMVA Summary'!G$54:G$71)+SUM('1.  LRAMVA Summary'!G$72:G$73)*(MONTH($E116)-1)/12)*$H116</f>
        <v>90.665971934145105</v>
      </c>
      <c r="M116" s="227">
        <f>(SUM('1.  LRAMVA Summary'!H$54:H$71)+SUM('1.  LRAMVA Summary'!H$72:H$73)*(MONTH($E116)-1)/12)*$H116</f>
        <v>322.75941857479069</v>
      </c>
      <c r="N116" s="227">
        <f>(SUM('1.  LRAMVA Summary'!I$54:I$71)+SUM('1.  LRAMVA Summary'!I$72:I$73)*(MONTH($E116)-1)/12)*$H116</f>
        <v>0</v>
      </c>
      <c r="O116" s="227">
        <f>(SUM('1.  LRAMVA Summary'!J$54:J$71)+SUM('1.  LRAMVA Summary'!J$72:J$73)*(MONTH($E116)-1)/12)*$H116</f>
        <v>0</v>
      </c>
      <c r="P116" s="227">
        <f>(SUM('1.  LRAMVA Summary'!K$54:K$71)+SUM('1.  LRAMVA Summary'!K$72:K$73)*(MONTH($E116)-1)/12)*$H116</f>
        <v>-23.21118921285802</v>
      </c>
      <c r="Q116" s="227">
        <f>(SUM('1.  LRAMVA Summary'!L$54:L$71)+SUM('1.  LRAMVA Summary'!L$72:L$73)*(MONTH($E116)-1)/12)*$H116</f>
        <v>0</v>
      </c>
      <c r="R116" s="227">
        <f>(SUM('1.  LRAMVA Summary'!M$54:M$71)+SUM('1.  LRAMVA Summary'!M$72:M$73)*(MONTH($E116)-1)/12)*$H116</f>
        <v>0</v>
      </c>
      <c r="S116" s="227">
        <f>(SUM('1.  LRAMVA Summary'!N$54:N$71)+SUM('1.  LRAMVA Summary'!N$72:N$73)*(MONTH($E116)-1)/12)*$H116</f>
        <v>0</v>
      </c>
      <c r="T116" s="227">
        <f>(SUM('1.  LRAMVA Summary'!O$54:O$71)+SUM('1.  LRAMVA Summary'!O$72:O$73)*(MONTH($E116)-1)/12)*$H116</f>
        <v>0</v>
      </c>
      <c r="U116" s="227">
        <f>(SUM('1.  LRAMVA Summary'!P$54:P$71)+SUM('1.  LRAMVA Summary'!P$72:P$73)*(MONTH($E116)-1)/12)*$H116</f>
        <v>0</v>
      </c>
      <c r="V116" s="227">
        <f>(SUM('1.  LRAMVA Summary'!Q$54:Q$71)+SUM('1.  LRAMVA Summary'!Q$72:Q$73)*(MONTH($E116)-1)/12)*$H116</f>
        <v>0</v>
      </c>
      <c r="W116" s="228">
        <f t="shared" si="49"/>
        <v>695.30839609687632</v>
      </c>
    </row>
    <row r="117" spans="2:23" s="9" customFormat="1" ht="15.75" thickBot="1">
      <c r="B117" s="66"/>
      <c r="E117" s="213" t="s">
        <v>466</v>
      </c>
      <c r="F117" s="213"/>
      <c r="G117" s="214"/>
      <c r="H117" s="215"/>
      <c r="I117" s="216">
        <f>SUM(I104:I116)</f>
        <v>854.14033482214495</v>
      </c>
      <c r="J117" s="216">
        <f>SUM(J104:J116)</f>
        <v>274.32337525154998</v>
      </c>
      <c r="K117" s="216">
        <f t="shared" ref="K117:O117" si="53">SUM(K104:K116)</f>
        <v>435.83743417767266</v>
      </c>
      <c r="L117" s="216">
        <f t="shared" si="53"/>
        <v>464.86916518961669</v>
      </c>
      <c r="M117" s="216">
        <f t="shared" si="53"/>
        <v>1654.8755643289269</v>
      </c>
      <c r="N117" s="216">
        <f t="shared" si="53"/>
        <v>0</v>
      </c>
      <c r="O117" s="216">
        <f t="shared" si="53"/>
        <v>0</v>
      </c>
      <c r="P117" s="216">
        <f t="shared" ref="P117:V117" si="54">SUM(P104:P116)</f>
        <v>-119.01009741865386</v>
      </c>
      <c r="Q117" s="216">
        <f t="shared" si="54"/>
        <v>0</v>
      </c>
      <c r="R117" s="216">
        <f t="shared" si="54"/>
        <v>0</v>
      </c>
      <c r="S117" s="216">
        <f t="shared" si="54"/>
        <v>0</v>
      </c>
      <c r="T117" s="216">
        <f t="shared" si="54"/>
        <v>0</v>
      </c>
      <c r="U117" s="216">
        <f t="shared" si="54"/>
        <v>0</v>
      </c>
      <c r="V117" s="216">
        <f t="shared" si="54"/>
        <v>0</v>
      </c>
      <c r="W117" s="216">
        <f>SUM(W104:W116)</f>
        <v>3565.0357763512566</v>
      </c>
    </row>
    <row r="118" spans="2:23" s="9" customFormat="1" ht="15.75" thickTop="1">
      <c r="B118" s="66"/>
      <c r="E118" s="217" t="s">
        <v>66</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430</v>
      </c>
      <c r="F119" s="222"/>
      <c r="G119" s="223"/>
      <c r="H119" s="224"/>
      <c r="I119" s="225">
        <f>I117+I118</f>
        <v>854.14033482214495</v>
      </c>
      <c r="J119" s="225">
        <f t="shared" ref="J119" si="55">J117+J118</f>
        <v>274.32337525154998</v>
      </c>
      <c r="K119" s="225">
        <f t="shared" ref="K119" si="56">K117+K118</f>
        <v>435.83743417767266</v>
      </c>
      <c r="L119" s="225">
        <f t="shared" ref="L119" si="57">L117+L118</f>
        <v>464.86916518961669</v>
      </c>
      <c r="M119" s="225">
        <f t="shared" ref="M119" si="58">M117+M118</f>
        <v>1654.8755643289269</v>
      </c>
      <c r="N119" s="225">
        <f t="shared" ref="N119" si="59">N117+N118</f>
        <v>0</v>
      </c>
      <c r="O119" s="225">
        <f t="shared" ref="O119:V119" si="60">O117+O118</f>
        <v>0</v>
      </c>
      <c r="P119" s="225">
        <f t="shared" si="60"/>
        <v>-119.01009741865386</v>
      </c>
      <c r="Q119" s="225">
        <f t="shared" si="60"/>
        <v>0</v>
      </c>
      <c r="R119" s="225">
        <f t="shared" si="60"/>
        <v>0</v>
      </c>
      <c r="S119" s="225">
        <f t="shared" si="60"/>
        <v>0</v>
      </c>
      <c r="T119" s="225">
        <f t="shared" si="60"/>
        <v>0</v>
      </c>
      <c r="U119" s="225">
        <f t="shared" si="60"/>
        <v>0</v>
      </c>
      <c r="V119" s="225">
        <f t="shared" si="60"/>
        <v>0</v>
      </c>
      <c r="W119" s="225">
        <f t="shared" ref="W119" si="61">W117+W118</f>
        <v>3565.0357763512566</v>
      </c>
    </row>
    <row r="120" spans="2:23" s="9" customFormat="1">
      <c r="B120" s="66"/>
      <c r="E120" s="211">
        <v>43101</v>
      </c>
      <c r="F120" s="211" t="s">
        <v>184</v>
      </c>
      <c r="G120" s="212" t="s">
        <v>64</v>
      </c>
      <c r="H120" s="237">
        <f>$C$43/12</f>
        <v>1.25E-3</v>
      </c>
      <c r="I120" s="227">
        <f>(SUM('1.  LRAMVA Summary'!D$54:D$74)+SUM('1.  LRAMVA Summary'!D$75:D$76)*(MONTH($E120)-1)/12)*$H120</f>
        <v>181.73198613237128</v>
      </c>
      <c r="J120" s="227">
        <f>(SUM('1.  LRAMVA Summary'!E$54:E$74)+SUM('1.  LRAMVA Summary'!E$75:E$76)*(MONTH($E120)-1)/12)*$H120</f>
        <v>58.366675585436163</v>
      </c>
      <c r="K120" s="227">
        <f>(SUM('1.  LRAMVA Summary'!F$54:F$74)+SUM('1.  LRAMVA Summary'!F$75:F$76)*(MONTH($E120)-1)/12)*$H120</f>
        <v>92.731368973972891</v>
      </c>
      <c r="L120" s="227">
        <f>(SUM('1.  LRAMVA Summary'!G$54:G$74)+SUM('1.  LRAMVA Summary'!G$75:G$76)*(MONTH($E120)-1)/12)*$H120</f>
        <v>98.908333019067399</v>
      </c>
      <c r="M120" s="227">
        <f>(SUM('1.  LRAMVA Summary'!H$54:H$74)+SUM('1.  LRAMVA Summary'!H$75:H$76)*(MONTH($E120)-1)/12)*$H120</f>
        <v>352.10118389977163</v>
      </c>
      <c r="N120" s="227">
        <f>(SUM('1.  LRAMVA Summary'!I$54:I$74)+SUM('1.  LRAMVA Summary'!I$75:I$76)*(MONTH($E120)-1)/12)*$H120</f>
        <v>0</v>
      </c>
      <c r="O120" s="227">
        <f>(SUM('1.  LRAMVA Summary'!J$54:J$74)+SUM('1.  LRAMVA Summary'!J$75:J$76)*(MONTH($E120)-1)/12)*$H120</f>
        <v>0</v>
      </c>
      <c r="P120" s="227">
        <f>(SUM('1.  LRAMVA Summary'!K$54:K$74)+SUM('1.  LRAMVA Summary'!K$75:K$76)*(MONTH($E120)-1)/12)*$H120</f>
        <v>-25.321297323117843</v>
      </c>
      <c r="Q120" s="227">
        <f>(SUM('1.  LRAMVA Summary'!L$54:L$74)+SUM('1.  LRAMVA Summary'!L$75:L$76)*(MONTH($E120)-1)/12)*$H120</f>
        <v>0</v>
      </c>
      <c r="R120" s="227">
        <f>(SUM('1.  LRAMVA Summary'!M$54:M$74)+SUM('1.  LRAMVA Summary'!M$75:M$76)*(MONTH($E120)-1)/12)*$H120</f>
        <v>0</v>
      </c>
      <c r="S120" s="227">
        <f>(SUM('1.  LRAMVA Summary'!N$54:N$74)+SUM('1.  LRAMVA Summary'!N$75:N$76)*(MONTH($E120)-1)/12)*$H120</f>
        <v>0</v>
      </c>
      <c r="T120" s="227">
        <f>(SUM('1.  LRAMVA Summary'!O$54:O$74)+SUM('1.  LRAMVA Summary'!O$75:O$76)*(MONTH($E120)-1)/12)*$H120</f>
        <v>0</v>
      </c>
      <c r="U120" s="227">
        <f>(SUM('1.  LRAMVA Summary'!P$54:P$74)+SUM('1.  LRAMVA Summary'!P$75:P$76)*(MONTH($E120)-1)/12)*$H120</f>
        <v>0</v>
      </c>
      <c r="V120" s="227">
        <f>(SUM('1.  LRAMVA Summary'!Q$54:Q$74)+SUM('1.  LRAMVA Summary'!Q$75:Q$76)*(MONTH($E120)-1)/12)*$H120</f>
        <v>0</v>
      </c>
      <c r="W120" s="228">
        <f>SUM(I120:V120)</f>
        <v>758.51825028750147</v>
      </c>
    </row>
    <row r="121" spans="2:23" s="9" customFormat="1">
      <c r="B121" s="66"/>
      <c r="E121" s="211">
        <v>43132</v>
      </c>
      <c r="F121" s="211" t="s">
        <v>184</v>
      </c>
      <c r="G121" s="212" t="s">
        <v>64</v>
      </c>
      <c r="H121" s="237">
        <f t="shared" ref="H121:H122" si="62">$C$43/12</f>
        <v>1.25E-3</v>
      </c>
      <c r="I121" s="227">
        <f>(SUM('1.  LRAMVA Summary'!D$54:D$74)+SUM('1.  LRAMVA Summary'!D$75:D$76)*(MONTH($E121)-1)/12)*$H121</f>
        <v>181.73198613237128</v>
      </c>
      <c r="J121" s="227">
        <f>(SUM('1.  LRAMVA Summary'!E$54:E$74)+SUM('1.  LRAMVA Summary'!E$75:E$76)*(MONTH($E121)-1)/12)*$H121</f>
        <v>58.366675585436163</v>
      </c>
      <c r="K121" s="227">
        <f>(SUM('1.  LRAMVA Summary'!F$54:F$74)+SUM('1.  LRAMVA Summary'!F$75:F$76)*(MONTH($E121)-1)/12)*$H121</f>
        <v>92.731368973972891</v>
      </c>
      <c r="L121" s="227">
        <f>(SUM('1.  LRAMVA Summary'!G$54:G$74)+SUM('1.  LRAMVA Summary'!G$75:G$76)*(MONTH($E121)-1)/12)*$H121</f>
        <v>98.908333019067399</v>
      </c>
      <c r="M121" s="227">
        <f>(SUM('1.  LRAMVA Summary'!H$54:H$74)+SUM('1.  LRAMVA Summary'!H$75:H$76)*(MONTH($E121)-1)/12)*$H121</f>
        <v>352.10118389977163</v>
      </c>
      <c r="N121" s="227">
        <f>(SUM('1.  LRAMVA Summary'!I$54:I$74)+SUM('1.  LRAMVA Summary'!I$75:I$76)*(MONTH($E121)-1)/12)*$H121</f>
        <v>0</v>
      </c>
      <c r="O121" s="227">
        <f>(SUM('1.  LRAMVA Summary'!J$54:J$74)+SUM('1.  LRAMVA Summary'!J$75:J$76)*(MONTH($E121)-1)/12)*$H121</f>
        <v>0</v>
      </c>
      <c r="P121" s="227">
        <f>(SUM('1.  LRAMVA Summary'!K$54:K$74)+SUM('1.  LRAMVA Summary'!K$75:K$76)*(MONTH($E121)-1)/12)*$H121</f>
        <v>-25.321297323117843</v>
      </c>
      <c r="Q121" s="227">
        <f>(SUM('1.  LRAMVA Summary'!L$54:L$74)+SUM('1.  LRAMVA Summary'!L$75:L$76)*(MONTH($E121)-1)/12)*$H121</f>
        <v>0</v>
      </c>
      <c r="R121" s="227">
        <f>(SUM('1.  LRAMVA Summary'!M$54:M$74)+SUM('1.  LRAMVA Summary'!M$75:M$76)*(MONTH($E121)-1)/12)*$H121</f>
        <v>0</v>
      </c>
      <c r="S121" s="227">
        <f>(SUM('1.  LRAMVA Summary'!N$54:N$74)+SUM('1.  LRAMVA Summary'!N$75:N$76)*(MONTH($E121)-1)/12)*$H121</f>
        <v>0</v>
      </c>
      <c r="T121" s="227">
        <f>(SUM('1.  LRAMVA Summary'!O$54:O$74)+SUM('1.  LRAMVA Summary'!O$75:O$76)*(MONTH($E121)-1)/12)*$H121</f>
        <v>0</v>
      </c>
      <c r="U121" s="227">
        <f>(SUM('1.  LRAMVA Summary'!P$54:P$74)+SUM('1.  LRAMVA Summary'!P$75:P$76)*(MONTH($E121)-1)/12)*$H121</f>
        <v>0</v>
      </c>
      <c r="V121" s="227">
        <f>(SUM('1.  LRAMVA Summary'!Q$54:Q$74)+SUM('1.  LRAMVA Summary'!Q$75:Q$76)*(MONTH($E121)-1)/12)*$H121</f>
        <v>0</v>
      </c>
      <c r="W121" s="228">
        <f t="shared" ref="W121:W131" si="63">SUM(I121:V121)</f>
        <v>758.51825028750147</v>
      </c>
    </row>
    <row r="122" spans="2:23" s="9" customFormat="1">
      <c r="B122" s="66"/>
      <c r="E122" s="211">
        <v>43160</v>
      </c>
      <c r="F122" s="211" t="s">
        <v>184</v>
      </c>
      <c r="G122" s="212" t="s">
        <v>64</v>
      </c>
      <c r="H122" s="237">
        <f t="shared" si="62"/>
        <v>1.25E-3</v>
      </c>
      <c r="I122" s="227">
        <f>(SUM('1.  LRAMVA Summary'!D$54:D$74)+SUM('1.  LRAMVA Summary'!D$75:D$76)*(MONTH($E122)-1)/12)*$H122</f>
        <v>181.73198613237128</v>
      </c>
      <c r="J122" s="227">
        <f>(SUM('1.  LRAMVA Summary'!E$54:E$74)+SUM('1.  LRAMVA Summary'!E$75:E$76)*(MONTH($E122)-1)/12)*$H122</f>
        <v>58.366675585436163</v>
      </c>
      <c r="K122" s="227">
        <f>(SUM('1.  LRAMVA Summary'!F$54:F$74)+SUM('1.  LRAMVA Summary'!F$75:F$76)*(MONTH($E122)-1)/12)*$H122</f>
        <v>92.731368973972891</v>
      </c>
      <c r="L122" s="227">
        <f>(SUM('1.  LRAMVA Summary'!G$54:G$74)+SUM('1.  LRAMVA Summary'!G$75:G$76)*(MONTH($E122)-1)/12)*$H122</f>
        <v>98.908333019067399</v>
      </c>
      <c r="M122" s="227">
        <f>(SUM('1.  LRAMVA Summary'!H$54:H$74)+SUM('1.  LRAMVA Summary'!H$75:H$76)*(MONTH($E122)-1)/12)*$H122</f>
        <v>352.10118389977163</v>
      </c>
      <c r="N122" s="227">
        <f>(SUM('1.  LRAMVA Summary'!I$54:I$74)+SUM('1.  LRAMVA Summary'!I$75:I$76)*(MONTH($E122)-1)/12)*$H122</f>
        <v>0</v>
      </c>
      <c r="O122" s="227">
        <f>(SUM('1.  LRAMVA Summary'!J$54:J$74)+SUM('1.  LRAMVA Summary'!J$75:J$76)*(MONTH($E122)-1)/12)*$H122</f>
        <v>0</v>
      </c>
      <c r="P122" s="227">
        <f>(SUM('1.  LRAMVA Summary'!K$54:K$74)+SUM('1.  LRAMVA Summary'!K$75:K$76)*(MONTH($E122)-1)/12)*$H122</f>
        <v>-25.321297323117843</v>
      </c>
      <c r="Q122" s="227">
        <f>(SUM('1.  LRAMVA Summary'!L$54:L$74)+SUM('1.  LRAMVA Summary'!L$75:L$76)*(MONTH($E122)-1)/12)*$H122</f>
        <v>0</v>
      </c>
      <c r="R122" s="227">
        <f>(SUM('1.  LRAMVA Summary'!M$54:M$74)+SUM('1.  LRAMVA Summary'!M$75:M$76)*(MONTH($E122)-1)/12)*$H122</f>
        <v>0</v>
      </c>
      <c r="S122" s="227">
        <f>(SUM('1.  LRAMVA Summary'!N$54:N$74)+SUM('1.  LRAMVA Summary'!N$75:N$76)*(MONTH($E122)-1)/12)*$H122</f>
        <v>0</v>
      </c>
      <c r="T122" s="227">
        <f>(SUM('1.  LRAMVA Summary'!O$54:O$74)+SUM('1.  LRAMVA Summary'!O$75:O$76)*(MONTH($E122)-1)/12)*$H122</f>
        <v>0</v>
      </c>
      <c r="U122" s="227">
        <f>(SUM('1.  LRAMVA Summary'!P$54:P$74)+SUM('1.  LRAMVA Summary'!P$75:P$76)*(MONTH($E122)-1)/12)*$H122</f>
        <v>0</v>
      </c>
      <c r="V122" s="227">
        <f>(SUM('1.  LRAMVA Summary'!Q$54:Q$74)+SUM('1.  LRAMVA Summary'!Q$75:Q$76)*(MONTH($E122)-1)/12)*$H122</f>
        <v>0</v>
      </c>
      <c r="W122" s="228">
        <f t="shared" si="63"/>
        <v>758.51825028750147</v>
      </c>
    </row>
    <row r="123" spans="2:23" s="8" customFormat="1">
      <c r="B123" s="236"/>
      <c r="E123" s="211">
        <v>43191</v>
      </c>
      <c r="F123" s="211" t="s">
        <v>184</v>
      </c>
      <c r="G123" s="212" t="s">
        <v>65</v>
      </c>
      <c r="H123" s="237">
        <f>$C$44/12</f>
        <v>1.575E-3</v>
      </c>
      <c r="I123" s="227">
        <f>(SUM('1.  LRAMVA Summary'!D$54:D$74)+SUM('1.  LRAMVA Summary'!D$75:D$76)*(MONTH($E123)-1)/12)*$H123</f>
        <v>228.98230252678781</v>
      </c>
      <c r="J123" s="227">
        <f>(SUM('1.  LRAMVA Summary'!E$54:E$74)+SUM('1.  LRAMVA Summary'!E$75:E$76)*(MONTH($E123)-1)/12)*$H123</f>
        <v>73.542011237649561</v>
      </c>
      <c r="K123" s="227">
        <f>(SUM('1.  LRAMVA Summary'!F$54:F$74)+SUM('1.  LRAMVA Summary'!F$75:F$76)*(MONTH($E123)-1)/12)*$H123</f>
        <v>116.84152490720585</v>
      </c>
      <c r="L123" s="227">
        <f>(SUM('1.  LRAMVA Summary'!G$54:G$74)+SUM('1.  LRAMVA Summary'!G$75:G$76)*(MONTH($E123)-1)/12)*$H123</f>
        <v>124.62449960402492</v>
      </c>
      <c r="M123" s="227">
        <f>(SUM('1.  LRAMVA Summary'!H$54:H$74)+SUM('1.  LRAMVA Summary'!H$75:H$76)*(MONTH($E123)-1)/12)*$H123</f>
        <v>443.64749171371227</v>
      </c>
      <c r="N123" s="227">
        <f>(SUM('1.  LRAMVA Summary'!I$54:I$74)+SUM('1.  LRAMVA Summary'!I$75:I$76)*(MONTH($E123)-1)/12)*$H123</f>
        <v>0</v>
      </c>
      <c r="O123" s="227">
        <f>(SUM('1.  LRAMVA Summary'!J$54:J$74)+SUM('1.  LRAMVA Summary'!J$75:J$76)*(MONTH($E123)-1)/12)*$H123</f>
        <v>0</v>
      </c>
      <c r="P123" s="227">
        <f>(SUM('1.  LRAMVA Summary'!K$54:K$74)+SUM('1.  LRAMVA Summary'!K$75:K$76)*(MONTH($E123)-1)/12)*$H123</f>
        <v>-31.90483462712848</v>
      </c>
      <c r="Q123" s="227">
        <f>(SUM('1.  LRAMVA Summary'!L$54:L$74)+SUM('1.  LRAMVA Summary'!L$75:L$76)*(MONTH($E123)-1)/12)*$H123</f>
        <v>0</v>
      </c>
      <c r="R123" s="227">
        <f>(SUM('1.  LRAMVA Summary'!M$54:M$74)+SUM('1.  LRAMVA Summary'!M$75:M$76)*(MONTH($E123)-1)/12)*$H123</f>
        <v>0</v>
      </c>
      <c r="S123" s="227">
        <f>(SUM('1.  LRAMVA Summary'!N$54:N$74)+SUM('1.  LRAMVA Summary'!N$75:N$76)*(MONTH($E123)-1)/12)*$H123</f>
        <v>0</v>
      </c>
      <c r="T123" s="227">
        <f>(SUM('1.  LRAMVA Summary'!O$54:O$74)+SUM('1.  LRAMVA Summary'!O$75:O$76)*(MONTH($E123)-1)/12)*$H123</f>
        <v>0</v>
      </c>
      <c r="U123" s="227">
        <f>(SUM('1.  LRAMVA Summary'!P$54:P$74)+SUM('1.  LRAMVA Summary'!P$75:P$76)*(MONTH($E123)-1)/12)*$H123</f>
        <v>0</v>
      </c>
      <c r="V123" s="227">
        <f>(SUM('1.  LRAMVA Summary'!Q$54:Q$74)+SUM('1.  LRAMVA Summary'!Q$75:Q$76)*(MONTH($E123)-1)/12)*$H123</f>
        <v>0</v>
      </c>
      <c r="W123" s="228">
        <f t="shared" si="63"/>
        <v>955.73299536225193</v>
      </c>
    </row>
    <row r="124" spans="2:23" s="9" customFormat="1">
      <c r="B124" s="66"/>
      <c r="E124" s="211">
        <v>43221</v>
      </c>
      <c r="F124" s="211" t="s">
        <v>184</v>
      </c>
      <c r="G124" s="212" t="s">
        <v>65</v>
      </c>
      <c r="H124" s="237">
        <f t="shared" ref="H124:H125" si="64">$C$44/12</f>
        <v>1.575E-3</v>
      </c>
      <c r="I124" s="227">
        <f>(SUM('1.  LRAMVA Summary'!D$54:D$74)+SUM('1.  LRAMVA Summary'!D$75:D$76)*(MONTH($E124)-1)/12)*$H124</f>
        <v>228.98230252678781</v>
      </c>
      <c r="J124" s="227">
        <f>(SUM('1.  LRAMVA Summary'!E$54:E$74)+SUM('1.  LRAMVA Summary'!E$75:E$76)*(MONTH($E124)-1)/12)*$H124</f>
        <v>73.542011237649561</v>
      </c>
      <c r="K124" s="227">
        <f>(SUM('1.  LRAMVA Summary'!F$54:F$74)+SUM('1.  LRAMVA Summary'!F$75:F$76)*(MONTH($E124)-1)/12)*$H124</f>
        <v>116.84152490720585</v>
      </c>
      <c r="L124" s="227">
        <f>(SUM('1.  LRAMVA Summary'!G$54:G$74)+SUM('1.  LRAMVA Summary'!G$75:G$76)*(MONTH($E124)-1)/12)*$H124</f>
        <v>124.62449960402492</v>
      </c>
      <c r="M124" s="227">
        <f>(SUM('1.  LRAMVA Summary'!H$54:H$74)+SUM('1.  LRAMVA Summary'!H$75:H$76)*(MONTH($E124)-1)/12)*$H124</f>
        <v>443.64749171371227</v>
      </c>
      <c r="N124" s="227">
        <f>(SUM('1.  LRAMVA Summary'!I$54:I$74)+SUM('1.  LRAMVA Summary'!I$75:I$76)*(MONTH($E124)-1)/12)*$H124</f>
        <v>0</v>
      </c>
      <c r="O124" s="227">
        <f>(SUM('1.  LRAMVA Summary'!J$54:J$74)+SUM('1.  LRAMVA Summary'!J$75:J$76)*(MONTH($E124)-1)/12)*$H124</f>
        <v>0</v>
      </c>
      <c r="P124" s="227">
        <f>(SUM('1.  LRAMVA Summary'!K$54:K$74)+SUM('1.  LRAMVA Summary'!K$75:K$76)*(MONTH($E124)-1)/12)*$H124</f>
        <v>-31.90483462712848</v>
      </c>
      <c r="Q124" s="227">
        <f>(SUM('1.  LRAMVA Summary'!L$54:L$74)+SUM('1.  LRAMVA Summary'!L$75:L$76)*(MONTH($E124)-1)/12)*$H124</f>
        <v>0</v>
      </c>
      <c r="R124" s="227">
        <f>(SUM('1.  LRAMVA Summary'!M$54:M$74)+SUM('1.  LRAMVA Summary'!M$75:M$76)*(MONTH($E124)-1)/12)*$H124</f>
        <v>0</v>
      </c>
      <c r="S124" s="227">
        <f>(SUM('1.  LRAMVA Summary'!N$54:N$74)+SUM('1.  LRAMVA Summary'!N$75:N$76)*(MONTH($E124)-1)/12)*$H124</f>
        <v>0</v>
      </c>
      <c r="T124" s="227">
        <f>(SUM('1.  LRAMVA Summary'!O$54:O$74)+SUM('1.  LRAMVA Summary'!O$75:O$76)*(MONTH($E124)-1)/12)*$H124</f>
        <v>0</v>
      </c>
      <c r="U124" s="227">
        <f>(SUM('1.  LRAMVA Summary'!P$54:P$74)+SUM('1.  LRAMVA Summary'!P$75:P$76)*(MONTH($E124)-1)/12)*$H124</f>
        <v>0</v>
      </c>
      <c r="V124" s="227">
        <f>(SUM('1.  LRAMVA Summary'!Q$54:Q$74)+SUM('1.  LRAMVA Summary'!Q$75:Q$76)*(MONTH($E124)-1)/12)*$H124</f>
        <v>0</v>
      </c>
      <c r="W124" s="228">
        <f t="shared" si="63"/>
        <v>955.73299536225193</v>
      </c>
    </row>
    <row r="125" spans="2:23" s="235" customFormat="1">
      <c r="B125" s="234"/>
      <c r="E125" s="211">
        <v>43252</v>
      </c>
      <c r="F125" s="211" t="s">
        <v>184</v>
      </c>
      <c r="G125" s="212" t="s">
        <v>65</v>
      </c>
      <c r="H125" s="237">
        <f t="shared" si="64"/>
        <v>1.575E-3</v>
      </c>
      <c r="I125" s="227">
        <f>(SUM('1.  LRAMVA Summary'!D$54:D$74)+SUM('1.  LRAMVA Summary'!D$75:D$76)*(MONTH($E125)-1)/12)*$H125</f>
        <v>228.98230252678781</v>
      </c>
      <c r="J125" s="227">
        <f>(SUM('1.  LRAMVA Summary'!E$54:E$74)+SUM('1.  LRAMVA Summary'!E$75:E$76)*(MONTH($E125)-1)/12)*$H125</f>
        <v>73.542011237649561</v>
      </c>
      <c r="K125" s="227">
        <f>(SUM('1.  LRAMVA Summary'!F$54:F$74)+SUM('1.  LRAMVA Summary'!F$75:F$76)*(MONTH($E125)-1)/12)*$H125</f>
        <v>116.84152490720585</v>
      </c>
      <c r="L125" s="227">
        <f>(SUM('1.  LRAMVA Summary'!G$54:G$74)+SUM('1.  LRAMVA Summary'!G$75:G$76)*(MONTH($E125)-1)/12)*$H125</f>
        <v>124.62449960402492</v>
      </c>
      <c r="M125" s="227">
        <f>(SUM('1.  LRAMVA Summary'!H$54:H$74)+SUM('1.  LRAMVA Summary'!H$75:H$76)*(MONTH($E125)-1)/12)*$H125</f>
        <v>443.64749171371227</v>
      </c>
      <c r="N125" s="227">
        <f>(SUM('1.  LRAMVA Summary'!I$54:I$74)+SUM('1.  LRAMVA Summary'!I$75:I$76)*(MONTH($E125)-1)/12)*$H125</f>
        <v>0</v>
      </c>
      <c r="O125" s="227">
        <f>(SUM('1.  LRAMVA Summary'!J$54:J$74)+SUM('1.  LRAMVA Summary'!J$75:J$76)*(MONTH($E125)-1)/12)*$H125</f>
        <v>0</v>
      </c>
      <c r="P125" s="227">
        <f>(SUM('1.  LRAMVA Summary'!K$54:K$74)+SUM('1.  LRAMVA Summary'!K$75:K$76)*(MONTH($E125)-1)/12)*$H125</f>
        <v>-31.90483462712848</v>
      </c>
      <c r="Q125" s="227">
        <f>(SUM('1.  LRAMVA Summary'!L$54:L$74)+SUM('1.  LRAMVA Summary'!L$75:L$76)*(MONTH($E125)-1)/12)*$H125</f>
        <v>0</v>
      </c>
      <c r="R125" s="227">
        <f>(SUM('1.  LRAMVA Summary'!M$54:M$74)+SUM('1.  LRAMVA Summary'!M$75:M$76)*(MONTH($E125)-1)/12)*$H125</f>
        <v>0</v>
      </c>
      <c r="S125" s="227">
        <f>(SUM('1.  LRAMVA Summary'!N$54:N$74)+SUM('1.  LRAMVA Summary'!N$75:N$76)*(MONTH($E125)-1)/12)*$H125</f>
        <v>0</v>
      </c>
      <c r="T125" s="227">
        <f>(SUM('1.  LRAMVA Summary'!O$54:O$74)+SUM('1.  LRAMVA Summary'!O$75:O$76)*(MONTH($E125)-1)/12)*$H125</f>
        <v>0</v>
      </c>
      <c r="U125" s="227">
        <f>(SUM('1.  LRAMVA Summary'!P$54:P$74)+SUM('1.  LRAMVA Summary'!P$75:P$76)*(MONTH($E125)-1)/12)*$H125</f>
        <v>0</v>
      </c>
      <c r="V125" s="227">
        <f>(SUM('1.  LRAMVA Summary'!Q$54:Q$74)+SUM('1.  LRAMVA Summary'!Q$75:Q$76)*(MONTH($E125)-1)/12)*$H125</f>
        <v>0</v>
      </c>
      <c r="W125" s="228">
        <f t="shared" si="63"/>
        <v>955.73299536225193</v>
      </c>
    </row>
    <row r="126" spans="2:23" s="9" customFormat="1">
      <c r="B126" s="66"/>
      <c r="E126" s="211">
        <v>43282</v>
      </c>
      <c r="F126" s="211" t="s">
        <v>184</v>
      </c>
      <c r="G126" s="212" t="s">
        <v>67</v>
      </c>
      <c r="H126" s="237">
        <f>$C$45/12</f>
        <v>1.575E-3</v>
      </c>
      <c r="I126" s="227">
        <f>(SUM('1.  LRAMVA Summary'!D$54:D$74)+SUM('1.  LRAMVA Summary'!D$75:D$76)*(MONTH($E126)-1)/12)*$H126</f>
        <v>228.98230252678781</v>
      </c>
      <c r="J126" s="227">
        <f>(SUM('1.  LRAMVA Summary'!E$54:E$74)+SUM('1.  LRAMVA Summary'!E$75:E$76)*(MONTH($E126)-1)/12)*$H126</f>
        <v>73.542011237649561</v>
      </c>
      <c r="K126" s="227">
        <f>(SUM('1.  LRAMVA Summary'!F$54:F$74)+SUM('1.  LRAMVA Summary'!F$75:F$76)*(MONTH($E126)-1)/12)*$H126</f>
        <v>116.84152490720585</v>
      </c>
      <c r="L126" s="227">
        <f>(SUM('1.  LRAMVA Summary'!G$54:G$74)+SUM('1.  LRAMVA Summary'!G$75:G$76)*(MONTH($E126)-1)/12)*$H126</f>
        <v>124.62449960402492</v>
      </c>
      <c r="M126" s="227">
        <f>(SUM('1.  LRAMVA Summary'!H$54:H$74)+SUM('1.  LRAMVA Summary'!H$75:H$76)*(MONTH($E126)-1)/12)*$H126</f>
        <v>443.64749171371227</v>
      </c>
      <c r="N126" s="227">
        <f>(SUM('1.  LRAMVA Summary'!I$54:I$74)+SUM('1.  LRAMVA Summary'!I$75:I$76)*(MONTH($E126)-1)/12)*$H126</f>
        <v>0</v>
      </c>
      <c r="O126" s="227">
        <f>(SUM('1.  LRAMVA Summary'!J$54:J$74)+SUM('1.  LRAMVA Summary'!J$75:J$76)*(MONTH($E126)-1)/12)*$H126</f>
        <v>0</v>
      </c>
      <c r="P126" s="227">
        <f>(SUM('1.  LRAMVA Summary'!K$54:K$74)+SUM('1.  LRAMVA Summary'!K$75:K$76)*(MONTH($E126)-1)/12)*$H126</f>
        <v>-31.90483462712848</v>
      </c>
      <c r="Q126" s="227">
        <f>(SUM('1.  LRAMVA Summary'!L$54:L$74)+SUM('1.  LRAMVA Summary'!L$75:L$76)*(MONTH($E126)-1)/12)*$H126</f>
        <v>0</v>
      </c>
      <c r="R126" s="227">
        <f>(SUM('1.  LRAMVA Summary'!M$54:M$74)+SUM('1.  LRAMVA Summary'!M$75:M$76)*(MONTH($E126)-1)/12)*$H126</f>
        <v>0</v>
      </c>
      <c r="S126" s="227">
        <f>(SUM('1.  LRAMVA Summary'!N$54:N$74)+SUM('1.  LRAMVA Summary'!N$75:N$76)*(MONTH($E126)-1)/12)*$H126</f>
        <v>0</v>
      </c>
      <c r="T126" s="227">
        <f>(SUM('1.  LRAMVA Summary'!O$54:O$74)+SUM('1.  LRAMVA Summary'!O$75:O$76)*(MONTH($E126)-1)/12)*$H126</f>
        <v>0</v>
      </c>
      <c r="U126" s="227">
        <f>(SUM('1.  LRAMVA Summary'!P$54:P$74)+SUM('1.  LRAMVA Summary'!P$75:P$76)*(MONTH($E126)-1)/12)*$H126</f>
        <v>0</v>
      </c>
      <c r="V126" s="227">
        <f>(SUM('1.  LRAMVA Summary'!Q$54:Q$74)+SUM('1.  LRAMVA Summary'!Q$75:Q$76)*(MONTH($E126)-1)/12)*$H126</f>
        <v>0</v>
      </c>
      <c r="W126" s="228">
        <f t="shared" si="63"/>
        <v>955.73299536225193</v>
      </c>
    </row>
    <row r="127" spans="2:23" s="9" customFormat="1">
      <c r="B127" s="66"/>
      <c r="E127" s="211">
        <v>43313</v>
      </c>
      <c r="F127" s="211" t="s">
        <v>184</v>
      </c>
      <c r="G127" s="212" t="s">
        <v>67</v>
      </c>
      <c r="H127" s="237">
        <f t="shared" ref="H127:H128" si="65">$C$45/12</f>
        <v>1.575E-3</v>
      </c>
      <c r="I127" s="227">
        <f>(SUM('1.  LRAMVA Summary'!D$54:D$74)+SUM('1.  LRAMVA Summary'!D$75:D$76)*(MONTH($E127)-1)/12)*$H127</f>
        <v>228.98230252678781</v>
      </c>
      <c r="J127" s="227">
        <f>(SUM('1.  LRAMVA Summary'!E$54:E$74)+SUM('1.  LRAMVA Summary'!E$75:E$76)*(MONTH($E127)-1)/12)*$H127</f>
        <v>73.542011237649561</v>
      </c>
      <c r="K127" s="227">
        <f>(SUM('1.  LRAMVA Summary'!F$54:F$74)+SUM('1.  LRAMVA Summary'!F$75:F$76)*(MONTH($E127)-1)/12)*$H127</f>
        <v>116.84152490720585</v>
      </c>
      <c r="L127" s="227">
        <f>(SUM('1.  LRAMVA Summary'!G$54:G$74)+SUM('1.  LRAMVA Summary'!G$75:G$76)*(MONTH($E127)-1)/12)*$H127</f>
        <v>124.62449960402492</v>
      </c>
      <c r="M127" s="227">
        <f>(SUM('1.  LRAMVA Summary'!H$54:H$74)+SUM('1.  LRAMVA Summary'!H$75:H$76)*(MONTH($E127)-1)/12)*$H127</f>
        <v>443.64749171371227</v>
      </c>
      <c r="N127" s="227">
        <f>(SUM('1.  LRAMVA Summary'!I$54:I$74)+SUM('1.  LRAMVA Summary'!I$75:I$76)*(MONTH($E127)-1)/12)*$H127</f>
        <v>0</v>
      </c>
      <c r="O127" s="227">
        <f>(SUM('1.  LRAMVA Summary'!J$54:J$74)+SUM('1.  LRAMVA Summary'!J$75:J$76)*(MONTH($E127)-1)/12)*$H127</f>
        <v>0</v>
      </c>
      <c r="P127" s="227">
        <f>(SUM('1.  LRAMVA Summary'!K$54:K$74)+SUM('1.  LRAMVA Summary'!K$75:K$76)*(MONTH($E127)-1)/12)*$H127</f>
        <v>-31.90483462712848</v>
      </c>
      <c r="Q127" s="227">
        <f>(SUM('1.  LRAMVA Summary'!L$54:L$74)+SUM('1.  LRAMVA Summary'!L$75:L$76)*(MONTH($E127)-1)/12)*$H127</f>
        <v>0</v>
      </c>
      <c r="R127" s="227">
        <f>(SUM('1.  LRAMVA Summary'!M$54:M$74)+SUM('1.  LRAMVA Summary'!M$75:M$76)*(MONTH($E127)-1)/12)*$H127</f>
        <v>0</v>
      </c>
      <c r="S127" s="227">
        <f>(SUM('1.  LRAMVA Summary'!N$54:N$74)+SUM('1.  LRAMVA Summary'!N$75:N$76)*(MONTH($E127)-1)/12)*$H127</f>
        <v>0</v>
      </c>
      <c r="T127" s="227">
        <f>(SUM('1.  LRAMVA Summary'!O$54:O$74)+SUM('1.  LRAMVA Summary'!O$75:O$76)*(MONTH($E127)-1)/12)*$H127</f>
        <v>0</v>
      </c>
      <c r="U127" s="227">
        <f>(SUM('1.  LRAMVA Summary'!P$54:P$74)+SUM('1.  LRAMVA Summary'!P$75:P$76)*(MONTH($E127)-1)/12)*$H127</f>
        <v>0</v>
      </c>
      <c r="V127" s="227">
        <f>(SUM('1.  LRAMVA Summary'!Q$54:Q$74)+SUM('1.  LRAMVA Summary'!Q$75:Q$76)*(MONTH($E127)-1)/12)*$H127</f>
        <v>0</v>
      </c>
      <c r="W127" s="228">
        <f t="shared" si="63"/>
        <v>955.73299536225193</v>
      </c>
    </row>
    <row r="128" spans="2:23" s="9" customFormat="1">
      <c r="B128" s="66"/>
      <c r="E128" s="211">
        <v>43344</v>
      </c>
      <c r="F128" s="211" t="s">
        <v>184</v>
      </c>
      <c r="G128" s="212" t="s">
        <v>67</v>
      </c>
      <c r="H128" s="237">
        <f t="shared" si="65"/>
        <v>1.575E-3</v>
      </c>
      <c r="I128" s="227">
        <f>(SUM('1.  LRAMVA Summary'!D$54:D$74)+SUM('1.  LRAMVA Summary'!D$75:D$76)*(MONTH($E128)-1)/12)*$H128</f>
        <v>228.98230252678781</v>
      </c>
      <c r="J128" s="227">
        <f>(SUM('1.  LRAMVA Summary'!E$54:E$74)+SUM('1.  LRAMVA Summary'!E$75:E$76)*(MONTH($E128)-1)/12)*$H128</f>
        <v>73.542011237649561</v>
      </c>
      <c r="K128" s="227">
        <f>(SUM('1.  LRAMVA Summary'!F$54:F$74)+SUM('1.  LRAMVA Summary'!F$75:F$76)*(MONTH($E128)-1)/12)*$H128</f>
        <v>116.84152490720585</v>
      </c>
      <c r="L128" s="227">
        <f>(SUM('1.  LRAMVA Summary'!G$54:G$74)+SUM('1.  LRAMVA Summary'!G$75:G$76)*(MONTH($E128)-1)/12)*$H128</f>
        <v>124.62449960402492</v>
      </c>
      <c r="M128" s="227">
        <f>(SUM('1.  LRAMVA Summary'!H$54:H$74)+SUM('1.  LRAMVA Summary'!H$75:H$76)*(MONTH($E128)-1)/12)*$H128</f>
        <v>443.64749171371227</v>
      </c>
      <c r="N128" s="227">
        <f>(SUM('1.  LRAMVA Summary'!I$54:I$74)+SUM('1.  LRAMVA Summary'!I$75:I$76)*(MONTH($E128)-1)/12)*$H128</f>
        <v>0</v>
      </c>
      <c r="O128" s="227">
        <f>(SUM('1.  LRAMVA Summary'!J$54:J$74)+SUM('1.  LRAMVA Summary'!J$75:J$76)*(MONTH($E128)-1)/12)*$H128</f>
        <v>0</v>
      </c>
      <c r="P128" s="227">
        <f>(SUM('1.  LRAMVA Summary'!K$54:K$74)+SUM('1.  LRAMVA Summary'!K$75:K$76)*(MONTH($E128)-1)/12)*$H128</f>
        <v>-31.90483462712848</v>
      </c>
      <c r="Q128" s="227">
        <f>(SUM('1.  LRAMVA Summary'!L$54:L$74)+SUM('1.  LRAMVA Summary'!L$75:L$76)*(MONTH($E128)-1)/12)*$H128</f>
        <v>0</v>
      </c>
      <c r="R128" s="227">
        <f>(SUM('1.  LRAMVA Summary'!M$54:M$74)+SUM('1.  LRAMVA Summary'!M$75:M$76)*(MONTH($E128)-1)/12)*$H128</f>
        <v>0</v>
      </c>
      <c r="S128" s="227">
        <f>(SUM('1.  LRAMVA Summary'!N$54:N$74)+SUM('1.  LRAMVA Summary'!N$75:N$76)*(MONTH($E128)-1)/12)*$H128</f>
        <v>0</v>
      </c>
      <c r="T128" s="227">
        <f>(SUM('1.  LRAMVA Summary'!O$54:O$74)+SUM('1.  LRAMVA Summary'!O$75:O$76)*(MONTH($E128)-1)/12)*$H128</f>
        <v>0</v>
      </c>
      <c r="U128" s="227">
        <f>(SUM('1.  LRAMVA Summary'!P$54:P$74)+SUM('1.  LRAMVA Summary'!P$75:P$76)*(MONTH($E128)-1)/12)*$H128</f>
        <v>0</v>
      </c>
      <c r="V128" s="227">
        <f>(SUM('1.  LRAMVA Summary'!Q$54:Q$74)+SUM('1.  LRAMVA Summary'!Q$75:Q$76)*(MONTH($E128)-1)/12)*$H128</f>
        <v>0</v>
      </c>
      <c r="W128" s="228">
        <f t="shared" si="63"/>
        <v>955.73299536225193</v>
      </c>
    </row>
    <row r="129" spans="2:23" s="9" customFormat="1">
      <c r="B129" s="66"/>
      <c r="E129" s="211">
        <v>43374</v>
      </c>
      <c r="F129" s="211" t="s">
        <v>184</v>
      </c>
      <c r="G129" s="212" t="s">
        <v>68</v>
      </c>
      <c r="H129" s="1038">
        <f>$C$46/12</f>
        <v>1.575E-3</v>
      </c>
      <c r="I129" s="227">
        <f>(SUM('1.  LRAMVA Summary'!D$54:D$74)+SUM('1.  LRAMVA Summary'!D$75:D$76)*(MONTH($E129)-1)/12)*$H129</f>
        <v>228.98230252678781</v>
      </c>
      <c r="J129" s="227">
        <f>(SUM('1.  LRAMVA Summary'!E$54:E$74)+SUM('1.  LRAMVA Summary'!E$75:E$76)*(MONTH($E129)-1)/12)*$H129</f>
        <v>73.542011237649561</v>
      </c>
      <c r="K129" s="227">
        <f>(SUM('1.  LRAMVA Summary'!F$54:F$74)+SUM('1.  LRAMVA Summary'!F$75:F$76)*(MONTH($E129)-1)/12)*$H129</f>
        <v>116.84152490720585</v>
      </c>
      <c r="L129" s="227">
        <f>(SUM('1.  LRAMVA Summary'!G$54:G$74)+SUM('1.  LRAMVA Summary'!G$75:G$76)*(MONTH($E129)-1)/12)*$H129</f>
        <v>124.62449960402492</v>
      </c>
      <c r="M129" s="227">
        <f>(SUM('1.  LRAMVA Summary'!H$54:H$74)+SUM('1.  LRAMVA Summary'!H$75:H$76)*(MONTH($E129)-1)/12)*$H129</f>
        <v>443.64749171371227</v>
      </c>
      <c r="N129" s="227">
        <f>(SUM('1.  LRAMVA Summary'!I$54:I$74)+SUM('1.  LRAMVA Summary'!I$75:I$76)*(MONTH($E129)-1)/12)*$H129</f>
        <v>0</v>
      </c>
      <c r="O129" s="227">
        <f>(SUM('1.  LRAMVA Summary'!J$54:J$74)+SUM('1.  LRAMVA Summary'!J$75:J$76)*(MONTH($E129)-1)/12)*$H129</f>
        <v>0</v>
      </c>
      <c r="P129" s="227">
        <f>(SUM('1.  LRAMVA Summary'!K$54:K$74)+SUM('1.  LRAMVA Summary'!K$75:K$76)*(MONTH($E129)-1)/12)*$H129</f>
        <v>-31.90483462712848</v>
      </c>
      <c r="Q129" s="227">
        <f>(SUM('1.  LRAMVA Summary'!L$54:L$74)+SUM('1.  LRAMVA Summary'!L$75:L$76)*(MONTH($E129)-1)/12)*$H129</f>
        <v>0</v>
      </c>
      <c r="R129" s="227">
        <f>(SUM('1.  LRAMVA Summary'!M$54:M$74)+SUM('1.  LRAMVA Summary'!M$75:M$76)*(MONTH($E129)-1)/12)*$H129</f>
        <v>0</v>
      </c>
      <c r="S129" s="227">
        <f>(SUM('1.  LRAMVA Summary'!N$54:N$74)+SUM('1.  LRAMVA Summary'!N$75:N$76)*(MONTH($E129)-1)/12)*$H129</f>
        <v>0</v>
      </c>
      <c r="T129" s="227">
        <f>(SUM('1.  LRAMVA Summary'!O$54:O$74)+SUM('1.  LRAMVA Summary'!O$75:O$76)*(MONTH($E129)-1)/12)*$H129</f>
        <v>0</v>
      </c>
      <c r="U129" s="227">
        <f>(SUM('1.  LRAMVA Summary'!P$54:P$74)+SUM('1.  LRAMVA Summary'!P$75:P$76)*(MONTH($E129)-1)/12)*$H129</f>
        <v>0</v>
      </c>
      <c r="V129" s="227">
        <f>(SUM('1.  LRAMVA Summary'!Q$54:Q$74)+SUM('1.  LRAMVA Summary'!Q$75:Q$76)*(MONTH($E129)-1)/12)*$H129</f>
        <v>0</v>
      </c>
      <c r="W129" s="228">
        <f t="shared" si="63"/>
        <v>955.73299536225193</v>
      </c>
    </row>
    <row r="130" spans="2:23" s="9" customFormat="1">
      <c r="B130" s="66"/>
      <c r="E130" s="211">
        <v>43405</v>
      </c>
      <c r="F130" s="211" t="s">
        <v>184</v>
      </c>
      <c r="G130" s="212" t="s">
        <v>68</v>
      </c>
      <c r="H130" s="1038">
        <f t="shared" ref="H130:H131" si="66">$C$46/12</f>
        <v>1.575E-3</v>
      </c>
      <c r="I130" s="227">
        <f>(SUM('1.  LRAMVA Summary'!D$54:D$74)+SUM('1.  LRAMVA Summary'!D$75:D$76)*(MONTH($E130)-1)/12)*$H130</f>
        <v>228.98230252678781</v>
      </c>
      <c r="J130" s="227">
        <f>(SUM('1.  LRAMVA Summary'!E$54:E$74)+SUM('1.  LRAMVA Summary'!E$75:E$76)*(MONTH($E130)-1)/12)*$H130</f>
        <v>73.542011237649561</v>
      </c>
      <c r="K130" s="227">
        <f>(SUM('1.  LRAMVA Summary'!F$54:F$74)+SUM('1.  LRAMVA Summary'!F$75:F$76)*(MONTH($E130)-1)/12)*$H130</f>
        <v>116.84152490720585</v>
      </c>
      <c r="L130" s="227">
        <f>(SUM('1.  LRAMVA Summary'!G$54:G$74)+SUM('1.  LRAMVA Summary'!G$75:G$76)*(MONTH($E130)-1)/12)*$H130</f>
        <v>124.62449960402492</v>
      </c>
      <c r="M130" s="227">
        <f>(SUM('1.  LRAMVA Summary'!H$54:H$74)+SUM('1.  LRAMVA Summary'!H$75:H$76)*(MONTH($E130)-1)/12)*$H130</f>
        <v>443.64749171371227</v>
      </c>
      <c r="N130" s="227">
        <f>(SUM('1.  LRAMVA Summary'!I$54:I$74)+SUM('1.  LRAMVA Summary'!I$75:I$76)*(MONTH($E130)-1)/12)*$H130</f>
        <v>0</v>
      </c>
      <c r="O130" s="227">
        <f>(SUM('1.  LRAMVA Summary'!J$54:J$74)+SUM('1.  LRAMVA Summary'!J$75:J$76)*(MONTH($E130)-1)/12)*$H130</f>
        <v>0</v>
      </c>
      <c r="P130" s="227">
        <f>(SUM('1.  LRAMVA Summary'!K$54:K$74)+SUM('1.  LRAMVA Summary'!K$75:K$76)*(MONTH($E130)-1)/12)*$H130</f>
        <v>-31.90483462712848</v>
      </c>
      <c r="Q130" s="227">
        <f>(SUM('1.  LRAMVA Summary'!L$54:L$74)+SUM('1.  LRAMVA Summary'!L$75:L$76)*(MONTH($E130)-1)/12)*$H130</f>
        <v>0</v>
      </c>
      <c r="R130" s="227">
        <f>(SUM('1.  LRAMVA Summary'!M$54:M$74)+SUM('1.  LRAMVA Summary'!M$75:M$76)*(MONTH($E130)-1)/12)*$H130</f>
        <v>0</v>
      </c>
      <c r="S130" s="227">
        <f>(SUM('1.  LRAMVA Summary'!N$54:N$74)+SUM('1.  LRAMVA Summary'!N$75:N$76)*(MONTH($E130)-1)/12)*$H130</f>
        <v>0</v>
      </c>
      <c r="T130" s="227">
        <f>(SUM('1.  LRAMVA Summary'!O$54:O$74)+SUM('1.  LRAMVA Summary'!O$75:O$76)*(MONTH($E130)-1)/12)*$H130</f>
        <v>0</v>
      </c>
      <c r="U130" s="227">
        <f>(SUM('1.  LRAMVA Summary'!P$54:P$74)+SUM('1.  LRAMVA Summary'!P$75:P$76)*(MONTH($E130)-1)/12)*$H130</f>
        <v>0</v>
      </c>
      <c r="V130" s="227">
        <f>(SUM('1.  LRAMVA Summary'!Q$54:Q$74)+SUM('1.  LRAMVA Summary'!Q$75:Q$76)*(MONTH($E130)-1)/12)*$H130</f>
        <v>0</v>
      </c>
      <c r="W130" s="228">
        <f t="shared" si="63"/>
        <v>955.73299536225193</v>
      </c>
    </row>
    <row r="131" spans="2:23" s="9" customFormat="1">
      <c r="B131" s="66"/>
      <c r="E131" s="211">
        <v>43435</v>
      </c>
      <c r="F131" s="211" t="s">
        <v>184</v>
      </c>
      <c r="G131" s="212" t="s">
        <v>68</v>
      </c>
      <c r="H131" s="1038">
        <f t="shared" si="66"/>
        <v>1.575E-3</v>
      </c>
      <c r="I131" s="227">
        <f>(SUM('1.  LRAMVA Summary'!D$54:D$74)+SUM('1.  LRAMVA Summary'!D$75:D$76)*(MONTH($E131)-1)/12)*$H131</f>
        <v>228.98230252678781</v>
      </c>
      <c r="J131" s="227">
        <f>(SUM('1.  LRAMVA Summary'!E$54:E$74)+SUM('1.  LRAMVA Summary'!E$75:E$76)*(MONTH($E131)-1)/12)*$H131</f>
        <v>73.542011237649561</v>
      </c>
      <c r="K131" s="227">
        <f>(SUM('1.  LRAMVA Summary'!F$54:F$74)+SUM('1.  LRAMVA Summary'!F$75:F$76)*(MONTH($E131)-1)/12)*$H131</f>
        <v>116.84152490720585</v>
      </c>
      <c r="L131" s="227">
        <f>(SUM('1.  LRAMVA Summary'!G$54:G$74)+SUM('1.  LRAMVA Summary'!G$75:G$76)*(MONTH($E131)-1)/12)*$H131</f>
        <v>124.62449960402492</v>
      </c>
      <c r="M131" s="227">
        <f>(SUM('1.  LRAMVA Summary'!H$54:H$74)+SUM('1.  LRAMVA Summary'!H$75:H$76)*(MONTH($E131)-1)/12)*$H131</f>
        <v>443.64749171371227</v>
      </c>
      <c r="N131" s="227">
        <f>(SUM('1.  LRAMVA Summary'!I$54:I$74)+SUM('1.  LRAMVA Summary'!I$75:I$76)*(MONTH($E131)-1)/12)*$H131</f>
        <v>0</v>
      </c>
      <c r="O131" s="227">
        <f>(SUM('1.  LRAMVA Summary'!J$54:J$74)+SUM('1.  LRAMVA Summary'!J$75:J$76)*(MONTH($E131)-1)/12)*$H131</f>
        <v>0</v>
      </c>
      <c r="P131" s="227">
        <f>(SUM('1.  LRAMVA Summary'!K$54:K$74)+SUM('1.  LRAMVA Summary'!K$75:K$76)*(MONTH($E131)-1)/12)*$H131</f>
        <v>-31.90483462712848</v>
      </c>
      <c r="Q131" s="227">
        <f>(SUM('1.  LRAMVA Summary'!L$54:L$74)+SUM('1.  LRAMVA Summary'!L$75:L$76)*(MONTH($E131)-1)/12)*$H131</f>
        <v>0</v>
      </c>
      <c r="R131" s="227">
        <f>(SUM('1.  LRAMVA Summary'!M$54:M$74)+SUM('1.  LRAMVA Summary'!M$75:M$76)*(MONTH($E131)-1)/12)*$H131</f>
        <v>0</v>
      </c>
      <c r="S131" s="227">
        <f>(SUM('1.  LRAMVA Summary'!N$54:N$74)+SUM('1.  LRAMVA Summary'!N$75:N$76)*(MONTH($E131)-1)/12)*$H131</f>
        <v>0</v>
      </c>
      <c r="T131" s="227">
        <f>(SUM('1.  LRAMVA Summary'!O$54:O$74)+SUM('1.  LRAMVA Summary'!O$75:O$76)*(MONTH($E131)-1)/12)*$H131</f>
        <v>0</v>
      </c>
      <c r="U131" s="227">
        <f>(SUM('1.  LRAMVA Summary'!P$54:P$74)+SUM('1.  LRAMVA Summary'!P$75:P$76)*(MONTH($E131)-1)/12)*$H131</f>
        <v>0</v>
      </c>
      <c r="V131" s="227">
        <f>(SUM('1.  LRAMVA Summary'!Q$54:Q$74)+SUM('1.  LRAMVA Summary'!Q$75:Q$76)*(MONTH($E131)-1)/12)*$H131</f>
        <v>0</v>
      </c>
      <c r="W131" s="228">
        <f t="shared" si="63"/>
        <v>955.73299536225193</v>
      </c>
    </row>
    <row r="132" spans="2:23" s="9" customFormat="1" ht="15.75" thickBot="1">
      <c r="B132" s="66"/>
      <c r="E132" s="213" t="s">
        <v>467</v>
      </c>
      <c r="F132" s="213"/>
      <c r="G132" s="214"/>
      <c r="H132" s="215"/>
      <c r="I132" s="1039">
        <f>SUM(I120:I131)</f>
        <v>2606.0366811382046</v>
      </c>
      <c r="J132" s="1039">
        <f t="shared" ref="J132:W132" si="67">SUM(J120:J131)</f>
        <v>836.97812789515467</v>
      </c>
      <c r="K132" s="1039">
        <f t="shared" si="67"/>
        <v>1329.7678310867716</v>
      </c>
      <c r="L132" s="1039">
        <f t="shared" si="67"/>
        <v>1418.3454954934266</v>
      </c>
      <c r="M132" s="1039">
        <f>SUM(M120:M131)</f>
        <v>5049.1309771227243</v>
      </c>
      <c r="N132" s="1039">
        <f t="shared" si="67"/>
        <v>0</v>
      </c>
      <c r="O132" s="1039">
        <f t="shared" si="67"/>
        <v>0</v>
      </c>
      <c r="P132" s="1039">
        <f t="shared" si="67"/>
        <v>-363.10740361350986</v>
      </c>
      <c r="Q132" s="1039">
        <f t="shared" si="67"/>
        <v>0</v>
      </c>
      <c r="R132" s="1039">
        <f t="shared" si="67"/>
        <v>0</v>
      </c>
      <c r="S132" s="1039">
        <f t="shared" si="67"/>
        <v>0</v>
      </c>
      <c r="T132" s="1039">
        <f t="shared" si="67"/>
        <v>0</v>
      </c>
      <c r="U132" s="1039">
        <f t="shared" si="67"/>
        <v>0</v>
      </c>
      <c r="V132" s="1039">
        <f t="shared" si="67"/>
        <v>0</v>
      </c>
      <c r="W132" s="1039">
        <f t="shared" si="67"/>
        <v>10877.151709122772</v>
      </c>
    </row>
    <row r="133" spans="2:23" s="9" customFormat="1" ht="15.75" thickTop="1">
      <c r="B133" s="66"/>
      <c r="E133" s="217" t="s">
        <v>66</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431</v>
      </c>
      <c r="F134" s="222"/>
      <c r="G134" s="223"/>
      <c r="H134" s="224"/>
      <c r="I134" s="225">
        <f>I132+I133</f>
        <v>2606.0366811382046</v>
      </c>
      <c r="J134" s="225">
        <f t="shared" ref="J134" si="68">J132+J133</f>
        <v>836.97812789515467</v>
      </c>
      <c r="K134" s="225">
        <f t="shared" ref="K134" si="69">K132+K133</f>
        <v>1329.7678310867716</v>
      </c>
      <c r="L134" s="225">
        <f t="shared" ref="L134" si="70">L132+L133</f>
        <v>1418.3454954934266</v>
      </c>
      <c r="M134" s="225">
        <f t="shared" ref="M134" si="71">M132+M133</f>
        <v>5049.1309771227243</v>
      </c>
      <c r="N134" s="225">
        <f t="shared" ref="N134" si="72">N132+N133</f>
        <v>0</v>
      </c>
      <c r="O134" s="225">
        <f t="shared" ref="O134:V134" si="73">O132+O133</f>
        <v>0</v>
      </c>
      <c r="P134" s="225">
        <f t="shared" si="73"/>
        <v>-363.10740361350986</v>
      </c>
      <c r="Q134" s="225">
        <f t="shared" si="73"/>
        <v>0</v>
      </c>
      <c r="R134" s="225">
        <f t="shared" si="73"/>
        <v>0</v>
      </c>
      <c r="S134" s="225">
        <f t="shared" si="73"/>
        <v>0</v>
      </c>
      <c r="T134" s="225">
        <f t="shared" si="73"/>
        <v>0</v>
      </c>
      <c r="U134" s="225">
        <f t="shared" si="73"/>
        <v>0</v>
      </c>
      <c r="V134" s="225">
        <f t="shared" si="73"/>
        <v>0</v>
      </c>
      <c r="W134" s="225">
        <f>W132+W133</f>
        <v>10877.151709122772</v>
      </c>
    </row>
    <row r="135" spans="2:23" s="9" customFormat="1">
      <c r="B135" s="66"/>
      <c r="E135" s="211">
        <v>43466</v>
      </c>
      <c r="F135" s="211" t="s">
        <v>185</v>
      </c>
      <c r="G135" s="212" t="s">
        <v>64</v>
      </c>
      <c r="H135" s="237">
        <f>$C$47/12</f>
        <v>0</v>
      </c>
      <c r="I135" s="227">
        <f>(SUM('1.  LRAMVA Summary'!D$54:D$77)+SUM('1.  LRAMVA Summary'!D$78:D$79)*(MONTH($E135)-1)/12)*$H135</f>
        <v>0</v>
      </c>
      <c r="J135" s="227">
        <f>(SUM('1.  LRAMVA Summary'!E$54:E$77)+SUM('1.  LRAMVA Summary'!E$78:E$79)*(MONTH($E135)-1)/12)*$H135</f>
        <v>0</v>
      </c>
      <c r="K135" s="227">
        <f>(SUM('1.  LRAMVA Summary'!F$54:F$77)+SUM('1.  LRAMVA Summary'!F$78:F$79)*(MONTH($E135)-1)/12)*$H135</f>
        <v>0</v>
      </c>
      <c r="L135" s="227">
        <f>(SUM('1.  LRAMVA Summary'!G$54:G$77)+SUM('1.  LRAMVA Summary'!G$78:G$79)*(MONTH($E135)-1)/12)*$H135</f>
        <v>0</v>
      </c>
      <c r="M135" s="227">
        <f>(SUM('1.  LRAMVA Summary'!H$54:H$77)+SUM('1.  LRAMVA Summary'!H$78:H$79)*(MONTH($E135)-1)/12)*$H135</f>
        <v>0</v>
      </c>
      <c r="N135" s="227">
        <f>(SUM('1.  LRAMVA Summary'!I$54:I$77)+SUM('1.  LRAMVA Summary'!I$78:I$79)*(MONTH($E135)-1)/12)*$H135</f>
        <v>0</v>
      </c>
      <c r="O135" s="227">
        <f>(SUM('1.  LRAMVA Summary'!J$54:J$77)+SUM('1.  LRAMVA Summary'!J$78:J$79)*(MONTH($E135)-1)/12)*$H135</f>
        <v>0</v>
      </c>
      <c r="P135" s="227">
        <f>(SUM('1.  LRAMVA Summary'!K$54:K$77)+SUM('1.  LRAMVA Summary'!K$78:K$79)*(MONTH($E135)-1)/12)*$H135</f>
        <v>0</v>
      </c>
      <c r="Q135" s="227">
        <f>(SUM('1.  LRAMVA Summary'!L$54:L$77)+SUM('1.  LRAMVA Summary'!L$78:L$79)*(MONTH($E135)-1)/12)*$H135</f>
        <v>0</v>
      </c>
      <c r="R135" s="227">
        <f>(SUM('1.  LRAMVA Summary'!M$54:M$77)+SUM('1.  LRAMVA Summary'!M$78:M$79)*(MONTH($E135)-1)/12)*$H135</f>
        <v>0</v>
      </c>
      <c r="S135" s="227">
        <f>(SUM('1.  LRAMVA Summary'!N$54:N$77)+SUM('1.  LRAMVA Summary'!N$78:N$79)*(MONTH($E135)-1)/12)*$H135</f>
        <v>0</v>
      </c>
      <c r="T135" s="227">
        <f>(SUM('1.  LRAMVA Summary'!O$54:O$77)+SUM('1.  LRAMVA Summary'!O$78:O$79)*(MONTH($E135)-1)/12)*$H135</f>
        <v>0</v>
      </c>
      <c r="U135" s="227">
        <f>(SUM('1.  LRAMVA Summary'!P$54:P$77)+SUM('1.  LRAMVA Summary'!P$78:P$79)*(MONTH($E135)-1)/12)*$H135</f>
        <v>0</v>
      </c>
      <c r="V135" s="227">
        <f>(SUM('1.  LRAMVA Summary'!Q$54:Q$77)+SUM('1.  LRAMVA Summary'!Q$78:Q$79)*(MONTH($E135)-1)/12)*$H135</f>
        <v>0</v>
      </c>
      <c r="W135" s="228">
        <f>SUM(I135:V135)</f>
        <v>0</v>
      </c>
    </row>
    <row r="136" spans="2:23" s="9" customFormat="1">
      <c r="B136" s="66"/>
      <c r="E136" s="211">
        <v>43497</v>
      </c>
      <c r="F136" s="211" t="s">
        <v>185</v>
      </c>
      <c r="G136" s="212" t="s">
        <v>64</v>
      </c>
      <c r="H136" s="237">
        <f t="shared" ref="H136:H137" si="74">$C$47/12</f>
        <v>0</v>
      </c>
      <c r="I136" s="227">
        <f>(SUM('1.  LRAMVA Summary'!D$54:D$77)+SUM('1.  LRAMVA Summary'!D$78:D$79)*(MONTH($E136)-1)/12)*$H136</f>
        <v>0</v>
      </c>
      <c r="J136" s="227">
        <f>(SUM('1.  LRAMVA Summary'!E$54:E$77)+SUM('1.  LRAMVA Summary'!E$78:E$79)*(MONTH($E136)-1)/12)*$H136</f>
        <v>0</v>
      </c>
      <c r="K136" s="227">
        <f>(SUM('1.  LRAMVA Summary'!F$54:F$77)+SUM('1.  LRAMVA Summary'!F$78:F$79)*(MONTH($E136)-1)/12)*$H136</f>
        <v>0</v>
      </c>
      <c r="L136" s="227">
        <f>(SUM('1.  LRAMVA Summary'!G$54:G$77)+SUM('1.  LRAMVA Summary'!G$78:G$79)*(MONTH($E136)-1)/12)*$H136</f>
        <v>0</v>
      </c>
      <c r="M136" s="227">
        <f>(SUM('1.  LRAMVA Summary'!H$54:H$77)+SUM('1.  LRAMVA Summary'!H$78:H$79)*(MONTH($E136)-1)/12)*$H136</f>
        <v>0</v>
      </c>
      <c r="N136" s="227">
        <f>(SUM('1.  LRAMVA Summary'!I$54:I$77)+SUM('1.  LRAMVA Summary'!I$78:I$79)*(MONTH($E136)-1)/12)*$H136</f>
        <v>0</v>
      </c>
      <c r="O136" s="227">
        <f>(SUM('1.  LRAMVA Summary'!J$54:J$77)+SUM('1.  LRAMVA Summary'!J$78:J$79)*(MONTH($E136)-1)/12)*$H136</f>
        <v>0</v>
      </c>
      <c r="P136" s="227">
        <f>(SUM('1.  LRAMVA Summary'!K$54:K$77)+SUM('1.  LRAMVA Summary'!K$78:K$79)*(MONTH($E136)-1)/12)*$H136</f>
        <v>0</v>
      </c>
      <c r="Q136" s="227">
        <f>(SUM('1.  LRAMVA Summary'!L$54:L$77)+SUM('1.  LRAMVA Summary'!L$78:L$79)*(MONTH($E136)-1)/12)*$H136</f>
        <v>0</v>
      </c>
      <c r="R136" s="227">
        <f>(SUM('1.  LRAMVA Summary'!M$54:M$77)+SUM('1.  LRAMVA Summary'!M$78:M$79)*(MONTH($E136)-1)/12)*$H136</f>
        <v>0</v>
      </c>
      <c r="S136" s="227">
        <f>(SUM('1.  LRAMVA Summary'!N$54:N$77)+SUM('1.  LRAMVA Summary'!N$78:N$79)*(MONTH($E136)-1)/12)*$H136</f>
        <v>0</v>
      </c>
      <c r="T136" s="227">
        <f>(SUM('1.  LRAMVA Summary'!O$54:O$77)+SUM('1.  LRAMVA Summary'!O$78:O$79)*(MONTH($E136)-1)/12)*$H136</f>
        <v>0</v>
      </c>
      <c r="U136" s="227">
        <f>(SUM('1.  LRAMVA Summary'!P$54:P$77)+SUM('1.  LRAMVA Summary'!P$78:P$79)*(MONTH($E136)-1)/12)*$H136</f>
        <v>0</v>
      </c>
      <c r="V136" s="227">
        <f>(SUM('1.  LRAMVA Summary'!Q$54:Q$77)+SUM('1.  LRAMVA Summary'!Q$78:Q$79)*(MONTH($E136)-1)/12)*$H136</f>
        <v>0</v>
      </c>
      <c r="W136" s="228">
        <f t="shared" ref="W136:W146" si="75">SUM(I136:V136)</f>
        <v>0</v>
      </c>
    </row>
    <row r="137" spans="2:23" s="9" customFormat="1">
      <c r="B137" s="66"/>
      <c r="E137" s="211">
        <v>43525</v>
      </c>
      <c r="F137" s="211" t="s">
        <v>185</v>
      </c>
      <c r="G137" s="212" t="s">
        <v>64</v>
      </c>
      <c r="H137" s="237">
        <f t="shared" si="74"/>
        <v>0</v>
      </c>
      <c r="I137" s="227">
        <f>(SUM('1.  LRAMVA Summary'!D$54:D$77)+SUM('1.  LRAMVA Summary'!D$78:D$79)*(MONTH($E137)-1)/12)*$H137</f>
        <v>0</v>
      </c>
      <c r="J137" s="227">
        <f>(SUM('1.  LRAMVA Summary'!E$54:E$77)+SUM('1.  LRAMVA Summary'!E$78:E$79)*(MONTH($E137)-1)/12)*$H137</f>
        <v>0</v>
      </c>
      <c r="K137" s="227">
        <f>(SUM('1.  LRAMVA Summary'!F$54:F$77)+SUM('1.  LRAMVA Summary'!F$78:F$79)*(MONTH($E137)-1)/12)*$H137</f>
        <v>0</v>
      </c>
      <c r="L137" s="227">
        <f>(SUM('1.  LRAMVA Summary'!G$54:G$77)+SUM('1.  LRAMVA Summary'!G$78:G$79)*(MONTH($E137)-1)/12)*$H137</f>
        <v>0</v>
      </c>
      <c r="M137" s="227">
        <f>(SUM('1.  LRAMVA Summary'!H$54:H$77)+SUM('1.  LRAMVA Summary'!H$78:H$79)*(MONTH($E137)-1)/12)*$H137</f>
        <v>0</v>
      </c>
      <c r="N137" s="227">
        <f>(SUM('1.  LRAMVA Summary'!I$54:I$77)+SUM('1.  LRAMVA Summary'!I$78:I$79)*(MONTH($E137)-1)/12)*$H137</f>
        <v>0</v>
      </c>
      <c r="O137" s="227">
        <f>(SUM('1.  LRAMVA Summary'!J$54:J$77)+SUM('1.  LRAMVA Summary'!J$78:J$79)*(MONTH($E137)-1)/12)*$H137</f>
        <v>0</v>
      </c>
      <c r="P137" s="227">
        <f>(SUM('1.  LRAMVA Summary'!K$54:K$77)+SUM('1.  LRAMVA Summary'!K$78:K$79)*(MONTH($E137)-1)/12)*$H137</f>
        <v>0</v>
      </c>
      <c r="Q137" s="227">
        <f>(SUM('1.  LRAMVA Summary'!L$54:L$77)+SUM('1.  LRAMVA Summary'!L$78:L$79)*(MONTH($E137)-1)/12)*$H137</f>
        <v>0</v>
      </c>
      <c r="R137" s="227">
        <f>(SUM('1.  LRAMVA Summary'!M$54:M$77)+SUM('1.  LRAMVA Summary'!M$78:M$79)*(MONTH($E137)-1)/12)*$H137</f>
        <v>0</v>
      </c>
      <c r="S137" s="227">
        <f>(SUM('1.  LRAMVA Summary'!N$54:N$77)+SUM('1.  LRAMVA Summary'!N$78:N$79)*(MONTH($E137)-1)/12)*$H137</f>
        <v>0</v>
      </c>
      <c r="T137" s="227">
        <f>(SUM('1.  LRAMVA Summary'!O$54:O$77)+SUM('1.  LRAMVA Summary'!O$78:O$79)*(MONTH($E137)-1)/12)*$H137</f>
        <v>0</v>
      </c>
      <c r="U137" s="227">
        <f>(SUM('1.  LRAMVA Summary'!P$54:P$77)+SUM('1.  LRAMVA Summary'!P$78:P$79)*(MONTH($E137)-1)/12)*$H137</f>
        <v>0</v>
      </c>
      <c r="V137" s="227">
        <f>(SUM('1.  LRAMVA Summary'!Q$54:Q$77)+SUM('1.  LRAMVA Summary'!Q$78:Q$79)*(MONTH($E137)-1)/12)*$H137</f>
        <v>0</v>
      </c>
      <c r="W137" s="228">
        <f t="shared" si="75"/>
        <v>0</v>
      </c>
    </row>
    <row r="138" spans="2:23" s="8" customFormat="1">
      <c r="B138" s="236"/>
      <c r="E138" s="211">
        <v>43556</v>
      </c>
      <c r="F138" s="211" t="s">
        <v>185</v>
      </c>
      <c r="G138" s="212" t="s">
        <v>65</v>
      </c>
      <c r="H138" s="237">
        <f>$C$48/12</f>
        <v>0</v>
      </c>
      <c r="I138" s="227">
        <f>(SUM('1.  LRAMVA Summary'!D$54:D$77)+SUM('1.  LRAMVA Summary'!D$78:D$79)*(MONTH($E138)-1)/12)*$H138</f>
        <v>0</v>
      </c>
      <c r="J138" s="227">
        <f>(SUM('1.  LRAMVA Summary'!E$54:E$77)+SUM('1.  LRAMVA Summary'!E$78:E$79)*(MONTH($E138)-1)/12)*$H138</f>
        <v>0</v>
      </c>
      <c r="K138" s="227">
        <f>(SUM('1.  LRAMVA Summary'!F$54:F$77)+SUM('1.  LRAMVA Summary'!F$78:F$79)*(MONTH($E138)-1)/12)*$H138</f>
        <v>0</v>
      </c>
      <c r="L138" s="227">
        <f>(SUM('1.  LRAMVA Summary'!G$54:G$77)+SUM('1.  LRAMVA Summary'!G$78:G$79)*(MONTH($E138)-1)/12)*$H138</f>
        <v>0</v>
      </c>
      <c r="M138" s="227">
        <f>(SUM('1.  LRAMVA Summary'!H$54:H$77)+SUM('1.  LRAMVA Summary'!H$78:H$79)*(MONTH($E138)-1)/12)*$H138</f>
        <v>0</v>
      </c>
      <c r="N138" s="227">
        <f>(SUM('1.  LRAMVA Summary'!I$54:I$77)+SUM('1.  LRAMVA Summary'!I$78:I$79)*(MONTH($E138)-1)/12)*$H138</f>
        <v>0</v>
      </c>
      <c r="O138" s="227">
        <f>(SUM('1.  LRAMVA Summary'!J$54:J$77)+SUM('1.  LRAMVA Summary'!J$78:J$79)*(MONTH($E138)-1)/12)*$H138</f>
        <v>0</v>
      </c>
      <c r="P138" s="227">
        <f>(SUM('1.  LRAMVA Summary'!K$54:K$77)+SUM('1.  LRAMVA Summary'!K$78:K$79)*(MONTH($E138)-1)/12)*$H138</f>
        <v>0</v>
      </c>
      <c r="Q138" s="227">
        <f>(SUM('1.  LRAMVA Summary'!L$54:L$77)+SUM('1.  LRAMVA Summary'!L$78:L$79)*(MONTH($E138)-1)/12)*$H138</f>
        <v>0</v>
      </c>
      <c r="R138" s="227">
        <f>(SUM('1.  LRAMVA Summary'!M$54:M$77)+SUM('1.  LRAMVA Summary'!M$78:M$79)*(MONTH($E138)-1)/12)*$H138</f>
        <v>0</v>
      </c>
      <c r="S138" s="227">
        <f>(SUM('1.  LRAMVA Summary'!N$54:N$77)+SUM('1.  LRAMVA Summary'!N$78:N$79)*(MONTH($E138)-1)/12)*$H138</f>
        <v>0</v>
      </c>
      <c r="T138" s="227">
        <f>(SUM('1.  LRAMVA Summary'!O$54:O$77)+SUM('1.  LRAMVA Summary'!O$78:O$79)*(MONTH($E138)-1)/12)*$H138</f>
        <v>0</v>
      </c>
      <c r="U138" s="227">
        <f>(SUM('1.  LRAMVA Summary'!P$54:P$77)+SUM('1.  LRAMVA Summary'!P$78:P$79)*(MONTH($E138)-1)/12)*$H138</f>
        <v>0</v>
      </c>
      <c r="V138" s="227">
        <f>(SUM('1.  LRAMVA Summary'!Q$54:Q$77)+SUM('1.  LRAMVA Summary'!Q$78:Q$79)*(MONTH($E138)-1)/12)*$H138</f>
        <v>0</v>
      </c>
      <c r="W138" s="228">
        <f t="shared" si="75"/>
        <v>0</v>
      </c>
    </row>
    <row r="139" spans="2:23" s="9" customFormat="1">
      <c r="B139" s="66"/>
      <c r="E139" s="211">
        <v>43586</v>
      </c>
      <c r="F139" s="211" t="s">
        <v>185</v>
      </c>
      <c r="G139" s="212" t="s">
        <v>65</v>
      </c>
      <c r="H139" s="237">
        <f>$C$48/12</f>
        <v>0</v>
      </c>
      <c r="I139" s="227">
        <f>(SUM('1.  LRAMVA Summary'!D$54:D$77)+SUM('1.  LRAMVA Summary'!D$78:D$79)*(MONTH($E139)-1)/12)*$H139</f>
        <v>0</v>
      </c>
      <c r="J139" s="227">
        <f>(SUM('1.  LRAMVA Summary'!E$54:E$77)+SUM('1.  LRAMVA Summary'!E$78:E$79)*(MONTH($E139)-1)/12)*$H139</f>
        <v>0</v>
      </c>
      <c r="K139" s="227">
        <f>(SUM('1.  LRAMVA Summary'!F$54:F$77)+SUM('1.  LRAMVA Summary'!F$78:F$79)*(MONTH($E139)-1)/12)*$H139</f>
        <v>0</v>
      </c>
      <c r="L139" s="227">
        <f>(SUM('1.  LRAMVA Summary'!G$54:G$77)+SUM('1.  LRAMVA Summary'!G$78:G$79)*(MONTH($E139)-1)/12)*$H139</f>
        <v>0</v>
      </c>
      <c r="M139" s="227">
        <f>(SUM('1.  LRAMVA Summary'!H$54:H$77)+SUM('1.  LRAMVA Summary'!H$78:H$79)*(MONTH($E139)-1)/12)*$H139</f>
        <v>0</v>
      </c>
      <c r="N139" s="227">
        <f>(SUM('1.  LRAMVA Summary'!I$54:I$77)+SUM('1.  LRAMVA Summary'!I$78:I$79)*(MONTH($E139)-1)/12)*$H139</f>
        <v>0</v>
      </c>
      <c r="O139" s="227">
        <f>(SUM('1.  LRAMVA Summary'!J$54:J$77)+SUM('1.  LRAMVA Summary'!J$78:J$79)*(MONTH($E139)-1)/12)*$H139</f>
        <v>0</v>
      </c>
      <c r="P139" s="227">
        <f>(SUM('1.  LRAMVA Summary'!K$54:K$77)+SUM('1.  LRAMVA Summary'!K$78:K$79)*(MONTH($E139)-1)/12)*$H139</f>
        <v>0</v>
      </c>
      <c r="Q139" s="227">
        <f>(SUM('1.  LRAMVA Summary'!L$54:L$77)+SUM('1.  LRAMVA Summary'!L$78:L$79)*(MONTH($E139)-1)/12)*$H139</f>
        <v>0</v>
      </c>
      <c r="R139" s="227">
        <f>(SUM('1.  LRAMVA Summary'!M$54:M$77)+SUM('1.  LRAMVA Summary'!M$78:M$79)*(MONTH($E139)-1)/12)*$H139</f>
        <v>0</v>
      </c>
      <c r="S139" s="227">
        <f>(SUM('1.  LRAMVA Summary'!N$54:N$77)+SUM('1.  LRAMVA Summary'!N$78:N$79)*(MONTH($E139)-1)/12)*$H139</f>
        <v>0</v>
      </c>
      <c r="T139" s="227">
        <f>(SUM('1.  LRAMVA Summary'!O$54:O$77)+SUM('1.  LRAMVA Summary'!O$78:O$79)*(MONTH($E139)-1)/12)*$H139</f>
        <v>0</v>
      </c>
      <c r="U139" s="227">
        <f>(SUM('1.  LRAMVA Summary'!P$54:P$77)+SUM('1.  LRAMVA Summary'!P$78:P$79)*(MONTH($E139)-1)/12)*$H139</f>
        <v>0</v>
      </c>
      <c r="V139" s="227">
        <f>(SUM('1.  LRAMVA Summary'!Q$54:Q$77)+SUM('1.  LRAMVA Summary'!Q$78:Q$79)*(MONTH($E139)-1)/12)*$H139</f>
        <v>0</v>
      </c>
      <c r="W139" s="228">
        <f t="shared" si="75"/>
        <v>0</v>
      </c>
    </row>
    <row r="140" spans="2:23" s="9" customFormat="1">
      <c r="B140" s="66"/>
      <c r="E140" s="211">
        <v>43617</v>
      </c>
      <c r="F140" s="211" t="s">
        <v>185</v>
      </c>
      <c r="G140" s="212" t="s">
        <v>65</v>
      </c>
      <c r="H140" s="237">
        <f t="shared" ref="H140" si="76">$C$48/12</f>
        <v>0</v>
      </c>
      <c r="I140" s="227">
        <f>(SUM('1.  LRAMVA Summary'!D$54:D$77)+SUM('1.  LRAMVA Summary'!D$78:D$79)*(MONTH($E140)-1)/12)*$H140</f>
        <v>0</v>
      </c>
      <c r="J140" s="227">
        <f>(SUM('1.  LRAMVA Summary'!E$54:E$77)+SUM('1.  LRAMVA Summary'!E$78:E$79)*(MONTH($E140)-1)/12)*$H140</f>
        <v>0</v>
      </c>
      <c r="K140" s="227">
        <f>(SUM('1.  LRAMVA Summary'!F$54:F$77)+SUM('1.  LRAMVA Summary'!F$78:F$79)*(MONTH($E140)-1)/12)*$H140</f>
        <v>0</v>
      </c>
      <c r="L140" s="227">
        <f>(SUM('1.  LRAMVA Summary'!G$54:G$77)+SUM('1.  LRAMVA Summary'!G$78:G$79)*(MONTH($E140)-1)/12)*$H140</f>
        <v>0</v>
      </c>
      <c r="M140" s="227">
        <f>(SUM('1.  LRAMVA Summary'!H$54:H$77)+SUM('1.  LRAMVA Summary'!H$78:H$79)*(MONTH($E140)-1)/12)*$H140</f>
        <v>0</v>
      </c>
      <c r="N140" s="227">
        <f>(SUM('1.  LRAMVA Summary'!I$54:I$77)+SUM('1.  LRAMVA Summary'!I$78:I$79)*(MONTH($E140)-1)/12)*$H140</f>
        <v>0</v>
      </c>
      <c r="O140" s="227">
        <f>(SUM('1.  LRAMVA Summary'!J$54:J$77)+SUM('1.  LRAMVA Summary'!J$78:J$79)*(MONTH($E140)-1)/12)*$H140</f>
        <v>0</v>
      </c>
      <c r="P140" s="227">
        <f>(SUM('1.  LRAMVA Summary'!K$54:K$77)+SUM('1.  LRAMVA Summary'!K$78:K$79)*(MONTH($E140)-1)/12)*$H140</f>
        <v>0</v>
      </c>
      <c r="Q140" s="227">
        <f>(SUM('1.  LRAMVA Summary'!L$54:L$77)+SUM('1.  LRAMVA Summary'!L$78:L$79)*(MONTH($E140)-1)/12)*$H140</f>
        <v>0</v>
      </c>
      <c r="R140" s="227">
        <f>(SUM('1.  LRAMVA Summary'!M$54:M$77)+SUM('1.  LRAMVA Summary'!M$78:M$79)*(MONTH($E140)-1)/12)*$H140</f>
        <v>0</v>
      </c>
      <c r="S140" s="227">
        <f>(SUM('1.  LRAMVA Summary'!N$54:N$77)+SUM('1.  LRAMVA Summary'!N$78:N$79)*(MONTH($E140)-1)/12)*$H140</f>
        <v>0</v>
      </c>
      <c r="T140" s="227">
        <f>(SUM('1.  LRAMVA Summary'!O$54:O$77)+SUM('1.  LRAMVA Summary'!O$78:O$79)*(MONTH($E140)-1)/12)*$H140</f>
        <v>0</v>
      </c>
      <c r="U140" s="227">
        <f>(SUM('1.  LRAMVA Summary'!P$54:P$77)+SUM('1.  LRAMVA Summary'!P$78:P$79)*(MONTH($E140)-1)/12)*$H140</f>
        <v>0</v>
      </c>
      <c r="V140" s="227">
        <f>(SUM('1.  LRAMVA Summary'!Q$54:Q$77)+SUM('1.  LRAMVA Summary'!Q$78:Q$79)*(MONTH($E140)-1)/12)*$H140</f>
        <v>0</v>
      </c>
      <c r="W140" s="228">
        <f t="shared" si="75"/>
        <v>0</v>
      </c>
    </row>
    <row r="141" spans="2:23" s="9" customFormat="1">
      <c r="B141" s="66"/>
      <c r="E141" s="211">
        <v>43647</v>
      </c>
      <c r="F141" s="211" t="s">
        <v>185</v>
      </c>
      <c r="G141" s="212" t="s">
        <v>67</v>
      </c>
      <c r="H141" s="237">
        <f>$C$49/12</f>
        <v>0</v>
      </c>
      <c r="I141" s="227">
        <f>(SUM('1.  LRAMVA Summary'!D$54:D$77)+SUM('1.  LRAMVA Summary'!D$78:D$79)*(MONTH($E141)-1)/12)*$H141</f>
        <v>0</v>
      </c>
      <c r="J141" s="227">
        <f>(SUM('1.  LRAMVA Summary'!E$54:E$77)+SUM('1.  LRAMVA Summary'!E$78:E$79)*(MONTH($E141)-1)/12)*$H141</f>
        <v>0</v>
      </c>
      <c r="K141" s="227">
        <f>(SUM('1.  LRAMVA Summary'!F$54:F$77)+SUM('1.  LRAMVA Summary'!F$78:F$79)*(MONTH($E141)-1)/12)*$H141</f>
        <v>0</v>
      </c>
      <c r="L141" s="227">
        <f>(SUM('1.  LRAMVA Summary'!G$54:G$77)+SUM('1.  LRAMVA Summary'!G$78:G$79)*(MONTH($E141)-1)/12)*$H141</f>
        <v>0</v>
      </c>
      <c r="M141" s="227">
        <f>(SUM('1.  LRAMVA Summary'!H$54:H$77)+SUM('1.  LRAMVA Summary'!H$78:H$79)*(MONTH($E141)-1)/12)*$H141</f>
        <v>0</v>
      </c>
      <c r="N141" s="227">
        <f>(SUM('1.  LRAMVA Summary'!I$54:I$77)+SUM('1.  LRAMVA Summary'!I$78:I$79)*(MONTH($E141)-1)/12)*$H141</f>
        <v>0</v>
      </c>
      <c r="O141" s="227">
        <f>(SUM('1.  LRAMVA Summary'!J$54:J$77)+SUM('1.  LRAMVA Summary'!J$78:J$79)*(MONTH($E141)-1)/12)*$H141</f>
        <v>0</v>
      </c>
      <c r="P141" s="227">
        <f>(SUM('1.  LRAMVA Summary'!K$54:K$77)+SUM('1.  LRAMVA Summary'!K$78:K$79)*(MONTH($E141)-1)/12)*$H141</f>
        <v>0</v>
      </c>
      <c r="Q141" s="227">
        <f>(SUM('1.  LRAMVA Summary'!L$54:L$77)+SUM('1.  LRAMVA Summary'!L$78:L$79)*(MONTH($E141)-1)/12)*$H141</f>
        <v>0</v>
      </c>
      <c r="R141" s="227">
        <f>(SUM('1.  LRAMVA Summary'!M$54:M$77)+SUM('1.  LRAMVA Summary'!M$78:M$79)*(MONTH($E141)-1)/12)*$H141</f>
        <v>0</v>
      </c>
      <c r="S141" s="227">
        <f>(SUM('1.  LRAMVA Summary'!N$54:N$77)+SUM('1.  LRAMVA Summary'!N$78:N$79)*(MONTH($E141)-1)/12)*$H141</f>
        <v>0</v>
      </c>
      <c r="T141" s="227">
        <f>(SUM('1.  LRAMVA Summary'!O$54:O$77)+SUM('1.  LRAMVA Summary'!O$78:O$79)*(MONTH($E141)-1)/12)*$H141</f>
        <v>0</v>
      </c>
      <c r="U141" s="227">
        <f>(SUM('1.  LRAMVA Summary'!P$54:P$77)+SUM('1.  LRAMVA Summary'!P$78:P$79)*(MONTH($E141)-1)/12)*$H141</f>
        <v>0</v>
      </c>
      <c r="V141" s="227">
        <f>(SUM('1.  LRAMVA Summary'!Q$54:Q$77)+SUM('1.  LRAMVA Summary'!Q$78:Q$79)*(MONTH($E141)-1)/12)*$H141</f>
        <v>0</v>
      </c>
      <c r="W141" s="228">
        <f t="shared" si="75"/>
        <v>0</v>
      </c>
    </row>
    <row r="142" spans="2:23" s="9" customFormat="1">
      <c r="B142" s="66"/>
      <c r="E142" s="211">
        <v>43678</v>
      </c>
      <c r="F142" s="211" t="s">
        <v>185</v>
      </c>
      <c r="G142" s="212" t="s">
        <v>67</v>
      </c>
      <c r="H142" s="237">
        <f t="shared" ref="H142" si="77">$C$49/12</f>
        <v>0</v>
      </c>
      <c r="I142" s="227">
        <f>(SUM('1.  LRAMVA Summary'!D$54:D$77)+SUM('1.  LRAMVA Summary'!D$78:D$79)*(MONTH($E142)-1)/12)*$H142</f>
        <v>0</v>
      </c>
      <c r="J142" s="227">
        <f>(SUM('1.  LRAMVA Summary'!E$54:E$77)+SUM('1.  LRAMVA Summary'!E$78:E$79)*(MONTH($E142)-1)/12)*$H142</f>
        <v>0</v>
      </c>
      <c r="K142" s="227">
        <f>(SUM('1.  LRAMVA Summary'!F$54:F$77)+SUM('1.  LRAMVA Summary'!F$78:F$79)*(MONTH($E142)-1)/12)*$H142</f>
        <v>0</v>
      </c>
      <c r="L142" s="227">
        <f>(SUM('1.  LRAMVA Summary'!G$54:G$77)+SUM('1.  LRAMVA Summary'!G$78:G$79)*(MONTH($E142)-1)/12)*$H142</f>
        <v>0</v>
      </c>
      <c r="M142" s="227">
        <f>(SUM('1.  LRAMVA Summary'!H$54:H$77)+SUM('1.  LRAMVA Summary'!H$78:H$79)*(MONTH($E142)-1)/12)*$H142</f>
        <v>0</v>
      </c>
      <c r="N142" s="227">
        <f>(SUM('1.  LRAMVA Summary'!I$54:I$77)+SUM('1.  LRAMVA Summary'!I$78:I$79)*(MONTH($E142)-1)/12)*$H142</f>
        <v>0</v>
      </c>
      <c r="O142" s="227">
        <f>(SUM('1.  LRAMVA Summary'!J$54:J$77)+SUM('1.  LRAMVA Summary'!J$78:J$79)*(MONTH($E142)-1)/12)*$H142</f>
        <v>0</v>
      </c>
      <c r="P142" s="227">
        <f>(SUM('1.  LRAMVA Summary'!K$54:K$77)+SUM('1.  LRAMVA Summary'!K$78:K$79)*(MONTH($E142)-1)/12)*$H142</f>
        <v>0</v>
      </c>
      <c r="Q142" s="227">
        <f>(SUM('1.  LRAMVA Summary'!L$54:L$77)+SUM('1.  LRAMVA Summary'!L$78:L$79)*(MONTH($E142)-1)/12)*$H142</f>
        <v>0</v>
      </c>
      <c r="R142" s="227">
        <f>(SUM('1.  LRAMVA Summary'!M$54:M$77)+SUM('1.  LRAMVA Summary'!M$78:M$79)*(MONTH($E142)-1)/12)*$H142</f>
        <v>0</v>
      </c>
      <c r="S142" s="227">
        <f>(SUM('1.  LRAMVA Summary'!N$54:N$77)+SUM('1.  LRAMVA Summary'!N$78:N$79)*(MONTH($E142)-1)/12)*$H142</f>
        <v>0</v>
      </c>
      <c r="T142" s="227">
        <f>(SUM('1.  LRAMVA Summary'!O$54:O$77)+SUM('1.  LRAMVA Summary'!O$78:O$79)*(MONTH($E142)-1)/12)*$H142</f>
        <v>0</v>
      </c>
      <c r="U142" s="227">
        <f>(SUM('1.  LRAMVA Summary'!P$54:P$77)+SUM('1.  LRAMVA Summary'!P$78:P$79)*(MONTH($E142)-1)/12)*$H142</f>
        <v>0</v>
      </c>
      <c r="V142" s="227">
        <f>(SUM('1.  LRAMVA Summary'!Q$54:Q$77)+SUM('1.  LRAMVA Summary'!Q$78:Q$79)*(MONTH($E142)-1)/12)*$H142</f>
        <v>0</v>
      </c>
      <c r="W142" s="228">
        <f t="shared" si="75"/>
        <v>0</v>
      </c>
    </row>
    <row r="143" spans="2:23" s="9" customFormat="1">
      <c r="B143" s="66"/>
      <c r="E143" s="211">
        <v>43709</v>
      </c>
      <c r="F143" s="211" t="s">
        <v>185</v>
      </c>
      <c r="G143" s="212" t="s">
        <v>67</v>
      </c>
      <c r="H143" s="237">
        <f>$C$49/12</f>
        <v>0</v>
      </c>
      <c r="I143" s="227">
        <f>(SUM('1.  LRAMVA Summary'!D$54:D$77)+SUM('1.  LRAMVA Summary'!D$78:D$79)*(MONTH($E143)-1)/12)*$H143</f>
        <v>0</v>
      </c>
      <c r="J143" s="227">
        <f>(SUM('1.  LRAMVA Summary'!E$54:E$77)+SUM('1.  LRAMVA Summary'!E$78:E$79)*(MONTH($E143)-1)/12)*$H143</f>
        <v>0</v>
      </c>
      <c r="K143" s="227">
        <f>(SUM('1.  LRAMVA Summary'!F$54:F$77)+SUM('1.  LRAMVA Summary'!F$78:F$79)*(MONTH($E143)-1)/12)*$H143</f>
        <v>0</v>
      </c>
      <c r="L143" s="227">
        <f>(SUM('1.  LRAMVA Summary'!G$54:G$77)+SUM('1.  LRAMVA Summary'!G$78:G$79)*(MONTH($E143)-1)/12)*$H143</f>
        <v>0</v>
      </c>
      <c r="M143" s="227">
        <f>(SUM('1.  LRAMVA Summary'!H$54:H$77)+SUM('1.  LRAMVA Summary'!H$78:H$79)*(MONTH($E143)-1)/12)*$H143</f>
        <v>0</v>
      </c>
      <c r="N143" s="227">
        <f>(SUM('1.  LRAMVA Summary'!I$54:I$77)+SUM('1.  LRAMVA Summary'!I$78:I$79)*(MONTH($E143)-1)/12)*$H143</f>
        <v>0</v>
      </c>
      <c r="O143" s="227">
        <f>(SUM('1.  LRAMVA Summary'!J$54:J$77)+SUM('1.  LRAMVA Summary'!J$78:J$79)*(MONTH($E143)-1)/12)*$H143</f>
        <v>0</v>
      </c>
      <c r="P143" s="227">
        <f>(SUM('1.  LRAMVA Summary'!K$54:K$77)+SUM('1.  LRAMVA Summary'!K$78:K$79)*(MONTH($E143)-1)/12)*$H143</f>
        <v>0</v>
      </c>
      <c r="Q143" s="227">
        <f>(SUM('1.  LRAMVA Summary'!L$54:L$77)+SUM('1.  LRAMVA Summary'!L$78:L$79)*(MONTH($E143)-1)/12)*$H143</f>
        <v>0</v>
      </c>
      <c r="R143" s="227">
        <f>(SUM('1.  LRAMVA Summary'!M$54:M$77)+SUM('1.  LRAMVA Summary'!M$78:M$79)*(MONTH($E143)-1)/12)*$H143</f>
        <v>0</v>
      </c>
      <c r="S143" s="227">
        <f>(SUM('1.  LRAMVA Summary'!N$54:N$77)+SUM('1.  LRAMVA Summary'!N$78:N$79)*(MONTH($E143)-1)/12)*$H143</f>
        <v>0</v>
      </c>
      <c r="T143" s="227">
        <f>(SUM('1.  LRAMVA Summary'!O$54:O$77)+SUM('1.  LRAMVA Summary'!O$78:O$79)*(MONTH($E143)-1)/12)*$H143</f>
        <v>0</v>
      </c>
      <c r="U143" s="227">
        <f>(SUM('1.  LRAMVA Summary'!P$54:P$77)+SUM('1.  LRAMVA Summary'!P$78:P$79)*(MONTH($E143)-1)/12)*$H143</f>
        <v>0</v>
      </c>
      <c r="V143" s="227">
        <f>(SUM('1.  LRAMVA Summary'!Q$54:Q$77)+SUM('1.  LRAMVA Summary'!Q$78:Q$79)*(MONTH($E143)-1)/12)*$H143</f>
        <v>0</v>
      </c>
      <c r="W143" s="228">
        <f t="shared" si="75"/>
        <v>0</v>
      </c>
    </row>
    <row r="144" spans="2:23" s="9" customFormat="1">
      <c r="B144" s="66"/>
      <c r="E144" s="211">
        <v>43739</v>
      </c>
      <c r="F144" s="211" t="s">
        <v>185</v>
      </c>
      <c r="G144" s="212" t="s">
        <v>68</v>
      </c>
      <c r="H144" s="237">
        <f>$C$50/12</f>
        <v>0</v>
      </c>
      <c r="I144" s="227">
        <f>(SUM('1.  LRAMVA Summary'!D$54:D$77)+SUM('1.  LRAMVA Summary'!D$78:D$79)*(MONTH($E144)-1)/12)*$H144</f>
        <v>0</v>
      </c>
      <c r="J144" s="227">
        <f>(SUM('1.  LRAMVA Summary'!E$54:E$77)+SUM('1.  LRAMVA Summary'!E$78:E$79)*(MONTH($E144)-1)/12)*$H144</f>
        <v>0</v>
      </c>
      <c r="K144" s="227">
        <f>(SUM('1.  LRAMVA Summary'!F$54:F$77)+SUM('1.  LRAMVA Summary'!F$78:F$79)*(MONTH($E144)-1)/12)*$H144</f>
        <v>0</v>
      </c>
      <c r="L144" s="227">
        <f>(SUM('1.  LRAMVA Summary'!G$54:G$77)+SUM('1.  LRAMVA Summary'!G$78:G$79)*(MONTH($E144)-1)/12)*$H144</f>
        <v>0</v>
      </c>
      <c r="M144" s="227">
        <f>(SUM('1.  LRAMVA Summary'!H$54:H$77)+SUM('1.  LRAMVA Summary'!H$78:H$79)*(MONTH($E144)-1)/12)*$H144</f>
        <v>0</v>
      </c>
      <c r="N144" s="227">
        <f>(SUM('1.  LRAMVA Summary'!I$54:I$77)+SUM('1.  LRAMVA Summary'!I$78:I$79)*(MONTH($E144)-1)/12)*$H144</f>
        <v>0</v>
      </c>
      <c r="O144" s="227">
        <f>(SUM('1.  LRAMVA Summary'!J$54:J$77)+SUM('1.  LRAMVA Summary'!J$78:J$79)*(MONTH($E144)-1)/12)*$H144</f>
        <v>0</v>
      </c>
      <c r="P144" s="227">
        <f>(SUM('1.  LRAMVA Summary'!K$54:K$77)+SUM('1.  LRAMVA Summary'!K$78:K$79)*(MONTH($E144)-1)/12)*$H144</f>
        <v>0</v>
      </c>
      <c r="Q144" s="227">
        <f>(SUM('1.  LRAMVA Summary'!L$54:L$77)+SUM('1.  LRAMVA Summary'!L$78:L$79)*(MONTH($E144)-1)/12)*$H144</f>
        <v>0</v>
      </c>
      <c r="R144" s="227">
        <f>(SUM('1.  LRAMVA Summary'!M$54:M$77)+SUM('1.  LRAMVA Summary'!M$78:M$79)*(MONTH($E144)-1)/12)*$H144</f>
        <v>0</v>
      </c>
      <c r="S144" s="227">
        <f>(SUM('1.  LRAMVA Summary'!N$54:N$77)+SUM('1.  LRAMVA Summary'!N$78:N$79)*(MONTH($E144)-1)/12)*$H144</f>
        <v>0</v>
      </c>
      <c r="T144" s="227">
        <f>(SUM('1.  LRAMVA Summary'!O$54:O$77)+SUM('1.  LRAMVA Summary'!O$78:O$79)*(MONTH($E144)-1)/12)*$H144</f>
        <v>0</v>
      </c>
      <c r="U144" s="227">
        <f>(SUM('1.  LRAMVA Summary'!P$54:P$77)+SUM('1.  LRAMVA Summary'!P$78:P$79)*(MONTH($E144)-1)/12)*$H144</f>
        <v>0</v>
      </c>
      <c r="V144" s="227">
        <f>(SUM('1.  LRAMVA Summary'!Q$54:Q$77)+SUM('1.  LRAMVA Summary'!Q$78:Q$79)*(MONTH($E144)-1)/12)*$H144</f>
        <v>0</v>
      </c>
      <c r="W144" s="228">
        <f t="shared" si="75"/>
        <v>0</v>
      </c>
    </row>
    <row r="145" spans="2:23" s="9" customFormat="1">
      <c r="B145" s="66"/>
      <c r="E145" s="211">
        <v>43770</v>
      </c>
      <c r="F145" s="211" t="s">
        <v>185</v>
      </c>
      <c r="G145" s="212" t="s">
        <v>68</v>
      </c>
      <c r="H145" s="237">
        <f t="shared" ref="H145:H146" si="78">$C$50/12</f>
        <v>0</v>
      </c>
      <c r="I145" s="227">
        <f>(SUM('1.  LRAMVA Summary'!D$54:D$77)+SUM('1.  LRAMVA Summary'!D$78:D$79)*(MONTH($E145)-1)/12)*$H145</f>
        <v>0</v>
      </c>
      <c r="J145" s="227">
        <f>(SUM('1.  LRAMVA Summary'!E$54:E$77)+SUM('1.  LRAMVA Summary'!E$78:E$79)*(MONTH($E145)-1)/12)*$H145</f>
        <v>0</v>
      </c>
      <c r="K145" s="227">
        <f>(SUM('1.  LRAMVA Summary'!F$54:F$77)+SUM('1.  LRAMVA Summary'!F$78:F$79)*(MONTH($E145)-1)/12)*$H145</f>
        <v>0</v>
      </c>
      <c r="L145" s="227">
        <f>(SUM('1.  LRAMVA Summary'!G$54:G$77)+SUM('1.  LRAMVA Summary'!G$78:G$79)*(MONTH($E145)-1)/12)*$H145</f>
        <v>0</v>
      </c>
      <c r="M145" s="227">
        <f>(SUM('1.  LRAMVA Summary'!H$54:H$77)+SUM('1.  LRAMVA Summary'!H$78:H$79)*(MONTH($E145)-1)/12)*$H145</f>
        <v>0</v>
      </c>
      <c r="N145" s="227">
        <f>(SUM('1.  LRAMVA Summary'!I$54:I$77)+SUM('1.  LRAMVA Summary'!I$78:I$79)*(MONTH($E145)-1)/12)*$H145</f>
        <v>0</v>
      </c>
      <c r="O145" s="227">
        <f>(SUM('1.  LRAMVA Summary'!J$54:J$77)+SUM('1.  LRAMVA Summary'!J$78:J$79)*(MONTH($E145)-1)/12)*$H145</f>
        <v>0</v>
      </c>
      <c r="P145" s="227">
        <f>(SUM('1.  LRAMVA Summary'!K$54:K$77)+SUM('1.  LRAMVA Summary'!K$78:K$79)*(MONTH($E145)-1)/12)*$H145</f>
        <v>0</v>
      </c>
      <c r="Q145" s="227">
        <f>(SUM('1.  LRAMVA Summary'!L$54:L$77)+SUM('1.  LRAMVA Summary'!L$78:L$79)*(MONTH($E145)-1)/12)*$H145</f>
        <v>0</v>
      </c>
      <c r="R145" s="227">
        <f>(SUM('1.  LRAMVA Summary'!M$54:M$77)+SUM('1.  LRAMVA Summary'!M$78:M$79)*(MONTH($E145)-1)/12)*$H145</f>
        <v>0</v>
      </c>
      <c r="S145" s="227">
        <f>(SUM('1.  LRAMVA Summary'!N$54:N$77)+SUM('1.  LRAMVA Summary'!N$78:N$79)*(MONTH($E145)-1)/12)*$H145</f>
        <v>0</v>
      </c>
      <c r="T145" s="227">
        <f>(SUM('1.  LRAMVA Summary'!O$54:O$77)+SUM('1.  LRAMVA Summary'!O$78:O$79)*(MONTH($E145)-1)/12)*$H145</f>
        <v>0</v>
      </c>
      <c r="U145" s="227">
        <f>(SUM('1.  LRAMVA Summary'!P$54:P$77)+SUM('1.  LRAMVA Summary'!P$78:P$79)*(MONTH($E145)-1)/12)*$H145</f>
        <v>0</v>
      </c>
      <c r="V145" s="227">
        <f>(SUM('1.  LRAMVA Summary'!Q$54:Q$77)+SUM('1.  LRAMVA Summary'!Q$78:Q$79)*(MONTH($E145)-1)/12)*$H145</f>
        <v>0</v>
      </c>
      <c r="W145" s="228">
        <f t="shared" si="75"/>
        <v>0</v>
      </c>
    </row>
    <row r="146" spans="2:23" s="9" customFormat="1">
      <c r="B146" s="66"/>
      <c r="E146" s="211">
        <v>43800</v>
      </c>
      <c r="F146" s="211" t="s">
        <v>185</v>
      </c>
      <c r="G146" s="212" t="s">
        <v>68</v>
      </c>
      <c r="H146" s="237">
        <f t="shared" si="78"/>
        <v>0</v>
      </c>
      <c r="I146" s="227">
        <f>(SUM('1.  LRAMVA Summary'!D$54:D$77)+SUM('1.  LRAMVA Summary'!D$78:D$79)*(MONTH($E146)-1)/12)*$H146</f>
        <v>0</v>
      </c>
      <c r="J146" s="227">
        <f>(SUM('1.  LRAMVA Summary'!E$54:E$77)+SUM('1.  LRAMVA Summary'!E$78:E$79)*(MONTH($E146)-1)/12)*$H146</f>
        <v>0</v>
      </c>
      <c r="K146" s="227">
        <f>(SUM('1.  LRAMVA Summary'!F$54:F$77)+SUM('1.  LRAMVA Summary'!F$78:F$79)*(MONTH($E146)-1)/12)*$H146</f>
        <v>0</v>
      </c>
      <c r="L146" s="227">
        <f>(SUM('1.  LRAMVA Summary'!G$54:G$77)+SUM('1.  LRAMVA Summary'!G$78:G$79)*(MONTH($E146)-1)/12)*$H146</f>
        <v>0</v>
      </c>
      <c r="M146" s="227">
        <f>(SUM('1.  LRAMVA Summary'!H$54:H$77)+SUM('1.  LRAMVA Summary'!H$78:H$79)*(MONTH($E146)-1)/12)*$H146</f>
        <v>0</v>
      </c>
      <c r="N146" s="227">
        <f>(SUM('1.  LRAMVA Summary'!I$54:I$77)+SUM('1.  LRAMVA Summary'!I$78:I$79)*(MONTH($E146)-1)/12)*$H146</f>
        <v>0</v>
      </c>
      <c r="O146" s="227">
        <f>(SUM('1.  LRAMVA Summary'!J$54:J$77)+SUM('1.  LRAMVA Summary'!J$78:J$79)*(MONTH($E146)-1)/12)*$H146</f>
        <v>0</v>
      </c>
      <c r="P146" s="227">
        <f>(SUM('1.  LRAMVA Summary'!K$54:K$77)+SUM('1.  LRAMVA Summary'!K$78:K$79)*(MONTH($E146)-1)/12)*$H146</f>
        <v>0</v>
      </c>
      <c r="Q146" s="227">
        <f>(SUM('1.  LRAMVA Summary'!L$54:L$77)+SUM('1.  LRAMVA Summary'!L$78:L$79)*(MONTH($E146)-1)/12)*$H146</f>
        <v>0</v>
      </c>
      <c r="R146" s="227">
        <f>(SUM('1.  LRAMVA Summary'!M$54:M$77)+SUM('1.  LRAMVA Summary'!M$78:M$79)*(MONTH($E146)-1)/12)*$H146</f>
        <v>0</v>
      </c>
      <c r="S146" s="227">
        <f>(SUM('1.  LRAMVA Summary'!N$54:N$77)+SUM('1.  LRAMVA Summary'!N$78:N$79)*(MONTH($E146)-1)/12)*$H146</f>
        <v>0</v>
      </c>
      <c r="T146" s="227">
        <f>(SUM('1.  LRAMVA Summary'!O$54:O$77)+SUM('1.  LRAMVA Summary'!O$78:O$79)*(MONTH($E146)-1)/12)*$H146</f>
        <v>0</v>
      </c>
      <c r="U146" s="227">
        <f>(SUM('1.  LRAMVA Summary'!P$54:P$77)+SUM('1.  LRAMVA Summary'!P$78:P$79)*(MONTH($E146)-1)/12)*$H146</f>
        <v>0</v>
      </c>
      <c r="V146" s="227">
        <f>(SUM('1.  LRAMVA Summary'!Q$54:Q$77)+SUM('1.  LRAMVA Summary'!Q$78:Q$79)*(MONTH($E146)-1)/12)*$H146</f>
        <v>0</v>
      </c>
      <c r="W146" s="228">
        <f t="shared" si="75"/>
        <v>0</v>
      </c>
    </row>
    <row r="147" spans="2:23" s="9" customFormat="1" ht="15.75" thickBot="1">
      <c r="B147" s="66"/>
      <c r="E147" s="213" t="s">
        <v>468</v>
      </c>
      <c r="F147" s="213"/>
      <c r="G147" s="214"/>
      <c r="H147" s="215"/>
      <c r="I147" s="216">
        <f>SUM(I134:I146)</f>
        <v>2606.0366811382046</v>
      </c>
      <c r="J147" s="216">
        <f>SUM(J134:J146)</f>
        <v>836.97812789515467</v>
      </c>
      <c r="K147" s="216">
        <f t="shared" ref="K147:O147" si="79">SUM(K134:K146)</f>
        <v>1329.7678310867716</v>
      </c>
      <c r="L147" s="216">
        <f t="shared" si="79"/>
        <v>1418.3454954934266</v>
      </c>
      <c r="M147" s="216">
        <f t="shared" si="79"/>
        <v>5049.1309771227243</v>
      </c>
      <c r="N147" s="216">
        <f t="shared" si="79"/>
        <v>0</v>
      </c>
      <c r="O147" s="216">
        <f t="shared" si="79"/>
        <v>0</v>
      </c>
      <c r="P147" s="216">
        <f t="shared" ref="P147:V147" si="80">SUM(P134:P146)</f>
        <v>-363.10740361350986</v>
      </c>
      <c r="Q147" s="216">
        <f t="shared" si="80"/>
        <v>0</v>
      </c>
      <c r="R147" s="216">
        <f t="shared" si="80"/>
        <v>0</v>
      </c>
      <c r="S147" s="216">
        <f t="shared" si="80"/>
        <v>0</v>
      </c>
      <c r="T147" s="216">
        <f t="shared" si="80"/>
        <v>0</v>
      </c>
      <c r="U147" s="216">
        <f t="shared" si="80"/>
        <v>0</v>
      </c>
      <c r="V147" s="216">
        <f t="shared" si="80"/>
        <v>0</v>
      </c>
      <c r="W147" s="216">
        <f>SUM(W134:W146)</f>
        <v>10877.151709122772</v>
      </c>
    </row>
    <row r="148" spans="2:23" s="9" customFormat="1" ht="15.75" thickTop="1">
      <c r="B148" s="66"/>
      <c r="E148" s="217" t="s">
        <v>66</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432</v>
      </c>
      <c r="F149" s="222"/>
      <c r="G149" s="223"/>
      <c r="H149" s="224"/>
      <c r="I149" s="225">
        <f>I147+I148</f>
        <v>2606.0366811382046</v>
      </c>
      <c r="J149" s="225">
        <f t="shared" ref="J149" si="81">J147+J148</f>
        <v>836.97812789515467</v>
      </c>
      <c r="K149" s="225">
        <f t="shared" ref="K149" si="82">K147+K148</f>
        <v>1329.7678310867716</v>
      </c>
      <c r="L149" s="225">
        <f t="shared" ref="L149" si="83">L147+L148</f>
        <v>1418.3454954934266</v>
      </c>
      <c r="M149" s="225">
        <f t="shared" ref="M149" si="84">M147+M148</f>
        <v>5049.1309771227243</v>
      </c>
      <c r="N149" s="225">
        <f t="shared" ref="N149" si="85">N147+N148</f>
        <v>0</v>
      </c>
      <c r="O149" s="225">
        <f t="shared" ref="O149:V149" si="86">O147+O148</f>
        <v>0</v>
      </c>
      <c r="P149" s="225">
        <f t="shared" si="86"/>
        <v>-363.10740361350986</v>
      </c>
      <c r="Q149" s="225">
        <f t="shared" si="86"/>
        <v>0</v>
      </c>
      <c r="R149" s="225">
        <f t="shared" si="86"/>
        <v>0</v>
      </c>
      <c r="S149" s="225">
        <f t="shared" si="86"/>
        <v>0</v>
      </c>
      <c r="T149" s="225">
        <f t="shared" si="86"/>
        <v>0</v>
      </c>
      <c r="U149" s="225">
        <f t="shared" si="86"/>
        <v>0</v>
      </c>
      <c r="V149" s="225">
        <f t="shared" si="86"/>
        <v>0</v>
      </c>
      <c r="W149" s="225">
        <f>W147+W148</f>
        <v>10877.151709122772</v>
      </c>
    </row>
    <row r="150" spans="2:23" s="9" customFormat="1">
      <c r="B150" s="66"/>
      <c r="E150" s="211">
        <v>43831</v>
      </c>
      <c r="F150" s="211" t="s">
        <v>186</v>
      </c>
      <c r="G150" s="212" t="s">
        <v>64</v>
      </c>
      <c r="H150" s="237">
        <f>$C$51/12</f>
        <v>0</v>
      </c>
      <c r="I150" s="227">
        <f>(SUM('1.  LRAMVA Summary'!D$54:D$80)+SUM('1.  LRAMVA Summary'!D$81:D$82)*(MONTH($E150)-1)/12)*$H150</f>
        <v>0</v>
      </c>
      <c r="J150" s="227">
        <f>(SUM('1.  LRAMVA Summary'!E$54:E$80)+SUM('1.  LRAMVA Summary'!E$81:E$82)*(MONTH($E150)-1)/12)*$H150</f>
        <v>0</v>
      </c>
      <c r="K150" s="227">
        <f>(SUM('1.  LRAMVA Summary'!F$54:F$80)+SUM('1.  LRAMVA Summary'!F$81:F$82)*(MONTH($E150)-1)/12)*$H150</f>
        <v>0</v>
      </c>
      <c r="L150" s="227">
        <f>(SUM('1.  LRAMVA Summary'!G$54:G$80)+SUM('1.  LRAMVA Summary'!G$81:G$82)*(MONTH($E150)-1)/12)*$H150</f>
        <v>0</v>
      </c>
      <c r="M150" s="227">
        <f>(SUM('1.  LRAMVA Summary'!H$54:H$80)+SUM('1.  LRAMVA Summary'!H$81:H$82)*(MONTH($E150)-1)/12)*$H150</f>
        <v>0</v>
      </c>
      <c r="N150" s="227">
        <f>(SUM('1.  LRAMVA Summary'!I$54:I$80)+SUM('1.  LRAMVA Summary'!I$81:I$82)*(MONTH($E150)-1)/12)*$H150</f>
        <v>0</v>
      </c>
      <c r="O150" s="227">
        <f>(SUM('1.  LRAMVA Summary'!J$54:J$80)+SUM('1.  LRAMVA Summary'!J$81:J$82)*(MONTH($E150)-1)/12)*$H150</f>
        <v>0</v>
      </c>
      <c r="P150" s="227">
        <f>(SUM('1.  LRAMVA Summary'!K$54:K$80)+SUM('1.  LRAMVA Summary'!K$81:K$82)*(MONTH($E150)-1)/12)*$H150</f>
        <v>0</v>
      </c>
      <c r="Q150" s="227">
        <f>(SUM('1.  LRAMVA Summary'!L$54:L$80)+SUM('1.  LRAMVA Summary'!L$81:L$82)*(MONTH($E150)-1)/12)*$H150</f>
        <v>0</v>
      </c>
      <c r="R150" s="227">
        <f>(SUM('1.  LRAMVA Summary'!M$54:M$80)+SUM('1.  LRAMVA Summary'!M$81:M$82)*(MONTH($E150)-1)/12)*$H150</f>
        <v>0</v>
      </c>
      <c r="S150" s="227">
        <f>(SUM('1.  LRAMVA Summary'!N$54:N$80)+SUM('1.  LRAMVA Summary'!N$81:N$82)*(MONTH($E150)-1)/12)*$H150</f>
        <v>0</v>
      </c>
      <c r="T150" s="227">
        <f>(SUM('1.  LRAMVA Summary'!O$54:O$80)+SUM('1.  LRAMVA Summary'!O$81:O$82)*(MONTH($E150)-1)/12)*$H150</f>
        <v>0</v>
      </c>
      <c r="U150" s="227">
        <f>(SUM('1.  LRAMVA Summary'!P$54:P$80)+SUM('1.  LRAMVA Summary'!P$81:P$82)*(MONTH($E150)-1)/12)*$H150</f>
        <v>0</v>
      </c>
      <c r="V150" s="227">
        <f>(SUM('1.  LRAMVA Summary'!Q$54:Q$80)+SUM('1.  LRAMVA Summary'!Q$81:Q$82)*(MONTH($E150)-1)/12)*$H150</f>
        <v>0</v>
      </c>
      <c r="W150" s="228">
        <f>SUM(I150:V150)</f>
        <v>0</v>
      </c>
    </row>
    <row r="151" spans="2:23" s="9" customFormat="1">
      <c r="B151" s="66"/>
      <c r="E151" s="211">
        <v>43862</v>
      </c>
      <c r="F151" s="211" t="s">
        <v>186</v>
      </c>
      <c r="G151" s="212" t="s">
        <v>64</v>
      </c>
      <c r="H151" s="237">
        <f t="shared" ref="H151:H152" si="87">$C$51/12</f>
        <v>0</v>
      </c>
      <c r="I151" s="227">
        <f>(SUM('1.  LRAMVA Summary'!D$54:D$80)+SUM('1.  LRAMVA Summary'!D$81:D$82)*(MONTH($E151)-1)/12)*$H151</f>
        <v>0</v>
      </c>
      <c r="J151" s="227">
        <f>(SUM('1.  LRAMVA Summary'!E$54:E$80)+SUM('1.  LRAMVA Summary'!E$81:E$82)*(MONTH($E151)-1)/12)*$H151</f>
        <v>0</v>
      </c>
      <c r="K151" s="227">
        <f>(SUM('1.  LRAMVA Summary'!F$54:F$80)+SUM('1.  LRAMVA Summary'!F$81:F$82)*(MONTH($E151)-1)/12)*$H151</f>
        <v>0</v>
      </c>
      <c r="L151" s="227">
        <f>(SUM('1.  LRAMVA Summary'!G$54:G$80)+SUM('1.  LRAMVA Summary'!G$81:G$82)*(MONTH($E151)-1)/12)*$H151</f>
        <v>0</v>
      </c>
      <c r="M151" s="227">
        <f>(SUM('1.  LRAMVA Summary'!H$54:H$80)+SUM('1.  LRAMVA Summary'!H$81:H$82)*(MONTH($E151)-1)/12)*$H151</f>
        <v>0</v>
      </c>
      <c r="N151" s="227">
        <f>(SUM('1.  LRAMVA Summary'!I$54:I$80)+SUM('1.  LRAMVA Summary'!I$81:I$82)*(MONTH($E151)-1)/12)*$H151</f>
        <v>0</v>
      </c>
      <c r="O151" s="227">
        <f>(SUM('1.  LRAMVA Summary'!J$54:J$80)+SUM('1.  LRAMVA Summary'!J$81:J$82)*(MONTH($E151)-1)/12)*$H151</f>
        <v>0</v>
      </c>
      <c r="P151" s="227">
        <f>(SUM('1.  LRAMVA Summary'!K$54:K$80)+SUM('1.  LRAMVA Summary'!K$81:K$82)*(MONTH($E151)-1)/12)*$H151</f>
        <v>0</v>
      </c>
      <c r="Q151" s="227">
        <f>(SUM('1.  LRAMVA Summary'!L$54:L$80)+SUM('1.  LRAMVA Summary'!L$81:L$82)*(MONTH($E151)-1)/12)*$H151</f>
        <v>0</v>
      </c>
      <c r="R151" s="227">
        <f>(SUM('1.  LRAMVA Summary'!M$54:M$80)+SUM('1.  LRAMVA Summary'!M$81:M$82)*(MONTH($E151)-1)/12)*$H151</f>
        <v>0</v>
      </c>
      <c r="S151" s="227">
        <f>(SUM('1.  LRAMVA Summary'!N$54:N$80)+SUM('1.  LRAMVA Summary'!N$81:N$82)*(MONTH($E151)-1)/12)*$H151</f>
        <v>0</v>
      </c>
      <c r="T151" s="227">
        <f>(SUM('1.  LRAMVA Summary'!O$54:O$80)+SUM('1.  LRAMVA Summary'!O$81:O$82)*(MONTH($E151)-1)/12)*$H151</f>
        <v>0</v>
      </c>
      <c r="U151" s="227">
        <f>(SUM('1.  LRAMVA Summary'!P$54:P$80)+SUM('1.  LRAMVA Summary'!P$81:P$82)*(MONTH($E151)-1)/12)*$H151</f>
        <v>0</v>
      </c>
      <c r="V151" s="227">
        <f>(SUM('1.  LRAMVA Summary'!Q$54:Q$80)+SUM('1.  LRAMVA Summary'!Q$81:Q$82)*(MONTH($E151)-1)/12)*$H151</f>
        <v>0</v>
      </c>
      <c r="W151" s="228">
        <f t="shared" ref="W151:W160" si="88">SUM(I151:V151)</f>
        <v>0</v>
      </c>
    </row>
    <row r="152" spans="2:23" s="9" customFormat="1">
      <c r="B152" s="66"/>
      <c r="E152" s="211">
        <v>43891</v>
      </c>
      <c r="F152" s="211" t="s">
        <v>186</v>
      </c>
      <c r="G152" s="212" t="s">
        <v>64</v>
      </c>
      <c r="H152" s="237">
        <f t="shared" si="87"/>
        <v>0</v>
      </c>
      <c r="I152" s="227">
        <f>(SUM('1.  LRAMVA Summary'!D$54:D$80)+SUM('1.  LRAMVA Summary'!D$81:D$82)*(MONTH($E152)-1)/12)*$H152</f>
        <v>0</v>
      </c>
      <c r="J152" s="227">
        <f>(SUM('1.  LRAMVA Summary'!E$54:E$80)+SUM('1.  LRAMVA Summary'!E$81:E$82)*(MONTH($E152)-1)/12)*$H152</f>
        <v>0</v>
      </c>
      <c r="K152" s="227">
        <f>(SUM('1.  LRAMVA Summary'!F$54:F$80)+SUM('1.  LRAMVA Summary'!F$81:F$82)*(MONTH($E152)-1)/12)*$H152</f>
        <v>0</v>
      </c>
      <c r="L152" s="227">
        <f>(SUM('1.  LRAMVA Summary'!G$54:G$80)+SUM('1.  LRAMVA Summary'!G$81:G$82)*(MONTH($E152)-1)/12)*$H152</f>
        <v>0</v>
      </c>
      <c r="M152" s="227">
        <f>(SUM('1.  LRAMVA Summary'!H$54:H$80)+SUM('1.  LRAMVA Summary'!H$81:H$82)*(MONTH($E152)-1)/12)*$H152</f>
        <v>0</v>
      </c>
      <c r="N152" s="227">
        <f>(SUM('1.  LRAMVA Summary'!I$54:I$80)+SUM('1.  LRAMVA Summary'!I$81:I$82)*(MONTH($E152)-1)/12)*$H152</f>
        <v>0</v>
      </c>
      <c r="O152" s="227">
        <f>(SUM('1.  LRAMVA Summary'!J$54:J$80)+SUM('1.  LRAMVA Summary'!J$81:J$82)*(MONTH($E152)-1)/12)*$H152</f>
        <v>0</v>
      </c>
      <c r="P152" s="227">
        <f>(SUM('1.  LRAMVA Summary'!K$54:K$80)+SUM('1.  LRAMVA Summary'!K$81:K$82)*(MONTH($E152)-1)/12)*$H152</f>
        <v>0</v>
      </c>
      <c r="Q152" s="227">
        <f>(SUM('1.  LRAMVA Summary'!L$54:L$80)+SUM('1.  LRAMVA Summary'!L$81:L$82)*(MONTH($E152)-1)/12)*$H152</f>
        <v>0</v>
      </c>
      <c r="R152" s="227">
        <f>(SUM('1.  LRAMVA Summary'!M$54:M$80)+SUM('1.  LRAMVA Summary'!M$81:M$82)*(MONTH($E152)-1)/12)*$H152</f>
        <v>0</v>
      </c>
      <c r="S152" s="227">
        <f>(SUM('1.  LRAMVA Summary'!N$54:N$80)+SUM('1.  LRAMVA Summary'!N$81:N$82)*(MONTH($E152)-1)/12)*$H152</f>
        <v>0</v>
      </c>
      <c r="T152" s="227">
        <f>(SUM('1.  LRAMVA Summary'!O$54:O$80)+SUM('1.  LRAMVA Summary'!O$81:O$82)*(MONTH($E152)-1)/12)*$H152</f>
        <v>0</v>
      </c>
      <c r="U152" s="227">
        <f>(SUM('1.  LRAMVA Summary'!P$54:P$80)+SUM('1.  LRAMVA Summary'!P$81:P$82)*(MONTH($E152)-1)/12)*$H152</f>
        <v>0</v>
      </c>
      <c r="V152" s="227">
        <f>(SUM('1.  LRAMVA Summary'!Q$54:Q$80)+SUM('1.  LRAMVA Summary'!Q$81:Q$82)*(MONTH($E152)-1)/12)*$H152</f>
        <v>0</v>
      </c>
      <c r="W152" s="228">
        <f t="shared" si="88"/>
        <v>0</v>
      </c>
    </row>
    <row r="153" spans="2:23" s="9" customFormat="1">
      <c r="B153" s="66"/>
      <c r="E153" s="211">
        <v>43922</v>
      </c>
      <c r="F153" s="211" t="s">
        <v>186</v>
      </c>
      <c r="G153" s="212" t="s">
        <v>65</v>
      </c>
      <c r="H153" s="237">
        <f>$C$52/12</f>
        <v>0</v>
      </c>
      <c r="I153" s="227">
        <f>(SUM('1.  LRAMVA Summary'!D$54:D$80)+SUM('1.  LRAMVA Summary'!D$81:D$82)*(MONTH($E153)-1)/12)*$H153</f>
        <v>0</v>
      </c>
      <c r="J153" s="227">
        <f>(SUM('1.  LRAMVA Summary'!E$54:E$80)+SUM('1.  LRAMVA Summary'!E$81:E$82)*(MONTH($E153)-1)/12)*$H153</f>
        <v>0</v>
      </c>
      <c r="K153" s="227">
        <f>(SUM('1.  LRAMVA Summary'!F$54:F$80)+SUM('1.  LRAMVA Summary'!F$81:F$82)*(MONTH($E153)-1)/12)*$H153</f>
        <v>0</v>
      </c>
      <c r="L153" s="227">
        <f>(SUM('1.  LRAMVA Summary'!G$54:G$80)+SUM('1.  LRAMVA Summary'!G$81:G$82)*(MONTH($E153)-1)/12)*$H153</f>
        <v>0</v>
      </c>
      <c r="M153" s="227">
        <f>(SUM('1.  LRAMVA Summary'!H$54:H$80)+SUM('1.  LRAMVA Summary'!H$81:H$82)*(MONTH($E153)-1)/12)*$H153</f>
        <v>0</v>
      </c>
      <c r="N153" s="227">
        <f>(SUM('1.  LRAMVA Summary'!I$54:I$80)+SUM('1.  LRAMVA Summary'!I$81:I$82)*(MONTH($E153)-1)/12)*$H153</f>
        <v>0</v>
      </c>
      <c r="O153" s="227">
        <f>(SUM('1.  LRAMVA Summary'!J$54:J$80)+SUM('1.  LRAMVA Summary'!J$81:J$82)*(MONTH($E153)-1)/12)*$H153</f>
        <v>0</v>
      </c>
      <c r="P153" s="227">
        <f>(SUM('1.  LRAMVA Summary'!K$54:K$80)+SUM('1.  LRAMVA Summary'!K$81:K$82)*(MONTH($E153)-1)/12)*$H153</f>
        <v>0</v>
      </c>
      <c r="Q153" s="227">
        <f>(SUM('1.  LRAMVA Summary'!L$54:L$80)+SUM('1.  LRAMVA Summary'!L$81:L$82)*(MONTH($E153)-1)/12)*$H153</f>
        <v>0</v>
      </c>
      <c r="R153" s="227">
        <f>(SUM('1.  LRAMVA Summary'!M$54:M$80)+SUM('1.  LRAMVA Summary'!M$81:M$82)*(MONTH($E153)-1)/12)*$H153</f>
        <v>0</v>
      </c>
      <c r="S153" s="227">
        <f>(SUM('1.  LRAMVA Summary'!N$54:N$80)+SUM('1.  LRAMVA Summary'!N$81:N$82)*(MONTH($E153)-1)/12)*$H153</f>
        <v>0</v>
      </c>
      <c r="T153" s="227">
        <f>(SUM('1.  LRAMVA Summary'!O$54:O$80)+SUM('1.  LRAMVA Summary'!O$81:O$82)*(MONTH($E153)-1)/12)*$H153</f>
        <v>0</v>
      </c>
      <c r="U153" s="227">
        <f>(SUM('1.  LRAMVA Summary'!P$54:P$80)+SUM('1.  LRAMVA Summary'!P$81:P$82)*(MONTH($E153)-1)/12)*$H153</f>
        <v>0</v>
      </c>
      <c r="V153" s="227">
        <f>(SUM('1.  LRAMVA Summary'!Q$54:Q$80)+SUM('1.  LRAMVA Summary'!Q$81:Q$82)*(MONTH($E153)-1)/12)*$H153</f>
        <v>0</v>
      </c>
      <c r="W153" s="228">
        <f t="shared" si="88"/>
        <v>0</v>
      </c>
    </row>
    <row r="154" spans="2:23" s="9" customFormat="1">
      <c r="B154" s="66"/>
      <c r="E154" s="211">
        <v>43952</v>
      </c>
      <c r="F154" s="211" t="s">
        <v>186</v>
      </c>
      <c r="G154" s="212" t="s">
        <v>65</v>
      </c>
      <c r="H154" s="237">
        <f t="shared" ref="H154:H155" si="89">$C$52/12</f>
        <v>0</v>
      </c>
      <c r="I154" s="227">
        <f>(SUM('1.  LRAMVA Summary'!D$54:D$80)+SUM('1.  LRAMVA Summary'!D$81:D$82)*(MONTH($E154)-1)/12)*$H154</f>
        <v>0</v>
      </c>
      <c r="J154" s="227">
        <f>(SUM('1.  LRAMVA Summary'!E$54:E$80)+SUM('1.  LRAMVA Summary'!E$81:E$82)*(MONTH($E154)-1)/12)*$H154</f>
        <v>0</v>
      </c>
      <c r="K154" s="227">
        <f>(SUM('1.  LRAMVA Summary'!F$54:F$80)+SUM('1.  LRAMVA Summary'!F$81:F$82)*(MONTH($E154)-1)/12)*$H154</f>
        <v>0</v>
      </c>
      <c r="L154" s="227">
        <f>(SUM('1.  LRAMVA Summary'!G$54:G$80)+SUM('1.  LRAMVA Summary'!G$81:G$82)*(MONTH($E154)-1)/12)*$H154</f>
        <v>0</v>
      </c>
      <c r="M154" s="227">
        <f>(SUM('1.  LRAMVA Summary'!H$54:H$80)+SUM('1.  LRAMVA Summary'!H$81:H$82)*(MONTH($E154)-1)/12)*$H154</f>
        <v>0</v>
      </c>
      <c r="N154" s="227">
        <f>(SUM('1.  LRAMVA Summary'!I$54:I$80)+SUM('1.  LRAMVA Summary'!I$81:I$82)*(MONTH($E154)-1)/12)*$H154</f>
        <v>0</v>
      </c>
      <c r="O154" s="227">
        <f>(SUM('1.  LRAMVA Summary'!J$54:J$80)+SUM('1.  LRAMVA Summary'!J$81:J$82)*(MONTH($E154)-1)/12)*$H154</f>
        <v>0</v>
      </c>
      <c r="P154" s="227">
        <f>(SUM('1.  LRAMVA Summary'!K$54:K$80)+SUM('1.  LRAMVA Summary'!K$81:K$82)*(MONTH($E154)-1)/12)*$H154</f>
        <v>0</v>
      </c>
      <c r="Q154" s="227">
        <f>(SUM('1.  LRAMVA Summary'!L$54:L$80)+SUM('1.  LRAMVA Summary'!L$81:L$82)*(MONTH($E154)-1)/12)*$H154</f>
        <v>0</v>
      </c>
      <c r="R154" s="227">
        <f>(SUM('1.  LRAMVA Summary'!M$54:M$80)+SUM('1.  LRAMVA Summary'!M$81:M$82)*(MONTH($E154)-1)/12)*$H154</f>
        <v>0</v>
      </c>
      <c r="S154" s="227">
        <f>(SUM('1.  LRAMVA Summary'!N$54:N$80)+SUM('1.  LRAMVA Summary'!N$81:N$82)*(MONTH($E154)-1)/12)*$H154</f>
        <v>0</v>
      </c>
      <c r="T154" s="227">
        <f>(SUM('1.  LRAMVA Summary'!O$54:O$80)+SUM('1.  LRAMVA Summary'!O$81:O$82)*(MONTH($E154)-1)/12)*$H154</f>
        <v>0</v>
      </c>
      <c r="U154" s="227">
        <f>(SUM('1.  LRAMVA Summary'!P$54:P$80)+SUM('1.  LRAMVA Summary'!P$81:P$82)*(MONTH($E154)-1)/12)*$H154</f>
        <v>0</v>
      </c>
      <c r="V154" s="227">
        <f>(SUM('1.  LRAMVA Summary'!Q$54:Q$80)+SUM('1.  LRAMVA Summary'!Q$81:Q$82)*(MONTH($E154)-1)/12)*$H154</f>
        <v>0</v>
      </c>
      <c r="W154" s="228">
        <f t="shared" si="88"/>
        <v>0</v>
      </c>
    </row>
    <row r="155" spans="2:23" s="9" customFormat="1">
      <c r="B155" s="66"/>
      <c r="E155" s="211">
        <v>43983</v>
      </c>
      <c r="F155" s="211" t="s">
        <v>186</v>
      </c>
      <c r="G155" s="212" t="s">
        <v>65</v>
      </c>
      <c r="H155" s="237">
        <f t="shared" si="89"/>
        <v>0</v>
      </c>
      <c r="I155" s="227">
        <f>(SUM('1.  LRAMVA Summary'!D$54:D$80)+SUM('1.  LRAMVA Summary'!D$81:D$82)*(MONTH($E155)-1)/12)*$H155</f>
        <v>0</v>
      </c>
      <c r="J155" s="227">
        <f>(SUM('1.  LRAMVA Summary'!E$54:E$80)+SUM('1.  LRAMVA Summary'!E$81:E$82)*(MONTH($E155)-1)/12)*$H155</f>
        <v>0</v>
      </c>
      <c r="K155" s="227">
        <f>(SUM('1.  LRAMVA Summary'!F$54:F$80)+SUM('1.  LRAMVA Summary'!F$81:F$82)*(MONTH($E155)-1)/12)*$H155</f>
        <v>0</v>
      </c>
      <c r="L155" s="227">
        <f>(SUM('1.  LRAMVA Summary'!G$54:G$80)+SUM('1.  LRAMVA Summary'!G$81:G$82)*(MONTH($E155)-1)/12)*$H155</f>
        <v>0</v>
      </c>
      <c r="M155" s="227">
        <f>(SUM('1.  LRAMVA Summary'!H$54:H$80)+SUM('1.  LRAMVA Summary'!H$81:H$82)*(MONTH($E155)-1)/12)*$H155</f>
        <v>0</v>
      </c>
      <c r="N155" s="227">
        <f>(SUM('1.  LRAMVA Summary'!I$54:I$80)+SUM('1.  LRAMVA Summary'!I$81:I$82)*(MONTH($E155)-1)/12)*$H155</f>
        <v>0</v>
      </c>
      <c r="O155" s="227">
        <f>(SUM('1.  LRAMVA Summary'!J$54:J$80)+SUM('1.  LRAMVA Summary'!J$81:J$82)*(MONTH($E155)-1)/12)*$H155</f>
        <v>0</v>
      </c>
      <c r="P155" s="227">
        <f>(SUM('1.  LRAMVA Summary'!K$54:K$80)+SUM('1.  LRAMVA Summary'!K$81:K$82)*(MONTH($E155)-1)/12)*$H155</f>
        <v>0</v>
      </c>
      <c r="Q155" s="227">
        <f>(SUM('1.  LRAMVA Summary'!L$54:L$80)+SUM('1.  LRAMVA Summary'!L$81:L$82)*(MONTH($E155)-1)/12)*$H155</f>
        <v>0</v>
      </c>
      <c r="R155" s="227">
        <f>(SUM('1.  LRAMVA Summary'!M$54:M$80)+SUM('1.  LRAMVA Summary'!M$81:M$82)*(MONTH($E155)-1)/12)*$H155</f>
        <v>0</v>
      </c>
      <c r="S155" s="227">
        <f>(SUM('1.  LRAMVA Summary'!N$54:N$80)+SUM('1.  LRAMVA Summary'!N$81:N$82)*(MONTH($E155)-1)/12)*$H155</f>
        <v>0</v>
      </c>
      <c r="T155" s="227">
        <f>(SUM('1.  LRAMVA Summary'!O$54:O$80)+SUM('1.  LRAMVA Summary'!O$81:O$82)*(MONTH($E155)-1)/12)*$H155</f>
        <v>0</v>
      </c>
      <c r="U155" s="227">
        <f>(SUM('1.  LRAMVA Summary'!P$54:P$80)+SUM('1.  LRAMVA Summary'!P$81:P$82)*(MONTH($E155)-1)/12)*$H155</f>
        <v>0</v>
      </c>
      <c r="V155" s="227">
        <f>(SUM('1.  LRAMVA Summary'!Q$54:Q$80)+SUM('1.  LRAMVA Summary'!Q$81:Q$82)*(MONTH($E155)-1)/12)*$H155</f>
        <v>0</v>
      </c>
      <c r="W155" s="228">
        <f t="shared" si="88"/>
        <v>0</v>
      </c>
    </row>
    <row r="156" spans="2:23" s="9" customFormat="1">
      <c r="B156" s="66"/>
      <c r="E156" s="211">
        <v>44013</v>
      </c>
      <c r="F156" s="211" t="s">
        <v>186</v>
      </c>
      <c r="G156" s="212" t="s">
        <v>67</v>
      </c>
      <c r="H156" s="237">
        <f>$C$53/12</f>
        <v>0</v>
      </c>
      <c r="I156" s="227">
        <f>(SUM('1.  LRAMVA Summary'!D$54:D$80)+SUM('1.  LRAMVA Summary'!D$81:D$82)*(MONTH($E156)-1)/12)*$H156</f>
        <v>0</v>
      </c>
      <c r="J156" s="227">
        <f>(SUM('1.  LRAMVA Summary'!E$54:E$80)+SUM('1.  LRAMVA Summary'!E$81:E$82)*(MONTH($E156)-1)/12)*$H156</f>
        <v>0</v>
      </c>
      <c r="K156" s="227">
        <f>(SUM('1.  LRAMVA Summary'!F$54:F$80)+SUM('1.  LRAMVA Summary'!F$81:F$82)*(MONTH($E156)-1)/12)*$H156</f>
        <v>0</v>
      </c>
      <c r="L156" s="227">
        <f>(SUM('1.  LRAMVA Summary'!G$54:G$80)+SUM('1.  LRAMVA Summary'!G$81:G$82)*(MONTH($E156)-1)/12)*$H156</f>
        <v>0</v>
      </c>
      <c r="M156" s="227">
        <f>(SUM('1.  LRAMVA Summary'!H$54:H$80)+SUM('1.  LRAMVA Summary'!H$81:H$82)*(MONTH($E156)-1)/12)*$H156</f>
        <v>0</v>
      </c>
      <c r="N156" s="227">
        <f>(SUM('1.  LRAMVA Summary'!I$54:I$80)+SUM('1.  LRAMVA Summary'!I$81:I$82)*(MONTH($E156)-1)/12)*$H156</f>
        <v>0</v>
      </c>
      <c r="O156" s="227">
        <f>(SUM('1.  LRAMVA Summary'!J$54:J$80)+SUM('1.  LRAMVA Summary'!J$81:J$82)*(MONTH($E156)-1)/12)*$H156</f>
        <v>0</v>
      </c>
      <c r="P156" s="227">
        <f>(SUM('1.  LRAMVA Summary'!K$54:K$80)+SUM('1.  LRAMVA Summary'!K$81:K$82)*(MONTH($E156)-1)/12)*$H156</f>
        <v>0</v>
      </c>
      <c r="Q156" s="227">
        <f>(SUM('1.  LRAMVA Summary'!L$54:L$80)+SUM('1.  LRAMVA Summary'!L$81:L$82)*(MONTH($E156)-1)/12)*$H156</f>
        <v>0</v>
      </c>
      <c r="R156" s="227">
        <f>(SUM('1.  LRAMVA Summary'!M$54:M$80)+SUM('1.  LRAMVA Summary'!M$81:M$82)*(MONTH($E156)-1)/12)*$H156</f>
        <v>0</v>
      </c>
      <c r="S156" s="227">
        <f>(SUM('1.  LRAMVA Summary'!N$54:N$80)+SUM('1.  LRAMVA Summary'!N$81:N$82)*(MONTH($E156)-1)/12)*$H156</f>
        <v>0</v>
      </c>
      <c r="T156" s="227">
        <f>(SUM('1.  LRAMVA Summary'!O$54:O$80)+SUM('1.  LRAMVA Summary'!O$81:O$82)*(MONTH($E156)-1)/12)*$H156</f>
        <v>0</v>
      </c>
      <c r="U156" s="227">
        <f>(SUM('1.  LRAMVA Summary'!P$54:P$80)+SUM('1.  LRAMVA Summary'!P$81:P$82)*(MONTH($E156)-1)/12)*$H156</f>
        <v>0</v>
      </c>
      <c r="V156" s="227">
        <f>(SUM('1.  LRAMVA Summary'!Q$54:Q$80)+SUM('1.  LRAMVA Summary'!Q$81:Q$82)*(MONTH($E156)-1)/12)*$H156</f>
        <v>0</v>
      </c>
      <c r="W156" s="228">
        <f t="shared" si="88"/>
        <v>0</v>
      </c>
    </row>
    <row r="157" spans="2:23" s="9" customFormat="1">
      <c r="B157" s="66"/>
      <c r="E157" s="211">
        <v>44044</v>
      </c>
      <c r="F157" s="211" t="s">
        <v>186</v>
      </c>
      <c r="G157" s="212" t="s">
        <v>67</v>
      </c>
      <c r="H157" s="237">
        <f t="shared" ref="H157:H158" si="90">$C$53/12</f>
        <v>0</v>
      </c>
      <c r="I157" s="227">
        <f>(SUM('1.  LRAMVA Summary'!D$54:D$80)+SUM('1.  LRAMVA Summary'!D$81:D$82)*(MONTH($E157)-1)/12)*$H157</f>
        <v>0</v>
      </c>
      <c r="J157" s="227">
        <f>(SUM('1.  LRAMVA Summary'!E$54:E$80)+SUM('1.  LRAMVA Summary'!E$81:E$82)*(MONTH($E157)-1)/12)*$H157</f>
        <v>0</v>
      </c>
      <c r="K157" s="227">
        <f>(SUM('1.  LRAMVA Summary'!F$54:F$80)+SUM('1.  LRAMVA Summary'!F$81:F$82)*(MONTH($E157)-1)/12)*$H157</f>
        <v>0</v>
      </c>
      <c r="L157" s="227">
        <f>(SUM('1.  LRAMVA Summary'!G$54:G$80)+SUM('1.  LRAMVA Summary'!G$81:G$82)*(MONTH($E157)-1)/12)*$H157</f>
        <v>0</v>
      </c>
      <c r="M157" s="227">
        <f>(SUM('1.  LRAMVA Summary'!H$54:H$80)+SUM('1.  LRAMVA Summary'!H$81:H$82)*(MONTH($E157)-1)/12)*$H157</f>
        <v>0</v>
      </c>
      <c r="N157" s="227">
        <f>(SUM('1.  LRAMVA Summary'!I$54:I$80)+SUM('1.  LRAMVA Summary'!I$81:I$82)*(MONTH($E157)-1)/12)*$H157</f>
        <v>0</v>
      </c>
      <c r="O157" s="227">
        <f>(SUM('1.  LRAMVA Summary'!J$54:J$80)+SUM('1.  LRAMVA Summary'!J$81:J$82)*(MONTH($E157)-1)/12)*$H157</f>
        <v>0</v>
      </c>
      <c r="P157" s="227">
        <f>(SUM('1.  LRAMVA Summary'!K$54:K$80)+SUM('1.  LRAMVA Summary'!K$81:K$82)*(MONTH($E157)-1)/12)*$H157</f>
        <v>0</v>
      </c>
      <c r="Q157" s="227">
        <f>(SUM('1.  LRAMVA Summary'!L$54:L$80)+SUM('1.  LRAMVA Summary'!L$81:L$82)*(MONTH($E157)-1)/12)*$H157</f>
        <v>0</v>
      </c>
      <c r="R157" s="227">
        <f>(SUM('1.  LRAMVA Summary'!M$54:M$80)+SUM('1.  LRAMVA Summary'!M$81:M$82)*(MONTH($E157)-1)/12)*$H157</f>
        <v>0</v>
      </c>
      <c r="S157" s="227">
        <f>(SUM('1.  LRAMVA Summary'!N$54:N$80)+SUM('1.  LRAMVA Summary'!N$81:N$82)*(MONTH($E157)-1)/12)*$H157</f>
        <v>0</v>
      </c>
      <c r="T157" s="227">
        <f>(SUM('1.  LRAMVA Summary'!O$54:O$80)+SUM('1.  LRAMVA Summary'!O$81:O$82)*(MONTH($E157)-1)/12)*$H157</f>
        <v>0</v>
      </c>
      <c r="U157" s="227">
        <f>(SUM('1.  LRAMVA Summary'!P$54:P$80)+SUM('1.  LRAMVA Summary'!P$81:P$82)*(MONTH($E157)-1)/12)*$H157</f>
        <v>0</v>
      </c>
      <c r="V157" s="227">
        <f>(SUM('1.  LRAMVA Summary'!Q$54:Q$80)+SUM('1.  LRAMVA Summary'!Q$81:Q$82)*(MONTH($E157)-1)/12)*$H157</f>
        <v>0</v>
      </c>
      <c r="W157" s="228">
        <f t="shared" si="88"/>
        <v>0</v>
      </c>
    </row>
    <row r="158" spans="2:23" s="9" customFormat="1">
      <c r="B158" s="66"/>
      <c r="E158" s="211">
        <v>44075</v>
      </c>
      <c r="F158" s="211" t="s">
        <v>186</v>
      </c>
      <c r="G158" s="212" t="s">
        <v>67</v>
      </c>
      <c r="H158" s="237">
        <f t="shared" si="90"/>
        <v>0</v>
      </c>
      <c r="I158" s="227">
        <f>(SUM('1.  LRAMVA Summary'!D$54:D$80)+SUM('1.  LRAMVA Summary'!D$81:D$82)*(MONTH($E158)-1)/12)*$H158</f>
        <v>0</v>
      </c>
      <c r="J158" s="227">
        <f>(SUM('1.  LRAMVA Summary'!E$54:E$80)+SUM('1.  LRAMVA Summary'!E$81:E$82)*(MONTH($E158)-1)/12)*$H158</f>
        <v>0</v>
      </c>
      <c r="K158" s="227">
        <f>(SUM('1.  LRAMVA Summary'!F$54:F$80)+SUM('1.  LRAMVA Summary'!F$81:F$82)*(MONTH($E158)-1)/12)*$H158</f>
        <v>0</v>
      </c>
      <c r="L158" s="227">
        <f>(SUM('1.  LRAMVA Summary'!G$54:G$80)+SUM('1.  LRAMVA Summary'!G$81:G$82)*(MONTH($E158)-1)/12)*$H158</f>
        <v>0</v>
      </c>
      <c r="M158" s="227">
        <f>(SUM('1.  LRAMVA Summary'!H$54:H$80)+SUM('1.  LRAMVA Summary'!H$81:H$82)*(MONTH($E158)-1)/12)*$H158</f>
        <v>0</v>
      </c>
      <c r="N158" s="227">
        <f>(SUM('1.  LRAMVA Summary'!I$54:I$80)+SUM('1.  LRAMVA Summary'!I$81:I$82)*(MONTH($E158)-1)/12)*$H158</f>
        <v>0</v>
      </c>
      <c r="O158" s="227">
        <f>(SUM('1.  LRAMVA Summary'!J$54:J$80)+SUM('1.  LRAMVA Summary'!J$81:J$82)*(MONTH($E158)-1)/12)*$H158</f>
        <v>0</v>
      </c>
      <c r="P158" s="227">
        <f>(SUM('1.  LRAMVA Summary'!K$54:K$80)+SUM('1.  LRAMVA Summary'!K$81:K$82)*(MONTH($E158)-1)/12)*$H158</f>
        <v>0</v>
      </c>
      <c r="Q158" s="227">
        <f>(SUM('1.  LRAMVA Summary'!L$54:L$80)+SUM('1.  LRAMVA Summary'!L$81:L$82)*(MONTH($E158)-1)/12)*$H158</f>
        <v>0</v>
      </c>
      <c r="R158" s="227">
        <f>(SUM('1.  LRAMVA Summary'!M$54:M$80)+SUM('1.  LRAMVA Summary'!M$81:M$82)*(MONTH($E158)-1)/12)*$H158</f>
        <v>0</v>
      </c>
      <c r="S158" s="227">
        <f>(SUM('1.  LRAMVA Summary'!N$54:N$80)+SUM('1.  LRAMVA Summary'!N$81:N$82)*(MONTH($E158)-1)/12)*$H158</f>
        <v>0</v>
      </c>
      <c r="T158" s="227">
        <f>(SUM('1.  LRAMVA Summary'!O$54:O$80)+SUM('1.  LRAMVA Summary'!O$81:O$82)*(MONTH($E158)-1)/12)*$H158</f>
        <v>0</v>
      </c>
      <c r="U158" s="227">
        <f>(SUM('1.  LRAMVA Summary'!P$54:P$80)+SUM('1.  LRAMVA Summary'!P$81:P$82)*(MONTH($E158)-1)/12)*$H158</f>
        <v>0</v>
      </c>
      <c r="V158" s="227">
        <f>(SUM('1.  LRAMVA Summary'!Q$54:Q$80)+SUM('1.  LRAMVA Summary'!Q$81:Q$82)*(MONTH($E158)-1)/12)*$H158</f>
        <v>0</v>
      </c>
      <c r="W158" s="228">
        <f t="shared" si="88"/>
        <v>0</v>
      </c>
    </row>
    <row r="159" spans="2:23" s="9" customFormat="1">
      <c r="B159" s="66"/>
      <c r="E159" s="211">
        <v>44105</v>
      </c>
      <c r="F159" s="211" t="s">
        <v>186</v>
      </c>
      <c r="G159" s="212" t="s">
        <v>68</v>
      </c>
      <c r="H159" s="237">
        <f>$C$54/12</f>
        <v>0</v>
      </c>
      <c r="I159" s="227">
        <f>(SUM('1.  LRAMVA Summary'!D$54:D$80)+SUM('1.  LRAMVA Summary'!D$81:D$82)*(MONTH($E159)-1)/12)*$H159</f>
        <v>0</v>
      </c>
      <c r="J159" s="227">
        <f>(SUM('1.  LRAMVA Summary'!E$54:E$80)+SUM('1.  LRAMVA Summary'!E$81:E$82)*(MONTH($E159)-1)/12)*$H159</f>
        <v>0</v>
      </c>
      <c r="K159" s="227">
        <f>(SUM('1.  LRAMVA Summary'!F$54:F$80)+SUM('1.  LRAMVA Summary'!F$81:F$82)*(MONTH($E159)-1)/12)*$H159</f>
        <v>0</v>
      </c>
      <c r="L159" s="227">
        <f>(SUM('1.  LRAMVA Summary'!G$54:G$80)+SUM('1.  LRAMVA Summary'!G$81:G$82)*(MONTH($E159)-1)/12)*$H159</f>
        <v>0</v>
      </c>
      <c r="M159" s="227">
        <f>(SUM('1.  LRAMVA Summary'!H$54:H$80)+SUM('1.  LRAMVA Summary'!H$81:H$82)*(MONTH($E159)-1)/12)*$H159</f>
        <v>0</v>
      </c>
      <c r="N159" s="227">
        <f>(SUM('1.  LRAMVA Summary'!I$54:I$80)+SUM('1.  LRAMVA Summary'!I$81:I$82)*(MONTH($E159)-1)/12)*$H159</f>
        <v>0</v>
      </c>
      <c r="O159" s="227">
        <f>(SUM('1.  LRAMVA Summary'!J$54:J$80)+SUM('1.  LRAMVA Summary'!J$81:J$82)*(MONTH($E159)-1)/12)*$H159</f>
        <v>0</v>
      </c>
      <c r="P159" s="227">
        <f>(SUM('1.  LRAMVA Summary'!K$54:K$80)+SUM('1.  LRAMVA Summary'!K$81:K$82)*(MONTH($E159)-1)/12)*$H159</f>
        <v>0</v>
      </c>
      <c r="Q159" s="227">
        <f>(SUM('1.  LRAMVA Summary'!L$54:L$80)+SUM('1.  LRAMVA Summary'!L$81:L$82)*(MONTH($E159)-1)/12)*$H159</f>
        <v>0</v>
      </c>
      <c r="R159" s="227">
        <f>(SUM('1.  LRAMVA Summary'!M$54:M$80)+SUM('1.  LRAMVA Summary'!M$81:M$82)*(MONTH($E159)-1)/12)*$H159</f>
        <v>0</v>
      </c>
      <c r="S159" s="227">
        <f>(SUM('1.  LRAMVA Summary'!N$54:N$80)+SUM('1.  LRAMVA Summary'!N$81:N$82)*(MONTH($E159)-1)/12)*$H159</f>
        <v>0</v>
      </c>
      <c r="T159" s="227">
        <f>(SUM('1.  LRAMVA Summary'!O$54:O$80)+SUM('1.  LRAMVA Summary'!O$81:O$82)*(MONTH($E159)-1)/12)*$H159</f>
        <v>0</v>
      </c>
      <c r="U159" s="227">
        <f>(SUM('1.  LRAMVA Summary'!P$54:P$80)+SUM('1.  LRAMVA Summary'!P$81:P$82)*(MONTH($E159)-1)/12)*$H159</f>
        <v>0</v>
      </c>
      <c r="V159" s="227">
        <f>(SUM('1.  LRAMVA Summary'!Q$54:Q$80)+SUM('1.  LRAMVA Summary'!Q$81:Q$82)*(MONTH($E159)-1)/12)*$H159</f>
        <v>0</v>
      </c>
      <c r="W159" s="228">
        <f t="shared" si="88"/>
        <v>0</v>
      </c>
    </row>
    <row r="160" spans="2:23" s="9" customFormat="1">
      <c r="B160" s="66"/>
      <c r="E160" s="211">
        <v>44136</v>
      </c>
      <c r="F160" s="211" t="s">
        <v>186</v>
      </c>
      <c r="G160" s="212" t="s">
        <v>68</v>
      </c>
      <c r="H160" s="237">
        <f t="shared" ref="H160:H161" si="91">$C$54/12</f>
        <v>0</v>
      </c>
      <c r="I160" s="227">
        <f>(SUM('1.  LRAMVA Summary'!D$54:D$80)+SUM('1.  LRAMVA Summary'!D$81:D$82)*(MONTH($E160)-1)/12)*$H160</f>
        <v>0</v>
      </c>
      <c r="J160" s="227">
        <f>(SUM('1.  LRAMVA Summary'!E$54:E$80)+SUM('1.  LRAMVA Summary'!E$81:E$82)*(MONTH($E160)-1)/12)*$H160</f>
        <v>0</v>
      </c>
      <c r="K160" s="227">
        <f>(SUM('1.  LRAMVA Summary'!F$54:F$80)+SUM('1.  LRAMVA Summary'!F$81:F$82)*(MONTH($E160)-1)/12)*$H160</f>
        <v>0</v>
      </c>
      <c r="L160" s="227">
        <f>(SUM('1.  LRAMVA Summary'!G$54:G$80)+SUM('1.  LRAMVA Summary'!G$81:G$82)*(MONTH($E160)-1)/12)*$H160</f>
        <v>0</v>
      </c>
      <c r="M160" s="227">
        <f>(SUM('1.  LRAMVA Summary'!H$54:H$80)+SUM('1.  LRAMVA Summary'!H$81:H$82)*(MONTH($E160)-1)/12)*$H160</f>
        <v>0</v>
      </c>
      <c r="N160" s="227">
        <f>(SUM('1.  LRAMVA Summary'!I$54:I$80)+SUM('1.  LRAMVA Summary'!I$81:I$82)*(MONTH($E160)-1)/12)*$H160</f>
        <v>0</v>
      </c>
      <c r="O160" s="227">
        <f>(SUM('1.  LRAMVA Summary'!J$54:J$80)+SUM('1.  LRAMVA Summary'!J$81:J$82)*(MONTH($E160)-1)/12)*$H160</f>
        <v>0</v>
      </c>
      <c r="P160" s="227">
        <f>(SUM('1.  LRAMVA Summary'!K$54:K$80)+SUM('1.  LRAMVA Summary'!K$81:K$82)*(MONTH($E160)-1)/12)*$H160</f>
        <v>0</v>
      </c>
      <c r="Q160" s="227">
        <f>(SUM('1.  LRAMVA Summary'!L$54:L$80)+SUM('1.  LRAMVA Summary'!L$81:L$82)*(MONTH($E160)-1)/12)*$H160</f>
        <v>0</v>
      </c>
      <c r="R160" s="227">
        <f>(SUM('1.  LRAMVA Summary'!M$54:M$80)+SUM('1.  LRAMVA Summary'!M$81:M$82)*(MONTH($E160)-1)/12)*$H160</f>
        <v>0</v>
      </c>
      <c r="S160" s="227">
        <f>(SUM('1.  LRAMVA Summary'!N$54:N$80)+SUM('1.  LRAMVA Summary'!N$81:N$82)*(MONTH($E160)-1)/12)*$H160</f>
        <v>0</v>
      </c>
      <c r="T160" s="227">
        <f>(SUM('1.  LRAMVA Summary'!O$54:O$80)+SUM('1.  LRAMVA Summary'!O$81:O$82)*(MONTH($E160)-1)/12)*$H160</f>
        <v>0</v>
      </c>
      <c r="U160" s="227">
        <f>(SUM('1.  LRAMVA Summary'!P$54:P$80)+SUM('1.  LRAMVA Summary'!P$81:P$82)*(MONTH($E160)-1)/12)*$H160</f>
        <v>0</v>
      </c>
      <c r="V160" s="227">
        <f>(SUM('1.  LRAMVA Summary'!Q$54:Q$80)+SUM('1.  LRAMVA Summary'!Q$81:Q$82)*(MONTH($E160)-1)/12)*$H160</f>
        <v>0</v>
      </c>
      <c r="W160" s="228">
        <f t="shared" si="88"/>
        <v>0</v>
      </c>
    </row>
    <row r="161" spans="2:23" s="9" customFormat="1">
      <c r="B161" s="66"/>
      <c r="E161" s="211">
        <v>44166</v>
      </c>
      <c r="F161" s="211" t="s">
        <v>186</v>
      </c>
      <c r="G161" s="212" t="s">
        <v>68</v>
      </c>
      <c r="H161" s="237">
        <f t="shared" si="91"/>
        <v>0</v>
      </c>
      <c r="I161" s="227">
        <f>(SUM('1.  LRAMVA Summary'!D$54:D$80)+SUM('1.  LRAMVA Summary'!D$81:D$82)*(MONTH($E161)-1)/12)*$H161</f>
        <v>0</v>
      </c>
      <c r="J161" s="227">
        <f>(SUM('1.  LRAMVA Summary'!E$54:E$80)+SUM('1.  LRAMVA Summary'!E$81:E$82)*(MONTH($E161)-1)/12)*$H161</f>
        <v>0</v>
      </c>
      <c r="K161" s="227">
        <f>(SUM('1.  LRAMVA Summary'!F$54:F$80)+SUM('1.  LRAMVA Summary'!F$81:F$82)*(MONTH($E161)-1)/12)*$H161</f>
        <v>0</v>
      </c>
      <c r="L161" s="227">
        <f>(SUM('1.  LRAMVA Summary'!G$54:G$80)+SUM('1.  LRAMVA Summary'!G$81:G$82)*(MONTH($E161)-1)/12)*$H161</f>
        <v>0</v>
      </c>
      <c r="M161" s="227">
        <f>(SUM('1.  LRAMVA Summary'!H$54:H$80)+SUM('1.  LRAMVA Summary'!H$81:H$82)*(MONTH($E161)-1)/12)*$H161</f>
        <v>0</v>
      </c>
      <c r="N161" s="227">
        <f>(SUM('1.  LRAMVA Summary'!I$54:I$80)+SUM('1.  LRAMVA Summary'!I$81:I$82)*(MONTH($E161)-1)/12)*$H161</f>
        <v>0</v>
      </c>
      <c r="O161" s="227">
        <f>(SUM('1.  LRAMVA Summary'!J$54:J$80)+SUM('1.  LRAMVA Summary'!J$81:J$82)*(MONTH($E161)-1)/12)*$H161</f>
        <v>0</v>
      </c>
      <c r="P161" s="227">
        <f>(SUM('1.  LRAMVA Summary'!K$54:K$80)+SUM('1.  LRAMVA Summary'!K$81:K$82)*(MONTH($E161)-1)/12)*$H161</f>
        <v>0</v>
      </c>
      <c r="Q161" s="227">
        <f>(SUM('1.  LRAMVA Summary'!L$54:L$80)+SUM('1.  LRAMVA Summary'!L$81:L$82)*(MONTH($E161)-1)/12)*$H161</f>
        <v>0</v>
      </c>
      <c r="R161" s="227">
        <f>(SUM('1.  LRAMVA Summary'!M$54:M$80)+SUM('1.  LRAMVA Summary'!M$81:M$82)*(MONTH($E161)-1)/12)*$H161</f>
        <v>0</v>
      </c>
      <c r="S161" s="227">
        <f>(SUM('1.  LRAMVA Summary'!N$54:N$80)+SUM('1.  LRAMVA Summary'!N$81:N$82)*(MONTH($E161)-1)/12)*$H161</f>
        <v>0</v>
      </c>
      <c r="T161" s="227">
        <f>(SUM('1.  LRAMVA Summary'!O$54:O$80)+SUM('1.  LRAMVA Summary'!O$81:O$82)*(MONTH($E161)-1)/12)*$H161</f>
        <v>0</v>
      </c>
      <c r="U161" s="227">
        <f>(SUM('1.  LRAMVA Summary'!P$54:P$80)+SUM('1.  LRAMVA Summary'!P$81:P$82)*(MONTH($E161)-1)/12)*$H161</f>
        <v>0</v>
      </c>
      <c r="V161" s="227">
        <f>(SUM('1.  LRAMVA Summary'!Q$54:Q$80)+SUM('1.  LRAMVA Summary'!Q$81:Q$82)*(MONTH($E161)-1)/12)*$H161</f>
        <v>0</v>
      </c>
      <c r="W161" s="228">
        <f>SUM(I161:V161)</f>
        <v>0</v>
      </c>
    </row>
    <row r="162" spans="2:23" s="9" customFormat="1" ht="15.75" thickBot="1">
      <c r="B162" s="66"/>
      <c r="E162" s="213" t="s">
        <v>469</v>
      </c>
      <c r="F162" s="213"/>
      <c r="G162" s="214"/>
      <c r="H162" s="215"/>
      <c r="I162" s="216">
        <f>SUM(I149:I161)</f>
        <v>2606.0366811382046</v>
      </c>
      <c r="J162" s="216">
        <f>SUM(J149:J161)</f>
        <v>836.97812789515467</v>
      </c>
      <c r="K162" s="216">
        <f t="shared" ref="K162:O162" si="92">SUM(K149:K161)</f>
        <v>1329.7678310867716</v>
      </c>
      <c r="L162" s="216">
        <f t="shared" si="92"/>
        <v>1418.3454954934266</v>
      </c>
      <c r="M162" s="216">
        <f t="shared" si="92"/>
        <v>5049.1309771227243</v>
      </c>
      <c r="N162" s="216">
        <f t="shared" si="92"/>
        <v>0</v>
      </c>
      <c r="O162" s="216">
        <f t="shared" si="92"/>
        <v>0</v>
      </c>
      <c r="P162" s="216">
        <f t="shared" ref="P162:V162" si="93">SUM(P149:P161)</f>
        <v>-363.10740361350986</v>
      </c>
      <c r="Q162" s="216">
        <f t="shared" si="93"/>
        <v>0</v>
      </c>
      <c r="R162" s="216">
        <f t="shared" si="93"/>
        <v>0</v>
      </c>
      <c r="S162" s="216">
        <f t="shared" si="93"/>
        <v>0</v>
      </c>
      <c r="T162" s="216">
        <f t="shared" si="93"/>
        <v>0</v>
      </c>
      <c r="U162" s="216">
        <f t="shared" si="93"/>
        <v>0</v>
      </c>
      <c r="V162" s="216">
        <f t="shared" si="93"/>
        <v>0</v>
      </c>
      <c r="W162" s="216">
        <f>SUM(W149:W161)</f>
        <v>10877.151709122772</v>
      </c>
    </row>
    <row r="163" spans="2:23" s="9" customFormat="1" ht="15.75" thickTop="1">
      <c r="B163" s="66"/>
      <c r="E163" s="217" t="s">
        <v>66</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H164" s="18"/>
    </row>
    <row r="165" spans="2:23">
      <c r="E165" s="581" t="s">
        <v>525</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paperSize="4"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76"/>
  <sheetViews>
    <sheetView topLeftCell="A25" zoomScale="90" zoomScaleNormal="90" workbookViewId="0">
      <pane xSplit="4" ySplit="2" topLeftCell="E135" activePane="bottomRight" state="frozen"/>
      <selection activeCell="A25" sqref="A25"/>
      <selection pane="topRight" activeCell="E25" sqref="E25"/>
      <selection pane="bottomLeft" activeCell="A27" sqref="A27"/>
      <selection pane="bottomRight" activeCell="A39" sqref="A39"/>
    </sheetView>
  </sheetViews>
  <sheetFormatPr defaultColWidth="9.140625" defaultRowHeight="15" outlineLevelRow="1"/>
  <cols>
    <col min="1" max="1" width="5.85546875" style="12" customWidth="1"/>
    <col min="2" max="2" width="24.28515625" style="12" customWidth="1"/>
    <col min="3" max="3" width="11.42578125" style="12" customWidth="1"/>
    <col min="4" max="4" width="55.140625" style="12" customWidth="1"/>
    <col min="5" max="5" width="35.140625" style="12" bestFit="1" customWidth="1"/>
    <col min="6" max="6" width="26.7109375" style="12" customWidth="1"/>
    <col min="7" max="7" width="17" style="12" customWidth="1"/>
    <col min="8" max="8" width="19.42578125" style="12" customWidth="1"/>
    <col min="9" max="10" width="23" style="626" customWidth="1"/>
    <col min="11" max="11" width="2" style="16" customWidth="1"/>
    <col min="12" max="12" width="10" style="18" customWidth="1"/>
    <col min="13" max="31" width="11.140625" style="18" customWidth="1"/>
    <col min="32" max="35" width="10" style="18" customWidth="1"/>
    <col min="36" max="41" width="9.42578125" style="18" customWidth="1"/>
    <col min="42" max="42" width="2.140625" style="18" customWidth="1"/>
    <col min="43" max="46" width="15.140625" style="18" customWidth="1"/>
    <col min="47" max="59" width="16.140625" style="18" bestFit="1" customWidth="1"/>
    <col min="60" max="66" width="15" style="18" bestFit="1" customWidth="1"/>
    <col min="67" max="67" width="13.85546875" style="18" bestFit="1" customWidth="1"/>
    <col min="68" max="68" width="12.140625" style="18" bestFit="1" customWidth="1"/>
    <col min="69" max="72" width="9.42578125" style="18" bestFit="1" customWidth="1"/>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170</v>
      </c>
      <c r="D12" s="126" t="s">
        <v>174</v>
      </c>
      <c r="E12" s="17"/>
      <c r="F12" s="174"/>
      <c r="G12" s="175"/>
      <c r="H12" s="176"/>
      <c r="K12" s="176"/>
      <c r="L12" s="175"/>
      <c r="M12" s="175"/>
      <c r="N12" s="175"/>
      <c r="O12" s="175"/>
      <c r="P12" s="175"/>
      <c r="Q12" s="984"/>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2:73" s="9" customFormat="1" ht="25.5" customHeight="1" outlineLevel="1" thickBot="1">
      <c r="B13" s="543"/>
      <c r="D13" s="628" t="s">
        <v>405</v>
      </c>
      <c r="E13" s="17"/>
      <c r="F13" s="174"/>
      <c r="G13" s="175"/>
      <c r="H13" s="176"/>
      <c r="K13" s="176"/>
      <c r="L13" s="175"/>
      <c r="M13" s="175"/>
      <c r="N13" s="175"/>
      <c r="O13" s="175"/>
      <c r="P13" s="175"/>
      <c r="Q13" s="984"/>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row>
    <row r="14" spans="2:73" ht="30" customHeight="1" outlineLevel="1" thickBot="1">
      <c r="B14" s="90"/>
      <c r="D14" s="602" t="s">
        <v>550</v>
      </c>
      <c r="I14" s="12"/>
      <c r="J14" s="12"/>
      <c r="BU14" s="12"/>
    </row>
    <row r="15" spans="2:73" ht="26.25" customHeight="1" outlineLevel="1">
      <c r="C15" s="90"/>
      <c r="I15" s="12"/>
      <c r="J15" s="12"/>
    </row>
    <row r="16" spans="2:73" ht="23.25" customHeight="1" outlineLevel="1">
      <c r="B16" s="116" t="s">
        <v>504</v>
      </c>
      <c r="C16" s="90"/>
      <c r="D16" s="607" t="s">
        <v>621</v>
      </c>
      <c r="E16" s="597"/>
      <c r="F16" s="597"/>
      <c r="G16" s="608"/>
      <c r="H16" s="597"/>
      <c r="I16" s="597"/>
      <c r="J16" s="597"/>
      <c r="K16" s="631"/>
      <c r="L16" s="985"/>
      <c r="M16" s="985"/>
      <c r="N16" s="985"/>
      <c r="O16" s="985"/>
      <c r="P16" s="985"/>
      <c r="Q16" s="985"/>
      <c r="R16" s="985"/>
      <c r="S16" s="985"/>
      <c r="T16" s="985"/>
      <c r="U16" s="985"/>
      <c r="V16" s="985"/>
      <c r="W16" s="985"/>
      <c r="X16" s="985"/>
      <c r="Y16" s="985"/>
      <c r="Z16" s="985"/>
      <c r="AA16" s="985"/>
      <c r="AB16" s="985"/>
      <c r="AC16" s="985"/>
      <c r="AD16" s="985"/>
      <c r="AE16" s="985"/>
      <c r="AF16" s="985"/>
      <c r="AG16" s="985"/>
    </row>
    <row r="17" spans="2:73" ht="23.25" customHeight="1" outlineLevel="1">
      <c r="B17" s="679" t="s">
        <v>615</v>
      </c>
      <c r="C17" s="90"/>
      <c r="D17" s="603" t="s">
        <v>593</v>
      </c>
      <c r="E17" s="597"/>
      <c r="F17" s="597"/>
      <c r="G17" s="608"/>
      <c r="H17" s="597"/>
      <c r="I17" s="597"/>
      <c r="J17" s="597"/>
      <c r="K17" s="631"/>
      <c r="L17" s="985"/>
      <c r="M17" s="985"/>
      <c r="N17" s="985"/>
      <c r="O17" s="985"/>
      <c r="P17" s="985"/>
      <c r="Q17" s="985"/>
      <c r="R17" s="985"/>
      <c r="S17" s="985"/>
      <c r="T17" s="985"/>
      <c r="U17" s="985"/>
      <c r="V17" s="985"/>
      <c r="W17" s="985"/>
      <c r="X17" s="985"/>
      <c r="Y17" s="985"/>
      <c r="Z17" s="985"/>
      <c r="AA17" s="985"/>
      <c r="AB17" s="985"/>
      <c r="AC17" s="985"/>
      <c r="AD17" s="985"/>
      <c r="AE17" s="985"/>
      <c r="AF17" s="985"/>
      <c r="AG17" s="985"/>
    </row>
    <row r="18" spans="2:73" ht="23.25" customHeight="1" outlineLevel="1">
      <c r="C18" s="90"/>
      <c r="D18" s="603" t="s">
        <v>628</v>
      </c>
      <c r="E18" s="597"/>
      <c r="F18" s="597"/>
      <c r="G18" s="608"/>
      <c r="H18" s="597"/>
      <c r="I18" s="597"/>
      <c r="J18" s="597"/>
      <c r="K18" s="631"/>
      <c r="L18" s="985"/>
      <c r="M18" s="985"/>
      <c r="N18" s="985"/>
      <c r="O18" s="985"/>
      <c r="P18" s="985"/>
      <c r="Q18" s="985"/>
      <c r="R18" s="985"/>
      <c r="S18" s="985"/>
      <c r="T18" s="985"/>
      <c r="U18" s="985"/>
      <c r="V18" s="985"/>
      <c r="W18" s="985"/>
      <c r="X18" s="985"/>
      <c r="Y18" s="985"/>
      <c r="Z18" s="985"/>
      <c r="AA18" s="985"/>
      <c r="AB18" s="985"/>
      <c r="AC18" s="985"/>
      <c r="AD18" s="985"/>
      <c r="AE18" s="985"/>
      <c r="AF18" s="985"/>
      <c r="AG18" s="985"/>
    </row>
    <row r="19" spans="2:73" ht="23.25" customHeight="1" outlineLevel="1">
      <c r="C19" s="90"/>
      <c r="D19" s="603" t="s">
        <v>627</v>
      </c>
      <c r="E19" s="597"/>
      <c r="F19" s="597"/>
      <c r="G19" s="608"/>
      <c r="H19" s="597"/>
      <c r="I19" s="597"/>
      <c r="J19" s="597"/>
      <c r="K19" s="631"/>
      <c r="L19" s="985"/>
      <c r="M19" s="985"/>
      <c r="N19" s="985"/>
      <c r="O19" s="985"/>
      <c r="P19" s="985"/>
      <c r="Q19" s="985"/>
      <c r="R19" s="985"/>
      <c r="S19" s="985"/>
      <c r="T19" s="985"/>
      <c r="U19" s="985"/>
      <c r="V19" s="985"/>
      <c r="W19" s="985"/>
      <c r="X19" s="985"/>
      <c r="Y19" s="985"/>
      <c r="Z19" s="985"/>
      <c r="AA19" s="985"/>
      <c r="AB19" s="985"/>
      <c r="AC19" s="985"/>
      <c r="AD19" s="985"/>
      <c r="AE19" s="985"/>
      <c r="AF19" s="985"/>
      <c r="AG19" s="985"/>
    </row>
    <row r="20" spans="2:73" ht="23.25" customHeight="1" outlineLevel="1">
      <c r="C20" s="90"/>
      <c r="D20" s="603" t="s">
        <v>629</v>
      </c>
      <c r="E20" s="597"/>
      <c r="F20" s="597"/>
      <c r="G20" s="608"/>
      <c r="H20" s="597"/>
      <c r="I20" s="597"/>
      <c r="J20" s="597"/>
      <c r="K20" s="631"/>
      <c r="L20" s="985"/>
      <c r="M20" s="985"/>
      <c r="N20" s="985"/>
      <c r="O20" s="985"/>
      <c r="P20" s="985"/>
      <c r="Q20" s="985"/>
      <c r="R20" s="985"/>
      <c r="S20" s="985"/>
      <c r="T20" s="985"/>
      <c r="U20" s="985"/>
      <c r="V20" s="985"/>
      <c r="W20" s="985"/>
      <c r="X20" s="985"/>
      <c r="Y20" s="985"/>
      <c r="Z20" s="985"/>
      <c r="AA20" s="985"/>
      <c r="AB20" s="985"/>
      <c r="AC20" s="985"/>
      <c r="AD20" s="985"/>
      <c r="AE20" s="985"/>
      <c r="AF20" s="985"/>
      <c r="AG20" s="985"/>
    </row>
    <row r="21" spans="2:73" ht="23.25" customHeight="1" outlineLevel="1">
      <c r="C21" s="90"/>
      <c r="D21" s="683" t="s">
        <v>639</v>
      </c>
      <c r="E21" s="597"/>
      <c r="F21" s="597"/>
      <c r="G21" s="608"/>
      <c r="H21" s="597"/>
      <c r="I21" s="597"/>
      <c r="J21" s="597"/>
      <c r="K21" s="631"/>
      <c r="L21" s="985"/>
      <c r="M21" s="985"/>
      <c r="N21" s="985"/>
      <c r="O21" s="985"/>
      <c r="P21" s="985"/>
      <c r="Q21" s="985"/>
      <c r="R21" s="985"/>
      <c r="S21" s="985"/>
      <c r="T21" s="985"/>
      <c r="U21" s="985"/>
      <c r="V21" s="985"/>
      <c r="W21" s="985"/>
      <c r="X21" s="985"/>
      <c r="Y21" s="985"/>
      <c r="Z21" s="985"/>
      <c r="AA21" s="985"/>
      <c r="AB21" s="985"/>
      <c r="AC21" s="985"/>
      <c r="AD21" s="985"/>
      <c r="AE21" s="985"/>
      <c r="AF21" s="985"/>
      <c r="AG21" s="985"/>
    </row>
    <row r="22" spans="2:73">
      <c r="I22" s="12"/>
      <c r="J22" s="12"/>
    </row>
    <row r="23" spans="2:73" ht="15.75">
      <c r="B23" s="179" t="s">
        <v>598</v>
      </c>
      <c r="H23" s="10"/>
      <c r="I23" s="10"/>
      <c r="J23" s="10"/>
    </row>
    <row r="24" spans="2:73" s="661" customFormat="1" ht="21" customHeight="1">
      <c r="B24" s="682" t="s">
        <v>602</v>
      </c>
      <c r="C24" s="1301" t="s">
        <v>603</v>
      </c>
      <c r="D24" s="1301"/>
      <c r="E24" s="1301"/>
      <c r="F24" s="1301"/>
      <c r="G24" s="1301"/>
      <c r="H24" s="669" t="s">
        <v>600</v>
      </c>
      <c r="I24" s="669" t="s">
        <v>599</v>
      </c>
      <c r="J24" s="669" t="s">
        <v>601</v>
      </c>
      <c r="K24" s="660"/>
      <c r="L24" s="986" t="s">
        <v>603</v>
      </c>
      <c r="M24" s="986"/>
      <c r="N24" s="986"/>
      <c r="O24" s="986"/>
      <c r="P24" s="986"/>
      <c r="Q24" s="986"/>
      <c r="R24" s="986"/>
      <c r="S24" s="986"/>
      <c r="T24" s="986"/>
      <c r="U24" s="986"/>
      <c r="V24" s="986"/>
      <c r="W24" s="986"/>
      <c r="X24" s="986"/>
      <c r="Y24" s="986"/>
      <c r="Z24" s="986"/>
      <c r="AA24" s="986"/>
      <c r="AB24" s="986"/>
      <c r="AC24" s="986"/>
      <c r="AD24" s="986"/>
      <c r="AE24" s="986"/>
      <c r="AF24" s="986"/>
      <c r="AG24" s="986"/>
      <c r="AH24" s="986"/>
      <c r="AI24" s="986"/>
      <c r="AJ24" s="986"/>
      <c r="AK24" s="986"/>
      <c r="AL24" s="986"/>
      <c r="AM24" s="986"/>
      <c r="AN24" s="986"/>
      <c r="AO24" s="986"/>
      <c r="AP24" s="986"/>
      <c r="AQ24" s="986" t="s">
        <v>603</v>
      </c>
      <c r="AR24" s="986"/>
      <c r="AS24" s="986"/>
      <c r="AT24" s="986"/>
      <c r="AU24" s="986"/>
      <c r="AV24" s="986"/>
      <c r="AW24" s="986"/>
      <c r="AX24" s="986"/>
      <c r="AY24" s="986"/>
      <c r="AZ24" s="986"/>
      <c r="BA24" s="986"/>
      <c r="BB24" s="986"/>
      <c r="BC24" s="986"/>
      <c r="BD24" s="986"/>
      <c r="BE24" s="986"/>
      <c r="BF24" s="986"/>
      <c r="BG24" s="986"/>
      <c r="BH24" s="986"/>
      <c r="BI24" s="986"/>
      <c r="BJ24" s="986"/>
      <c r="BK24" s="986"/>
      <c r="BL24" s="986"/>
      <c r="BM24" s="986"/>
      <c r="BN24" s="986"/>
      <c r="BO24" s="986"/>
      <c r="BP24" s="986"/>
      <c r="BQ24" s="986"/>
      <c r="BR24" s="986"/>
      <c r="BS24" s="986"/>
      <c r="BT24" s="986"/>
      <c r="BU24" s="660"/>
    </row>
    <row r="25" spans="2:73" s="244" customFormat="1" ht="49.5" customHeight="1">
      <c r="B25" s="242" t="s">
        <v>472</v>
      </c>
      <c r="C25" s="242" t="s">
        <v>210</v>
      </c>
      <c r="D25" s="619" t="s">
        <v>473</v>
      </c>
      <c r="E25" s="242" t="s">
        <v>207</v>
      </c>
      <c r="F25" s="242" t="s">
        <v>474</v>
      </c>
      <c r="G25" s="242" t="s">
        <v>475</v>
      </c>
      <c r="H25" s="619" t="s">
        <v>476</v>
      </c>
      <c r="I25" s="627" t="s">
        <v>591</v>
      </c>
      <c r="J25" s="634" t="s">
        <v>592</v>
      </c>
      <c r="K25" s="632"/>
      <c r="L25" s="987" t="s">
        <v>477</v>
      </c>
      <c r="M25" s="988"/>
      <c r="N25" s="988"/>
      <c r="O25" s="988"/>
      <c r="P25" s="988"/>
      <c r="Q25" s="988"/>
      <c r="R25" s="988"/>
      <c r="S25" s="988"/>
      <c r="T25" s="988"/>
      <c r="U25" s="988"/>
      <c r="V25" s="988"/>
      <c r="W25" s="988"/>
      <c r="X25" s="988"/>
      <c r="Y25" s="988"/>
      <c r="Z25" s="988"/>
      <c r="AA25" s="988"/>
      <c r="AB25" s="988"/>
      <c r="AC25" s="988"/>
      <c r="AD25" s="988"/>
      <c r="AE25" s="988"/>
      <c r="AF25" s="988"/>
      <c r="AG25" s="988"/>
      <c r="AH25" s="988"/>
      <c r="AI25" s="988"/>
      <c r="AJ25" s="988"/>
      <c r="AK25" s="988"/>
      <c r="AL25" s="988"/>
      <c r="AM25" s="988"/>
      <c r="AN25" s="988"/>
      <c r="AO25" s="989"/>
      <c r="AP25" s="990"/>
      <c r="AQ25" s="987" t="s">
        <v>478</v>
      </c>
      <c r="AR25" s="988"/>
      <c r="AS25" s="988"/>
      <c r="AT25" s="988"/>
      <c r="AU25" s="988"/>
      <c r="AV25" s="988"/>
      <c r="AW25" s="988"/>
      <c r="AX25" s="988"/>
      <c r="AY25" s="988"/>
      <c r="AZ25" s="988"/>
      <c r="BA25" s="988"/>
      <c r="BB25" s="988"/>
      <c r="BC25" s="988"/>
      <c r="BD25" s="988"/>
      <c r="BE25" s="988"/>
      <c r="BF25" s="988"/>
      <c r="BG25" s="988"/>
      <c r="BH25" s="988"/>
      <c r="BI25" s="988"/>
      <c r="BJ25" s="988"/>
      <c r="BK25" s="988"/>
      <c r="BL25" s="988"/>
      <c r="BM25" s="988"/>
      <c r="BN25" s="988"/>
      <c r="BO25" s="988"/>
      <c r="BP25" s="988"/>
      <c r="BQ25" s="988"/>
      <c r="BR25" s="988"/>
      <c r="BS25" s="988"/>
      <c r="BT25" s="989"/>
      <c r="BU25" s="243"/>
    </row>
    <row r="26" spans="2:73" s="244" customFormat="1" ht="30" customHeight="1">
      <c r="B26" s="245"/>
      <c r="C26" s="245"/>
      <c r="D26" s="245"/>
      <c r="E26" s="245"/>
      <c r="F26" s="245"/>
      <c r="G26" s="245"/>
      <c r="H26" s="680"/>
      <c r="I26" s="625"/>
      <c r="J26" s="625"/>
      <c r="K26" s="633"/>
      <c r="L26" s="991">
        <v>2011</v>
      </c>
      <c r="M26" s="991">
        <v>2012</v>
      </c>
      <c r="N26" s="991">
        <v>2013</v>
      </c>
      <c r="O26" s="991">
        <v>2014</v>
      </c>
      <c r="P26" s="991">
        <v>2015</v>
      </c>
      <c r="Q26" s="991">
        <v>2016</v>
      </c>
      <c r="R26" s="991">
        <v>2017</v>
      </c>
      <c r="S26" s="991">
        <v>2018</v>
      </c>
      <c r="T26" s="991">
        <v>2019</v>
      </c>
      <c r="U26" s="991">
        <v>2020</v>
      </c>
      <c r="V26" s="991">
        <v>2021</v>
      </c>
      <c r="W26" s="991">
        <v>2022</v>
      </c>
      <c r="X26" s="991">
        <v>2023</v>
      </c>
      <c r="Y26" s="991">
        <v>2024</v>
      </c>
      <c r="Z26" s="991">
        <v>2025</v>
      </c>
      <c r="AA26" s="991">
        <v>2026</v>
      </c>
      <c r="AB26" s="991">
        <v>2027</v>
      </c>
      <c r="AC26" s="991">
        <v>2028</v>
      </c>
      <c r="AD26" s="991">
        <v>2029</v>
      </c>
      <c r="AE26" s="991">
        <v>2030</v>
      </c>
      <c r="AF26" s="991">
        <v>2031</v>
      </c>
      <c r="AG26" s="991">
        <v>2032</v>
      </c>
      <c r="AH26" s="991">
        <v>2033</v>
      </c>
      <c r="AI26" s="991">
        <v>2034</v>
      </c>
      <c r="AJ26" s="991">
        <v>2035</v>
      </c>
      <c r="AK26" s="991">
        <v>2036</v>
      </c>
      <c r="AL26" s="991">
        <v>2037</v>
      </c>
      <c r="AM26" s="991">
        <v>2038</v>
      </c>
      <c r="AN26" s="991">
        <v>2039</v>
      </c>
      <c r="AO26" s="991">
        <v>2040</v>
      </c>
      <c r="AP26" s="990"/>
      <c r="AQ26" s="991">
        <v>2011</v>
      </c>
      <c r="AR26" s="991">
        <v>2012</v>
      </c>
      <c r="AS26" s="991">
        <v>2013</v>
      </c>
      <c r="AT26" s="991">
        <v>2014</v>
      </c>
      <c r="AU26" s="991">
        <v>2015</v>
      </c>
      <c r="AV26" s="991">
        <v>2016</v>
      </c>
      <c r="AW26" s="991">
        <v>2017</v>
      </c>
      <c r="AX26" s="991">
        <v>2018</v>
      </c>
      <c r="AY26" s="991">
        <v>2019</v>
      </c>
      <c r="AZ26" s="991">
        <v>2020</v>
      </c>
      <c r="BA26" s="991">
        <v>2021</v>
      </c>
      <c r="BB26" s="991">
        <v>2022</v>
      </c>
      <c r="BC26" s="991">
        <v>2023</v>
      </c>
      <c r="BD26" s="991">
        <v>2024</v>
      </c>
      <c r="BE26" s="991">
        <v>2025</v>
      </c>
      <c r="BF26" s="991">
        <v>2026</v>
      </c>
      <c r="BG26" s="991">
        <v>2027</v>
      </c>
      <c r="BH26" s="991">
        <v>2028</v>
      </c>
      <c r="BI26" s="991">
        <v>2029</v>
      </c>
      <c r="BJ26" s="991">
        <v>2030</v>
      </c>
      <c r="BK26" s="991">
        <v>2031</v>
      </c>
      <c r="BL26" s="991">
        <v>2032</v>
      </c>
      <c r="BM26" s="991">
        <v>2033</v>
      </c>
      <c r="BN26" s="991">
        <v>2034</v>
      </c>
      <c r="BO26" s="991">
        <v>2035</v>
      </c>
      <c r="BP26" s="991">
        <v>2036</v>
      </c>
      <c r="BQ26" s="991">
        <v>2037</v>
      </c>
      <c r="BR26" s="991">
        <v>2038</v>
      </c>
      <c r="BS26" s="991">
        <v>2039</v>
      </c>
      <c r="BT26" s="991">
        <v>2040</v>
      </c>
      <c r="BU26" s="243"/>
    </row>
    <row r="27" spans="2:73" s="244" customFormat="1" ht="9" customHeight="1">
      <c r="B27" s="1008"/>
      <c r="C27" s="1008"/>
      <c r="D27" s="1008"/>
      <c r="E27" s="1008"/>
      <c r="F27" s="1008"/>
      <c r="G27" s="1008"/>
      <c r="H27" s="1008"/>
      <c r="I27" s="1009"/>
      <c r="J27" s="1009"/>
      <c r="K27" s="1010"/>
      <c r="L27" s="1011"/>
      <c r="M27" s="1012"/>
      <c r="N27" s="1012"/>
      <c r="O27" s="1012"/>
      <c r="P27" s="1012"/>
      <c r="Q27" s="1012"/>
      <c r="R27" s="1012"/>
      <c r="S27" s="1012"/>
      <c r="T27" s="1012"/>
      <c r="U27" s="1012"/>
      <c r="V27" s="1012"/>
      <c r="W27" s="1012"/>
      <c r="X27" s="1012"/>
      <c r="Y27" s="1012"/>
      <c r="Z27" s="1012"/>
      <c r="AA27" s="1012"/>
      <c r="AB27" s="1012"/>
      <c r="AC27" s="1012"/>
      <c r="AD27" s="1012"/>
      <c r="AE27" s="1012"/>
      <c r="AF27" s="1012"/>
      <c r="AG27" s="1012"/>
      <c r="AH27" s="1012"/>
      <c r="AI27" s="1012"/>
      <c r="AJ27" s="1012"/>
      <c r="AK27" s="1012"/>
      <c r="AL27" s="1012"/>
      <c r="AM27" s="1012"/>
      <c r="AN27" s="1012"/>
      <c r="AO27" s="1013"/>
      <c r="AP27" s="1014"/>
      <c r="AQ27" s="1011"/>
      <c r="AR27" s="1012"/>
      <c r="AS27" s="1012"/>
      <c r="AT27" s="1012"/>
      <c r="AU27" s="1012"/>
      <c r="AV27" s="1012"/>
      <c r="AW27" s="1012"/>
      <c r="AX27" s="1012"/>
      <c r="AY27" s="1012"/>
      <c r="AZ27" s="1012"/>
      <c r="BA27" s="1012"/>
      <c r="BB27" s="1012"/>
      <c r="BC27" s="1012"/>
      <c r="BD27" s="1012"/>
      <c r="BE27" s="1012"/>
      <c r="BF27" s="1012"/>
      <c r="BG27" s="1012"/>
      <c r="BH27" s="1012"/>
      <c r="BI27" s="1012"/>
      <c r="BJ27" s="1012"/>
      <c r="BK27" s="1012"/>
      <c r="BL27" s="1012"/>
      <c r="BM27" s="1012"/>
      <c r="BN27" s="1012"/>
      <c r="BO27" s="1012"/>
      <c r="BP27" s="1012"/>
      <c r="BQ27" s="1012"/>
      <c r="BR27" s="1012"/>
      <c r="BS27" s="1012"/>
      <c r="BT27" s="1013"/>
      <c r="BU27" s="243"/>
    </row>
    <row r="28" spans="2:73" s="17" customFormat="1" ht="15.75">
      <c r="B28" s="681" t="s">
        <v>815</v>
      </c>
      <c r="C28" s="681" t="s">
        <v>816</v>
      </c>
      <c r="D28" s="681" t="s">
        <v>2</v>
      </c>
      <c r="E28" s="681" t="s">
        <v>824</v>
      </c>
      <c r="F28" s="681" t="s">
        <v>28</v>
      </c>
      <c r="G28" s="681" t="s">
        <v>825</v>
      </c>
      <c r="H28" s="681">
        <v>2011</v>
      </c>
      <c r="I28" s="635" t="s">
        <v>579</v>
      </c>
      <c r="J28" s="635" t="s">
        <v>597</v>
      </c>
      <c r="K28" s="624"/>
      <c r="L28" s="992">
        <v>2.5510111908023654</v>
      </c>
      <c r="M28" s="993">
        <v>2.5510111908023654</v>
      </c>
      <c r="N28" s="993">
        <v>2.5510111908023654</v>
      </c>
      <c r="O28" s="993">
        <v>1.1781093812797276</v>
      </c>
      <c r="P28" s="993">
        <v>0</v>
      </c>
      <c r="Q28" s="993">
        <v>0</v>
      </c>
      <c r="R28" s="993">
        <v>0</v>
      </c>
      <c r="S28" s="993">
        <v>0</v>
      </c>
      <c r="T28" s="993">
        <v>0</v>
      </c>
      <c r="U28" s="993">
        <v>0</v>
      </c>
      <c r="V28" s="993">
        <v>0</v>
      </c>
      <c r="W28" s="993">
        <v>0</v>
      </c>
      <c r="X28" s="993">
        <v>0</v>
      </c>
      <c r="Y28" s="993">
        <v>0</v>
      </c>
      <c r="Z28" s="993">
        <v>0</v>
      </c>
      <c r="AA28" s="993">
        <v>0</v>
      </c>
      <c r="AB28" s="993">
        <v>0</v>
      </c>
      <c r="AC28" s="993">
        <v>0</v>
      </c>
      <c r="AD28" s="993">
        <v>0</v>
      </c>
      <c r="AE28" s="993">
        <v>0</v>
      </c>
      <c r="AF28" s="993">
        <v>0</v>
      </c>
      <c r="AG28" s="993">
        <v>0</v>
      </c>
      <c r="AH28" s="993">
        <v>0</v>
      </c>
      <c r="AI28" s="993">
        <v>0</v>
      </c>
      <c r="AJ28" s="993">
        <v>0</v>
      </c>
      <c r="AK28" s="993">
        <v>0</v>
      </c>
      <c r="AL28" s="993">
        <v>0</v>
      </c>
      <c r="AM28" s="993">
        <v>0</v>
      </c>
      <c r="AN28" s="993">
        <v>0</v>
      </c>
      <c r="AO28" s="994">
        <v>0</v>
      </c>
      <c r="AP28" s="983"/>
      <c r="AQ28" s="992">
        <v>3328.365316100479</v>
      </c>
      <c r="AR28" s="993">
        <v>3328.365316100479</v>
      </c>
      <c r="AS28" s="993">
        <v>3328.365316100479</v>
      </c>
      <c r="AT28" s="993">
        <v>2100.6418042692981</v>
      </c>
      <c r="AU28" s="993">
        <v>0</v>
      </c>
      <c r="AV28" s="993">
        <v>0</v>
      </c>
      <c r="AW28" s="993">
        <v>0</v>
      </c>
      <c r="AX28" s="993">
        <v>0</v>
      </c>
      <c r="AY28" s="993">
        <v>0</v>
      </c>
      <c r="AZ28" s="993">
        <v>0</v>
      </c>
      <c r="BA28" s="993">
        <v>0</v>
      </c>
      <c r="BB28" s="993">
        <v>0</v>
      </c>
      <c r="BC28" s="993">
        <v>0</v>
      </c>
      <c r="BD28" s="993">
        <v>0</v>
      </c>
      <c r="BE28" s="993">
        <v>0</v>
      </c>
      <c r="BF28" s="993">
        <v>0</v>
      </c>
      <c r="BG28" s="993">
        <v>0</v>
      </c>
      <c r="BH28" s="993">
        <v>0</v>
      </c>
      <c r="BI28" s="993">
        <v>0</v>
      </c>
      <c r="BJ28" s="993">
        <v>0</v>
      </c>
      <c r="BK28" s="993">
        <v>0</v>
      </c>
      <c r="BL28" s="993">
        <v>0</v>
      </c>
      <c r="BM28" s="993">
        <v>0</v>
      </c>
      <c r="BN28" s="993">
        <v>0</v>
      </c>
      <c r="BO28" s="993">
        <v>0</v>
      </c>
      <c r="BP28" s="993">
        <v>0</v>
      </c>
      <c r="BQ28" s="993">
        <v>0</v>
      </c>
      <c r="BR28" s="993">
        <v>0</v>
      </c>
      <c r="BS28" s="993">
        <v>0</v>
      </c>
      <c r="BT28" s="994">
        <v>0</v>
      </c>
      <c r="BU28" s="16"/>
    </row>
    <row r="29" spans="2:73" s="17" customFormat="1" ht="15.75">
      <c r="B29" s="681" t="s">
        <v>815</v>
      </c>
      <c r="C29" s="681" t="s">
        <v>816</v>
      </c>
      <c r="D29" s="681" t="s">
        <v>1</v>
      </c>
      <c r="E29" s="681" t="s">
        <v>824</v>
      </c>
      <c r="F29" s="681" t="s">
        <v>28</v>
      </c>
      <c r="G29" s="681" t="s">
        <v>825</v>
      </c>
      <c r="H29" s="681">
        <v>2011</v>
      </c>
      <c r="I29" s="635" t="s">
        <v>579</v>
      </c>
      <c r="J29" s="635" t="s">
        <v>597</v>
      </c>
      <c r="K29" s="624"/>
      <c r="L29" s="992">
        <v>42.569965238797863</v>
      </c>
      <c r="M29" s="993">
        <v>42.569965238797863</v>
      </c>
      <c r="N29" s="993">
        <v>42.569965238797863</v>
      </c>
      <c r="O29" s="993">
        <v>42.003895708241366</v>
      </c>
      <c r="P29" s="993">
        <v>29.182945329294917</v>
      </c>
      <c r="Q29" s="993">
        <v>0</v>
      </c>
      <c r="R29" s="993">
        <v>0</v>
      </c>
      <c r="S29" s="993">
        <v>0</v>
      </c>
      <c r="T29" s="993">
        <v>0</v>
      </c>
      <c r="U29" s="993">
        <v>0</v>
      </c>
      <c r="V29" s="993">
        <v>0</v>
      </c>
      <c r="W29" s="993">
        <v>0</v>
      </c>
      <c r="X29" s="993">
        <v>0</v>
      </c>
      <c r="Y29" s="993">
        <v>0</v>
      </c>
      <c r="Z29" s="993">
        <v>0</v>
      </c>
      <c r="AA29" s="993">
        <v>0</v>
      </c>
      <c r="AB29" s="993">
        <v>0</v>
      </c>
      <c r="AC29" s="993">
        <v>0</v>
      </c>
      <c r="AD29" s="993">
        <v>0</v>
      </c>
      <c r="AE29" s="993">
        <v>0</v>
      </c>
      <c r="AF29" s="993">
        <v>0</v>
      </c>
      <c r="AG29" s="993">
        <v>0</v>
      </c>
      <c r="AH29" s="993">
        <v>0</v>
      </c>
      <c r="AI29" s="993">
        <v>0</v>
      </c>
      <c r="AJ29" s="993">
        <v>0</v>
      </c>
      <c r="AK29" s="993">
        <v>0</v>
      </c>
      <c r="AL29" s="993">
        <v>0</v>
      </c>
      <c r="AM29" s="993">
        <v>0</v>
      </c>
      <c r="AN29" s="993">
        <v>0</v>
      </c>
      <c r="AO29" s="994">
        <v>0</v>
      </c>
      <c r="AP29" s="983"/>
      <c r="AQ29" s="992">
        <v>312750.36787605844</v>
      </c>
      <c r="AR29" s="993">
        <v>312750.36787605844</v>
      </c>
      <c r="AS29" s="993">
        <v>312750.36787605844</v>
      </c>
      <c r="AT29" s="993">
        <v>312244.15769614966</v>
      </c>
      <c r="AU29" s="993">
        <v>221957.76341936231</v>
      </c>
      <c r="AV29" s="993">
        <v>0</v>
      </c>
      <c r="AW29" s="993">
        <v>0</v>
      </c>
      <c r="AX29" s="993">
        <v>0</v>
      </c>
      <c r="AY29" s="993">
        <v>0</v>
      </c>
      <c r="AZ29" s="993">
        <v>0</v>
      </c>
      <c r="BA29" s="993">
        <v>0</v>
      </c>
      <c r="BB29" s="993">
        <v>0</v>
      </c>
      <c r="BC29" s="993">
        <v>0</v>
      </c>
      <c r="BD29" s="993">
        <v>0</v>
      </c>
      <c r="BE29" s="993">
        <v>0</v>
      </c>
      <c r="BF29" s="993">
        <v>0</v>
      </c>
      <c r="BG29" s="993">
        <v>0</v>
      </c>
      <c r="BH29" s="993">
        <v>0</v>
      </c>
      <c r="BI29" s="993">
        <v>0</v>
      </c>
      <c r="BJ29" s="993">
        <v>0</v>
      </c>
      <c r="BK29" s="993">
        <v>0</v>
      </c>
      <c r="BL29" s="993">
        <v>0</v>
      </c>
      <c r="BM29" s="993">
        <v>0</v>
      </c>
      <c r="BN29" s="993">
        <v>0</v>
      </c>
      <c r="BO29" s="993">
        <v>0</v>
      </c>
      <c r="BP29" s="993">
        <v>0</v>
      </c>
      <c r="BQ29" s="993">
        <v>0</v>
      </c>
      <c r="BR29" s="993">
        <v>0</v>
      </c>
      <c r="BS29" s="993">
        <v>0</v>
      </c>
      <c r="BT29" s="994">
        <v>0</v>
      </c>
      <c r="BU29" s="16"/>
    </row>
    <row r="30" spans="2:73" s="17" customFormat="1" ht="16.5" customHeight="1">
      <c r="B30" s="681" t="s">
        <v>815</v>
      </c>
      <c r="C30" s="681" t="s">
        <v>816</v>
      </c>
      <c r="D30" s="681" t="s">
        <v>5</v>
      </c>
      <c r="E30" s="681" t="s">
        <v>824</v>
      </c>
      <c r="F30" s="681" t="s">
        <v>28</v>
      </c>
      <c r="G30" s="681" t="s">
        <v>825</v>
      </c>
      <c r="H30" s="681">
        <v>2011</v>
      </c>
      <c r="I30" s="635" t="s">
        <v>579</v>
      </c>
      <c r="J30" s="635" t="s">
        <v>597</v>
      </c>
      <c r="K30" s="624"/>
      <c r="L30" s="992">
        <v>15.105159480149169</v>
      </c>
      <c r="M30" s="993">
        <v>15.105159480149169</v>
      </c>
      <c r="N30" s="993">
        <v>15.105159480149169</v>
      </c>
      <c r="O30" s="993">
        <v>15.105159480149169</v>
      </c>
      <c r="P30" s="993">
        <v>14.05301560212942</v>
      </c>
      <c r="Q30" s="993">
        <v>12.903592734793394</v>
      </c>
      <c r="R30" s="993">
        <v>10.437493433390587</v>
      </c>
      <c r="S30" s="993">
        <v>10.369536333165442</v>
      </c>
      <c r="T30" s="993">
        <v>12.571103078521217</v>
      </c>
      <c r="U30" s="993">
        <v>5.9633074634693015</v>
      </c>
      <c r="V30" s="993">
        <v>0.84803917957730379</v>
      </c>
      <c r="W30" s="993">
        <v>0.84768643630508123</v>
      </c>
      <c r="X30" s="993">
        <v>0.84768643630508123</v>
      </c>
      <c r="Y30" s="993">
        <v>0.78680320769300094</v>
      </c>
      <c r="Z30" s="993">
        <v>0.78680320769300094</v>
      </c>
      <c r="AA30" s="993">
        <v>0.66409107423692937</v>
      </c>
      <c r="AB30" s="993">
        <v>0</v>
      </c>
      <c r="AC30" s="993">
        <v>0</v>
      </c>
      <c r="AD30" s="993">
        <v>0</v>
      </c>
      <c r="AE30" s="993">
        <v>0</v>
      </c>
      <c r="AF30" s="993">
        <v>0</v>
      </c>
      <c r="AG30" s="993">
        <v>0</v>
      </c>
      <c r="AH30" s="993">
        <v>0</v>
      </c>
      <c r="AI30" s="993">
        <v>0</v>
      </c>
      <c r="AJ30" s="993">
        <v>0</v>
      </c>
      <c r="AK30" s="993">
        <v>0</v>
      </c>
      <c r="AL30" s="993">
        <v>0</v>
      </c>
      <c r="AM30" s="993">
        <v>0</v>
      </c>
      <c r="AN30" s="993">
        <v>0</v>
      </c>
      <c r="AO30" s="994">
        <v>0</v>
      </c>
      <c r="AP30" s="983"/>
      <c r="AQ30" s="992">
        <v>263995.34965946531</v>
      </c>
      <c r="AR30" s="993">
        <v>263995.34965946531</v>
      </c>
      <c r="AS30" s="993">
        <v>263995.34965946531</v>
      </c>
      <c r="AT30" s="993">
        <v>263995.34965946531</v>
      </c>
      <c r="AU30" s="993">
        <v>241272.30770037579</v>
      </c>
      <c r="AV30" s="993">
        <v>216448.34152155704</v>
      </c>
      <c r="AW30" s="993">
        <v>163188.2512699028</v>
      </c>
      <c r="AX30" s="993">
        <v>162592.94707193051</v>
      </c>
      <c r="AY30" s="993">
        <v>210139.95520983884</v>
      </c>
      <c r="AZ30" s="993">
        <v>67432.080217960538</v>
      </c>
      <c r="BA30" s="993">
        <v>24280.110505349094</v>
      </c>
      <c r="BB30" s="993">
        <v>21373.102416545778</v>
      </c>
      <c r="BC30" s="993">
        <v>21373.102416545778</v>
      </c>
      <c r="BD30" s="993">
        <v>15784.933840974301</v>
      </c>
      <c r="BE30" s="993">
        <v>15784.933840974301</v>
      </c>
      <c r="BF30" s="993">
        <v>14342.305895410364</v>
      </c>
      <c r="BG30" s="993">
        <v>0</v>
      </c>
      <c r="BH30" s="993">
        <v>0</v>
      </c>
      <c r="BI30" s="993">
        <v>0</v>
      </c>
      <c r="BJ30" s="993">
        <v>0</v>
      </c>
      <c r="BK30" s="993">
        <v>0</v>
      </c>
      <c r="BL30" s="993">
        <v>0</v>
      </c>
      <c r="BM30" s="993">
        <v>0</v>
      </c>
      <c r="BN30" s="993">
        <v>0</v>
      </c>
      <c r="BO30" s="993">
        <v>0</v>
      </c>
      <c r="BP30" s="993">
        <v>0</v>
      </c>
      <c r="BQ30" s="993">
        <v>0</v>
      </c>
      <c r="BR30" s="993">
        <v>0</v>
      </c>
      <c r="BS30" s="993">
        <v>0</v>
      </c>
      <c r="BT30" s="994">
        <v>0</v>
      </c>
      <c r="BU30" s="16"/>
    </row>
    <row r="31" spans="2:73" s="17" customFormat="1" ht="15.75">
      <c r="B31" s="681" t="s">
        <v>815</v>
      </c>
      <c r="C31" s="681" t="s">
        <v>816</v>
      </c>
      <c r="D31" s="681" t="s">
        <v>4</v>
      </c>
      <c r="E31" s="681" t="s">
        <v>824</v>
      </c>
      <c r="F31" s="681" t="s">
        <v>28</v>
      </c>
      <c r="G31" s="681" t="s">
        <v>825</v>
      </c>
      <c r="H31" s="681">
        <v>2011</v>
      </c>
      <c r="I31" s="635" t="s">
        <v>579</v>
      </c>
      <c r="J31" s="635" t="s">
        <v>597</v>
      </c>
      <c r="K31" s="624"/>
      <c r="L31" s="992">
        <v>10.759833273102871</v>
      </c>
      <c r="M31" s="993">
        <v>10.759833273102871</v>
      </c>
      <c r="N31" s="993">
        <v>10.759833273102871</v>
      </c>
      <c r="O31" s="993">
        <v>10.759833273102871</v>
      </c>
      <c r="P31" s="993">
        <v>10.12993639427661</v>
      </c>
      <c r="Q31" s="993">
        <v>9.4418005872716062</v>
      </c>
      <c r="R31" s="993">
        <v>7.9956566565589622</v>
      </c>
      <c r="S31" s="993">
        <v>7.9151868204193443</v>
      </c>
      <c r="T31" s="993">
        <v>9.2332195062506113</v>
      </c>
      <c r="U31" s="993">
        <v>5.2772683090846559</v>
      </c>
      <c r="V31" s="993">
        <v>0.62613465709791061</v>
      </c>
      <c r="W31" s="993">
        <v>0.62575709269342772</v>
      </c>
      <c r="X31" s="993">
        <v>0.62575709269342772</v>
      </c>
      <c r="Y31" s="993">
        <v>0.61360861813745637</v>
      </c>
      <c r="Z31" s="993">
        <v>0.61360861813745637</v>
      </c>
      <c r="AA31" s="993">
        <v>0.58343553056948705</v>
      </c>
      <c r="AB31" s="993">
        <v>0</v>
      </c>
      <c r="AC31" s="993">
        <v>0</v>
      </c>
      <c r="AD31" s="993">
        <v>0</v>
      </c>
      <c r="AE31" s="993">
        <v>0</v>
      </c>
      <c r="AF31" s="993">
        <v>0</v>
      </c>
      <c r="AG31" s="993">
        <v>0</v>
      </c>
      <c r="AH31" s="993">
        <v>0</v>
      </c>
      <c r="AI31" s="993">
        <v>0</v>
      </c>
      <c r="AJ31" s="993">
        <v>0</v>
      </c>
      <c r="AK31" s="993">
        <v>0</v>
      </c>
      <c r="AL31" s="993">
        <v>0</v>
      </c>
      <c r="AM31" s="993">
        <v>0</v>
      </c>
      <c r="AN31" s="993">
        <v>0</v>
      </c>
      <c r="AO31" s="994">
        <v>0</v>
      </c>
      <c r="AP31" s="983"/>
      <c r="AQ31" s="992">
        <v>171748.28157434077</v>
      </c>
      <c r="AR31" s="993">
        <v>171748.28157434077</v>
      </c>
      <c r="AS31" s="993">
        <v>171748.28157434077</v>
      </c>
      <c r="AT31" s="993">
        <v>171748.28157434077</v>
      </c>
      <c r="AU31" s="993">
        <v>158144.46416259318</v>
      </c>
      <c r="AV31" s="993">
        <v>143282.86667313546</v>
      </c>
      <c r="AW31" s="993">
        <v>112050.6465338959</v>
      </c>
      <c r="AX31" s="993">
        <v>111345.73076931285</v>
      </c>
      <c r="AY31" s="993">
        <v>139811.1456705181</v>
      </c>
      <c r="AZ31" s="993">
        <v>54374.878902043827</v>
      </c>
      <c r="BA31" s="993">
        <v>17181.727884764012</v>
      </c>
      <c r="BB31" s="993">
        <v>14070.165271648202</v>
      </c>
      <c r="BC31" s="993">
        <v>14070.165271648202</v>
      </c>
      <c r="BD31" s="993">
        <v>12955.11724771113</v>
      </c>
      <c r="BE31" s="993">
        <v>12955.11724771113</v>
      </c>
      <c r="BF31" s="993">
        <v>12600.396503286272</v>
      </c>
      <c r="BG31" s="993">
        <v>0</v>
      </c>
      <c r="BH31" s="993">
        <v>0</v>
      </c>
      <c r="BI31" s="993">
        <v>0</v>
      </c>
      <c r="BJ31" s="993">
        <v>0</v>
      </c>
      <c r="BK31" s="993">
        <v>0</v>
      </c>
      <c r="BL31" s="993">
        <v>0</v>
      </c>
      <c r="BM31" s="993">
        <v>0</v>
      </c>
      <c r="BN31" s="993">
        <v>0</v>
      </c>
      <c r="BO31" s="993">
        <v>0</v>
      </c>
      <c r="BP31" s="993">
        <v>0</v>
      </c>
      <c r="BQ31" s="993">
        <v>0</v>
      </c>
      <c r="BR31" s="993">
        <v>0</v>
      </c>
      <c r="BS31" s="993">
        <v>0</v>
      </c>
      <c r="BT31" s="994">
        <v>0</v>
      </c>
      <c r="BU31" s="16"/>
    </row>
    <row r="32" spans="2:73" s="17" customFormat="1" ht="15.75">
      <c r="B32" s="681" t="s">
        <v>815</v>
      </c>
      <c r="C32" s="681" t="s">
        <v>816</v>
      </c>
      <c r="D32" s="681" t="s">
        <v>3</v>
      </c>
      <c r="E32" s="681" t="s">
        <v>824</v>
      </c>
      <c r="F32" s="681" t="s">
        <v>28</v>
      </c>
      <c r="G32" s="681" t="s">
        <v>825</v>
      </c>
      <c r="H32" s="681">
        <v>2011</v>
      </c>
      <c r="I32" s="635" t="s">
        <v>579</v>
      </c>
      <c r="J32" s="635" t="s">
        <v>597</v>
      </c>
      <c r="K32" s="624"/>
      <c r="L32" s="992">
        <v>449.80044984521385</v>
      </c>
      <c r="M32" s="993">
        <v>449.80044984521385</v>
      </c>
      <c r="N32" s="993">
        <v>449.80044984521385</v>
      </c>
      <c r="O32" s="993">
        <v>449.80044984521385</v>
      </c>
      <c r="P32" s="993">
        <v>449.80044984521385</v>
      </c>
      <c r="Q32" s="993">
        <v>449.80044984521385</v>
      </c>
      <c r="R32" s="993">
        <v>449.80044984521385</v>
      </c>
      <c r="S32" s="993">
        <v>449.80044984521385</v>
      </c>
      <c r="T32" s="993">
        <v>449.80044984521385</v>
      </c>
      <c r="U32" s="993">
        <v>449.80044984521385</v>
      </c>
      <c r="V32" s="993">
        <v>449.80044984521385</v>
      </c>
      <c r="W32" s="993">
        <v>449.80044984521385</v>
      </c>
      <c r="X32" s="993">
        <v>449.80044984521385</v>
      </c>
      <c r="Y32" s="993">
        <v>449.80044984521385</v>
      </c>
      <c r="Z32" s="993">
        <v>449.80044984521385</v>
      </c>
      <c r="AA32" s="993">
        <v>449.80044984521385</v>
      </c>
      <c r="AB32" s="993">
        <v>449.80044984521385</v>
      </c>
      <c r="AC32" s="993">
        <v>449.80044984521385</v>
      </c>
      <c r="AD32" s="993">
        <v>395.75897945008757</v>
      </c>
      <c r="AE32" s="993">
        <v>0</v>
      </c>
      <c r="AF32" s="993">
        <v>0</v>
      </c>
      <c r="AG32" s="993">
        <v>0</v>
      </c>
      <c r="AH32" s="993">
        <v>0</v>
      </c>
      <c r="AI32" s="993">
        <v>0</v>
      </c>
      <c r="AJ32" s="993">
        <v>0</v>
      </c>
      <c r="AK32" s="993">
        <v>0</v>
      </c>
      <c r="AL32" s="993">
        <v>0</v>
      </c>
      <c r="AM32" s="993">
        <v>0</v>
      </c>
      <c r="AN32" s="993">
        <v>0</v>
      </c>
      <c r="AO32" s="994">
        <v>0</v>
      </c>
      <c r="AP32" s="983"/>
      <c r="AQ32" s="992">
        <v>861567.40662206686</v>
      </c>
      <c r="AR32" s="993">
        <v>861567.40662206686</v>
      </c>
      <c r="AS32" s="993">
        <v>861567.40662206686</v>
      </c>
      <c r="AT32" s="993">
        <v>861567.40662206686</v>
      </c>
      <c r="AU32" s="993">
        <v>861567.40662206686</v>
      </c>
      <c r="AV32" s="993">
        <v>861567.40662206686</v>
      </c>
      <c r="AW32" s="993">
        <v>861567.40662206686</v>
      </c>
      <c r="AX32" s="993">
        <v>861567.40662206686</v>
      </c>
      <c r="AY32" s="993">
        <v>861567.40662206686</v>
      </c>
      <c r="AZ32" s="993">
        <v>861567.40662206686</v>
      </c>
      <c r="BA32" s="993">
        <v>861567.40662206686</v>
      </c>
      <c r="BB32" s="993">
        <v>861567.40662206686</v>
      </c>
      <c r="BC32" s="993">
        <v>861567.40662206686</v>
      </c>
      <c r="BD32" s="993">
        <v>861567.40662206686</v>
      </c>
      <c r="BE32" s="993">
        <v>861567.40662206686</v>
      </c>
      <c r="BF32" s="993">
        <v>861567.40662206686</v>
      </c>
      <c r="BG32" s="993">
        <v>861567.40662206686</v>
      </c>
      <c r="BH32" s="993">
        <v>861567.40662206686</v>
      </c>
      <c r="BI32" s="993">
        <v>813237.5163295042</v>
      </c>
      <c r="BJ32" s="993">
        <v>0</v>
      </c>
      <c r="BK32" s="993">
        <v>0</v>
      </c>
      <c r="BL32" s="993">
        <v>0</v>
      </c>
      <c r="BM32" s="993">
        <v>0</v>
      </c>
      <c r="BN32" s="993">
        <v>0</v>
      </c>
      <c r="BO32" s="993">
        <v>0</v>
      </c>
      <c r="BP32" s="993">
        <v>0</v>
      </c>
      <c r="BQ32" s="993">
        <v>0</v>
      </c>
      <c r="BR32" s="993">
        <v>0</v>
      </c>
      <c r="BS32" s="993">
        <v>0</v>
      </c>
      <c r="BT32" s="994">
        <v>0</v>
      </c>
      <c r="BU32" s="16"/>
    </row>
    <row r="33" spans="2:73" s="17" customFormat="1" ht="15.75">
      <c r="B33" s="681" t="s">
        <v>815</v>
      </c>
      <c r="C33" s="681" t="s">
        <v>816</v>
      </c>
      <c r="D33" s="681" t="s">
        <v>41</v>
      </c>
      <c r="E33" s="681" t="s">
        <v>824</v>
      </c>
      <c r="F33" s="681" t="s">
        <v>28</v>
      </c>
      <c r="G33" s="681" t="s">
        <v>826</v>
      </c>
      <c r="H33" s="681">
        <v>2011</v>
      </c>
      <c r="I33" s="635" t="s">
        <v>579</v>
      </c>
      <c r="J33" s="635" t="s">
        <v>597</v>
      </c>
      <c r="K33" s="624"/>
      <c r="L33" s="992">
        <v>124.32000000000001</v>
      </c>
      <c r="M33" s="993">
        <v>0</v>
      </c>
      <c r="N33" s="993">
        <v>0</v>
      </c>
      <c r="O33" s="993">
        <v>0</v>
      </c>
      <c r="P33" s="993">
        <v>0</v>
      </c>
      <c r="Q33" s="993">
        <v>0</v>
      </c>
      <c r="R33" s="993">
        <v>0</v>
      </c>
      <c r="S33" s="993">
        <v>0</v>
      </c>
      <c r="T33" s="993">
        <v>0</v>
      </c>
      <c r="U33" s="993">
        <v>0</v>
      </c>
      <c r="V33" s="993">
        <v>0</v>
      </c>
      <c r="W33" s="993">
        <v>0</v>
      </c>
      <c r="X33" s="993">
        <v>0</v>
      </c>
      <c r="Y33" s="993">
        <v>0</v>
      </c>
      <c r="Z33" s="993">
        <v>0</v>
      </c>
      <c r="AA33" s="993">
        <v>0</v>
      </c>
      <c r="AB33" s="993">
        <v>0</v>
      </c>
      <c r="AC33" s="993">
        <v>0</v>
      </c>
      <c r="AD33" s="993">
        <v>0</v>
      </c>
      <c r="AE33" s="993">
        <v>0</v>
      </c>
      <c r="AF33" s="993">
        <v>0</v>
      </c>
      <c r="AG33" s="993">
        <v>0</v>
      </c>
      <c r="AH33" s="993">
        <v>0</v>
      </c>
      <c r="AI33" s="993">
        <v>0</v>
      </c>
      <c r="AJ33" s="993">
        <v>0</v>
      </c>
      <c r="AK33" s="993">
        <v>0</v>
      </c>
      <c r="AL33" s="993">
        <v>0</v>
      </c>
      <c r="AM33" s="993">
        <v>0</v>
      </c>
      <c r="AN33" s="993">
        <v>0</v>
      </c>
      <c r="AO33" s="994">
        <v>0</v>
      </c>
      <c r="AP33" s="983"/>
      <c r="AQ33" s="992">
        <v>0</v>
      </c>
      <c r="AR33" s="993">
        <v>0</v>
      </c>
      <c r="AS33" s="993">
        <v>0</v>
      </c>
      <c r="AT33" s="993">
        <v>0</v>
      </c>
      <c r="AU33" s="993">
        <v>0</v>
      </c>
      <c r="AV33" s="993">
        <v>0</v>
      </c>
      <c r="AW33" s="993">
        <v>0</v>
      </c>
      <c r="AX33" s="993">
        <v>0</v>
      </c>
      <c r="AY33" s="993">
        <v>0</v>
      </c>
      <c r="AZ33" s="993">
        <v>0</v>
      </c>
      <c r="BA33" s="993">
        <v>0</v>
      </c>
      <c r="BB33" s="993">
        <v>0</v>
      </c>
      <c r="BC33" s="993">
        <v>0</v>
      </c>
      <c r="BD33" s="993">
        <v>0</v>
      </c>
      <c r="BE33" s="993">
        <v>0</v>
      </c>
      <c r="BF33" s="993">
        <v>0</v>
      </c>
      <c r="BG33" s="993">
        <v>0</v>
      </c>
      <c r="BH33" s="993">
        <v>0</v>
      </c>
      <c r="BI33" s="993">
        <v>0</v>
      </c>
      <c r="BJ33" s="993">
        <v>0</v>
      </c>
      <c r="BK33" s="993">
        <v>0</v>
      </c>
      <c r="BL33" s="993">
        <v>0</v>
      </c>
      <c r="BM33" s="993">
        <v>0</v>
      </c>
      <c r="BN33" s="993">
        <v>0</v>
      </c>
      <c r="BO33" s="993">
        <v>0</v>
      </c>
      <c r="BP33" s="993">
        <v>0</v>
      </c>
      <c r="BQ33" s="993">
        <v>0</v>
      </c>
      <c r="BR33" s="993">
        <v>0</v>
      </c>
      <c r="BS33" s="993">
        <v>0</v>
      </c>
      <c r="BT33" s="994">
        <v>0</v>
      </c>
      <c r="BU33" s="16"/>
    </row>
    <row r="34" spans="2:73" s="17" customFormat="1" ht="15.75">
      <c r="B34" s="681" t="s">
        <v>815</v>
      </c>
      <c r="C34" s="681" t="s">
        <v>816</v>
      </c>
      <c r="D34" s="681" t="s">
        <v>6</v>
      </c>
      <c r="E34" s="681" t="s">
        <v>824</v>
      </c>
      <c r="F34" s="681" t="s">
        <v>28</v>
      </c>
      <c r="G34" s="681" t="s">
        <v>825</v>
      </c>
      <c r="H34" s="681">
        <v>2011</v>
      </c>
      <c r="I34" s="635" t="s">
        <v>579</v>
      </c>
      <c r="J34" s="635" t="s">
        <v>597</v>
      </c>
      <c r="K34" s="624"/>
      <c r="L34" s="992">
        <v>0</v>
      </c>
      <c r="M34" s="993">
        <v>0</v>
      </c>
      <c r="N34" s="993">
        <v>0</v>
      </c>
      <c r="O34" s="993">
        <v>0</v>
      </c>
      <c r="P34" s="993">
        <v>0</v>
      </c>
      <c r="Q34" s="993">
        <v>0</v>
      </c>
      <c r="R34" s="993">
        <v>0</v>
      </c>
      <c r="S34" s="993">
        <v>0</v>
      </c>
      <c r="T34" s="993">
        <v>0</v>
      </c>
      <c r="U34" s="993">
        <v>0</v>
      </c>
      <c r="V34" s="993">
        <v>0</v>
      </c>
      <c r="W34" s="993">
        <v>0</v>
      </c>
      <c r="X34" s="993">
        <v>0</v>
      </c>
      <c r="Y34" s="993">
        <v>0</v>
      </c>
      <c r="Z34" s="993">
        <v>0</v>
      </c>
      <c r="AA34" s="993">
        <v>0</v>
      </c>
      <c r="AB34" s="993">
        <v>0</v>
      </c>
      <c r="AC34" s="993">
        <v>0</v>
      </c>
      <c r="AD34" s="993">
        <v>0</v>
      </c>
      <c r="AE34" s="993">
        <v>0</v>
      </c>
      <c r="AF34" s="993">
        <v>0</v>
      </c>
      <c r="AG34" s="993">
        <v>0</v>
      </c>
      <c r="AH34" s="993">
        <v>0</v>
      </c>
      <c r="AI34" s="993">
        <v>0</v>
      </c>
      <c r="AJ34" s="993">
        <v>0</v>
      </c>
      <c r="AK34" s="993">
        <v>0</v>
      </c>
      <c r="AL34" s="993">
        <v>0</v>
      </c>
      <c r="AM34" s="993">
        <v>0</v>
      </c>
      <c r="AN34" s="993">
        <v>0</v>
      </c>
      <c r="AO34" s="994">
        <v>0</v>
      </c>
      <c r="AP34" s="983"/>
      <c r="AQ34" s="992">
        <v>0</v>
      </c>
      <c r="AR34" s="993">
        <v>0</v>
      </c>
      <c r="AS34" s="993">
        <v>0</v>
      </c>
      <c r="AT34" s="993">
        <v>0</v>
      </c>
      <c r="AU34" s="993">
        <v>0</v>
      </c>
      <c r="AV34" s="993">
        <v>0</v>
      </c>
      <c r="AW34" s="993">
        <v>0</v>
      </c>
      <c r="AX34" s="993">
        <v>0</v>
      </c>
      <c r="AY34" s="993">
        <v>0</v>
      </c>
      <c r="AZ34" s="993">
        <v>0</v>
      </c>
      <c r="BA34" s="993">
        <v>0</v>
      </c>
      <c r="BB34" s="993">
        <v>0</v>
      </c>
      <c r="BC34" s="993">
        <v>0</v>
      </c>
      <c r="BD34" s="993">
        <v>0</v>
      </c>
      <c r="BE34" s="993">
        <v>0</v>
      </c>
      <c r="BF34" s="993">
        <v>0</v>
      </c>
      <c r="BG34" s="993">
        <v>0</v>
      </c>
      <c r="BH34" s="993">
        <v>0</v>
      </c>
      <c r="BI34" s="993">
        <v>0</v>
      </c>
      <c r="BJ34" s="993">
        <v>0</v>
      </c>
      <c r="BK34" s="993">
        <v>0</v>
      </c>
      <c r="BL34" s="993">
        <v>0</v>
      </c>
      <c r="BM34" s="993">
        <v>0</v>
      </c>
      <c r="BN34" s="993">
        <v>0</v>
      </c>
      <c r="BO34" s="993">
        <v>0</v>
      </c>
      <c r="BP34" s="993">
        <v>0</v>
      </c>
      <c r="BQ34" s="993">
        <v>0</v>
      </c>
      <c r="BR34" s="993">
        <v>0</v>
      </c>
      <c r="BS34" s="993">
        <v>0</v>
      </c>
      <c r="BT34" s="994">
        <v>0</v>
      </c>
      <c r="BU34" s="16"/>
    </row>
    <row r="35" spans="2:73" s="17" customFormat="1" ht="15.75">
      <c r="B35" s="681" t="s">
        <v>815</v>
      </c>
      <c r="C35" s="681" t="s">
        <v>817</v>
      </c>
      <c r="D35" s="681" t="s">
        <v>818</v>
      </c>
      <c r="E35" s="681" t="s">
        <v>824</v>
      </c>
      <c r="F35" s="681" t="s">
        <v>827</v>
      </c>
      <c r="G35" s="681" t="s">
        <v>826</v>
      </c>
      <c r="H35" s="681">
        <v>2011</v>
      </c>
      <c r="I35" s="635" t="s">
        <v>579</v>
      </c>
      <c r="J35" s="635" t="s">
        <v>597</v>
      </c>
      <c r="K35" s="624"/>
      <c r="L35" s="992">
        <v>1.92</v>
      </c>
      <c r="M35" s="993">
        <v>0</v>
      </c>
      <c r="N35" s="993">
        <v>0</v>
      </c>
      <c r="O35" s="993">
        <v>0</v>
      </c>
      <c r="P35" s="993">
        <v>0</v>
      </c>
      <c r="Q35" s="993">
        <v>0</v>
      </c>
      <c r="R35" s="993">
        <v>0</v>
      </c>
      <c r="S35" s="993">
        <v>0</v>
      </c>
      <c r="T35" s="993">
        <v>0</v>
      </c>
      <c r="U35" s="993">
        <v>0</v>
      </c>
      <c r="V35" s="993">
        <v>0</v>
      </c>
      <c r="W35" s="993">
        <v>0</v>
      </c>
      <c r="X35" s="993">
        <v>0</v>
      </c>
      <c r="Y35" s="993">
        <v>0</v>
      </c>
      <c r="Z35" s="993">
        <v>0</v>
      </c>
      <c r="AA35" s="993">
        <v>0</v>
      </c>
      <c r="AB35" s="993">
        <v>0</v>
      </c>
      <c r="AC35" s="993">
        <v>0</v>
      </c>
      <c r="AD35" s="993">
        <v>0</v>
      </c>
      <c r="AE35" s="993">
        <v>0</v>
      </c>
      <c r="AF35" s="993">
        <v>0</v>
      </c>
      <c r="AG35" s="993">
        <v>0</v>
      </c>
      <c r="AH35" s="993">
        <v>0</v>
      </c>
      <c r="AI35" s="993">
        <v>0</v>
      </c>
      <c r="AJ35" s="993">
        <v>0</v>
      </c>
      <c r="AK35" s="993">
        <v>0</v>
      </c>
      <c r="AL35" s="993">
        <v>0</v>
      </c>
      <c r="AM35" s="993">
        <v>0</v>
      </c>
      <c r="AN35" s="993">
        <v>0</v>
      </c>
      <c r="AO35" s="994">
        <v>0</v>
      </c>
      <c r="AP35" s="983"/>
      <c r="AQ35" s="992">
        <v>0</v>
      </c>
      <c r="AR35" s="993">
        <v>0</v>
      </c>
      <c r="AS35" s="993">
        <v>0</v>
      </c>
      <c r="AT35" s="993">
        <v>0</v>
      </c>
      <c r="AU35" s="993">
        <v>0</v>
      </c>
      <c r="AV35" s="993">
        <v>0</v>
      </c>
      <c r="AW35" s="993">
        <v>0</v>
      </c>
      <c r="AX35" s="993">
        <v>0</v>
      </c>
      <c r="AY35" s="993">
        <v>0</v>
      </c>
      <c r="AZ35" s="993">
        <v>0</v>
      </c>
      <c r="BA35" s="993">
        <v>0</v>
      </c>
      <c r="BB35" s="993">
        <v>0</v>
      </c>
      <c r="BC35" s="993">
        <v>0</v>
      </c>
      <c r="BD35" s="993">
        <v>0</v>
      </c>
      <c r="BE35" s="993">
        <v>0</v>
      </c>
      <c r="BF35" s="993">
        <v>0</v>
      </c>
      <c r="BG35" s="993">
        <v>0</v>
      </c>
      <c r="BH35" s="993">
        <v>0</v>
      </c>
      <c r="BI35" s="993">
        <v>0</v>
      </c>
      <c r="BJ35" s="993">
        <v>0</v>
      </c>
      <c r="BK35" s="993">
        <v>0</v>
      </c>
      <c r="BL35" s="993">
        <v>0</v>
      </c>
      <c r="BM35" s="993">
        <v>0</v>
      </c>
      <c r="BN35" s="993">
        <v>0</v>
      </c>
      <c r="BO35" s="993">
        <v>0</v>
      </c>
      <c r="BP35" s="993">
        <v>0</v>
      </c>
      <c r="BQ35" s="993">
        <v>0</v>
      </c>
      <c r="BR35" s="993">
        <v>0</v>
      </c>
      <c r="BS35" s="993">
        <v>0</v>
      </c>
      <c r="BT35" s="994">
        <v>0</v>
      </c>
      <c r="BU35" s="16"/>
    </row>
    <row r="36" spans="2:73" s="17" customFormat="1" ht="15.75">
      <c r="B36" s="681" t="s">
        <v>815</v>
      </c>
      <c r="C36" s="681" t="s">
        <v>817</v>
      </c>
      <c r="D36" s="681" t="s">
        <v>819</v>
      </c>
      <c r="E36" s="681" t="s">
        <v>824</v>
      </c>
      <c r="F36" s="681" t="s">
        <v>827</v>
      </c>
      <c r="G36" s="681" t="s">
        <v>826</v>
      </c>
      <c r="H36" s="681">
        <v>2011</v>
      </c>
      <c r="I36" s="635" t="s">
        <v>579</v>
      </c>
      <c r="J36" s="635" t="s">
        <v>597</v>
      </c>
      <c r="K36" s="624"/>
      <c r="L36" s="992">
        <v>307.18030000000005</v>
      </c>
      <c r="M36" s="993">
        <v>0</v>
      </c>
      <c r="N36" s="993">
        <v>0</v>
      </c>
      <c r="O36" s="993">
        <v>0</v>
      </c>
      <c r="P36" s="993">
        <v>0</v>
      </c>
      <c r="Q36" s="993">
        <v>0</v>
      </c>
      <c r="R36" s="993">
        <v>0</v>
      </c>
      <c r="S36" s="993">
        <v>0</v>
      </c>
      <c r="T36" s="993">
        <v>0</v>
      </c>
      <c r="U36" s="993">
        <v>0</v>
      </c>
      <c r="V36" s="993">
        <v>0</v>
      </c>
      <c r="W36" s="993">
        <v>0</v>
      </c>
      <c r="X36" s="993">
        <v>0</v>
      </c>
      <c r="Y36" s="993">
        <v>0</v>
      </c>
      <c r="Z36" s="993">
        <v>0</v>
      </c>
      <c r="AA36" s="993">
        <v>0</v>
      </c>
      <c r="AB36" s="993">
        <v>0</v>
      </c>
      <c r="AC36" s="993">
        <v>0</v>
      </c>
      <c r="AD36" s="993">
        <v>0</v>
      </c>
      <c r="AE36" s="993">
        <v>0</v>
      </c>
      <c r="AF36" s="993">
        <v>0</v>
      </c>
      <c r="AG36" s="993">
        <v>0</v>
      </c>
      <c r="AH36" s="993">
        <v>0</v>
      </c>
      <c r="AI36" s="993">
        <v>0</v>
      </c>
      <c r="AJ36" s="993">
        <v>0</v>
      </c>
      <c r="AK36" s="993">
        <v>0</v>
      </c>
      <c r="AL36" s="993">
        <v>0</v>
      </c>
      <c r="AM36" s="993">
        <v>0</v>
      </c>
      <c r="AN36" s="993">
        <v>0</v>
      </c>
      <c r="AO36" s="994">
        <v>0</v>
      </c>
      <c r="AP36" s="983"/>
      <c r="AQ36" s="992">
        <v>11993.24</v>
      </c>
      <c r="AR36" s="993">
        <v>0</v>
      </c>
      <c r="AS36" s="993">
        <v>0</v>
      </c>
      <c r="AT36" s="993">
        <v>0</v>
      </c>
      <c r="AU36" s="993">
        <v>0</v>
      </c>
      <c r="AV36" s="993">
        <v>0</v>
      </c>
      <c r="AW36" s="993">
        <v>0</v>
      </c>
      <c r="AX36" s="993">
        <v>0</v>
      </c>
      <c r="AY36" s="993">
        <v>0</v>
      </c>
      <c r="AZ36" s="993">
        <v>0</v>
      </c>
      <c r="BA36" s="993">
        <v>0</v>
      </c>
      <c r="BB36" s="993">
        <v>0</v>
      </c>
      <c r="BC36" s="993">
        <v>0</v>
      </c>
      <c r="BD36" s="993">
        <v>0</v>
      </c>
      <c r="BE36" s="993">
        <v>0</v>
      </c>
      <c r="BF36" s="993">
        <v>0</v>
      </c>
      <c r="BG36" s="993">
        <v>0</v>
      </c>
      <c r="BH36" s="993">
        <v>0</v>
      </c>
      <c r="BI36" s="993">
        <v>0</v>
      </c>
      <c r="BJ36" s="993">
        <v>0</v>
      </c>
      <c r="BK36" s="993">
        <v>0</v>
      </c>
      <c r="BL36" s="993">
        <v>0</v>
      </c>
      <c r="BM36" s="993">
        <v>0</v>
      </c>
      <c r="BN36" s="993">
        <v>0</v>
      </c>
      <c r="BO36" s="993">
        <v>0</v>
      </c>
      <c r="BP36" s="993">
        <v>0</v>
      </c>
      <c r="BQ36" s="993">
        <v>0</v>
      </c>
      <c r="BR36" s="993">
        <v>0</v>
      </c>
      <c r="BS36" s="993">
        <v>0</v>
      </c>
      <c r="BT36" s="994">
        <v>0</v>
      </c>
      <c r="BU36" s="16"/>
    </row>
    <row r="37" spans="2:73" s="17" customFormat="1" ht="15.75">
      <c r="B37" s="681" t="s">
        <v>815</v>
      </c>
      <c r="C37" s="681" t="s">
        <v>817</v>
      </c>
      <c r="D37" s="681" t="s">
        <v>21</v>
      </c>
      <c r="E37" s="681" t="s">
        <v>824</v>
      </c>
      <c r="F37" s="681" t="s">
        <v>827</v>
      </c>
      <c r="G37" s="681" t="s">
        <v>825</v>
      </c>
      <c r="H37" s="681">
        <v>2011</v>
      </c>
      <c r="I37" s="635" t="s">
        <v>579</v>
      </c>
      <c r="J37" s="635" t="s">
        <v>597</v>
      </c>
      <c r="K37" s="624"/>
      <c r="L37" s="992">
        <v>312.90887461861917</v>
      </c>
      <c r="M37" s="993">
        <v>312.90887461861917</v>
      </c>
      <c r="N37" s="993">
        <v>308.45636759610261</v>
      </c>
      <c r="O37" s="993">
        <v>257.104772824836</v>
      </c>
      <c r="P37" s="993">
        <v>257.104772824836</v>
      </c>
      <c r="Q37" s="993">
        <v>257.104772824836</v>
      </c>
      <c r="R37" s="993">
        <v>88.316217051871376</v>
      </c>
      <c r="S37" s="993">
        <v>85.928949733808437</v>
      </c>
      <c r="T37" s="993">
        <v>85.928949733808437</v>
      </c>
      <c r="U37" s="993">
        <v>85.928949733808437</v>
      </c>
      <c r="V37" s="993">
        <v>83.626941962819203</v>
      </c>
      <c r="W37" s="993">
        <v>83.626941962819203</v>
      </c>
      <c r="X37" s="993">
        <v>0</v>
      </c>
      <c r="Y37" s="993">
        <v>0</v>
      </c>
      <c r="Z37" s="993">
        <v>0</v>
      </c>
      <c r="AA37" s="993">
        <v>0</v>
      </c>
      <c r="AB37" s="993">
        <v>0</v>
      </c>
      <c r="AC37" s="993">
        <v>0</v>
      </c>
      <c r="AD37" s="993">
        <v>0</v>
      </c>
      <c r="AE37" s="993">
        <v>0</v>
      </c>
      <c r="AF37" s="993">
        <v>0</v>
      </c>
      <c r="AG37" s="993">
        <v>0</v>
      </c>
      <c r="AH37" s="993">
        <v>0</v>
      </c>
      <c r="AI37" s="993">
        <v>0</v>
      </c>
      <c r="AJ37" s="993">
        <v>0</v>
      </c>
      <c r="AK37" s="993">
        <v>0</v>
      </c>
      <c r="AL37" s="993">
        <v>0</v>
      </c>
      <c r="AM37" s="993">
        <v>0</v>
      </c>
      <c r="AN37" s="993">
        <v>0</v>
      </c>
      <c r="AO37" s="994">
        <v>0</v>
      </c>
      <c r="AP37" s="983"/>
      <c r="AQ37" s="992">
        <v>778994.6876161712</v>
      </c>
      <c r="AR37" s="993">
        <v>778994.6876161712</v>
      </c>
      <c r="AS37" s="993">
        <v>766799.79534428415</v>
      </c>
      <c r="AT37" s="993">
        <v>615128.83136358112</v>
      </c>
      <c r="AU37" s="993">
        <v>615128.83136358112</v>
      </c>
      <c r="AV37" s="993">
        <v>615128.83136358112</v>
      </c>
      <c r="AW37" s="993">
        <v>217876.72639126683</v>
      </c>
      <c r="AX37" s="993">
        <v>216084.75724931902</v>
      </c>
      <c r="AY37" s="993">
        <v>216084.75724931902</v>
      </c>
      <c r="AZ37" s="993">
        <v>216084.75724931902</v>
      </c>
      <c r="BA37" s="993">
        <v>200947.73791169436</v>
      </c>
      <c r="BB37" s="993">
        <v>200947.73791169436</v>
      </c>
      <c r="BC37" s="993">
        <v>0</v>
      </c>
      <c r="BD37" s="993">
        <v>0</v>
      </c>
      <c r="BE37" s="993">
        <v>0</v>
      </c>
      <c r="BF37" s="993">
        <v>0</v>
      </c>
      <c r="BG37" s="993">
        <v>0</v>
      </c>
      <c r="BH37" s="993">
        <v>0</v>
      </c>
      <c r="BI37" s="993">
        <v>0</v>
      </c>
      <c r="BJ37" s="993">
        <v>0</v>
      </c>
      <c r="BK37" s="993">
        <v>0</v>
      </c>
      <c r="BL37" s="993">
        <v>0</v>
      </c>
      <c r="BM37" s="993">
        <v>0</v>
      </c>
      <c r="BN37" s="993">
        <v>0</v>
      </c>
      <c r="BO37" s="993">
        <v>0</v>
      </c>
      <c r="BP37" s="993">
        <v>0</v>
      </c>
      <c r="BQ37" s="993">
        <v>0</v>
      </c>
      <c r="BR37" s="993">
        <v>0</v>
      </c>
      <c r="BS37" s="993">
        <v>0</v>
      </c>
      <c r="BT37" s="994">
        <v>0</v>
      </c>
      <c r="BU37" s="16"/>
    </row>
    <row r="38" spans="2:73" s="17" customFormat="1" ht="15.75">
      <c r="B38" s="681" t="s">
        <v>815</v>
      </c>
      <c r="C38" s="681" t="s">
        <v>817</v>
      </c>
      <c r="D38" s="681" t="s">
        <v>820</v>
      </c>
      <c r="E38" s="681" t="s">
        <v>824</v>
      </c>
      <c r="F38" s="681" t="s">
        <v>827</v>
      </c>
      <c r="G38" s="681" t="s">
        <v>825</v>
      </c>
      <c r="H38" s="681">
        <v>2011</v>
      </c>
      <c r="I38" s="635" t="s">
        <v>579</v>
      </c>
      <c r="J38" s="635" t="s">
        <v>597</v>
      </c>
      <c r="K38" s="624"/>
      <c r="L38" s="992">
        <v>109.52184646608856</v>
      </c>
      <c r="M38" s="993">
        <v>109.52184646608856</v>
      </c>
      <c r="N38" s="993">
        <v>109.52184646608856</v>
      </c>
      <c r="O38" s="993">
        <v>109.52184646608856</v>
      </c>
      <c r="P38" s="993">
        <v>109.52184646608856</v>
      </c>
      <c r="Q38" s="993">
        <v>109.52184646608856</v>
      </c>
      <c r="R38" s="993">
        <v>109.52184646608856</v>
      </c>
      <c r="S38" s="993">
        <v>109.52184646608856</v>
      </c>
      <c r="T38" s="993">
        <v>73.554376793037576</v>
      </c>
      <c r="U38" s="993">
        <v>73.554376793037576</v>
      </c>
      <c r="V38" s="993">
        <v>73.554376793037576</v>
      </c>
      <c r="W38" s="993">
        <v>9.5220760485168334</v>
      </c>
      <c r="X38" s="993">
        <v>9.5220760485168334</v>
      </c>
      <c r="Y38" s="993">
        <v>9.5220760485168334</v>
      </c>
      <c r="Z38" s="993">
        <v>9.5220760485168334</v>
      </c>
      <c r="AA38" s="993">
        <v>9.5220760485168334</v>
      </c>
      <c r="AB38" s="993">
        <v>0</v>
      </c>
      <c r="AC38" s="993">
        <v>0</v>
      </c>
      <c r="AD38" s="993">
        <v>0</v>
      </c>
      <c r="AE38" s="993">
        <v>0</v>
      </c>
      <c r="AF38" s="993">
        <v>0</v>
      </c>
      <c r="AG38" s="993">
        <v>0</v>
      </c>
      <c r="AH38" s="993">
        <v>0</v>
      </c>
      <c r="AI38" s="993">
        <v>0</v>
      </c>
      <c r="AJ38" s="993">
        <v>0</v>
      </c>
      <c r="AK38" s="993">
        <v>0</v>
      </c>
      <c r="AL38" s="993">
        <v>0</v>
      </c>
      <c r="AM38" s="993">
        <v>0</v>
      </c>
      <c r="AN38" s="993">
        <v>0</v>
      </c>
      <c r="AO38" s="994">
        <v>0</v>
      </c>
      <c r="AP38" s="983"/>
      <c r="AQ38" s="992">
        <v>549202.2666769909</v>
      </c>
      <c r="AR38" s="993">
        <v>549202.2666769909</v>
      </c>
      <c r="AS38" s="993">
        <v>549202.2666769909</v>
      </c>
      <c r="AT38" s="993">
        <v>549202.2666769909</v>
      </c>
      <c r="AU38" s="993">
        <v>549202.2666769909</v>
      </c>
      <c r="AV38" s="993">
        <v>549202.2666769909</v>
      </c>
      <c r="AW38" s="993">
        <v>549202.2666769909</v>
      </c>
      <c r="AX38" s="993">
        <v>549202.2666769909</v>
      </c>
      <c r="AY38" s="993">
        <v>401595.72582802508</v>
      </c>
      <c r="AZ38" s="993">
        <v>401595.72582802508</v>
      </c>
      <c r="BA38" s="993">
        <v>401595.72582802508</v>
      </c>
      <c r="BB38" s="993">
        <v>51692.712541891597</v>
      </c>
      <c r="BC38" s="993">
        <v>51692.712541891597</v>
      </c>
      <c r="BD38" s="993">
        <v>51692.712541891597</v>
      </c>
      <c r="BE38" s="993">
        <v>51692.712541891597</v>
      </c>
      <c r="BF38" s="993">
        <v>51692.712541891597</v>
      </c>
      <c r="BG38" s="993">
        <v>0</v>
      </c>
      <c r="BH38" s="993">
        <v>0</v>
      </c>
      <c r="BI38" s="993">
        <v>0</v>
      </c>
      <c r="BJ38" s="993">
        <v>0</v>
      </c>
      <c r="BK38" s="993">
        <v>0</v>
      </c>
      <c r="BL38" s="993">
        <v>0</v>
      </c>
      <c r="BM38" s="993">
        <v>0</v>
      </c>
      <c r="BN38" s="993">
        <v>0</v>
      </c>
      <c r="BO38" s="993">
        <v>0</v>
      </c>
      <c r="BP38" s="993">
        <v>0</v>
      </c>
      <c r="BQ38" s="993">
        <v>0</v>
      </c>
      <c r="BR38" s="993">
        <v>0</v>
      </c>
      <c r="BS38" s="993">
        <v>0</v>
      </c>
      <c r="BT38" s="994">
        <v>0</v>
      </c>
      <c r="BU38" s="16"/>
    </row>
    <row r="39" spans="2:73" s="17" customFormat="1" ht="15.75">
      <c r="B39" s="681" t="s">
        <v>815</v>
      </c>
      <c r="C39" s="681" t="s">
        <v>821</v>
      </c>
      <c r="D39" s="681" t="s">
        <v>819</v>
      </c>
      <c r="E39" s="681" t="s">
        <v>824</v>
      </c>
      <c r="F39" s="681" t="s">
        <v>821</v>
      </c>
      <c r="G39" s="681" t="s">
        <v>826</v>
      </c>
      <c r="H39" s="681">
        <v>2011</v>
      </c>
      <c r="I39" s="635" t="s">
        <v>579</v>
      </c>
      <c r="J39" s="635" t="s">
        <v>597</v>
      </c>
      <c r="K39" s="624"/>
      <c r="L39" s="992">
        <v>0</v>
      </c>
      <c r="M39" s="993">
        <v>0</v>
      </c>
      <c r="N39" s="993">
        <v>0</v>
      </c>
      <c r="O39" s="993">
        <v>0</v>
      </c>
      <c r="P39" s="993">
        <v>0</v>
      </c>
      <c r="Q39" s="993">
        <v>0</v>
      </c>
      <c r="R39" s="993">
        <v>0</v>
      </c>
      <c r="S39" s="993">
        <v>0</v>
      </c>
      <c r="T39" s="993">
        <v>0</v>
      </c>
      <c r="U39" s="993">
        <v>0</v>
      </c>
      <c r="V39" s="993">
        <v>0</v>
      </c>
      <c r="W39" s="993">
        <v>0</v>
      </c>
      <c r="X39" s="993">
        <v>0</v>
      </c>
      <c r="Y39" s="993">
        <v>0</v>
      </c>
      <c r="Z39" s="993">
        <v>0</v>
      </c>
      <c r="AA39" s="993">
        <v>0</v>
      </c>
      <c r="AB39" s="993">
        <v>0</v>
      </c>
      <c r="AC39" s="993">
        <v>0</v>
      </c>
      <c r="AD39" s="993">
        <v>0</v>
      </c>
      <c r="AE39" s="993">
        <v>0</v>
      </c>
      <c r="AF39" s="993">
        <v>0</v>
      </c>
      <c r="AG39" s="993">
        <v>0</v>
      </c>
      <c r="AH39" s="993">
        <v>0</v>
      </c>
      <c r="AI39" s="993">
        <v>0</v>
      </c>
      <c r="AJ39" s="993">
        <v>0</v>
      </c>
      <c r="AK39" s="993">
        <v>0</v>
      </c>
      <c r="AL39" s="993">
        <v>0</v>
      </c>
      <c r="AM39" s="993">
        <v>0</v>
      </c>
      <c r="AN39" s="993">
        <v>0</v>
      </c>
      <c r="AO39" s="994">
        <v>0</v>
      </c>
      <c r="AP39" s="983"/>
      <c r="AQ39" s="992">
        <v>0</v>
      </c>
      <c r="AR39" s="993">
        <v>0</v>
      </c>
      <c r="AS39" s="993">
        <v>0</v>
      </c>
      <c r="AT39" s="993">
        <v>0</v>
      </c>
      <c r="AU39" s="993">
        <v>0</v>
      </c>
      <c r="AV39" s="993">
        <v>0</v>
      </c>
      <c r="AW39" s="993">
        <v>0</v>
      </c>
      <c r="AX39" s="993">
        <v>0</v>
      </c>
      <c r="AY39" s="993">
        <v>0</v>
      </c>
      <c r="AZ39" s="993">
        <v>0</v>
      </c>
      <c r="BA39" s="993">
        <v>0</v>
      </c>
      <c r="BB39" s="993">
        <v>0</v>
      </c>
      <c r="BC39" s="993">
        <v>0</v>
      </c>
      <c r="BD39" s="993">
        <v>0</v>
      </c>
      <c r="BE39" s="993">
        <v>0</v>
      </c>
      <c r="BF39" s="993">
        <v>0</v>
      </c>
      <c r="BG39" s="993">
        <v>0</v>
      </c>
      <c r="BH39" s="993">
        <v>0</v>
      </c>
      <c r="BI39" s="993">
        <v>0</v>
      </c>
      <c r="BJ39" s="993">
        <v>0</v>
      </c>
      <c r="BK39" s="993">
        <v>0</v>
      </c>
      <c r="BL39" s="993">
        <v>0</v>
      </c>
      <c r="BM39" s="993">
        <v>0</v>
      </c>
      <c r="BN39" s="993">
        <v>0</v>
      </c>
      <c r="BO39" s="993">
        <v>0</v>
      </c>
      <c r="BP39" s="993">
        <v>0</v>
      </c>
      <c r="BQ39" s="993">
        <v>0</v>
      </c>
      <c r="BR39" s="993">
        <v>0</v>
      </c>
      <c r="BS39" s="993">
        <v>0</v>
      </c>
      <c r="BT39" s="994">
        <v>0</v>
      </c>
      <c r="BU39" s="16"/>
    </row>
    <row r="40" spans="2:73" s="17" customFormat="1" ht="15.75">
      <c r="B40" s="681" t="s">
        <v>815</v>
      </c>
      <c r="C40" s="681" t="s">
        <v>821</v>
      </c>
      <c r="D40" s="681" t="s">
        <v>822</v>
      </c>
      <c r="E40" s="681" t="s">
        <v>824</v>
      </c>
      <c r="F40" s="681" t="s">
        <v>821</v>
      </c>
      <c r="G40" s="681" t="s">
        <v>825</v>
      </c>
      <c r="H40" s="681">
        <v>2011</v>
      </c>
      <c r="I40" s="635" t="s">
        <v>579</v>
      </c>
      <c r="J40" s="635" t="s">
        <v>597</v>
      </c>
      <c r="K40" s="624"/>
      <c r="L40" s="992">
        <v>595.5270914904271</v>
      </c>
      <c r="M40" s="993">
        <v>595.5270914904271</v>
      </c>
      <c r="N40" s="993">
        <v>595.5270914904271</v>
      </c>
      <c r="O40" s="993">
        <v>595.5270914904271</v>
      </c>
      <c r="P40" s="993">
        <v>595.5270914904271</v>
      </c>
      <c r="Q40" s="993">
        <v>595.5270914904271</v>
      </c>
      <c r="R40" s="993">
        <v>595.5270914904271</v>
      </c>
      <c r="S40" s="993">
        <v>595.5270914904271</v>
      </c>
      <c r="T40" s="993">
        <v>309.97497984641944</v>
      </c>
      <c r="U40" s="993">
        <v>309.97497984641944</v>
      </c>
      <c r="V40" s="993">
        <v>309.97497984641944</v>
      </c>
      <c r="W40" s="993">
        <v>165.78095463321827</v>
      </c>
      <c r="X40" s="993">
        <v>165.78095463321827</v>
      </c>
      <c r="Y40" s="993">
        <v>165.78095463321827</v>
      </c>
      <c r="Z40" s="993">
        <v>165.78095463321827</v>
      </c>
      <c r="AA40" s="993">
        <v>165.78095463321827</v>
      </c>
      <c r="AB40" s="993">
        <v>0</v>
      </c>
      <c r="AC40" s="993">
        <v>0</v>
      </c>
      <c r="AD40" s="993">
        <v>0</v>
      </c>
      <c r="AE40" s="993">
        <v>0</v>
      </c>
      <c r="AF40" s="993">
        <v>0</v>
      </c>
      <c r="AG40" s="993">
        <v>0</v>
      </c>
      <c r="AH40" s="993">
        <v>0</v>
      </c>
      <c r="AI40" s="993">
        <v>0</v>
      </c>
      <c r="AJ40" s="993">
        <v>0</v>
      </c>
      <c r="AK40" s="993">
        <v>0</v>
      </c>
      <c r="AL40" s="993">
        <v>0</v>
      </c>
      <c r="AM40" s="993">
        <v>0</v>
      </c>
      <c r="AN40" s="993">
        <v>0</v>
      </c>
      <c r="AO40" s="994">
        <v>0</v>
      </c>
      <c r="AP40" s="983"/>
      <c r="AQ40" s="992">
        <v>3704026.7860746691</v>
      </c>
      <c r="AR40" s="993">
        <v>3704026.7860746691</v>
      </c>
      <c r="AS40" s="993">
        <v>3704026.7860746691</v>
      </c>
      <c r="AT40" s="993">
        <v>3704026.7860746691</v>
      </c>
      <c r="AU40" s="993">
        <v>3704026.7860746691</v>
      </c>
      <c r="AV40" s="993">
        <v>3704026.7860746691</v>
      </c>
      <c r="AW40" s="993">
        <v>3704026.7860746691</v>
      </c>
      <c r="AX40" s="993">
        <v>3704026.7860746691</v>
      </c>
      <c r="AY40" s="993">
        <v>1738512.100337524</v>
      </c>
      <c r="AZ40" s="993">
        <v>1738512.100337524</v>
      </c>
      <c r="BA40" s="993">
        <v>1738512.100337524</v>
      </c>
      <c r="BB40" s="993">
        <v>888424.02457906434</v>
      </c>
      <c r="BC40" s="993">
        <v>888424.02457906434</v>
      </c>
      <c r="BD40" s="993">
        <v>888424.02457906434</v>
      </c>
      <c r="BE40" s="993">
        <v>888424.02457906434</v>
      </c>
      <c r="BF40" s="993">
        <v>888424.02457906434</v>
      </c>
      <c r="BG40" s="993">
        <v>0</v>
      </c>
      <c r="BH40" s="993">
        <v>0</v>
      </c>
      <c r="BI40" s="993">
        <v>0</v>
      </c>
      <c r="BJ40" s="993">
        <v>0</v>
      </c>
      <c r="BK40" s="993">
        <v>0</v>
      </c>
      <c r="BL40" s="993">
        <v>0</v>
      </c>
      <c r="BM40" s="993">
        <v>0</v>
      </c>
      <c r="BN40" s="993">
        <v>0</v>
      </c>
      <c r="BO40" s="993">
        <v>0</v>
      </c>
      <c r="BP40" s="993">
        <v>0</v>
      </c>
      <c r="BQ40" s="993">
        <v>0</v>
      </c>
      <c r="BR40" s="993">
        <v>0</v>
      </c>
      <c r="BS40" s="993">
        <v>0</v>
      </c>
      <c r="BT40" s="994">
        <v>0</v>
      </c>
      <c r="BU40" s="16"/>
    </row>
    <row r="41" spans="2:73" s="17" customFormat="1" ht="15.75">
      <c r="B41" s="681" t="s">
        <v>815</v>
      </c>
      <c r="C41" s="681" t="s">
        <v>823</v>
      </c>
      <c r="D41" s="681" t="s">
        <v>16</v>
      </c>
      <c r="E41" s="681" t="s">
        <v>824</v>
      </c>
      <c r="F41" s="681" t="s">
        <v>827</v>
      </c>
      <c r="G41" s="681" t="s">
        <v>825</v>
      </c>
      <c r="H41" s="681">
        <v>2011</v>
      </c>
      <c r="I41" s="635" t="s">
        <v>579</v>
      </c>
      <c r="J41" s="635" t="s">
        <v>597</v>
      </c>
      <c r="K41" s="624"/>
      <c r="L41" s="992">
        <v>1385.3797038387988</v>
      </c>
      <c r="M41" s="993">
        <v>1385.3797038387988</v>
      </c>
      <c r="N41" s="993">
        <v>1385.3797038387988</v>
      </c>
      <c r="O41" s="993">
        <v>1385.3797038387988</v>
      </c>
      <c r="P41" s="993">
        <v>1385.3797038387988</v>
      </c>
      <c r="Q41" s="993">
        <v>1385.3797038387988</v>
      </c>
      <c r="R41" s="993">
        <v>1385.3797038387988</v>
      </c>
      <c r="S41" s="993">
        <v>1385.3797038387988</v>
      </c>
      <c r="T41" s="993">
        <v>1385.3797038387988</v>
      </c>
      <c r="U41" s="993">
        <v>1385.3797038387988</v>
      </c>
      <c r="V41" s="993">
        <v>1385.3797038387988</v>
      </c>
      <c r="W41" s="993">
        <v>1385.3797038387988</v>
      </c>
      <c r="X41" s="993">
        <v>1385.3797038387988</v>
      </c>
      <c r="Y41" s="993">
        <v>0</v>
      </c>
      <c r="Z41" s="993">
        <v>0</v>
      </c>
      <c r="AA41" s="993">
        <v>0</v>
      </c>
      <c r="AB41" s="993">
        <v>0</v>
      </c>
      <c r="AC41" s="993">
        <v>0</v>
      </c>
      <c r="AD41" s="993">
        <v>0</v>
      </c>
      <c r="AE41" s="993">
        <v>0</v>
      </c>
      <c r="AF41" s="993">
        <v>0</v>
      </c>
      <c r="AG41" s="993">
        <v>0</v>
      </c>
      <c r="AH41" s="993">
        <v>0</v>
      </c>
      <c r="AI41" s="993">
        <v>0</v>
      </c>
      <c r="AJ41" s="993">
        <v>0</v>
      </c>
      <c r="AK41" s="993">
        <v>0</v>
      </c>
      <c r="AL41" s="993">
        <v>0</v>
      </c>
      <c r="AM41" s="993">
        <v>0</v>
      </c>
      <c r="AN41" s="993">
        <v>0</v>
      </c>
      <c r="AO41" s="994">
        <v>0</v>
      </c>
      <c r="AP41" s="983"/>
      <c r="AQ41" s="992">
        <v>7431465.6767627504</v>
      </c>
      <c r="AR41" s="993">
        <v>7431465.6767627504</v>
      </c>
      <c r="AS41" s="993">
        <v>7431465.6767627504</v>
      </c>
      <c r="AT41" s="993">
        <v>7431465.6767627504</v>
      </c>
      <c r="AU41" s="993">
        <v>7431465.6767627504</v>
      </c>
      <c r="AV41" s="993">
        <v>7431465.6767627504</v>
      </c>
      <c r="AW41" s="993">
        <v>7431465.6767627504</v>
      </c>
      <c r="AX41" s="993">
        <v>7431465.6767627504</v>
      </c>
      <c r="AY41" s="993">
        <v>7431465.6767627504</v>
      </c>
      <c r="AZ41" s="993">
        <v>7431465.6767627504</v>
      </c>
      <c r="BA41" s="993">
        <v>7431465.6767627504</v>
      </c>
      <c r="BB41" s="993">
        <v>7431465.6767627504</v>
      </c>
      <c r="BC41" s="993">
        <v>7431465.6767627504</v>
      </c>
      <c r="BD41" s="993">
        <v>0</v>
      </c>
      <c r="BE41" s="993">
        <v>0</v>
      </c>
      <c r="BF41" s="993">
        <v>0</v>
      </c>
      <c r="BG41" s="993">
        <v>0</v>
      </c>
      <c r="BH41" s="993">
        <v>0</v>
      </c>
      <c r="BI41" s="993">
        <v>0</v>
      </c>
      <c r="BJ41" s="993">
        <v>0</v>
      </c>
      <c r="BK41" s="993">
        <v>0</v>
      </c>
      <c r="BL41" s="993">
        <v>0</v>
      </c>
      <c r="BM41" s="993">
        <v>0</v>
      </c>
      <c r="BN41" s="993">
        <v>0</v>
      </c>
      <c r="BO41" s="993">
        <v>0</v>
      </c>
      <c r="BP41" s="993">
        <v>0</v>
      </c>
      <c r="BQ41" s="993">
        <v>0</v>
      </c>
      <c r="BR41" s="993">
        <v>0</v>
      </c>
      <c r="BS41" s="993">
        <v>0</v>
      </c>
      <c r="BT41" s="994">
        <v>0</v>
      </c>
      <c r="BU41" s="16"/>
    </row>
    <row r="42" spans="2:73" s="17" customFormat="1" ht="15.75">
      <c r="B42" s="681" t="s">
        <v>815</v>
      </c>
      <c r="C42" s="681" t="s">
        <v>823</v>
      </c>
      <c r="D42" s="681" t="s">
        <v>17</v>
      </c>
      <c r="E42" s="681" t="s">
        <v>824</v>
      </c>
      <c r="F42" s="681" t="s">
        <v>827</v>
      </c>
      <c r="G42" s="681" t="s">
        <v>825</v>
      </c>
      <c r="H42" s="681">
        <v>2011</v>
      </c>
      <c r="I42" s="635" t="s">
        <v>579</v>
      </c>
      <c r="J42" s="635" t="s">
        <v>597</v>
      </c>
      <c r="K42" s="624"/>
      <c r="L42" s="992">
        <v>61.738831621998301</v>
      </c>
      <c r="M42" s="993">
        <v>61.738831621998301</v>
      </c>
      <c r="N42" s="993">
        <v>61.738831621998301</v>
      </c>
      <c r="O42" s="993">
        <v>61.738831621998301</v>
      </c>
      <c r="P42" s="993">
        <v>61.738831621998301</v>
      </c>
      <c r="Q42" s="993">
        <v>61.738831621998301</v>
      </c>
      <c r="R42" s="993">
        <v>61.738831621998301</v>
      </c>
      <c r="S42" s="993">
        <v>61.738831621998301</v>
      </c>
      <c r="T42" s="993">
        <v>61.738831621998301</v>
      </c>
      <c r="U42" s="993">
        <v>61.738831621998301</v>
      </c>
      <c r="V42" s="993">
        <v>61.738831621998301</v>
      </c>
      <c r="W42" s="993">
        <v>61.738831621998301</v>
      </c>
      <c r="X42" s="993">
        <v>61.738831621998301</v>
      </c>
      <c r="Y42" s="993">
        <v>61.738831621998301</v>
      </c>
      <c r="Z42" s="993">
        <v>61.738831621998301</v>
      </c>
      <c r="AA42" s="993">
        <v>36.98333162199831</v>
      </c>
      <c r="AB42" s="993">
        <v>36.98333162199831</v>
      </c>
      <c r="AC42" s="993">
        <v>36.98333162199831</v>
      </c>
      <c r="AD42" s="993">
        <v>36.98333162199831</v>
      </c>
      <c r="AE42" s="993">
        <v>36.98333162199831</v>
      </c>
      <c r="AF42" s="993">
        <v>36.98333162199831</v>
      </c>
      <c r="AG42" s="993">
        <v>36.98333162199831</v>
      </c>
      <c r="AH42" s="993">
        <v>36.98333162199831</v>
      </c>
      <c r="AI42" s="993">
        <v>36.98333162199831</v>
      </c>
      <c r="AJ42" s="993">
        <v>36.98333162199831</v>
      </c>
      <c r="AK42" s="993">
        <v>36.98333162199831</v>
      </c>
      <c r="AL42" s="993">
        <v>0</v>
      </c>
      <c r="AM42" s="993">
        <v>0</v>
      </c>
      <c r="AN42" s="993">
        <v>0</v>
      </c>
      <c r="AO42" s="994">
        <v>0</v>
      </c>
      <c r="AP42" s="983"/>
      <c r="AQ42" s="992">
        <v>317090.63921058329</v>
      </c>
      <c r="AR42" s="993">
        <v>317090.63921058329</v>
      </c>
      <c r="AS42" s="993">
        <v>317090.63921058329</v>
      </c>
      <c r="AT42" s="993">
        <v>317090.63921058329</v>
      </c>
      <c r="AU42" s="993">
        <v>317090.63921058329</v>
      </c>
      <c r="AV42" s="993">
        <v>317090.63921058329</v>
      </c>
      <c r="AW42" s="993">
        <v>317090.63921058329</v>
      </c>
      <c r="AX42" s="993">
        <v>317090.63921058329</v>
      </c>
      <c r="AY42" s="993">
        <v>317090.63921058329</v>
      </c>
      <c r="AZ42" s="993">
        <v>317090.63921058329</v>
      </c>
      <c r="BA42" s="993">
        <v>317090.63921058329</v>
      </c>
      <c r="BB42" s="993">
        <v>317090.63921058329</v>
      </c>
      <c r="BC42" s="993">
        <v>317090.63921058329</v>
      </c>
      <c r="BD42" s="993">
        <v>317090.63921058329</v>
      </c>
      <c r="BE42" s="993">
        <v>317090.63921058329</v>
      </c>
      <c r="BF42" s="993">
        <v>189946.3912105833</v>
      </c>
      <c r="BG42" s="993">
        <v>189946.3912105833</v>
      </c>
      <c r="BH42" s="993">
        <v>189946.3912105833</v>
      </c>
      <c r="BI42" s="993">
        <v>189946.3912105833</v>
      </c>
      <c r="BJ42" s="993">
        <v>189946.3912105833</v>
      </c>
      <c r="BK42" s="993">
        <v>189946.3912105833</v>
      </c>
      <c r="BL42" s="993">
        <v>189946.3912105833</v>
      </c>
      <c r="BM42" s="993">
        <v>189946.3912105833</v>
      </c>
      <c r="BN42" s="993">
        <v>189946.3912105833</v>
      </c>
      <c r="BO42" s="993">
        <v>189946.3912105833</v>
      </c>
      <c r="BP42" s="993">
        <v>189946.3912105833</v>
      </c>
      <c r="BQ42" s="993">
        <v>0</v>
      </c>
      <c r="BR42" s="993">
        <v>0</v>
      </c>
      <c r="BS42" s="993">
        <v>0</v>
      </c>
      <c r="BT42" s="994">
        <v>0</v>
      </c>
      <c r="BU42" s="16"/>
    </row>
    <row r="43" spans="2:73" s="17" customFormat="1" ht="8.25" customHeight="1">
      <c r="B43" s="1001"/>
      <c r="C43" s="1001"/>
      <c r="D43" s="1001"/>
      <c r="E43" s="1001"/>
      <c r="F43" s="1001"/>
      <c r="G43" s="1001"/>
      <c r="H43" s="1001"/>
      <c r="I43" s="1002"/>
      <c r="J43" s="1002"/>
      <c r="K43" s="1003"/>
      <c r="L43" s="1004"/>
      <c r="M43" s="1005"/>
      <c r="N43" s="1005"/>
      <c r="O43" s="1005"/>
      <c r="P43" s="1005"/>
      <c r="Q43" s="1005"/>
      <c r="R43" s="1005"/>
      <c r="S43" s="1005"/>
      <c r="T43" s="1005"/>
      <c r="U43" s="1005"/>
      <c r="V43" s="1005"/>
      <c r="W43" s="1005"/>
      <c r="X43" s="1005"/>
      <c r="Y43" s="1005"/>
      <c r="Z43" s="1005"/>
      <c r="AA43" s="1005"/>
      <c r="AB43" s="1005"/>
      <c r="AC43" s="1005"/>
      <c r="AD43" s="1005"/>
      <c r="AE43" s="1005"/>
      <c r="AF43" s="1005"/>
      <c r="AG43" s="1005"/>
      <c r="AH43" s="1005"/>
      <c r="AI43" s="1005"/>
      <c r="AJ43" s="1005"/>
      <c r="AK43" s="1005"/>
      <c r="AL43" s="1005"/>
      <c r="AM43" s="1005"/>
      <c r="AN43" s="1005"/>
      <c r="AO43" s="1006"/>
      <c r="AP43" s="1007"/>
      <c r="AQ43" s="1004"/>
      <c r="AR43" s="1005"/>
      <c r="AS43" s="1005"/>
      <c r="AT43" s="1005"/>
      <c r="AU43" s="1005"/>
      <c r="AV43" s="1005"/>
      <c r="AW43" s="1005"/>
      <c r="AX43" s="1005"/>
      <c r="AY43" s="1005"/>
      <c r="AZ43" s="1005"/>
      <c r="BA43" s="1005"/>
      <c r="BB43" s="1005"/>
      <c r="BC43" s="1005"/>
      <c r="BD43" s="1005"/>
      <c r="BE43" s="1005"/>
      <c r="BF43" s="1005"/>
      <c r="BG43" s="1005"/>
      <c r="BH43" s="1005"/>
      <c r="BI43" s="1005"/>
      <c r="BJ43" s="1005"/>
      <c r="BK43" s="1005"/>
      <c r="BL43" s="1005"/>
      <c r="BM43" s="1005"/>
      <c r="BN43" s="1005"/>
      <c r="BO43" s="1005"/>
      <c r="BP43" s="1005"/>
      <c r="BQ43" s="1005"/>
      <c r="BR43" s="1005"/>
      <c r="BS43" s="1005"/>
      <c r="BT43" s="1006"/>
      <c r="BU43" s="16"/>
    </row>
    <row r="44" spans="2:73" s="17" customFormat="1" ht="15.75">
      <c r="B44" s="681" t="s">
        <v>815</v>
      </c>
      <c r="C44" s="681" t="s">
        <v>817</v>
      </c>
      <c r="D44" s="681" t="s">
        <v>21</v>
      </c>
      <c r="E44" s="681" t="s">
        <v>824</v>
      </c>
      <c r="F44" s="681" t="s">
        <v>828</v>
      </c>
      <c r="G44" s="681" t="s">
        <v>825</v>
      </c>
      <c r="H44" s="681">
        <v>2012</v>
      </c>
      <c r="I44" s="635" t="s">
        <v>580</v>
      </c>
      <c r="J44" s="635" t="s">
        <v>597</v>
      </c>
      <c r="K44" s="624"/>
      <c r="L44" s="992">
        <v>0</v>
      </c>
      <c r="M44" s="993">
        <v>156.24239386870764</v>
      </c>
      <c r="N44" s="993">
        <v>156.24239386870764</v>
      </c>
      <c r="O44" s="993">
        <v>153.91305282941514</v>
      </c>
      <c r="P44" s="993">
        <v>144.59270902269051</v>
      </c>
      <c r="Q44" s="993">
        <v>144.59270902269051</v>
      </c>
      <c r="R44" s="993">
        <v>62.412974634962559</v>
      </c>
      <c r="S44" s="993">
        <v>62.412974634962559</v>
      </c>
      <c r="T44" s="993">
        <v>62.412974634962559</v>
      </c>
      <c r="U44" s="993">
        <v>62.412974634962559</v>
      </c>
      <c r="V44" s="993">
        <v>62.412974634962559</v>
      </c>
      <c r="W44" s="993">
        <v>61.427455544785374</v>
      </c>
      <c r="X44" s="993">
        <v>61.427455544785374</v>
      </c>
      <c r="Y44" s="993">
        <v>0</v>
      </c>
      <c r="Z44" s="993">
        <v>0</v>
      </c>
      <c r="AA44" s="993">
        <v>0</v>
      </c>
      <c r="AB44" s="993">
        <v>0</v>
      </c>
      <c r="AC44" s="993">
        <v>0</v>
      </c>
      <c r="AD44" s="993">
        <v>0</v>
      </c>
      <c r="AE44" s="993">
        <v>0</v>
      </c>
      <c r="AF44" s="993">
        <v>0</v>
      </c>
      <c r="AG44" s="993">
        <v>0</v>
      </c>
      <c r="AH44" s="993">
        <v>0</v>
      </c>
      <c r="AI44" s="993">
        <v>0</v>
      </c>
      <c r="AJ44" s="993">
        <v>0</v>
      </c>
      <c r="AK44" s="993">
        <v>0</v>
      </c>
      <c r="AL44" s="993">
        <v>0</v>
      </c>
      <c r="AM44" s="993">
        <v>0</v>
      </c>
      <c r="AN44" s="993">
        <v>0</v>
      </c>
      <c r="AO44" s="994">
        <v>0</v>
      </c>
      <c r="AP44" s="983"/>
      <c r="AQ44" s="992">
        <v>0</v>
      </c>
      <c r="AR44" s="993">
        <v>553505.7766200027</v>
      </c>
      <c r="AS44" s="993">
        <v>553505.7766200027</v>
      </c>
      <c r="AT44" s="993">
        <v>543661.74971818808</v>
      </c>
      <c r="AU44" s="993">
        <v>506591.28682385891</v>
      </c>
      <c r="AV44" s="993">
        <v>506591.28682385891</v>
      </c>
      <c r="AW44" s="993">
        <v>215934.84891455219</v>
      </c>
      <c r="AX44" s="993">
        <v>215934.84891455219</v>
      </c>
      <c r="AY44" s="993">
        <v>215934.84891455219</v>
      </c>
      <c r="AZ44" s="993">
        <v>215934.84891455219</v>
      </c>
      <c r="BA44" s="993">
        <v>215934.84891455219</v>
      </c>
      <c r="BB44" s="993">
        <v>206291.75923698611</v>
      </c>
      <c r="BC44" s="993">
        <v>206291.75923698611</v>
      </c>
      <c r="BD44" s="993">
        <v>0</v>
      </c>
      <c r="BE44" s="993">
        <v>0</v>
      </c>
      <c r="BF44" s="993">
        <v>0</v>
      </c>
      <c r="BG44" s="993">
        <v>0</v>
      </c>
      <c r="BH44" s="993">
        <v>0</v>
      </c>
      <c r="BI44" s="993">
        <v>0</v>
      </c>
      <c r="BJ44" s="993">
        <v>0</v>
      </c>
      <c r="BK44" s="993">
        <v>0</v>
      </c>
      <c r="BL44" s="993">
        <v>0</v>
      </c>
      <c r="BM44" s="993">
        <v>0</v>
      </c>
      <c r="BN44" s="993">
        <v>0</v>
      </c>
      <c r="BO44" s="993">
        <v>0</v>
      </c>
      <c r="BP44" s="993">
        <v>0</v>
      </c>
      <c r="BQ44" s="993">
        <v>0</v>
      </c>
      <c r="BR44" s="993">
        <v>0</v>
      </c>
      <c r="BS44" s="993">
        <v>0</v>
      </c>
      <c r="BT44" s="994">
        <v>0</v>
      </c>
      <c r="BU44" s="16"/>
    </row>
    <row r="45" spans="2:73" s="17" customFormat="1" ht="15.75">
      <c r="B45" s="681" t="s">
        <v>815</v>
      </c>
      <c r="C45" s="681" t="s">
        <v>817</v>
      </c>
      <c r="D45" s="681" t="s">
        <v>820</v>
      </c>
      <c r="E45" s="681" t="s">
        <v>824</v>
      </c>
      <c r="F45" s="681" t="s">
        <v>828</v>
      </c>
      <c r="G45" s="681" t="s">
        <v>825</v>
      </c>
      <c r="H45" s="681">
        <v>2012</v>
      </c>
      <c r="I45" s="635" t="s">
        <v>580</v>
      </c>
      <c r="J45" s="635" t="s">
        <v>597</v>
      </c>
      <c r="K45" s="624"/>
      <c r="L45" s="992">
        <v>0</v>
      </c>
      <c r="M45" s="993">
        <v>1055.0603531577372</v>
      </c>
      <c r="N45" s="993">
        <v>1048.521861691419</v>
      </c>
      <c r="O45" s="993">
        <v>1019.4373796125822</v>
      </c>
      <c r="P45" s="993">
        <v>841.84684155645323</v>
      </c>
      <c r="Q45" s="993">
        <v>841.84684155645323</v>
      </c>
      <c r="R45" s="993">
        <v>753.05354253073267</v>
      </c>
      <c r="S45" s="993">
        <v>745.06549864538874</v>
      </c>
      <c r="T45" s="993">
        <v>745.06549864538874</v>
      </c>
      <c r="U45" s="993">
        <v>736.88003995980523</v>
      </c>
      <c r="V45" s="993">
        <v>629.16224477324067</v>
      </c>
      <c r="W45" s="993">
        <v>622.92522874202189</v>
      </c>
      <c r="X45" s="993">
        <v>622.92522874202189</v>
      </c>
      <c r="Y45" s="993">
        <v>381.53304783470003</v>
      </c>
      <c r="Z45" s="993">
        <v>304.83491925193658</v>
      </c>
      <c r="AA45" s="993">
        <v>304.83491925193658</v>
      </c>
      <c r="AB45" s="993">
        <v>29.36226427392273</v>
      </c>
      <c r="AC45" s="993">
        <v>10.370297553565129</v>
      </c>
      <c r="AD45" s="993">
        <v>10.370297553565129</v>
      </c>
      <c r="AE45" s="993">
        <v>10.370297553565129</v>
      </c>
      <c r="AF45" s="993">
        <v>10.370297553565129</v>
      </c>
      <c r="AG45" s="993">
        <v>0</v>
      </c>
      <c r="AH45" s="993">
        <v>0</v>
      </c>
      <c r="AI45" s="993">
        <v>0</v>
      </c>
      <c r="AJ45" s="993">
        <v>0</v>
      </c>
      <c r="AK45" s="993">
        <v>0</v>
      </c>
      <c r="AL45" s="993">
        <v>0</v>
      </c>
      <c r="AM45" s="993">
        <v>0</v>
      </c>
      <c r="AN45" s="993">
        <v>0</v>
      </c>
      <c r="AO45" s="994">
        <v>0</v>
      </c>
      <c r="AP45" s="983"/>
      <c r="AQ45" s="992">
        <v>0</v>
      </c>
      <c r="AR45" s="993">
        <v>5028198.9291266697</v>
      </c>
      <c r="AS45" s="993">
        <v>5006769.5425779345</v>
      </c>
      <c r="AT45" s="993">
        <v>4911771.9827957982</v>
      </c>
      <c r="AU45" s="993">
        <v>4331063.4650475662</v>
      </c>
      <c r="AV45" s="993">
        <v>4331063.4650475662</v>
      </c>
      <c r="AW45" s="993">
        <v>4039116.8769462127</v>
      </c>
      <c r="AX45" s="993">
        <v>3990373.2625633567</v>
      </c>
      <c r="AY45" s="993">
        <v>3990373.2625633567</v>
      </c>
      <c r="AZ45" s="993">
        <v>3932828.0499915956</v>
      </c>
      <c r="BA45" s="993">
        <v>3288699.3700692565</v>
      </c>
      <c r="BB45" s="993">
        <v>3100009.5707152877</v>
      </c>
      <c r="BC45" s="993">
        <v>3096044.016810861</v>
      </c>
      <c r="BD45" s="993">
        <v>1706741.7237249876</v>
      </c>
      <c r="BE45" s="993">
        <v>1456170.6104282283</v>
      </c>
      <c r="BF45" s="993">
        <v>1456170.6104282283</v>
      </c>
      <c r="BG45" s="993">
        <v>67071.076507223057</v>
      </c>
      <c r="BH45" s="993">
        <v>23152.297366895062</v>
      </c>
      <c r="BI45" s="993">
        <v>23152.297366895062</v>
      </c>
      <c r="BJ45" s="993">
        <v>23152.297366895062</v>
      </c>
      <c r="BK45" s="993">
        <v>23152.297366895062</v>
      </c>
      <c r="BL45" s="993">
        <v>0</v>
      </c>
      <c r="BM45" s="993">
        <v>0</v>
      </c>
      <c r="BN45" s="993">
        <v>0</v>
      </c>
      <c r="BO45" s="993">
        <v>0</v>
      </c>
      <c r="BP45" s="993">
        <v>0</v>
      </c>
      <c r="BQ45" s="993">
        <v>0</v>
      </c>
      <c r="BR45" s="993">
        <v>0</v>
      </c>
      <c r="BS45" s="993">
        <v>0</v>
      </c>
      <c r="BT45" s="994">
        <v>0</v>
      </c>
      <c r="BU45" s="16"/>
    </row>
    <row r="46" spans="2:73" s="17" customFormat="1" ht="15.75">
      <c r="B46" s="681" t="s">
        <v>815</v>
      </c>
      <c r="C46" s="681" t="s">
        <v>817</v>
      </c>
      <c r="D46" s="681" t="s">
        <v>20</v>
      </c>
      <c r="E46" s="681" t="s">
        <v>824</v>
      </c>
      <c r="F46" s="681" t="s">
        <v>828</v>
      </c>
      <c r="G46" s="681" t="s">
        <v>825</v>
      </c>
      <c r="H46" s="681">
        <v>2012</v>
      </c>
      <c r="I46" s="635" t="s">
        <v>580</v>
      </c>
      <c r="J46" s="635" t="s">
        <v>597</v>
      </c>
      <c r="K46" s="624"/>
      <c r="L46" s="992">
        <v>0</v>
      </c>
      <c r="M46" s="993">
        <v>82.834794073036534</v>
      </c>
      <c r="N46" s="993">
        <v>82.834794073036534</v>
      </c>
      <c r="O46" s="993">
        <v>82.834794073036534</v>
      </c>
      <c r="P46" s="993">
        <v>82.834794073036534</v>
      </c>
      <c r="Q46" s="993">
        <v>0</v>
      </c>
      <c r="R46" s="993">
        <v>0</v>
      </c>
      <c r="S46" s="993">
        <v>0</v>
      </c>
      <c r="T46" s="993">
        <v>0</v>
      </c>
      <c r="U46" s="993">
        <v>0</v>
      </c>
      <c r="V46" s="993">
        <v>0</v>
      </c>
      <c r="W46" s="993">
        <v>0</v>
      </c>
      <c r="X46" s="993">
        <v>0</v>
      </c>
      <c r="Y46" s="993">
        <v>0</v>
      </c>
      <c r="Z46" s="993">
        <v>0</v>
      </c>
      <c r="AA46" s="993">
        <v>0</v>
      </c>
      <c r="AB46" s="993">
        <v>0</v>
      </c>
      <c r="AC46" s="993">
        <v>0</v>
      </c>
      <c r="AD46" s="993">
        <v>0</v>
      </c>
      <c r="AE46" s="993">
        <v>0</v>
      </c>
      <c r="AF46" s="993">
        <v>0</v>
      </c>
      <c r="AG46" s="993">
        <v>0</v>
      </c>
      <c r="AH46" s="993">
        <v>0</v>
      </c>
      <c r="AI46" s="993">
        <v>0</v>
      </c>
      <c r="AJ46" s="993">
        <v>0</v>
      </c>
      <c r="AK46" s="993">
        <v>0</v>
      </c>
      <c r="AL46" s="993">
        <v>0</v>
      </c>
      <c r="AM46" s="993">
        <v>0</v>
      </c>
      <c r="AN46" s="993">
        <v>0</v>
      </c>
      <c r="AO46" s="994">
        <v>0</v>
      </c>
      <c r="AP46" s="983"/>
      <c r="AQ46" s="992">
        <v>0</v>
      </c>
      <c r="AR46" s="993">
        <v>402820.07140100928</v>
      </c>
      <c r="AS46" s="993">
        <v>402820.07140100928</v>
      </c>
      <c r="AT46" s="993">
        <v>402820.07140100928</v>
      </c>
      <c r="AU46" s="993">
        <v>402820.07140100928</v>
      </c>
      <c r="AV46" s="993">
        <v>0</v>
      </c>
      <c r="AW46" s="993">
        <v>0</v>
      </c>
      <c r="AX46" s="993">
        <v>0</v>
      </c>
      <c r="AY46" s="993">
        <v>0</v>
      </c>
      <c r="AZ46" s="993">
        <v>0</v>
      </c>
      <c r="BA46" s="993">
        <v>0</v>
      </c>
      <c r="BB46" s="993">
        <v>0</v>
      </c>
      <c r="BC46" s="993">
        <v>0</v>
      </c>
      <c r="BD46" s="993">
        <v>0</v>
      </c>
      <c r="BE46" s="993">
        <v>0</v>
      </c>
      <c r="BF46" s="993">
        <v>0</v>
      </c>
      <c r="BG46" s="993">
        <v>0</v>
      </c>
      <c r="BH46" s="993">
        <v>0</v>
      </c>
      <c r="BI46" s="993">
        <v>0</v>
      </c>
      <c r="BJ46" s="993">
        <v>0</v>
      </c>
      <c r="BK46" s="993">
        <v>0</v>
      </c>
      <c r="BL46" s="993">
        <v>0</v>
      </c>
      <c r="BM46" s="993">
        <v>0</v>
      </c>
      <c r="BN46" s="993">
        <v>0</v>
      </c>
      <c r="BO46" s="993">
        <v>0</v>
      </c>
      <c r="BP46" s="993">
        <v>0</v>
      </c>
      <c r="BQ46" s="993">
        <v>0</v>
      </c>
      <c r="BR46" s="993">
        <v>0</v>
      </c>
      <c r="BS46" s="993">
        <v>0</v>
      </c>
      <c r="BT46" s="994">
        <v>0</v>
      </c>
      <c r="BU46" s="16"/>
    </row>
    <row r="47" spans="2:73" s="17" customFormat="1" ht="15.75">
      <c r="B47" s="681" t="s">
        <v>815</v>
      </c>
      <c r="C47" s="681" t="s">
        <v>816</v>
      </c>
      <c r="D47" s="681" t="s">
        <v>2</v>
      </c>
      <c r="E47" s="681" t="s">
        <v>824</v>
      </c>
      <c r="F47" s="681" t="s">
        <v>28</v>
      </c>
      <c r="G47" s="681" t="s">
        <v>825</v>
      </c>
      <c r="H47" s="681">
        <v>2012</v>
      </c>
      <c r="I47" s="635" t="s">
        <v>580</v>
      </c>
      <c r="J47" s="635" t="s">
        <v>597</v>
      </c>
      <c r="K47" s="624"/>
      <c r="L47" s="992">
        <v>0</v>
      </c>
      <c r="M47" s="993">
        <v>3.1718015282315957</v>
      </c>
      <c r="N47" s="993">
        <v>3.1718015282315957</v>
      </c>
      <c r="O47" s="993">
        <v>3.1718015282315957</v>
      </c>
      <c r="P47" s="993">
        <v>3.1527040257783847</v>
      </c>
      <c r="Q47" s="993">
        <v>0</v>
      </c>
      <c r="R47" s="993">
        <v>0</v>
      </c>
      <c r="S47" s="993">
        <v>0</v>
      </c>
      <c r="T47" s="993">
        <v>0</v>
      </c>
      <c r="U47" s="993">
        <v>0</v>
      </c>
      <c r="V47" s="993">
        <v>0</v>
      </c>
      <c r="W47" s="993">
        <v>0</v>
      </c>
      <c r="X47" s="993">
        <v>0</v>
      </c>
      <c r="Y47" s="993">
        <v>0</v>
      </c>
      <c r="Z47" s="993">
        <v>0</v>
      </c>
      <c r="AA47" s="993">
        <v>0</v>
      </c>
      <c r="AB47" s="993">
        <v>0</v>
      </c>
      <c r="AC47" s="993">
        <v>0</v>
      </c>
      <c r="AD47" s="993">
        <v>0</v>
      </c>
      <c r="AE47" s="993">
        <v>0</v>
      </c>
      <c r="AF47" s="993">
        <v>0</v>
      </c>
      <c r="AG47" s="993">
        <v>0</v>
      </c>
      <c r="AH47" s="993">
        <v>0</v>
      </c>
      <c r="AI47" s="993">
        <v>0</v>
      </c>
      <c r="AJ47" s="993">
        <v>0</v>
      </c>
      <c r="AK47" s="993">
        <v>0</v>
      </c>
      <c r="AL47" s="993">
        <v>0</v>
      </c>
      <c r="AM47" s="993">
        <v>0</v>
      </c>
      <c r="AN47" s="993">
        <v>0</v>
      </c>
      <c r="AO47" s="994">
        <v>0</v>
      </c>
      <c r="AP47" s="983"/>
      <c r="AQ47" s="992">
        <v>0</v>
      </c>
      <c r="AR47" s="993">
        <v>5638.5440615455072</v>
      </c>
      <c r="AS47" s="993">
        <v>5638.5440615455072</v>
      </c>
      <c r="AT47" s="993">
        <v>5638.5440615455072</v>
      </c>
      <c r="AU47" s="993">
        <v>5621.4660355596479</v>
      </c>
      <c r="AV47" s="993">
        <v>0</v>
      </c>
      <c r="AW47" s="993">
        <v>0</v>
      </c>
      <c r="AX47" s="993">
        <v>0</v>
      </c>
      <c r="AY47" s="993">
        <v>0</v>
      </c>
      <c r="AZ47" s="993">
        <v>0</v>
      </c>
      <c r="BA47" s="993">
        <v>0</v>
      </c>
      <c r="BB47" s="993">
        <v>0</v>
      </c>
      <c r="BC47" s="993">
        <v>0</v>
      </c>
      <c r="BD47" s="993">
        <v>0</v>
      </c>
      <c r="BE47" s="993">
        <v>0</v>
      </c>
      <c r="BF47" s="993">
        <v>0</v>
      </c>
      <c r="BG47" s="993">
        <v>0</v>
      </c>
      <c r="BH47" s="993">
        <v>0</v>
      </c>
      <c r="BI47" s="993">
        <v>0</v>
      </c>
      <c r="BJ47" s="993">
        <v>0</v>
      </c>
      <c r="BK47" s="993">
        <v>0</v>
      </c>
      <c r="BL47" s="993">
        <v>0</v>
      </c>
      <c r="BM47" s="993">
        <v>0</v>
      </c>
      <c r="BN47" s="993">
        <v>0</v>
      </c>
      <c r="BO47" s="993">
        <v>0</v>
      </c>
      <c r="BP47" s="993">
        <v>0</v>
      </c>
      <c r="BQ47" s="993">
        <v>0</v>
      </c>
      <c r="BR47" s="993">
        <v>0</v>
      </c>
      <c r="BS47" s="993">
        <v>0</v>
      </c>
      <c r="BT47" s="994">
        <v>0</v>
      </c>
      <c r="BU47" s="16"/>
    </row>
    <row r="48" spans="2:73" s="17" customFormat="1" ht="15.75">
      <c r="B48" s="681" t="s">
        <v>815</v>
      </c>
      <c r="C48" s="681" t="s">
        <v>816</v>
      </c>
      <c r="D48" s="681" t="s">
        <v>1</v>
      </c>
      <c r="E48" s="681" t="s">
        <v>824</v>
      </c>
      <c r="F48" s="681" t="s">
        <v>28</v>
      </c>
      <c r="G48" s="681" t="s">
        <v>825</v>
      </c>
      <c r="H48" s="681">
        <v>2012</v>
      </c>
      <c r="I48" s="635" t="s">
        <v>580</v>
      </c>
      <c r="J48" s="635" t="s">
        <v>597</v>
      </c>
      <c r="K48" s="624"/>
      <c r="L48" s="992">
        <v>0</v>
      </c>
      <c r="M48" s="993">
        <v>22.816640327884755</v>
      </c>
      <c r="N48" s="993">
        <v>22.816640327884755</v>
      </c>
      <c r="O48" s="993">
        <v>22.816640327884755</v>
      </c>
      <c r="P48" s="993">
        <v>22.816640327884755</v>
      </c>
      <c r="Q48" s="993">
        <v>13.666942872927114</v>
      </c>
      <c r="R48" s="993">
        <v>0</v>
      </c>
      <c r="S48" s="993">
        <v>0</v>
      </c>
      <c r="T48" s="993">
        <v>0</v>
      </c>
      <c r="U48" s="993">
        <v>0</v>
      </c>
      <c r="V48" s="993">
        <v>0</v>
      </c>
      <c r="W48" s="993">
        <v>0</v>
      </c>
      <c r="X48" s="993">
        <v>0</v>
      </c>
      <c r="Y48" s="993">
        <v>0</v>
      </c>
      <c r="Z48" s="993">
        <v>0</v>
      </c>
      <c r="AA48" s="993">
        <v>0</v>
      </c>
      <c r="AB48" s="993">
        <v>0</v>
      </c>
      <c r="AC48" s="993">
        <v>0</v>
      </c>
      <c r="AD48" s="993">
        <v>0</v>
      </c>
      <c r="AE48" s="993">
        <v>0</v>
      </c>
      <c r="AF48" s="993">
        <v>0</v>
      </c>
      <c r="AG48" s="993">
        <v>0</v>
      </c>
      <c r="AH48" s="993">
        <v>0</v>
      </c>
      <c r="AI48" s="993">
        <v>0</v>
      </c>
      <c r="AJ48" s="993">
        <v>0</v>
      </c>
      <c r="AK48" s="993">
        <v>0</v>
      </c>
      <c r="AL48" s="993">
        <v>0</v>
      </c>
      <c r="AM48" s="993">
        <v>0</v>
      </c>
      <c r="AN48" s="993">
        <v>0</v>
      </c>
      <c r="AO48" s="994">
        <v>0</v>
      </c>
      <c r="AP48" s="983"/>
      <c r="AQ48" s="992">
        <v>0</v>
      </c>
      <c r="AR48" s="993">
        <v>167643.23292014436</v>
      </c>
      <c r="AS48" s="993">
        <v>167643.23292014436</v>
      </c>
      <c r="AT48" s="993">
        <v>167643.23292014436</v>
      </c>
      <c r="AU48" s="993">
        <v>167643.23292014436</v>
      </c>
      <c r="AV48" s="993">
        <v>103947.15264774757</v>
      </c>
      <c r="AW48" s="993">
        <v>0</v>
      </c>
      <c r="AX48" s="993">
        <v>0</v>
      </c>
      <c r="AY48" s="993">
        <v>0</v>
      </c>
      <c r="AZ48" s="993">
        <v>0</v>
      </c>
      <c r="BA48" s="993">
        <v>0</v>
      </c>
      <c r="BB48" s="993">
        <v>0</v>
      </c>
      <c r="BC48" s="993">
        <v>0</v>
      </c>
      <c r="BD48" s="993">
        <v>0</v>
      </c>
      <c r="BE48" s="993">
        <v>0</v>
      </c>
      <c r="BF48" s="993">
        <v>0</v>
      </c>
      <c r="BG48" s="993">
        <v>0</v>
      </c>
      <c r="BH48" s="993">
        <v>0</v>
      </c>
      <c r="BI48" s="993">
        <v>0</v>
      </c>
      <c r="BJ48" s="993">
        <v>0</v>
      </c>
      <c r="BK48" s="993">
        <v>0</v>
      </c>
      <c r="BL48" s="993">
        <v>0</v>
      </c>
      <c r="BM48" s="993">
        <v>0</v>
      </c>
      <c r="BN48" s="993">
        <v>0</v>
      </c>
      <c r="BO48" s="993">
        <v>0</v>
      </c>
      <c r="BP48" s="993">
        <v>0</v>
      </c>
      <c r="BQ48" s="993">
        <v>0</v>
      </c>
      <c r="BR48" s="993">
        <v>0</v>
      </c>
      <c r="BS48" s="993">
        <v>0</v>
      </c>
      <c r="BT48" s="994">
        <v>0</v>
      </c>
      <c r="BU48" s="16"/>
    </row>
    <row r="49" spans="2:73" s="17" customFormat="1" ht="15.75">
      <c r="B49" s="681" t="s">
        <v>815</v>
      </c>
      <c r="C49" s="681" t="s">
        <v>816</v>
      </c>
      <c r="D49" s="681" t="s">
        <v>5</v>
      </c>
      <c r="E49" s="681" t="s">
        <v>824</v>
      </c>
      <c r="F49" s="681" t="s">
        <v>28</v>
      </c>
      <c r="G49" s="681" t="s">
        <v>825</v>
      </c>
      <c r="H49" s="681">
        <v>2012</v>
      </c>
      <c r="I49" s="635" t="s">
        <v>580</v>
      </c>
      <c r="J49" s="635" t="s">
        <v>597</v>
      </c>
      <c r="K49" s="624"/>
      <c r="L49" s="992">
        <v>0</v>
      </c>
      <c r="M49" s="993">
        <v>13.295079463972108</v>
      </c>
      <c r="N49" s="993">
        <v>13.295079463972108</v>
      </c>
      <c r="O49" s="993">
        <v>13.295079463972108</v>
      </c>
      <c r="P49" s="993">
        <v>13.295079463972108</v>
      </c>
      <c r="Q49" s="993">
        <v>12.169242982081478</v>
      </c>
      <c r="R49" s="993">
        <v>10.298047316937415</v>
      </c>
      <c r="S49" s="993">
        <v>7.7094570716632136</v>
      </c>
      <c r="T49" s="993">
        <v>7.6809927005434702</v>
      </c>
      <c r="U49" s="993">
        <v>7.6809927005434702</v>
      </c>
      <c r="V49" s="993">
        <v>4.9535569111657791</v>
      </c>
      <c r="W49" s="993">
        <v>1.9380256831264233</v>
      </c>
      <c r="X49" s="993">
        <v>1.9378555209297545</v>
      </c>
      <c r="Y49" s="993">
        <v>1.9378555209297545</v>
      </c>
      <c r="Z49" s="993">
        <v>1.904600488815263</v>
      </c>
      <c r="AA49" s="993">
        <v>1.904600488815263</v>
      </c>
      <c r="AB49" s="993">
        <v>1.8572794614013377</v>
      </c>
      <c r="AC49" s="993">
        <v>0.52111679232434138</v>
      </c>
      <c r="AD49" s="993">
        <v>0.52111679232434138</v>
      </c>
      <c r="AE49" s="993">
        <v>0.52111679232434138</v>
      </c>
      <c r="AF49" s="993">
        <v>0.52111679232434138</v>
      </c>
      <c r="AG49" s="993">
        <v>0</v>
      </c>
      <c r="AH49" s="993">
        <v>0</v>
      </c>
      <c r="AI49" s="993">
        <v>0</v>
      </c>
      <c r="AJ49" s="993">
        <v>0</v>
      </c>
      <c r="AK49" s="993">
        <v>0</v>
      </c>
      <c r="AL49" s="993">
        <v>0</v>
      </c>
      <c r="AM49" s="993">
        <v>0</v>
      </c>
      <c r="AN49" s="993">
        <v>0</v>
      </c>
      <c r="AO49" s="994">
        <v>0</v>
      </c>
      <c r="AP49" s="983"/>
      <c r="AQ49" s="992">
        <v>0</v>
      </c>
      <c r="AR49" s="993">
        <v>240586.81584942681</v>
      </c>
      <c r="AS49" s="993">
        <v>240586.81584942681</v>
      </c>
      <c r="AT49" s="993">
        <v>240586.81584942681</v>
      </c>
      <c r="AU49" s="993">
        <v>240586.81584942681</v>
      </c>
      <c r="AV49" s="993">
        <v>216272.2423851745</v>
      </c>
      <c r="AW49" s="993">
        <v>175860.22412322267</v>
      </c>
      <c r="AX49" s="993">
        <v>119954.70969019449</v>
      </c>
      <c r="AY49" s="993">
        <v>119705.36179918553</v>
      </c>
      <c r="AZ49" s="993">
        <v>119705.36179918553</v>
      </c>
      <c r="BA49" s="993">
        <v>60801.214583695633</v>
      </c>
      <c r="BB49" s="993">
        <v>45122.431817806093</v>
      </c>
      <c r="BC49" s="993">
        <v>43720.100657788855</v>
      </c>
      <c r="BD49" s="993">
        <v>43720.100657788855</v>
      </c>
      <c r="BE49" s="993">
        <v>40667.786750031511</v>
      </c>
      <c r="BF49" s="993">
        <v>40667.786750031511</v>
      </c>
      <c r="BG49" s="993">
        <v>40111.471456364445</v>
      </c>
      <c r="BH49" s="993">
        <v>11254.505191684328</v>
      </c>
      <c r="BI49" s="993">
        <v>11254.505191684328</v>
      </c>
      <c r="BJ49" s="993">
        <v>11254.505191684328</v>
      </c>
      <c r="BK49" s="993">
        <v>11254.505191684328</v>
      </c>
      <c r="BL49" s="993">
        <v>0</v>
      </c>
      <c r="BM49" s="993">
        <v>0</v>
      </c>
      <c r="BN49" s="993">
        <v>0</v>
      </c>
      <c r="BO49" s="993">
        <v>0</v>
      </c>
      <c r="BP49" s="993">
        <v>0</v>
      </c>
      <c r="BQ49" s="993">
        <v>0</v>
      </c>
      <c r="BR49" s="993">
        <v>0</v>
      </c>
      <c r="BS49" s="993">
        <v>0</v>
      </c>
      <c r="BT49" s="994">
        <v>0</v>
      </c>
      <c r="BU49" s="16"/>
    </row>
    <row r="50" spans="2:73" s="17" customFormat="1" ht="15.75">
      <c r="B50" s="681" t="s">
        <v>815</v>
      </c>
      <c r="C50" s="681" t="s">
        <v>816</v>
      </c>
      <c r="D50" s="681" t="s">
        <v>4</v>
      </c>
      <c r="E50" s="681" t="s">
        <v>824</v>
      </c>
      <c r="F50" s="681" t="s">
        <v>28</v>
      </c>
      <c r="G50" s="681" t="s">
        <v>825</v>
      </c>
      <c r="H50" s="681">
        <v>2012</v>
      </c>
      <c r="I50" s="635" t="s">
        <v>580</v>
      </c>
      <c r="J50" s="635" t="s">
        <v>597</v>
      </c>
      <c r="K50" s="624"/>
      <c r="L50" s="992">
        <v>0</v>
      </c>
      <c r="M50" s="993">
        <v>2.0698835598522352</v>
      </c>
      <c r="N50" s="993">
        <v>2.0698835598522352</v>
      </c>
      <c r="O50" s="993">
        <v>2.0698835598522352</v>
      </c>
      <c r="P50" s="993">
        <v>2.0698835598522352</v>
      </c>
      <c r="Q50" s="993">
        <v>2.0611461350276548</v>
      </c>
      <c r="R50" s="993">
        <v>2.0611461350276548</v>
      </c>
      <c r="S50" s="993">
        <v>1.7580509327709271</v>
      </c>
      <c r="T50" s="993">
        <v>1.7543805270212758</v>
      </c>
      <c r="U50" s="993">
        <v>1.7543805270212758</v>
      </c>
      <c r="V50" s="993">
        <v>1.7543805270212758</v>
      </c>
      <c r="W50" s="993">
        <v>3.2271283142174957E-2</v>
      </c>
      <c r="X50" s="993">
        <v>3.2249058382449555E-2</v>
      </c>
      <c r="Y50" s="993">
        <v>3.2249058382449555E-2</v>
      </c>
      <c r="Z50" s="993">
        <v>3.1087798638836577E-2</v>
      </c>
      <c r="AA50" s="993">
        <v>3.1087798638836577E-2</v>
      </c>
      <c r="AB50" s="993">
        <v>2.9038462805950054E-2</v>
      </c>
      <c r="AC50" s="993">
        <v>0</v>
      </c>
      <c r="AD50" s="993">
        <v>0</v>
      </c>
      <c r="AE50" s="993">
        <v>0</v>
      </c>
      <c r="AF50" s="993">
        <v>0</v>
      </c>
      <c r="AG50" s="993">
        <v>0</v>
      </c>
      <c r="AH50" s="993">
        <v>0</v>
      </c>
      <c r="AI50" s="993">
        <v>0</v>
      </c>
      <c r="AJ50" s="993">
        <v>0</v>
      </c>
      <c r="AK50" s="993">
        <v>0</v>
      </c>
      <c r="AL50" s="993">
        <v>0</v>
      </c>
      <c r="AM50" s="993">
        <v>0</v>
      </c>
      <c r="AN50" s="993">
        <v>0</v>
      </c>
      <c r="AO50" s="994">
        <v>0</v>
      </c>
      <c r="AP50" s="983"/>
      <c r="AQ50" s="992">
        <v>0</v>
      </c>
      <c r="AR50" s="993">
        <v>12560.414577453015</v>
      </c>
      <c r="AS50" s="993">
        <v>12560.414577453015</v>
      </c>
      <c r="AT50" s="993">
        <v>12560.414577453015</v>
      </c>
      <c r="AU50" s="993">
        <v>12560.414577453015</v>
      </c>
      <c r="AV50" s="993">
        <v>12371.713321806306</v>
      </c>
      <c r="AW50" s="993">
        <v>12371.713321806306</v>
      </c>
      <c r="AX50" s="993">
        <v>5825.797746608635</v>
      </c>
      <c r="AY50" s="993">
        <v>5793.6449922416896</v>
      </c>
      <c r="AZ50" s="993">
        <v>5793.6449922416896</v>
      </c>
      <c r="BA50" s="993">
        <v>5793.6449922416896</v>
      </c>
      <c r="BB50" s="993">
        <v>940.97675461691881</v>
      </c>
      <c r="BC50" s="993">
        <v>757.81931014914267</v>
      </c>
      <c r="BD50" s="993">
        <v>757.81931014914267</v>
      </c>
      <c r="BE50" s="993">
        <v>651.23305716507173</v>
      </c>
      <c r="BF50" s="993">
        <v>651.23305716507173</v>
      </c>
      <c r="BG50" s="993">
        <v>627.14066255744331</v>
      </c>
      <c r="BH50" s="993">
        <v>0</v>
      </c>
      <c r="BI50" s="993">
        <v>0</v>
      </c>
      <c r="BJ50" s="993">
        <v>0</v>
      </c>
      <c r="BK50" s="993">
        <v>0</v>
      </c>
      <c r="BL50" s="993">
        <v>0</v>
      </c>
      <c r="BM50" s="993">
        <v>0</v>
      </c>
      <c r="BN50" s="993">
        <v>0</v>
      </c>
      <c r="BO50" s="993">
        <v>0</v>
      </c>
      <c r="BP50" s="993">
        <v>0</v>
      </c>
      <c r="BQ50" s="993">
        <v>0</v>
      </c>
      <c r="BR50" s="993">
        <v>0</v>
      </c>
      <c r="BS50" s="993">
        <v>0</v>
      </c>
      <c r="BT50" s="994">
        <v>0</v>
      </c>
      <c r="BU50" s="16"/>
    </row>
    <row r="51" spans="2:73" s="17" customFormat="1" ht="15.75">
      <c r="B51" s="681" t="s">
        <v>815</v>
      </c>
      <c r="C51" s="681" t="s">
        <v>816</v>
      </c>
      <c r="D51" s="681" t="s">
        <v>3</v>
      </c>
      <c r="E51" s="681" t="s">
        <v>824</v>
      </c>
      <c r="F51" s="681" t="s">
        <v>28</v>
      </c>
      <c r="G51" s="681" t="s">
        <v>825</v>
      </c>
      <c r="H51" s="681">
        <v>2012</v>
      </c>
      <c r="I51" s="635" t="s">
        <v>580</v>
      </c>
      <c r="J51" s="635" t="s">
        <v>597</v>
      </c>
      <c r="K51" s="624"/>
      <c r="L51" s="992">
        <v>0</v>
      </c>
      <c r="M51" s="993">
        <v>253.1042745684619</v>
      </c>
      <c r="N51" s="993">
        <v>253.1042745684619</v>
      </c>
      <c r="O51" s="993">
        <v>253.1042745684619</v>
      </c>
      <c r="P51" s="993">
        <v>253.1042745684619</v>
      </c>
      <c r="Q51" s="993">
        <v>253.1042745684619</v>
      </c>
      <c r="R51" s="993">
        <v>253.1042745684619</v>
      </c>
      <c r="S51" s="993">
        <v>253.1042745684619</v>
      </c>
      <c r="T51" s="993">
        <v>253.1042745684619</v>
      </c>
      <c r="U51" s="993">
        <v>253.1042745684619</v>
      </c>
      <c r="V51" s="993">
        <v>253.1042745684619</v>
      </c>
      <c r="W51" s="993">
        <v>253.1042745684619</v>
      </c>
      <c r="X51" s="993">
        <v>253.1042745684619</v>
      </c>
      <c r="Y51" s="993">
        <v>253.1042745684619</v>
      </c>
      <c r="Z51" s="993">
        <v>253.1042745684619</v>
      </c>
      <c r="AA51" s="993">
        <v>253.1042745684619</v>
      </c>
      <c r="AB51" s="993">
        <v>253.1042745684619</v>
      </c>
      <c r="AC51" s="993">
        <v>253.1042745684619</v>
      </c>
      <c r="AD51" s="993">
        <v>253.1042745684619</v>
      </c>
      <c r="AE51" s="993">
        <v>215.63989426547445</v>
      </c>
      <c r="AF51" s="993">
        <v>0</v>
      </c>
      <c r="AG51" s="993">
        <v>0</v>
      </c>
      <c r="AH51" s="993">
        <v>0</v>
      </c>
      <c r="AI51" s="993">
        <v>0</v>
      </c>
      <c r="AJ51" s="993">
        <v>0</v>
      </c>
      <c r="AK51" s="993">
        <v>0</v>
      </c>
      <c r="AL51" s="993">
        <v>0</v>
      </c>
      <c r="AM51" s="993">
        <v>0</v>
      </c>
      <c r="AN51" s="993">
        <v>0</v>
      </c>
      <c r="AO51" s="994">
        <v>0</v>
      </c>
      <c r="AP51" s="983"/>
      <c r="AQ51" s="992">
        <v>0</v>
      </c>
      <c r="AR51" s="993">
        <v>449782.7113728862</v>
      </c>
      <c r="AS51" s="993">
        <v>449782.7113728862</v>
      </c>
      <c r="AT51" s="993">
        <v>449782.7113728862</v>
      </c>
      <c r="AU51" s="993">
        <v>449782.7113728862</v>
      </c>
      <c r="AV51" s="993">
        <v>449782.7113728862</v>
      </c>
      <c r="AW51" s="993">
        <v>449782.7113728862</v>
      </c>
      <c r="AX51" s="993">
        <v>449782.7113728862</v>
      </c>
      <c r="AY51" s="993">
        <v>449782.7113728862</v>
      </c>
      <c r="AZ51" s="993">
        <v>449782.7113728862</v>
      </c>
      <c r="BA51" s="993">
        <v>449782.7113728862</v>
      </c>
      <c r="BB51" s="993">
        <v>449782.7113728862</v>
      </c>
      <c r="BC51" s="993">
        <v>449782.7113728862</v>
      </c>
      <c r="BD51" s="993">
        <v>449782.7113728862</v>
      </c>
      <c r="BE51" s="993">
        <v>449782.7113728862</v>
      </c>
      <c r="BF51" s="993">
        <v>449782.7113728862</v>
      </c>
      <c r="BG51" s="993">
        <v>449782.7113728862</v>
      </c>
      <c r="BH51" s="993">
        <v>449782.7113728862</v>
      </c>
      <c r="BI51" s="993">
        <v>449782.7113728862</v>
      </c>
      <c r="BJ51" s="993">
        <v>416280.02368238976</v>
      </c>
      <c r="BK51" s="993">
        <v>0</v>
      </c>
      <c r="BL51" s="993">
        <v>0</v>
      </c>
      <c r="BM51" s="993">
        <v>0</v>
      </c>
      <c r="BN51" s="993">
        <v>0</v>
      </c>
      <c r="BO51" s="993">
        <v>0</v>
      </c>
      <c r="BP51" s="993">
        <v>0</v>
      </c>
      <c r="BQ51" s="993">
        <v>0</v>
      </c>
      <c r="BR51" s="993">
        <v>0</v>
      </c>
      <c r="BS51" s="993">
        <v>0</v>
      </c>
      <c r="BT51" s="994">
        <v>0</v>
      </c>
      <c r="BU51" s="16"/>
    </row>
    <row r="52" spans="2:73" s="17" customFormat="1" ht="15.75">
      <c r="B52" s="681" t="s">
        <v>815</v>
      </c>
      <c r="C52" s="681" t="s">
        <v>823</v>
      </c>
      <c r="D52" s="681" t="s">
        <v>17</v>
      </c>
      <c r="E52" s="681" t="s">
        <v>824</v>
      </c>
      <c r="F52" s="681" t="s">
        <v>828</v>
      </c>
      <c r="G52" s="681" t="s">
        <v>825</v>
      </c>
      <c r="H52" s="681">
        <v>2012</v>
      </c>
      <c r="I52" s="635" t="s">
        <v>580</v>
      </c>
      <c r="J52" s="635" t="s">
        <v>597</v>
      </c>
      <c r="K52" s="624"/>
      <c r="L52" s="992">
        <v>0</v>
      </c>
      <c r="M52" s="993">
        <v>1.0151086857340916</v>
      </c>
      <c r="N52" s="993">
        <v>1.0151086857340916</v>
      </c>
      <c r="O52" s="993">
        <v>1.0151086857340916</v>
      </c>
      <c r="P52" s="993">
        <v>1.0151086857340916</v>
      </c>
      <c r="Q52" s="993">
        <v>1.0151086857340916</v>
      </c>
      <c r="R52" s="993">
        <v>1.0151086857340916</v>
      </c>
      <c r="S52" s="993">
        <v>1.0151086857340916</v>
      </c>
      <c r="T52" s="993">
        <v>1.0151086857340916</v>
      </c>
      <c r="U52" s="993">
        <v>1.0151086857340916</v>
      </c>
      <c r="V52" s="993">
        <v>1.0151086857340916</v>
      </c>
      <c r="W52" s="993">
        <v>1.0151086857340916</v>
      </c>
      <c r="X52" s="993">
        <v>1.0151086857340916</v>
      </c>
      <c r="Y52" s="993">
        <v>0</v>
      </c>
      <c r="Z52" s="993">
        <v>0</v>
      </c>
      <c r="AA52" s="993">
        <v>0</v>
      </c>
      <c r="AB52" s="993">
        <v>0</v>
      </c>
      <c r="AC52" s="993">
        <v>0</v>
      </c>
      <c r="AD52" s="993">
        <v>0</v>
      </c>
      <c r="AE52" s="993">
        <v>0</v>
      </c>
      <c r="AF52" s="993">
        <v>0</v>
      </c>
      <c r="AG52" s="993">
        <v>0</v>
      </c>
      <c r="AH52" s="993">
        <v>0</v>
      </c>
      <c r="AI52" s="993">
        <v>0</v>
      </c>
      <c r="AJ52" s="993">
        <v>0</v>
      </c>
      <c r="AK52" s="993">
        <v>0</v>
      </c>
      <c r="AL52" s="993">
        <v>0</v>
      </c>
      <c r="AM52" s="993">
        <v>0</v>
      </c>
      <c r="AN52" s="993">
        <v>0</v>
      </c>
      <c r="AO52" s="994">
        <v>0</v>
      </c>
      <c r="AP52" s="983"/>
      <c r="AQ52" s="992">
        <v>0</v>
      </c>
      <c r="AR52" s="993">
        <v>983.47412611628101</v>
      </c>
      <c r="AS52" s="993">
        <v>983.47412611628101</v>
      </c>
      <c r="AT52" s="993">
        <v>983.47412611628101</v>
      </c>
      <c r="AU52" s="993">
        <v>983.47412611628101</v>
      </c>
      <c r="AV52" s="993">
        <v>983.47412611628101</v>
      </c>
      <c r="AW52" s="993">
        <v>983.47412611628101</v>
      </c>
      <c r="AX52" s="993">
        <v>983.47412611628101</v>
      </c>
      <c r="AY52" s="993">
        <v>983.47412611628101</v>
      </c>
      <c r="AZ52" s="993">
        <v>983.47412611628101</v>
      </c>
      <c r="BA52" s="993">
        <v>983.47412611628101</v>
      </c>
      <c r="BB52" s="993">
        <v>983.47412611628101</v>
      </c>
      <c r="BC52" s="993">
        <v>983.47412611628101</v>
      </c>
      <c r="BD52" s="993">
        <v>0</v>
      </c>
      <c r="BE52" s="993">
        <v>0</v>
      </c>
      <c r="BF52" s="993">
        <v>0</v>
      </c>
      <c r="BG52" s="993">
        <v>0</v>
      </c>
      <c r="BH52" s="993">
        <v>0</v>
      </c>
      <c r="BI52" s="993">
        <v>0</v>
      </c>
      <c r="BJ52" s="993">
        <v>0</v>
      </c>
      <c r="BK52" s="993">
        <v>0</v>
      </c>
      <c r="BL52" s="993">
        <v>0</v>
      </c>
      <c r="BM52" s="993">
        <v>0</v>
      </c>
      <c r="BN52" s="993">
        <v>0</v>
      </c>
      <c r="BO52" s="993">
        <v>0</v>
      </c>
      <c r="BP52" s="993">
        <v>0</v>
      </c>
      <c r="BQ52" s="993">
        <v>0</v>
      </c>
      <c r="BR52" s="993">
        <v>0</v>
      </c>
      <c r="BS52" s="993">
        <v>0</v>
      </c>
      <c r="BT52" s="994">
        <v>0</v>
      </c>
      <c r="BU52" s="16"/>
    </row>
    <row r="53" spans="2:73" s="17" customFormat="1" ht="15.75">
      <c r="B53" s="681" t="s">
        <v>815</v>
      </c>
      <c r="C53" s="681" t="s">
        <v>817</v>
      </c>
      <c r="D53" s="681" t="s">
        <v>819</v>
      </c>
      <c r="E53" s="681" t="s">
        <v>824</v>
      </c>
      <c r="F53" s="681" t="s">
        <v>828</v>
      </c>
      <c r="G53" s="681" t="s">
        <v>826</v>
      </c>
      <c r="H53" s="681">
        <v>2012</v>
      </c>
      <c r="I53" s="635" t="s">
        <v>580</v>
      </c>
      <c r="J53" s="635" t="s">
        <v>597</v>
      </c>
      <c r="K53" s="624"/>
      <c r="L53" s="992">
        <v>0</v>
      </c>
      <c r="M53" s="993">
        <v>1068.7912275000001</v>
      </c>
      <c r="N53" s="993">
        <v>0</v>
      </c>
      <c r="O53" s="993">
        <v>0</v>
      </c>
      <c r="P53" s="993">
        <v>0</v>
      </c>
      <c r="Q53" s="993">
        <v>0</v>
      </c>
      <c r="R53" s="993">
        <v>0</v>
      </c>
      <c r="S53" s="993">
        <v>0</v>
      </c>
      <c r="T53" s="993">
        <v>0</v>
      </c>
      <c r="U53" s="993">
        <v>0</v>
      </c>
      <c r="V53" s="993">
        <v>0</v>
      </c>
      <c r="W53" s="993">
        <v>0</v>
      </c>
      <c r="X53" s="993">
        <v>0</v>
      </c>
      <c r="Y53" s="993">
        <v>0</v>
      </c>
      <c r="Z53" s="993">
        <v>0</v>
      </c>
      <c r="AA53" s="993">
        <v>0</v>
      </c>
      <c r="AB53" s="993">
        <v>0</v>
      </c>
      <c r="AC53" s="993">
        <v>0</v>
      </c>
      <c r="AD53" s="993">
        <v>0</v>
      </c>
      <c r="AE53" s="993">
        <v>0</v>
      </c>
      <c r="AF53" s="993">
        <v>0</v>
      </c>
      <c r="AG53" s="993">
        <v>0</v>
      </c>
      <c r="AH53" s="993">
        <v>0</v>
      </c>
      <c r="AI53" s="993">
        <v>0</v>
      </c>
      <c r="AJ53" s="993">
        <v>0</v>
      </c>
      <c r="AK53" s="993">
        <v>0</v>
      </c>
      <c r="AL53" s="993">
        <v>0</v>
      </c>
      <c r="AM53" s="993">
        <v>0</v>
      </c>
      <c r="AN53" s="993">
        <v>0</v>
      </c>
      <c r="AO53" s="994">
        <v>0</v>
      </c>
      <c r="AP53" s="983"/>
      <c r="AQ53" s="992">
        <v>0</v>
      </c>
      <c r="AR53" s="993">
        <v>15535.22</v>
      </c>
      <c r="AS53" s="993">
        <v>0</v>
      </c>
      <c r="AT53" s="993">
        <v>0</v>
      </c>
      <c r="AU53" s="993">
        <v>0</v>
      </c>
      <c r="AV53" s="993">
        <v>0</v>
      </c>
      <c r="AW53" s="993">
        <v>0</v>
      </c>
      <c r="AX53" s="993">
        <v>0</v>
      </c>
      <c r="AY53" s="993">
        <v>0</v>
      </c>
      <c r="AZ53" s="993">
        <v>0</v>
      </c>
      <c r="BA53" s="993">
        <v>0</v>
      </c>
      <c r="BB53" s="993">
        <v>0</v>
      </c>
      <c r="BC53" s="993">
        <v>0</v>
      </c>
      <c r="BD53" s="993">
        <v>0</v>
      </c>
      <c r="BE53" s="993">
        <v>0</v>
      </c>
      <c r="BF53" s="993">
        <v>0</v>
      </c>
      <c r="BG53" s="993">
        <v>0</v>
      </c>
      <c r="BH53" s="993">
        <v>0</v>
      </c>
      <c r="BI53" s="993">
        <v>0</v>
      </c>
      <c r="BJ53" s="993">
        <v>0</v>
      </c>
      <c r="BK53" s="993">
        <v>0</v>
      </c>
      <c r="BL53" s="993">
        <v>0</v>
      </c>
      <c r="BM53" s="993">
        <v>0</v>
      </c>
      <c r="BN53" s="993">
        <v>0</v>
      </c>
      <c r="BO53" s="993">
        <v>0</v>
      </c>
      <c r="BP53" s="993">
        <v>0</v>
      </c>
      <c r="BQ53" s="993">
        <v>0</v>
      </c>
      <c r="BR53" s="993">
        <v>0</v>
      </c>
      <c r="BS53" s="993">
        <v>0</v>
      </c>
      <c r="BT53" s="994">
        <v>0</v>
      </c>
      <c r="BU53" s="16"/>
    </row>
    <row r="54" spans="2:73" s="17" customFormat="1" ht="15.75">
      <c r="B54" s="681" t="s">
        <v>815</v>
      </c>
      <c r="C54" s="681" t="s">
        <v>489</v>
      </c>
      <c r="D54" s="681" t="s">
        <v>490</v>
      </c>
      <c r="E54" s="681" t="s">
        <v>824</v>
      </c>
      <c r="F54" s="681"/>
      <c r="G54" s="681"/>
      <c r="H54" s="681">
        <v>2012</v>
      </c>
      <c r="I54" s="635" t="s">
        <v>580</v>
      </c>
      <c r="J54" s="635" t="s">
        <v>597</v>
      </c>
      <c r="K54" s="624"/>
      <c r="L54" s="992">
        <v>0</v>
      </c>
      <c r="M54" s="993">
        <v>2304.0000000000005</v>
      </c>
      <c r="N54" s="993">
        <v>2304.0000000000005</v>
      </c>
      <c r="O54" s="993">
        <v>2304.0000000000005</v>
      </c>
      <c r="P54" s="993">
        <v>228</v>
      </c>
      <c r="Q54" s="993">
        <v>228</v>
      </c>
      <c r="R54" s="993">
        <v>228</v>
      </c>
      <c r="S54" s="993">
        <v>228</v>
      </c>
      <c r="T54" s="993">
        <v>228</v>
      </c>
      <c r="U54" s="993">
        <v>228</v>
      </c>
      <c r="V54" s="993">
        <v>228</v>
      </c>
      <c r="W54" s="993">
        <v>228</v>
      </c>
      <c r="X54" s="993">
        <v>228</v>
      </c>
      <c r="Y54" s="993">
        <v>228</v>
      </c>
      <c r="Z54" s="993">
        <v>228</v>
      </c>
      <c r="AA54" s="993">
        <v>228</v>
      </c>
      <c r="AB54" s="993">
        <v>0</v>
      </c>
      <c r="AC54" s="993">
        <v>0</v>
      </c>
      <c r="AD54" s="993">
        <v>0</v>
      </c>
      <c r="AE54" s="993">
        <v>0</v>
      </c>
      <c r="AF54" s="993">
        <v>0</v>
      </c>
      <c r="AG54" s="993">
        <v>0</v>
      </c>
      <c r="AH54" s="993">
        <v>0</v>
      </c>
      <c r="AI54" s="993">
        <v>0</v>
      </c>
      <c r="AJ54" s="993">
        <v>0</v>
      </c>
      <c r="AK54" s="993">
        <v>0</v>
      </c>
      <c r="AL54" s="993">
        <v>0</v>
      </c>
      <c r="AM54" s="993">
        <v>0</v>
      </c>
      <c r="AN54" s="993">
        <v>0</v>
      </c>
      <c r="AO54" s="994">
        <v>0</v>
      </c>
      <c r="AP54" s="983"/>
      <c r="AQ54" s="992">
        <v>0</v>
      </c>
      <c r="AR54" s="993">
        <v>1188362</v>
      </c>
      <c r="AS54" s="993">
        <v>1188362</v>
      </c>
      <c r="AT54" s="993">
        <v>1188362</v>
      </c>
      <c r="AU54" s="993">
        <v>1188362</v>
      </c>
      <c r="AV54" s="993">
        <v>1188362</v>
      </c>
      <c r="AW54" s="993">
        <v>1188362</v>
      </c>
      <c r="AX54" s="993">
        <v>1188362</v>
      </c>
      <c r="AY54" s="993">
        <v>1188362</v>
      </c>
      <c r="AZ54" s="993">
        <v>1188362</v>
      </c>
      <c r="BA54" s="993">
        <v>1188362</v>
      </c>
      <c r="BB54" s="993">
        <v>1188362</v>
      </c>
      <c r="BC54" s="993">
        <v>1188362</v>
      </c>
      <c r="BD54" s="993">
        <v>1188362</v>
      </c>
      <c r="BE54" s="993">
        <v>1188362</v>
      </c>
      <c r="BF54" s="993">
        <v>1188362</v>
      </c>
      <c r="BG54" s="993">
        <v>0</v>
      </c>
      <c r="BH54" s="993">
        <v>0</v>
      </c>
      <c r="BI54" s="993">
        <v>0</v>
      </c>
      <c r="BJ54" s="993">
        <v>0</v>
      </c>
      <c r="BK54" s="993">
        <v>0</v>
      </c>
      <c r="BL54" s="993">
        <v>0</v>
      </c>
      <c r="BM54" s="993">
        <v>0</v>
      </c>
      <c r="BN54" s="993">
        <v>0</v>
      </c>
      <c r="BO54" s="993">
        <v>0</v>
      </c>
      <c r="BP54" s="993">
        <v>0</v>
      </c>
      <c r="BQ54" s="993">
        <v>0</v>
      </c>
      <c r="BR54" s="993">
        <v>0</v>
      </c>
      <c r="BS54" s="993">
        <v>0</v>
      </c>
      <c r="BT54" s="994">
        <v>0</v>
      </c>
      <c r="BU54" s="16"/>
    </row>
    <row r="55" spans="2:73" s="17" customFormat="1" ht="8.25" customHeight="1">
      <c r="B55" s="1001"/>
      <c r="C55" s="1001"/>
      <c r="D55" s="1001"/>
      <c r="E55" s="1001"/>
      <c r="F55" s="1001"/>
      <c r="G55" s="1001"/>
      <c r="H55" s="1001"/>
      <c r="I55" s="1002"/>
      <c r="J55" s="1002"/>
      <c r="K55" s="1003"/>
      <c r="L55" s="1004"/>
      <c r="M55" s="1005"/>
      <c r="N55" s="1005"/>
      <c r="O55" s="1005"/>
      <c r="P55" s="1005"/>
      <c r="Q55" s="1005"/>
      <c r="R55" s="1005"/>
      <c r="S55" s="1005"/>
      <c r="T55" s="1005"/>
      <c r="U55" s="1005"/>
      <c r="V55" s="1005"/>
      <c r="W55" s="1005"/>
      <c r="X55" s="1005"/>
      <c r="Y55" s="1005"/>
      <c r="Z55" s="1005"/>
      <c r="AA55" s="1005"/>
      <c r="AB55" s="1005"/>
      <c r="AC55" s="1005"/>
      <c r="AD55" s="1005"/>
      <c r="AE55" s="1005"/>
      <c r="AF55" s="1005"/>
      <c r="AG55" s="1005"/>
      <c r="AH55" s="1005"/>
      <c r="AI55" s="1005"/>
      <c r="AJ55" s="1005"/>
      <c r="AK55" s="1005"/>
      <c r="AL55" s="1005"/>
      <c r="AM55" s="1005"/>
      <c r="AN55" s="1005"/>
      <c r="AO55" s="1006"/>
      <c r="AP55" s="1007"/>
      <c r="AQ55" s="1004"/>
      <c r="AR55" s="1005"/>
      <c r="AS55" s="1005"/>
      <c r="AT55" s="1005"/>
      <c r="AU55" s="1005"/>
      <c r="AV55" s="1005"/>
      <c r="AW55" s="1005"/>
      <c r="AX55" s="1005"/>
      <c r="AY55" s="1005"/>
      <c r="AZ55" s="1005"/>
      <c r="BA55" s="1005"/>
      <c r="BB55" s="1005"/>
      <c r="BC55" s="1005"/>
      <c r="BD55" s="1005"/>
      <c r="BE55" s="1005"/>
      <c r="BF55" s="1005"/>
      <c r="BG55" s="1005"/>
      <c r="BH55" s="1005"/>
      <c r="BI55" s="1005"/>
      <c r="BJ55" s="1005"/>
      <c r="BK55" s="1005"/>
      <c r="BL55" s="1005"/>
      <c r="BM55" s="1005"/>
      <c r="BN55" s="1005"/>
      <c r="BO55" s="1005"/>
      <c r="BP55" s="1005"/>
      <c r="BQ55" s="1005"/>
      <c r="BR55" s="1005"/>
      <c r="BS55" s="1005"/>
      <c r="BT55" s="1006"/>
      <c r="BU55" s="16"/>
    </row>
    <row r="56" spans="2:73">
      <c r="B56" s="681" t="s">
        <v>207</v>
      </c>
      <c r="C56" s="681" t="s">
        <v>817</v>
      </c>
      <c r="D56" s="681" t="s">
        <v>20</v>
      </c>
      <c r="E56" s="681" t="s">
        <v>824</v>
      </c>
      <c r="F56" s="681" t="s">
        <v>827</v>
      </c>
      <c r="G56" s="681" t="s">
        <v>825</v>
      </c>
      <c r="H56" s="681">
        <v>2013</v>
      </c>
      <c r="I56" s="635" t="s">
        <v>581</v>
      </c>
      <c r="J56" s="635" t="s">
        <v>597</v>
      </c>
      <c r="K56" s="624"/>
      <c r="L56" s="992" t="s">
        <v>837</v>
      </c>
      <c r="M56" s="993" t="s">
        <v>837</v>
      </c>
      <c r="N56" s="993">
        <v>8.8126766229999998</v>
      </c>
      <c r="O56" s="993">
        <v>8.8126766229999998</v>
      </c>
      <c r="P56" s="993">
        <v>8.8126766229999998</v>
      </c>
      <c r="Q56" s="993">
        <v>8.8126766229999998</v>
      </c>
      <c r="R56" s="993" t="s">
        <v>837</v>
      </c>
      <c r="S56" s="993" t="s">
        <v>837</v>
      </c>
      <c r="T56" s="993" t="s">
        <v>837</v>
      </c>
      <c r="U56" s="993" t="s">
        <v>837</v>
      </c>
      <c r="V56" s="993" t="s">
        <v>837</v>
      </c>
      <c r="W56" s="993" t="s">
        <v>837</v>
      </c>
      <c r="X56" s="993" t="s">
        <v>837</v>
      </c>
      <c r="Y56" s="993" t="s">
        <v>837</v>
      </c>
      <c r="Z56" s="993" t="s">
        <v>837</v>
      </c>
      <c r="AA56" s="993" t="s">
        <v>837</v>
      </c>
      <c r="AB56" s="993" t="s">
        <v>837</v>
      </c>
      <c r="AC56" s="993" t="s">
        <v>837</v>
      </c>
      <c r="AD56" s="993" t="s">
        <v>837</v>
      </c>
      <c r="AE56" s="993" t="s">
        <v>837</v>
      </c>
      <c r="AF56" s="993" t="s">
        <v>837</v>
      </c>
      <c r="AG56" s="993" t="s">
        <v>837</v>
      </c>
      <c r="AH56" s="993" t="s">
        <v>837</v>
      </c>
      <c r="AI56" s="993" t="s">
        <v>837</v>
      </c>
      <c r="AJ56" s="993" t="s">
        <v>837</v>
      </c>
      <c r="AK56" s="993" t="s">
        <v>837</v>
      </c>
      <c r="AL56" s="993" t="s">
        <v>837</v>
      </c>
      <c r="AM56" s="993" t="s">
        <v>837</v>
      </c>
      <c r="AN56" s="993" t="s">
        <v>837</v>
      </c>
      <c r="AO56" s="994" t="s">
        <v>837</v>
      </c>
      <c r="AP56" s="983"/>
      <c r="AQ56" s="992" t="s">
        <v>837</v>
      </c>
      <c r="AR56" s="993" t="s">
        <v>837</v>
      </c>
      <c r="AS56" s="993">
        <v>48450.767796975</v>
      </c>
      <c r="AT56" s="993">
        <v>48450.767796975</v>
      </c>
      <c r="AU56" s="993">
        <v>48450.767796975</v>
      </c>
      <c r="AV56" s="993">
        <v>48450.767796975</v>
      </c>
      <c r="AW56" s="993" t="s">
        <v>837</v>
      </c>
      <c r="AX56" s="993" t="s">
        <v>837</v>
      </c>
      <c r="AY56" s="993" t="s">
        <v>837</v>
      </c>
      <c r="AZ56" s="993" t="s">
        <v>837</v>
      </c>
      <c r="BA56" s="993" t="s">
        <v>837</v>
      </c>
      <c r="BB56" s="993" t="s">
        <v>837</v>
      </c>
      <c r="BC56" s="993" t="s">
        <v>837</v>
      </c>
      <c r="BD56" s="993" t="s">
        <v>837</v>
      </c>
      <c r="BE56" s="993" t="s">
        <v>837</v>
      </c>
      <c r="BF56" s="993" t="s">
        <v>837</v>
      </c>
      <c r="BG56" s="993" t="s">
        <v>837</v>
      </c>
      <c r="BH56" s="993" t="s">
        <v>837</v>
      </c>
      <c r="BI56" s="993" t="s">
        <v>837</v>
      </c>
      <c r="BJ56" s="993" t="s">
        <v>837</v>
      </c>
      <c r="BK56" s="993" t="s">
        <v>837</v>
      </c>
      <c r="BL56" s="993" t="s">
        <v>837</v>
      </c>
      <c r="BM56" s="993" t="s">
        <v>837</v>
      </c>
      <c r="BN56" s="993" t="s">
        <v>837</v>
      </c>
      <c r="BO56" s="993" t="s">
        <v>837</v>
      </c>
      <c r="BP56" s="993" t="s">
        <v>837</v>
      </c>
      <c r="BQ56" s="993" t="s">
        <v>837</v>
      </c>
      <c r="BR56" s="993" t="s">
        <v>837</v>
      </c>
      <c r="BS56" s="993" t="s">
        <v>837</v>
      </c>
      <c r="BT56" s="994" t="s">
        <v>837</v>
      </c>
    </row>
    <row r="57" spans="2:73">
      <c r="B57" s="681" t="s">
        <v>207</v>
      </c>
      <c r="C57" s="681" t="s">
        <v>817</v>
      </c>
      <c r="D57" s="681" t="s">
        <v>818</v>
      </c>
      <c r="E57" s="681" t="s">
        <v>824</v>
      </c>
      <c r="F57" s="681" t="s">
        <v>827</v>
      </c>
      <c r="G57" s="681" t="s">
        <v>826</v>
      </c>
      <c r="H57" s="681">
        <v>2013</v>
      </c>
      <c r="I57" s="635" t="s">
        <v>581</v>
      </c>
      <c r="J57" s="635" t="s">
        <v>597</v>
      </c>
      <c r="K57" s="624"/>
      <c r="L57" s="992" t="s">
        <v>837</v>
      </c>
      <c r="M57" s="993" t="s">
        <v>837</v>
      </c>
      <c r="N57" s="993">
        <v>1063.95</v>
      </c>
      <c r="O57" s="993" t="s">
        <v>837</v>
      </c>
      <c r="P57" s="993" t="s">
        <v>837</v>
      </c>
      <c r="Q57" s="993" t="s">
        <v>837</v>
      </c>
      <c r="R57" s="993" t="s">
        <v>837</v>
      </c>
      <c r="S57" s="993" t="s">
        <v>837</v>
      </c>
      <c r="T57" s="993" t="s">
        <v>837</v>
      </c>
      <c r="U57" s="993" t="s">
        <v>837</v>
      </c>
      <c r="V57" s="993" t="s">
        <v>837</v>
      </c>
      <c r="W57" s="993" t="s">
        <v>837</v>
      </c>
      <c r="X57" s="993" t="s">
        <v>837</v>
      </c>
      <c r="Y57" s="993" t="s">
        <v>837</v>
      </c>
      <c r="Z57" s="993" t="s">
        <v>837</v>
      </c>
      <c r="AA57" s="993" t="s">
        <v>837</v>
      </c>
      <c r="AB57" s="993" t="s">
        <v>837</v>
      </c>
      <c r="AC57" s="993" t="s">
        <v>837</v>
      </c>
      <c r="AD57" s="993" t="s">
        <v>837</v>
      </c>
      <c r="AE57" s="993" t="s">
        <v>837</v>
      </c>
      <c r="AF57" s="993" t="s">
        <v>837</v>
      </c>
      <c r="AG57" s="993" t="s">
        <v>837</v>
      </c>
      <c r="AH57" s="993" t="s">
        <v>837</v>
      </c>
      <c r="AI57" s="993" t="s">
        <v>837</v>
      </c>
      <c r="AJ57" s="993" t="s">
        <v>837</v>
      </c>
      <c r="AK57" s="993" t="s">
        <v>837</v>
      </c>
      <c r="AL57" s="993" t="s">
        <v>837</v>
      </c>
      <c r="AM57" s="993" t="s">
        <v>837</v>
      </c>
      <c r="AN57" s="993" t="s">
        <v>837</v>
      </c>
      <c r="AO57" s="994" t="s">
        <v>837</v>
      </c>
      <c r="AP57" s="983"/>
      <c r="AQ57" s="992" t="s">
        <v>837</v>
      </c>
      <c r="AR57" s="993" t="s">
        <v>837</v>
      </c>
      <c r="AS57" s="993">
        <v>14560.09</v>
      </c>
      <c r="AT57" s="993" t="s">
        <v>837</v>
      </c>
      <c r="AU57" s="993" t="s">
        <v>837</v>
      </c>
      <c r="AV57" s="993" t="s">
        <v>837</v>
      </c>
      <c r="AW57" s="993" t="s">
        <v>837</v>
      </c>
      <c r="AX57" s="993" t="s">
        <v>837</v>
      </c>
      <c r="AY57" s="993" t="s">
        <v>837</v>
      </c>
      <c r="AZ57" s="993" t="s">
        <v>837</v>
      </c>
      <c r="BA57" s="993" t="s">
        <v>837</v>
      </c>
      <c r="BB57" s="993" t="s">
        <v>837</v>
      </c>
      <c r="BC57" s="993" t="s">
        <v>837</v>
      </c>
      <c r="BD57" s="993" t="s">
        <v>837</v>
      </c>
      <c r="BE57" s="993" t="s">
        <v>837</v>
      </c>
      <c r="BF57" s="993" t="s">
        <v>837</v>
      </c>
      <c r="BG57" s="993" t="s">
        <v>837</v>
      </c>
      <c r="BH57" s="993" t="s">
        <v>837</v>
      </c>
      <c r="BI57" s="993" t="s">
        <v>837</v>
      </c>
      <c r="BJ57" s="993" t="s">
        <v>837</v>
      </c>
      <c r="BK57" s="993" t="s">
        <v>837</v>
      </c>
      <c r="BL57" s="993" t="s">
        <v>837</v>
      </c>
      <c r="BM57" s="993" t="s">
        <v>837</v>
      </c>
      <c r="BN57" s="993" t="s">
        <v>837</v>
      </c>
      <c r="BO57" s="993" t="s">
        <v>837</v>
      </c>
      <c r="BP57" s="993" t="s">
        <v>837</v>
      </c>
      <c r="BQ57" s="993" t="s">
        <v>837</v>
      </c>
      <c r="BR57" s="993" t="s">
        <v>837</v>
      </c>
      <c r="BS57" s="993" t="s">
        <v>837</v>
      </c>
      <c r="BT57" s="994" t="s">
        <v>837</v>
      </c>
    </row>
    <row r="58" spans="2:73">
      <c r="B58" s="681" t="s">
        <v>207</v>
      </c>
      <c r="C58" s="681" t="s">
        <v>817</v>
      </c>
      <c r="D58" s="681" t="s">
        <v>820</v>
      </c>
      <c r="E58" s="681" t="s">
        <v>824</v>
      </c>
      <c r="F58" s="681" t="s">
        <v>827</v>
      </c>
      <c r="G58" s="681" t="s">
        <v>825</v>
      </c>
      <c r="H58" s="681">
        <v>2013</v>
      </c>
      <c r="I58" s="635" t="s">
        <v>581</v>
      </c>
      <c r="J58" s="635" t="s">
        <v>597</v>
      </c>
      <c r="K58" s="624"/>
      <c r="L58" s="992" t="s">
        <v>837</v>
      </c>
      <c r="M58" s="993" t="s">
        <v>837</v>
      </c>
      <c r="N58" s="993">
        <v>939.02352678800003</v>
      </c>
      <c r="O58" s="993">
        <v>937.67926370999999</v>
      </c>
      <c r="P58" s="993">
        <v>937.67926370999999</v>
      </c>
      <c r="Q58" s="993">
        <v>937.67926370999999</v>
      </c>
      <c r="R58" s="993">
        <v>896.607670568</v>
      </c>
      <c r="S58" s="993">
        <v>889.10657834799997</v>
      </c>
      <c r="T58" s="993">
        <v>889.10657834799997</v>
      </c>
      <c r="U58" s="993">
        <v>889.08693806700001</v>
      </c>
      <c r="V58" s="993">
        <v>866.29973897800005</v>
      </c>
      <c r="W58" s="993">
        <v>811.61860851300003</v>
      </c>
      <c r="X58" s="993">
        <v>744.376393205</v>
      </c>
      <c r="Y58" s="993">
        <v>744.21354654100003</v>
      </c>
      <c r="Z58" s="993">
        <v>629.436321335</v>
      </c>
      <c r="AA58" s="993">
        <v>626.83928973699994</v>
      </c>
      <c r="AB58" s="993">
        <v>626.83928973699994</v>
      </c>
      <c r="AC58" s="993">
        <v>510.66193873399999</v>
      </c>
      <c r="AD58" s="993">
        <v>28.005354451999999</v>
      </c>
      <c r="AE58" s="993">
        <v>26.696918306000001</v>
      </c>
      <c r="AF58" s="993">
        <v>26.696918306000001</v>
      </c>
      <c r="AG58" s="993">
        <v>26.696918306000001</v>
      </c>
      <c r="AH58" s="993">
        <v>0</v>
      </c>
      <c r="AI58" s="993">
        <v>0</v>
      </c>
      <c r="AJ58" s="993">
        <v>0</v>
      </c>
      <c r="AK58" s="993">
        <v>0</v>
      </c>
      <c r="AL58" s="993">
        <v>0</v>
      </c>
      <c r="AM58" s="993">
        <v>0</v>
      </c>
      <c r="AN58" s="993">
        <v>0</v>
      </c>
      <c r="AO58" s="994">
        <v>0</v>
      </c>
      <c r="AP58" s="983"/>
      <c r="AQ58" s="992">
        <v>0</v>
      </c>
      <c r="AR58" s="993">
        <v>0</v>
      </c>
      <c r="AS58" s="993">
        <v>6406518.5572418598</v>
      </c>
      <c r="AT58" s="993">
        <v>6402307.3184155496</v>
      </c>
      <c r="AU58" s="993">
        <v>6402307.3184155496</v>
      </c>
      <c r="AV58" s="993">
        <v>6402307.3184155496</v>
      </c>
      <c r="AW58" s="993">
        <v>6274013.9494624697</v>
      </c>
      <c r="AX58" s="993">
        <v>6232245.7912340797</v>
      </c>
      <c r="AY58" s="993">
        <v>6232245.7912340797</v>
      </c>
      <c r="AZ58" s="993">
        <v>6230027.0634385999</v>
      </c>
      <c r="BA58" s="993">
        <v>6157801.4004703099</v>
      </c>
      <c r="BB58" s="993">
        <v>5853321.7270715898</v>
      </c>
      <c r="BC58" s="993">
        <v>5437253.9887319002</v>
      </c>
      <c r="BD58" s="993">
        <v>5418857.4891607603</v>
      </c>
      <c r="BE58" s="993">
        <v>4796744.4420645405</v>
      </c>
      <c r="BF58" s="993">
        <v>4788608.5862312298</v>
      </c>
      <c r="BG58" s="993">
        <v>4788608.5862312298</v>
      </c>
      <c r="BH58" s="993">
        <v>3866578.8247040301</v>
      </c>
      <c r="BI58" s="993">
        <v>67461.128869241002</v>
      </c>
      <c r="BJ58" s="993">
        <v>64631.546548530991</v>
      </c>
      <c r="BK58" s="993">
        <v>64631.546548530991</v>
      </c>
      <c r="BL58" s="993">
        <v>64631.546548530991</v>
      </c>
      <c r="BM58" s="993">
        <v>0</v>
      </c>
      <c r="BN58" s="993">
        <v>0</v>
      </c>
      <c r="BO58" s="993">
        <v>0</v>
      </c>
      <c r="BP58" s="993">
        <v>0</v>
      </c>
      <c r="BQ58" s="993">
        <v>0</v>
      </c>
      <c r="BR58" s="993">
        <v>0</v>
      </c>
      <c r="BS58" s="993">
        <v>0</v>
      </c>
      <c r="BT58" s="994">
        <v>0</v>
      </c>
    </row>
    <row r="59" spans="2:73">
      <c r="B59" s="681" t="s">
        <v>207</v>
      </c>
      <c r="C59" s="681" t="s">
        <v>817</v>
      </c>
      <c r="D59" s="681" t="s">
        <v>21</v>
      </c>
      <c r="E59" s="681" t="s">
        <v>824</v>
      </c>
      <c r="F59" s="681" t="s">
        <v>827</v>
      </c>
      <c r="G59" s="681" t="s">
        <v>825</v>
      </c>
      <c r="H59" s="681">
        <v>2013</v>
      </c>
      <c r="I59" s="635" t="s">
        <v>581</v>
      </c>
      <c r="J59" s="635" t="s">
        <v>597</v>
      </c>
      <c r="K59" s="624"/>
      <c r="L59" s="992" t="s">
        <v>837</v>
      </c>
      <c r="M59" s="993" t="s">
        <v>837</v>
      </c>
      <c r="N59" s="993">
        <v>104.81536846900001</v>
      </c>
      <c r="O59" s="993">
        <v>104.81536846900001</v>
      </c>
      <c r="P59" s="993">
        <v>102.82715402700001</v>
      </c>
      <c r="Q59" s="993">
        <v>98.608429706999999</v>
      </c>
      <c r="R59" s="993">
        <v>56.552045376000002</v>
      </c>
      <c r="S59" s="993">
        <v>56.552045376000002</v>
      </c>
      <c r="T59" s="993">
        <v>56.552045376000002</v>
      </c>
      <c r="U59" s="993">
        <v>56.552045376000002</v>
      </c>
      <c r="V59" s="993">
        <v>56.552045376000002</v>
      </c>
      <c r="W59" s="993">
        <v>56.552045376000002</v>
      </c>
      <c r="X59" s="993">
        <v>56.510529468000001</v>
      </c>
      <c r="Y59" s="993">
        <v>43.381049343999997</v>
      </c>
      <c r="Z59" s="993">
        <v>0</v>
      </c>
      <c r="AA59" s="993">
        <v>0</v>
      </c>
      <c r="AB59" s="993">
        <v>0</v>
      </c>
      <c r="AC59" s="993">
        <v>0</v>
      </c>
      <c r="AD59" s="993">
        <v>0</v>
      </c>
      <c r="AE59" s="993">
        <v>0</v>
      </c>
      <c r="AF59" s="993">
        <v>0</v>
      </c>
      <c r="AG59" s="993">
        <v>0</v>
      </c>
      <c r="AH59" s="993">
        <v>0</v>
      </c>
      <c r="AI59" s="993">
        <v>0</v>
      </c>
      <c r="AJ59" s="993">
        <v>0</v>
      </c>
      <c r="AK59" s="993">
        <v>0</v>
      </c>
      <c r="AL59" s="993">
        <v>0</v>
      </c>
      <c r="AM59" s="993">
        <v>0</v>
      </c>
      <c r="AN59" s="993">
        <v>0</v>
      </c>
      <c r="AO59" s="994">
        <v>0</v>
      </c>
      <c r="AP59" s="983"/>
      <c r="AQ59" s="992" t="s">
        <v>837</v>
      </c>
      <c r="AR59" s="993" t="s">
        <v>837</v>
      </c>
      <c r="AS59" s="993">
        <v>361892.33532042598</v>
      </c>
      <c r="AT59" s="993">
        <v>361892.33532042598</v>
      </c>
      <c r="AU59" s="993">
        <v>354527.14872155001</v>
      </c>
      <c r="AV59" s="993">
        <v>338742.974938292</v>
      </c>
      <c r="AW59" s="993">
        <v>199247.75031736799</v>
      </c>
      <c r="AX59" s="993">
        <v>199247.75031736799</v>
      </c>
      <c r="AY59" s="993">
        <v>199247.75031736799</v>
      </c>
      <c r="AZ59" s="993">
        <v>199247.75031736799</v>
      </c>
      <c r="BA59" s="993">
        <v>199247.75031736799</v>
      </c>
      <c r="BB59" s="993">
        <v>199247.75031736799</v>
      </c>
      <c r="BC59" s="993">
        <v>198871.123187641</v>
      </c>
      <c r="BD59" s="993">
        <v>145485.49090276301</v>
      </c>
      <c r="BE59" s="993">
        <v>0</v>
      </c>
      <c r="BF59" s="993">
        <v>0</v>
      </c>
      <c r="BG59" s="993">
        <v>0</v>
      </c>
      <c r="BH59" s="993">
        <v>0</v>
      </c>
      <c r="BI59" s="993">
        <v>0</v>
      </c>
      <c r="BJ59" s="993">
        <v>0</v>
      </c>
      <c r="BK59" s="993">
        <v>0</v>
      </c>
      <c r="BL59" s="993">
        <v>0</v>
      </c>
      <c r="BM59" s="993">
        <v>0</v>
      </c>
      <c r="BN59" s="993">
        <v>0</v>
      </c>
      <c r="BO59" s="993">
        <v>0</v>
      </c>
      <c r="BP59" s="993">
        <v>0</v>
      </c>
      <c r="BQ59" s="993">
        <v>0</v>
      </c>
      <c r="BR59" s="993">
        <v>0</v>
      </c>
      <c r="BS59" s="993">
        <v>0</v>
      </c>
      <c r="BT59" s="994">
        <v>0</v>
      </c>
    </row>
    <row r="60" spans="2:73">
      <c r="B60" s="681" t="s">
        <v>207</v>
      </c>
      <c r="C60" s="681" t="s">
        <v>816</v>
      </c>
      <c r="D60" s="681" t="s">
        <v>4</v>
      </c>
      <c r="E60" s="681" t="s">
        <v>824</v>
      </c>
      <c r="F60" s="681" t="s">
        <v>28</v>
      </c>
      <c r="G60" s="681" t="s">
        <v>825</v>
      </c>
      <c r="H60" s="681">
        <v>2013</v>
      </c>
      <c r="I60" s="635" t="s">
        <v>581</v>
      </c>
      <c r="J60" s="635" t="s">
        <v>597</v>
      </c>
      <c r="K60" s="624"/>
      <c r="L60" s="992">
        <v>0</v>
      </c>
      <c r="M60" s="993">
        <v>0</v>
      </c>
      <c r="N60" s="993">
        <v>4.6406262570000001</v>
      </c>
      <c r="O60" s="993">
        <v>4.6406262570000001</v>
      </c>
      <c r="P60" s="993">
        <v>4.4731243999999997</v>
      </c>
      <c r="Q60" s="993">
        <v>3.8345776069999999</v>
      </c>
      <c r="R60" s="993">
        <v>3.8345776069999999</v>
      </c>
      <c r="S60" s="993">
        <v>3.8345776069999999</v>
      </c>
      <c r="T60" s="993">
        <v>3.8345776069999999</v>
      </c>
      <c r="U60" s="993">
        <v>3.8292119759999999</v>
      </c>
      <c r="V60" s="993">
        <v>2.8640287899999999</v>
      </c>
      <c r="W60" s="993">
        <v>2.8640287899999999</v>
      </c>
      <c r="X60" s="993">
        <v>2.3005766510000001</v>
      </c>
      <c r="Y60" s="993">
        <v>2.3005122689999999</v>
      </c>
      <c r="Z60" s="993">
        <v>2.3005122689999999</v>
      </c>
      <c r="AA60" s="993">
        <v>2.297082649</v>
      </c>
      <c r="AB60" s="993">
        <v>2.297082649</v>
      </c>
      <c r="AC60" s="993">
        <v>2.294273134</v>
      </c>
      <c r="AD60" s="993">
        <v>2.2233771409999998</v>
      </c>
      <c r="AE60" s="993">
        <v>1.3050730500000001</v>
      </c>
      <c r="AF60" s="993">
        <v>1.3050730500000001</v>
      </c>
      <c r="AG60" s="993">
        <v>1.3050730500000001</v>
      </c>
      <c r="AH60" s="993">
        <v>0</v>
      </c>
      <c r="AI60" s="993">
        <v>0</v>
      </c>
      <c r="AJ60" s="993">
        <v>0</v>
      </c>
      <c r="AK60" s="993">
        <v>0</v>
      </c>
      <c r="AL60" s="993">
        <v>0</v>
      </c>
      <c r="AM60" s="993">
        <v>0</v>
      </c>
      <c r="AN60" s="993">
        <v>0</v>
      </c>
      <c r="AO60" s="994">
        <v>0</v>
      </c>
      <c r="AP60" s="983"/>
      <c r="AQ60" s="992">
        <v>0</v>
      </c>
      <c r="AR60" s="993">
        <v>0</v>
      </c>
      <c r="AS60" s="993">
        <v>69239.152601458001</v>
      </c>
      <c r="AT60" s="993">
        <v>69239.152601458001</v>
      </c>
      <c r="AU60" s="993">
        <v>66570.961090030003</v>
      </c>
      <c r="AV60" s="993">
        <v>56399.341693645998</v>
      </c>
      <c r="AW60" s="993">
        <v>56399.341693645998</v>
      </c>
      <c r="AX60" s="993">
        <v>56399.341693645998</v>
      </c>
      <c r="AY60" s="993">
        <v>56399.341693645998</v>
      </c>
      <c r="AZ60" s="993">
        <v>56352.338761776002</v>
      </c>
      <c r="BA60" s="993">
        <v>40977.622094901002</v>
      </c>
      <c r="BB60" s="993">
        <v>40977.622094901002</v>
      </c>
      <c r="BC60" s="993">
        <v>37258.744113932997</v>
      </c>
      <c r="BD60" s="993">
        <v>36728.163209906998</v>
      </c>
      <c r="BE60" s="993">
        <v>36728.163209906998</v>
      </c>
      <c r="BF60" s="993">
        <v>36577.179297059003</v>
      </c>
      <c r="BG60" s="993">
        <v>36577.179297059003</v>
      </c>
      <c r="BH60" s="993">
        <v>36546.222422790001</v>
      </c>
      <c r="BI60" s="993">
        <v>35416.897099553003</v>
      </c>
      <c r="BJ60" s="993">
        <v>20788.932779958999</v>
      </c>
      <c r="BK60" s="993">
        <v>20788.932779958999</v>
      </c>
      <c r="BL60" s="993">
        <v>20788.932779958999</v>
      </c>
      <c r="BM60" s="993">
        <v>0</v>
      </c>
      <c r="BN60" s="993">
        <v>0</v>
      </c>
      <c r="BO60" s="993">
        <v>0</v>
      </c>
      <c r="BP60" s="993">
        <v>0</v>
      </c>
      <c r="BQ60" s="993">
        <v>0</v>
      </c>
      <c r="BR60" s="993">
        <v>0</v>
      </c>
      <c r="BS60" s="993">
        <v>0</v>
      </c>
      <c r="BT60" s="994">
        <v>0</v>
      </c>
    </row>
    <row r="61" spans="2:73">
      <c r="B61" s="681" t="s">
        <v>207</v>
      </c>
      <c r="C61" s="681" t="s">
        <v>816</v>
      </c>
      <c r="D61" s="681" t="s">
        <v>2</v>
      </c>
      <c r="E61" s="681" t="s">
        <v>824</v>
      </c>
      <c r="F61" s="681" t="s">
        <v>28</v>
      </c>
      <c r="G61" s="681" t="s">
        <v>825</v>
      </c>
      <c r="H61" s="681">
        <v>2013</v>
      </c>
      <c r="I61" s="635" t="s">
        <v>581</v>
      </c>
      <c r="J61" s="635" t="s">
        <v>597</v>
      </c>
      <c r="K61" s="624"/>
      <c r="L61" s="992" t="s">
        <v>837</v>
      </c>
      <c r="M61" s="993" t="s">
        <v>837</v>
      </c>
      <c r="N61" s="993">
        <v>11.18848135</v>
      </c>
      <c r="O61" s="993">
        <v>11.18848135</v>
      </c>
      <c r="P61" s="993">
        <v>11.18848135</v>
      </c>
      <c r="Q61" s="993">
        <v>11.18848135</v>
      </c>
      <c r="R61" s="993">
        <v>0</v>
      </c>
      <c r="S61" s="993">
        <v>0</v>
      </c>
      <c r="T61" s="993">
        <v>0</v>
      </c>
      <c r="U61" s="993">
        <v>0</v>
      </c>
      <c r="V61" s="993">
        <v>0</v>
      </c>
      <c r="W61" s="993">
        <v>0</v>
      </c>
      <c r="X61" s="993">
        <v>0</v>
      </c>
      <c r="Y61" s="993">
        <v>0</v>
      </c>
      <c r="Z61" s="993">
        <v>0</v>
      </c>
      <c r="AA61" s="993">
        <v>0</v>
      </c>
      <c r="AB61" s="993">
        <v>0</v>
      </c>
      <c r="AC61" s="993">
        <v>0</v>
      </c>
      <c r="AD61" s="993">
        <v>0</v>
      </c>
      <c r="AE61" s="993">
        <v>0</v>
      </c>
      <c r="AF61" s="993">
        <v>0</v>
      </c>
      <c r="AG61" s="993">
        <v>0</v>
      </c>
      <c r="AH61" s="993">
        <v>0</v>
      </c>
      <c r="AI61" s="993">
        <v>0</v>
      </c>
      <c r="AJ61" s="993">
        <v>0</v>
      </c>
      <c r="AK61" s="993">
        <v>0</v>
      </c>
      <c r="AL61" s="993">
        <v>0</v>
      </c>
      <c r="AM61" s="993">
        <v>0</v>
      </c>
      <c r="AN61" s="993">
        <v>0</v>
      </c>
      <c r="AO61" s="994">
        <v>0</v>
      </c>
      <c r="AP61" s="983"/>
      <c r="AQ61" s="992" t="s">
        <v>837</v>
      </c>
      <c r="AR61" s="993" t="s">
        <v>837</v>
      </c>
      <c r="AS61" s="993">
        <v>19949.753410000001</v>
      </c>
      <c r="AT61" s="993">
        <v>19949.753410000001</v>
      </c>
      <c r="AU61" s="993">
        <v>19949.753410000001</v>
      </c>
      <c r="AV61" s="993">
        <v>19949.753410000001</v>
      </c>
      <c r="AW61" s="993">
        <v>0</v>
      </c>
      <c r="AX61" s="993">
        <v>0</v>
      </c>
      <c r="AY61" s="993">
        <v>0</v>
      </c>
      <c r="AZ61" s="993">
        <v>0</v>
      </c>
      <c r="BA61" s="993">
        <v>0</v>
      </c>
      <c r="BB61" s="993">
        <v>0</v>
      </c>
      <c r="BC61" s="993">
        <v>0</v>
      </c>
      <c r="BD61" s="993">
        <v>0</v>
      </c>
      <c r="BE61" s="993">
        <v>0</v>
      </c>
      <c r="BF61" s="993">
        <v>0</v>
      </c>
      <c r="BG61" s="993">
        <v>0</v>
      </c>
      <c r="BH61" s="993">
        <v>0</v>
      </c>
      <c r="BI61" s="993">
        <v>0</v>
      </c>
      <c r="BJ61" s="993">
        <v>0</v>
      </c>
      <c r="BK61" s="993">
        <v>0</v>
      </c>
      <c r="BL61" s="993">
        <v>0</v>
      </c>
      <c r="BM61" s="993">
        <v>0</v>
      </c>
      <c r="BN61" s="993">
        <v>0</v>
      </c>
      <c r="BO61" s="993">
        <v>0</v>
      </c>
      <c r="BP61" s="993">
        <v>0</v>
      </c>
      <c r="BQ61" s="993">
        <v>0</v>
      </c>
      <c r="BR61" s="993">
        <v>0</v>
      </c>
      <c r="BS61" s="993">
        <v>0</v>
      </c>
      <c r="BT61" s="994">
        <v>0</v>
      </c>
    </row>
    <row r="62" spans="2:73">
      <c r="B62" s="681" t="s">
        <v>207</v>
      </c>
      <c r="C62" s="681" t="s">
        <v>816</v>
      </c>
      <c r="D62" s="681" t="s">
        <v>1</v>
      </c>
      <c r="E62" s="681" t="s">
        <v>824</v>
      </c>
      <c r="F62" s="681" t="s">
        <v>28</v>
      </c>
      <c r="G62" s="681" t="s">
        <v>825</v>
      </c>
      <c r="H62" s="681">
        <v>2013</v>
      </c>
      <c r="I62" s="635" t="s">
        <v>581</v>
      </c>
      <c r="J62" s="635" t="s">
        <v>597</v>
      </c>
      <c r="K62" s="624"/>
      <c r="L62" s="992" t="s">
        <v>837</v>
      </c>
      <c r="M62" s="993" t="s">
        <v>837</v>
      </c>
      <c r="N62" s="993">
        <v>14.031663219999999</v>
      </c>
      <c r="O62" s="993">
        <v>14.031663219999999</v>
      </c>
      <c r="P62" s="993">
        <v>14.031663219999999</v>
      </c>
      <c r="Q62" s="993">
        <v>13.717311130999999</v>
      </c>
      <c r="R62" s="993">
        <v>7.4037235179999996</v>
      </c>
      <c r="S62" s="993">
        <v>0</v>
      </c>
      <c r="T62" s="993">
        <v>0</v>
      </c>
      <c r="U62" s="993">
        <v>0</v>
      </c>
      <c r="V62" s="993">
        <v>0</v>
      </c>
      <c r="W62" s="993">
        <v>0</v>
      </c>
      <c r="X62" s="993">
        <v>0</v>
      </c>
      <c r="Y62" s="993">
        <v>0</v>
      </c>
      <c r="Z62" s="993">
        <v>0</v>
      </c>
      <c r="AA62" s="993">
        <v>0</v>
      </c>
      <c r="AB62" s="993">
        <v>0</v>
      </c>
      <c r="AC62" s="993">
        <v>0</v>
      </c>
      <c r="AD62" s="993">
        <v>0</v>
      </c>
      <c r="AE62" s="993">
        <v>0</v>
      </c>
      <c r="AF62" s="993">
        <v>0</v>
      </c>
      <c r="AG62" s="993">
        <v>0</v>
      </c>
      <c r="AH62" s="993">
        <v>0</v>
      </c>
      <c r="AI62" s="993">
        <v>0</v>
      </c>
      <c r="AJ62" s="993">
        <v>0</v>
      </c>
      <c r="AK62" s="993">
        <v>0</v>
      </c>
      <c r="AL62" s="993">
        <v>0</v>
      </c>
      <c r="AM62" s="993">
        <v>0</v>
      </c>
      <c r="AN62" s="993">
        <v>0</v>
      </c>
      <c r="AO62" s="994">
        <v>0</v>
      </c>
      <c r="AP62" s="983"/>
      <c r="AQ62" s="992" t="s">
        <v>837</v>
      </c>
      <c r="AR62" s="993" t="s">
        <v>837</v>
      </c>
      <c r="AS62" s="993">
        <v>88206.464439741991</v>
      </c>
      <c r="AT62" s="993">
        <v>88206.464439741991</v>
      </c>
      <c r="AU62" s="993">
        <v>88206.464439741991</v>
      </c>
      <c r="AV62" s="993">
        <v>87898.830884741998</v>
      </c>
      <c r="AW62" s="993">
        <v>50376.158041495</v>
      </c>
      <c r="AX62" s="993">
        <v>0</v>
      </c>
      <c r="AY62" s="993">
        <v>0</v>
      </c>
      <c r="AZ62" s="993">
        <v>0</v>
      </c>
      <c r="BA62" s="993">
        <v>0</v>
      </c>
      <c r="BB62" s="993">
        <v>0</v>
      </c>
      <c r="BC62" s="993">
        <v>0</v>
      </c>
      <c r="BD62" s="993">
        <v>0</v>
      </c>
      <c r="BE62" s="993">
        <v>0</v>
      </c>
      <c r="BF62" s="993">
        <v>0</v>
      </c>
      <c r="BG62" s="993">
        <v>0</v>
      </c>
      <c r="BH62" s="993">
        <v>0</v>
      </c>
      <c r="BI62" s="993">
        <v>0</v>
      </c>
      <c r="BJ62" s="993">
        <v>0</v>
      </c>
      <c r="BK62" s="993">
        <v>0</v>
      </c>
      <c r="BL62" s="993">
        <v>0</v>
      </c>
      <c r="BM62" s="993">
        <v>0</v>
      </c>
      <c r="BN62" s="993">
        <v>0</v>
      </c>
      <c r="BO62" s="993">
        <v>0</v>
      </c>
      <c r="BP62" s="993">
        <v>0</v>
      </c>
      <c r="BQ62" s="993">
        <v>0</v>
      </c>
      <c r="BR62" s="993">
        <v>0</v>
      </c>
      <c r="BS62" s="993">
        <v>0</v>
      </c>
      <c r="BT62" s="994">
        <v>0</v>
      </c>
    </row>
    <row r="63" spans="2:73" ht="15.75">
      <c r="B63" s="681" t="s">
        <v>207</v>
      </c>
      <c r="C63" s="681" t="s">
        <v>816</v>
      </c>
      <c r="D63" s="681" t="s">
        <v>5</v>
      </c>
      <c r="E63" s="681" t="s">
        <v>824</v>
      </c>
      <c r="F63" s="681" t="s">
        <v>28</v>
      </c>
      <c r="G63" s="681" t="s">
        <v>825</v>
      </c>
      <c r="H63" s="681">
        <v>2013</v>
      </c>
      <c r="I63" s="635" t="s">
        <v>581</v>
      </c>
      <c r="J63" s="635" t="s">
        <v>597</v>
      </c>
      <c r="K63" s="624"/>
      <c r="L63" s="992">
        <v>0</v>
      </c>
      <c r="M63" s="993">
        <v>0</v>
      </c>
      <c r="N63" s="993">
        <v>10.633142796</v>
      </c>
      <c r="O63" s="993">
        <v>10.633142796</v>
      </c>
      <c r="P63" s="993">
        <v>10.049388254</v>
      </c>
      <c r="Q63" s="993">
        <v>8.0571821779999997</v>
      </c>
      <c r="R63" s="993">
        <v>8.0571821779999997</v>
      </c>
      <c r="S63" s="993">
        <v>8.0571821779999997</v>
      </c>
      <c r="T63" s="993">
        <v>8.0571821779999997</v>
      </c>
      <c r="U63" s="993">
        <v>8.0419406739999992</v>
      </c>
      <c r="V63" s="993">
        <v>6.9119692690000001</v>
      </c>
      <c r="W63" s="993">
        <v>6.9119692690000001</v>
      </c>
      <c r="X63" s="993">
        <v>5.0155243230000002</v>
      </c>
      <c r="Y63" s="993">
        <v>3.2396654960000002</v>
      </c>
      <c r="Z63" s="993">
        <v>3.2396654960000002</v>
      </c>
      <c r="AA63" s="993">
        <v>3.1758463799999999</v>
      </c>
      <c r="AB63" s="993">
        <v>3.1758463799999999</v>
      </c>
      <c r="AC63" s="993">
        <v>3.1431054359999999</v>
      </c>
      <c r="AD63" s="993">
        <v>2.7130281040000002</v>
      </c>
      <c r="AE63" s="993">
        <v>1.5924862280000001</v>
      </c>
      <c r="AF63" s="993">
        <v>1.5924862280000001</v>
      </c>
      <c r="AG63" s="993">
        <v>1.5924862280000001</v>
      </c>
      <c r="AH63" s="993">
        <v>0</v>
      </c>
      <c r="AI63" s="993">
        <v>0</v>
      </c>
      <c r="AJ63" s="993">
        <v>0</v>
      </c>
      <c r="AK63" s="993">
        <v>0</v>
      </c>
      <c r="AL63" s="993">
        <v>0</v>
      </c>
      <c r="AM63" s="993">
        <v>0</v>
      </c>
      <c r="AN63" s="993">
        <v>0</v>
      </c>
      <c r="AO63" s="994">
        <v>0</v>
      </c>
      <c r="AP63" s="983"/>
      <c r="AQ63" s="992">
        <v>0</v>
      </c>
      <c r="AR63" s="993">
        <v>0</v>
      </c>
      <c r="AS63" s="993">
        <v>154331.02454585399</v>
      </c>
      <c r="AT63" s="993">
        <v>154331.02454585399</v>
      </c>
      <c r="AU63" s="993">
        <v>145032.20871888401</v>
      </c>
      <c r="AV63" s="993">
        <v>113297.710625829</v>
      </c>
      <c r="AW63" s="993">
        <v>113297.710625829</v>
      </c>
      <c r="AX63" s="993">
        <v>113297.710625829</v>
      </c>
      <c r="AY63" s="993">
        <v>113297.710625829</v>
      </c>
      <c r="AZ63" s="993">
        <v>113164.195051242</v>
      </c>
      <c r="BA63" s="993">
        <v>95164.513294931006</v>
      </c>
      <c r="BB63" s="993">
        <v>95164.513294931006</v>
      </c>
      <c r="BC63" s="993">
        <v>82808.478271689004</v>
      </c>
      <c r="BD63" s="993">
        <v>53237.848408862003</v>
      </c>
      <c r="BE63" s="993">
        <v>53237.848408862003</v>
      </c>
      <c r="BF63" s="993">
        <v>50428.306916522</v>
      </c>
      <c r="BG63" s="993">
        <v>50428.306916522</v>
      </c>
      <c r="BH63" s="993">
        <v>50067.5480484</v>
      </c>
      <c r="BI63" s="993">
        <v>43216.706447272001</v>
      </c>
      <c r="BJ63" s="993">
        <v>25367.230697727999</v>
      </c>
      <c r="BK63" s="993">
        <v>25367.230697727999</v>
      </c>
      <c r="BL63" s="993">
        <v>25367.230697727999</v>
      </c>
      <c r="BM63" s="993">
        <v>0</v>
      </c>
      <c r="BN63" s="993">
        <v>0</v>
      </c>
      <c r="BO63" s="993">
        <v>0</v>
      </c>
      <c r="BP63" s="993">
        <v>0</v>
      </c>
      <c r="BQ63" s="993">
        <v>0</v>
      </c>
      <c r="BR63" s="993">
        <v>0</v>
      </c>
      <c r="BS63" s="993">
        <v>0</v>
      </c>
      <c r="BT63" s="994">
        <v>0</v>
      </c>
      <c r="BU63" s="160"/>
    </row>
    <row r="64" spans="2:73">
      <c r="B64" s="681" t="s">
        <v>207</v>
      </c>
      <c r="C64" s="681" t="s">
        <v>816</v>
      </c>
      <c r="D64" s="681" t="s">
        <v>3</v>
      </c>
      <c r="E64" s="681" t="s">
        <v>824</v>
      </c>
      <c r="F64" s="681" t="s">
        <v>28</v>
      </c>
      <c r="G64" s="681" t="s">
        <v>825</v>
      </c>
      <c r="H64" s="681">
        <v>2013</v>
      </c>
      <c r="I64" s="635" t="s">
        <v>581</v>
      </c>
      <c r="J64" s="635" t="s">
        <v>597</v>
      </c>
      <c r="K64" s="624"/>
      <c r="L64" s="992" t="s">
        <v>837</v>
      </c>
      <c r="M64" s="993" t="s">
        <v>837</v>
      </c>
      <c r="N64" s="993">
        <v>287.23035358199996</v>
      </c>
      <c r="O64" s="993">
        <v>287.23035358199996</v>
      </c>
      <c r="P64" s="993">
        <v>287.23035358199996</v>
      </c>
      <c r="Q64" s="993">
        <v>287.23035358199996</v>
      </c>
      <c r="R64" s="993">
        <v>287.23035358199996</v>
      </c>
      <c r="S64" s="993">
        <v>287.23035358199996</v>
      </c>
      <c r="T64" s="993">
        <v>287.23035358199996</v>
      </c>
      <c r="U64" s="993">
        <v>287.23035358199996</v>
      </c>
      <c r="V64" s="993">
        <v>287.23035358199996</v>
      </c>
      <c r="W64" s="993">
        <v>287.23035358199996</v>
      </c>
      <c r="X64" s="993">
        <v>287.23035358199996</v>
      </c>
      <c r="Y64" s="993">
        <v>287.23035358199996</v>
      </c>
      <c r="Z64" s="993">
        <v>287.23035358199996</v>
      </c>
      <c r="AA64" s="993">
        <v>287.23035358199996</v>
      </c>
      <c r="AB64" s="993">
        <v>287.23035358199996</v>
      </c>
      <c r="AC64" s="993">
        <v>287.23035358199996</v>
      </c>
      <c r="AD64" s="993">
        <v>287.23035358199996</v>
      </c>
      <c r="AE64" s="993">
        <v>287.23035358199996</v>
      </c>
      <c r="AF64" s="993">
        <v>235.591532441</v>
      </c>
      <c r="AG64" s="993">
        <v>0</v>
      </c>
      <c r="AH64" s="993">
        <v>0</v>
      </c>
      <c r="AI64" s="993">
        <v>0</v>
      </c>
      <c r="AJ64" s="993">
        <v>0</v>
      </c>
      <c r="AK64" s="993">
        <v>0</v>
      </c>
      <c r="AL64" s="993">
        <v>0</v>
      </c>
      <c r="AM64" s="993">
        <v>0</v>
      </c>
      <c r="AN64" s="993">
        <v>0</v>
      </c>
      <c r="AO64" s="994">
        <v>0</v>
      </c>
      <c r="AP64" s="983"/>
      <c r="AQ64" s="992" t="s">
        <v>837</v>
      </c>
      <c r="AR64" s="993" t="s">
        <v>837</v>
      </c>
      <c r="AS64" s="993">
        <v>503633.12442468805</v>
      </c>
      <c r="AT64" s="993">
        <v>503633.12442468805</v>
      </c>
      <c r="AU64" s="993">
        <v>503633.12442468805</v>
      </c>
      <c r="AV64" s="993">
        <v>503633.12442468805</v>
      </c>
      <c r="AW64" s="993">
        <v>503633.12442468805</v>
      </c>
      <c r="AX64" s="993">
        <v>503633.12442468805</v>
      </c>
      <c r="AY64" s="993">
        <v>503633.12442468805</v>
      </c>
      <c r="AZ64" s="993">
        <v>503633.12442468805</v>
      </c>
      <c r="BA64" s="993">
        <v>503633.12442468805</v>
      </c>
      <c r="BB64" s="993">
        <v>503633.12442468805</v>
      </c>
      <c r="BC64" s="993">
        <v>503633.12442468805</v>
      </c>
      <c r="BD64" s="993">
        <v>503633.12442468805</v>
      </c>
      <c r="BE64" s="993">
        <v>503633.12442468805</v>
      </c>
      <c r="BF64" s="993">
        <v>503633.12442468805</v>
      </c>
      <c r="BG64" s="993">
        <v>503633.12442468805</v>
      </c>
      <c r="BH64" s="993">
        <v>503633.12442468805</v>
      </c>
      <c r="BI64" s="993">
        <v>503633.12442468805</v>
      </c>
      <c r="BJ64" s="993">
        <v>503633.12442468805</v>
      </c>
      <c r="BK64" s="993">
        <v>457454.88035976002</v>
      </c>
      <c r="BL64" s="993">
        <v>0</v>
      </c>
      <c r="BM64" s="993">
        <v>0</v>
      </c>
      <c r="BN64" s="993">
        <v>0</v>
      </c>
      <c r="BO64" s="993">
        <v>0</v>
      </c>
      <c r="BP64" s="993">
        <v>0</v>
      </c>
      <c r="BQ64" s="993">
        <v>0</v>
      </c>
      <c r="BR64" s="993">
        <v>0</v>
      </c>
      <c r="BS64" s="993">
        <v>0</v>
      </c>
      <c r="BT64" s="994">
        <v>0</v>
      </c>
    </row>
    <row r="65" spans="2:72">
      <c r="B65" s="681" t="s">
        <v>207</v>
      </c>
      <c r="C65" s="681" t="s">
        <v>821</v>
      </c>
      <c r="D65" s="681" t="s">
        <v>819</v>
      </c>
      <c r="E65" s="681" t="s">
        <v>824</v>
      </c>
      <c r="F65" s="681" t="s">
        <v>821</v>
      </c>
      <c r="G65" s="681" t="s">
        <v>826</v>
      </c>
      <c r="H65" s="681">
        <v>2013</v>
      </c>
      <c r="I65" s="635" t="s">
        <v>581</v>
      </c>
      <c r="J65" s="635" t="s">
        <v>597</v>
      </c>
      <c r="K65" s="624"/>
      <c r="L65" s="992" t="s">
        <v>837</v>
      </c>
      <c r="M65" s="993" t="s">
        <v>837</v>
      </c>
      <c r="N65" s="993">
        <v>3576.4850000000001</v>
      </c>
      <c r="O65" s="993" t="s">
        <v>837</v>
      </c>
      <c r="P65" s="993" t="s">
        <v>837</v>
      </c>
      <c r="Q65" s="993" t="s">
        <v>837</v>
      </c>
      <c r="R65" s="993" t="s">
        <v>837</v>
      </c>
      <c r="S65" s="993" t="s">
        <v>837</v>
      </c>
      <c r="T65" s="993" t="s">
        <v>837</v>
      </c>
      <c r="U65" s="993" t="s">
        <v>837</v>
      </c>
      <c r="V65" s="993" t="s">
        <v>837</v>
      </c>
      <c r="W65" s="993" t="s">
        <v>837</v>
      </c>
      <c r="X65" s="993" t="s">
        <v>837</v>
      </c>
      <c r="Y65" s="993" t="s">
        <v>837</v>
      </c>
      <c r="Z65" s="993" t="s">
        <v>837</v>
      </c>
      <c r="AA65" s="993" t="s">
        <v>837</v>
      </c>
      <c r="AB65" s="993" t="s">
        <v>837</v>
      </c>
      <c r="AC65" s="993" t="s">
        <v>837</v>
      </c>
      <c r="AD65" s="993" t="s">
        <v>837</v>
      </c>
      <c r="AE65" s="993" t="s">
        <v>837</v>
      </c>
      <c r="AF65" s="993" t="s">
        <v>837</v>
      </c>
      <c r="AG65" s="993" t="s">
        <v>837</v>
      </c>
      <c r="AH65" s="993" t="s">
        <v>837</v>
      </c>
      <c r="AI65" s="993" t="s">
        <v>837</v>
      </c>
      <c r="AJ65" s="993" t="s">
        <v>837</v>
      </c>
      <c r="AK65" s="993" t="s">
        <v>837</v>
      </c>
      <c r="AL65" s="993" t="s">
        <v>837</v>
      </c>
      <c r="AM65" s="993" t="s">
        <v>837</v>
      </c>
      <c r="AN65" s="993" t="s">
        <v>837</v>
      </c>
      <c r="AO65" s="994" t="s">
        <v>837</v>
      </c>
      <c r="AP65" s="983"/>
      <c r="AQ65" s="992" t="s">
        <v>837</v>
      </c>
      <c r="AR65" s="993" t="s">
        <v>837</v>
      </c>
      <c r="AS65" s="993">
        <v>81438.759999999995</v>
      </c>
      <c r="AT65" s="993" t="s">
        <v>837</v>
      </c>
      <c r="AU65" s="993" t="s">
        <v>837</v>
      </c>
      <c r="AV65" s="993" t="s">
        <v>837</v>
      </c>
      <c r="AW65" s="993" t="s">
        <v>837</v>
      </c>
      <c r="AX65" s="993" t="s">
        <v>837</v>
      </c>
      <c r="AY65" s="993" t="s">
        <v>837</v>
      </c>
      <c r="AZ65" s="993" t="s">
        <v>837</v>
      </c>
      <c r="BA65" s="993" t="s">
        <v>837</v>
      </c>
      <c r="BB65" s="993" t="s">
        <v>837</v>
      </c>
      <c r="BC65" s="993" t="s">
        <v>837</v>
      </c>
      <c r="BD65" s="993" t="s">
        <v>837</v>
      </c>
      <c r="BE65" s="993" t="s">
        <v>837</v>
      </c>
      <c r="BF65" s="993" t="s">
        <v>837</v>
      </c>
      <c r="BG65" s="993" t="s">
        <v>837</v>
      </c>
      <c r="BH65" s="993" t="s">
        <v>837</v>
      </c>
      <c r="BI65" s="993" t="s">
        <v>837</v>
      </c>
      <c r="BJ65" s="993" t="s">
        <v>837</v>
      </c>
      <c r="BK65" s="993" t="s">
        <v>837</v>
      </c>
      <c r="BL65" s="993" t="s">
        <v>837</v>
      </c>
      <c r="BM65" s="993" t="s">
        <v>837</v>
      </c>
      <c r="BN65" s="993" t="s">
        <v>837</v>
      </c>
      <c r="BO65" s="993" t="s">
        <v>837</v>
      </c>
      <c r="BP65" s="993" t="s">
        <v>837</v>
      </c>
      <c r="BQ65" s="993" t="s">
        <v>837</v>
      </c>
      <c r="BR65" s="993" t="s">
        <v>837</v>
      </c>
      <c r="BS65" s="993" t="s">
        <v>837</v>
      </c>
      <c r="BT65" s="994" t="s">
        <v>837</v>
      </c>
    </row>
    <row r="66" spans="2:72">
      <c r="B66" s="681" t="s">
        <v>207</v>
      </c>
      <c r="C66" s="681" t="s">
        <v>489</v>
      </c>
      <c r="D66" s="681" t="s">
        <v>490</v>
      </c>
      <c r="E66" s="681" t="s">
        <v>824</v>
      </c>
      <c r="F66" s="681" t="s">
        <v>489</v>
      </c>
      <c r="G66" s="681" t="s">
        <v>825</v>
      </c>
      <c r="H66" s="681">
        <v>2013</v>
      </c>
      <c r="I66" s="635" t="s">
        <v>581</v>
      </c>
      <c r="J66" s="635" t="s">
        <v>597</v>
      </c>
      <c r="K66" s="624"/>
      <c r="L66" s="992">
        <v>0</v>
      </c>
      <c r="M66" s="993">
        <v>0</v>
      </c>
      <c r="N66" s="993">
        <v>16</v>
      </c>
      <c r="O66" s="993">
        <v>16</v>
      </c>
      <c r="P66" s="993">
        <v>16</v>
      </c>
      <c r="Q66" s="993">
        <v>16</v>
      </c>
      <c r="R66" s="993">
        <v>16</v>
      </c>
      <c r="S66" s="993">
        <v>16</v>
      </c>
      <c r="T66" s="993">
        <v>16</v>
      </c>
      <c r="U66" s="993">
        <v>16</v>
      </c>
      <c r="V66" s="993">
        <v>16</v>
      </c>
      <c r="W66" s="993">
        <v>16</v>
      </c>
      <c r="X66" s="993">
        <v>16</v>
      </c>
      <c r="Y66" s="993">
        <v>16</v>
      </c>
      <c r="Z66" s="993">
        <v>16</v>
      </c>
      <c r="AA66" s="993">
        <v>16</v>
      </c>
      <c r="AB66" s="993">
        <v>16</v>
      </c>
      <c r="AC66" s="993">
        <v>0</v>
      </c>
      <c r="AD66" s="993">
        <v>0</v>
      </c>
      <c r="AE66" s="993">
        <v>0</v>
      </c>
      <c r="AF66" s="993">
        <v>0</v>
      </c>
      <c r="AG66" s="993">
        <v>0</v>
      </c>
      <c r="AH66" s="993">
        <v>0</v>
      </c>
      <c r="AI66" s="993">
        <v>0</v>
      </c>
      <c r="AJ66" s="993">
        <v>0</v>
      </c>
      <c r="AK66" s="993">
        <v>0</v>
      </c>
      <c r="AL66" s="993">
        <v>0</v>
      </c>
      <c r="AM66" s="993">
        <v>0</v>
      </c>
      <c r="AN66" s="993">
        <v>0</v>
      </c>
      <c r="AO66" s="994">
        <v>0</v>
      </c>
      <c r="AP66" s="983"/>
      <c r="AQ66" s="992">
        <v>0</v>
      </c>
      <c r="AR66" s="993">
        <v>0</v>
      </c>
      <c r="AS66" s="993">
        <v>96000</v>
      </c>
      <c r="AT66" s="993">
        <v>96000</v>
      </c>
      <c r="AU66" s="993">
        <v>96000</v>
      </c>
      <c r="AV66" s="993">
        <v>96000</v>
      </c>
      <c r="AW66" s="993">
        <v>96000</v>
      </c>
      <c r="AX66" s="993">
        <v>96000</v>
      </c>
      <c r="AY66" s="993">
        <v>96000</v>
      </c>
      <c r="AZ66" s="993">
        <v>96000</v>
      </c>
      <c r="BA66" s="993">
        <v>96000</v>
      </c>
      <c r="BB66" s="993">
        <v>96000</v>
      </c>
      <c r="BC66" s="993">
        <v>96000</v>
      </c>
      <c r="BD66" s="993">
        <v>96000</v>
      </c>
      <c r="BE66" s="993">
        <v>96000</v>
      </c>
      <c r="BF66" s="993">
        <v>96000</v>
      </c>
      <c r="BG66" s="993">
        <v>96000</v>
      </c>
      <c r="BH66" s="993">
        <v>0</v>
      </c>
      <c r="BI66" s="993">
        <v>0</v>
      </c>
      <c r="BJ66" s="993">
        <v>0</v>
      </c>
      <c r="BK66" s="993">
        <v>0</v>
      </c>
      <c r="BL66" s="993">
        <v>0</v>
      </c>
      <c r="BM66" s="993">
        <v>0</v>
      </c>
      <c r="BN66" s="993">
        <v>0</v>
      </c>
      <c r="BO66" s="993">
        <v>0</v>
      </c>
      <c r="BP66" s="993">
        <v>0</v>
      </c>
      <c r="BQ66" s="993">
        <v>0</v>
      </c>
      <c r="BR66" s="993">
        <v>0</v>
      </c>
      <c r="BS66" s="993">
        <v>0</v>
      </c>
      <c r="BT66" s="994">
        <v>0</v>
      </c>
    </row>
    <row r="67" spans="2:72">
      <c r="B67" s="681" t="s">
        <v>207</v>
      </c>
      <c r="C67" s="681" t="s">
        <v>816</v>
      </c>
      <c r="D67" s="681" t="s">
        <v>1</v>
      </c>
      <c r="E67" s="681" t="s">
        <v>824</v>
      </c>
      <c r="F67" s="681" t="s">
        <v>28</v>
      </c>
      <c r="G67" s="681" t="s">
        <v>825</v>
      </c>
      <c r="H67" s="681">
        <v>2013</v>
      </c>
      <c r="I67" s="635" t="s">
        <v>581</v>
      </c>
      <c r="J67" s="635" t="s">
        <v>597</v>
      </c>
      <c r="K67" s="624"/>
      <c r="L67" s="992">
        <v>0</v>
      </c>
      <c r="M67" s="993">
        <v>0</v>
      </c>
      <c r="N67" s="993">
        <v>7.8501993877371987E-3</v>
      </c>
      <c r="O67" s="993">
        <v>7.8501993877371987E-3</v>
      </c>
      <c r="P67" s="993">
        <v>7.8501993877371987E-3</v>
      </c>
      <c r="Q67" s="993">
        <v>7.8501993877371987E-3</v>
      </c>
      <c r="R67" s="993">
        <v>4.361284812825896E-3</v>
      </c>
      <c r="S67" s="993">
        <v>0</v>
      </c>
      <c r="T67" s="993">
        <v>0</v>
      </c>
      <c r="U67" s="993">
        <v>0</v>
      </c>
      <c r="V67" s="993">
        <v>0</v>
      </c>
      <c r="W67" s="993">
        <v>0</v>
      </c>
      <c r="X67" s="993">
        <v>0</v>
      </c>
      <c r="Y67" s="993">
        <v>0</v>
      </c>
      <c r="Z67" s="993">
        <v>0</v>
      </c>
      <c r="AA67" s="993">
        <v>0</v>
      </c>
      <c r="AB67" s="993">
        <v>0</v>
      </c>
      <c r="AC67" s="993">
        <v>0</v>
      </c>
      <c r="AD67" s="993">
        <v>0</v>
      </c>
      <c r="AE67" s="993">
        <v>0</v>
      </c>
      <c r="AF67" s="993">
        <v>0</v>
      </c>
      <c r="AG67" s="993">
        <v>0</v>
      </c>
      <c r="AH67" s="993">
        <v>0</v>
      </c>
      <c r="AI67" s="993">
        <v>0</v>
      </c>
      <c r="AJ67" s="993">
        <v>0</v>
      </c>
      <c r="AK67" s="993">
        <v>0</v>
      </c>
      <c r="AL67" s="993">
        <v>0</v>
      </c>
      <c r="AM67" s="993">
        <v>0</v>
      </c>
      <c r="AN67" s="993">
        <v>0</v>
      </c>
      <c r="AO67" s="994">
        <v>0</v>
      </c>
      <c r="AP67" s="983"/>
      <c r="AQ67" s="992">
        <v>0</v>
      </c>
      <c r="AR67" s="993">
        <v>0</v>
      </c>
      <c r="AS67" s="993">
        <v>54.936627596726595</v>
      </c>
      <c r="AT67" s="993">
        <v>54.936627596726595</v>
      </c>
      <c r="AU67" s="993">
        <v>54.936627596726595</v>
      </c>
      <c r="AV67" s="993">
        <v>54.936627596726595</v>
      </c>
      <c r="AW67" s="993">
        <v>29.674902412208287</v>
      </c>
      <c r="AX67" s="993">
        <v>0</v>
      </c>
      <c r="AY67" s="993">
        <v>0</v>
      </c>
      <c r="AZ67" s="993">
        <v>0</v>
      </c>
      <c r="BA67" s="993">
        <v>0</v>
      </c>
      <c r="BB67" s="993">
        <v>0</v>
      </c>
      <c r="BC67" s="993">
        <v>0</v>
      </c>
      <c r="BD67" s="993">
        <v>0</v>
      </c>
      <c r="BE67" s="993">
        <v>0</v>
      </c>
      <c r="BF67" s="993">
        <v>0</v>
      </c>
      <c r="BG67" s="993">
        <v>0</v>
      </c>
      <c r="BH67" s="993">
        <v>0</v>
      </c>
      <c r="BI67" s="993">
        <v>0</v>
      </c>
      <c r="BJ67" s="993">
        <v>0</v>
      </c>
      <c r="BK67" s="993">
        <v>0</v>
      </c>
      <c r="BL67" s="993">
        <v>0</v>
      </c>
      <c r="BM67" s="993">
        <v>0</v>
      </c>
      <c r="BN67" s="993">
        <v>0</v>
      </c>
      <c r="BO67" s="993">
        <v>0</v>
      </c>
      <c r="BP67" s="993">
        <v>0</v>
      </c>
      <c r="BQ67" s="993">
        <v>0</v>
      </c>
      <c r="BR67" s="993">
        <v>0</v>
      </c>
      <c r="BS67" s="993">
        <v>0</v>
      </c>
      <c r="BT67" s="994">
        <v>0</v>
      </c>
    </row>
    <row r="68" spans="2:72" ht="7.5" customHeight="1">
      <c r="B68" s="1001"/>
      <c r="C68" s="1001"/>
      <c r="D68" s="1001"/>
      <c r="E68" s="1001"/>
      <c r="F68" s="1001"/>
      <c r="G68" s="1001"/>
      <c r="H68" s="1001"/>
      <c r="I68" s="1002"/>
      <c r="J68" s="1002"/>
      <c r="K68" s="1003"/>
      <c r="L68" s="1004"/>
      <c r="M68" s="1005"/>
      <c r="N68" s="1005"/>
      <c r="O68" s="1005"/>
      <c r="P68" s="1005"/>
      <c r="Q68" s="1005"/>
      <c r="R68" s="1005"/>
      <c r="S68" s="1005"/>
      <c r="T68" s="1005"/>
      <c r="U68" s="1005"/>
      <c r="V68" s="1005"/>
      <c r="W68" s="1005"/>
      <c r="X68" s="1005"/>
      <c r="Y68" s="1005"/>
      <c r="Z68" s="1005"/>
      <c r="AA68" s="1005"/>
      <c r="AB68" s="1005"/>
      <c r="AC68" s="1005"/>
      <c r="AD68" s="1005"/>
      <c r="AE68" s="1005"/>
      <c r="AF68" s="1005"/>
      <c r="AG68" s="1005"/>
      <c r="AH68" s="1005"/>
      <c r="AI68" s="1005"/>
      <c r="AJ68" s="1005"/>
      <c r="AK68" s="1005"/>
      <c r="AL68" s="1005"/>
      <c r="AM68" s="1005"/>
      <c r="AN68" s="1005"/>
      <c r="AO68" s="1006"/>
      <c r="AP68" s="1007"/>
      <c r="AQ68" s="1004"/>
      <c r="AR68" s="1005"/>
      <c r="AS68" s="1005"/>
      <c r="AT68" s="1005"/>
      <c r="AU68" s="1005"/>
      <c r="AV68" s="1005"/>
      <c r="AW68" s="1005"/>
      <c r="AX68" s="1005"/>
      <c r="AY68" s="1005"/>
      <c r="AZ68" s="1005"/>
      <c r="BA68" s="1005"/>
      <c r="BB68" s="1005"/>
      <c r="BC68" s="1005"/>
      <c r="BD68" s="1005"/>
      <c r="BE68" s="1005"/>
      <c r="BF68" s="1005"/>
      <c r="BG68" s="1005"/>
      <c r="BH68" s="1005"/>
      <c r="BI68" s="1005"/>
      <c r="BJ68" s="1005"/>
      <c r="BK68" s="1005"/>
      <c r="BL68" s="1005"/>
      <c r="BM68" s="1005"/>
      <c r="BN68" s="1005"/>
      <c r="BO68" s="1005"/>
      <c r="BP68" s="1005"/>
      <c r="BQ68" s="1005"/>
      <c r="BR68" s="1005"/>
      <c r="BS68" s="1005"/>
      <c r="BT68" s="1006"/>
    </row>
    <row r="69" spans="2:72">
      <c r="B69" s="681" t="s">
        <v>207</v>
      </c>
      <c r="C69" s="681" t="s">
        <v>817</v>
      </c>
      <c r="D69" s="681" t="s">
        <v>21</v>
      </c>
      <c r="E69" s="681" t="s">
        <v>824</v>
      </c>
      <c r="F69" s="681" t="s">
        <v>829</v>
      </c>
      <c r="G69" s="681" t="s">
        <v>825</v>
      </c>
      <c r="H69" s="681">
        <v>2014</v>
      </c>
      <c r="I69" s="635" t="s">
        <v>582</v>
      </c>
      <c r="J69" s="635" t="s">
        <v>597</v>
      </c>
      <c r="K69" s="624"/>
      <c r="L69" s="992">
        <v>0</v>
      </c>
      <c r="M69" s="993">
        <v>0</v>
      </c>
      <c r="N69" s="993">
        <v>0</v>
      </c>
      <c r="O69" s="993">
        <v>107.8756817</v>
      </c>
      <c r="P69" s="993">
        <v>105.68604430000001</v>
      </c>
      <c r="Q69" s="993">
        <v>102.0709531</v>
      </c>
      <c r="R69" s="993">
        <v>66.075363870000004</v>
      </c>
      <c r="S69" s="993">
        <v>66.075363870000004</v>
      </c>
      <c r="T69" s="993">
        <v>66.075363870000004</v>
      </c>
      <c r="U69" s="993">
        <v>66.075363870000004</v>
      </c>
      <c r="V69" s="993">
        <v>66.075363870000004</v>
      </c>
      <c r="W69" s="993">
        <v>66.075363870000004</v>
      </c>
      <c r="X69" s="993">
        <v>66.075363870000004</v>
      </c>
      <c r="Y69" s="993">
        <v>65.635319539999998</v>
      </c>
      <c r="Z69" s="993">
        <v>24.451981409999998</v>
      </c>
      <c r="AA69" s="993">
        <v>0</v>
      </c>
      <c r="AB69" s="993">
        <v>0</v>
      </c>
      <c r="AC69" s="993">
        <v>0</v>
      </c>
      <c r="AD69" s="993">
        <v>0</v>
      </c>
      <c r="AE69" s="993">
        <v>0</v>
      </c>
      <c r="AF69" s="993">
        <v>0</v>
      </c>
      <c r="AG69" s="993">
        <v>0</v>
      </c>
      <c r="AH69" s="993">
        <v>0</v>
      </c>
      <c r="AI69" s="993">
        <v>0</v>
      </c>
      <c r="AJ69" s="993">
        <v>0</v>
      </c>
      <c r="AK69" s="993">
        <v>0</v>
      </c>
      <c r="AL69" s="993">
        <v>0</v>
      </c>
      <c r="AM69" s="993">
        <v>0</v>
      </c>
      <c r="AN69" s="993">
        <v>0</v>
      </c>
      <c r="AO69" s="994">
        <v>0</v>
      </c>
      <c r="AP69" s="983"/>
      <c r="AQ69" s="992">
        <v>0</v>
      </c>
      <c r="AR69" s="993">
        <v>0</v>
      </c>
      <c r="AS69" s="993">
        <v>0</v>
      </c>
      <c r="AT69" s="993">
        <v>384907.43930000003</v>
      </c>
      <c r="AU69" s="993">
        <v>375482.79989999998</v>
      </c>
      <c r="AV69" s="993">
        <v>360658.79340000002</v>
      </c>
      <c r="AW69" s="993">
        <v>245984.28090000001</v>
      </c>
      <c r="AX69" s="993">
        <v>245984.28090000001</v>
      </c>
      <c r="AY69" s="993">
        <v>245984.28090000001</v>
      </c>
      <c r="AZ69" s="993">
        <v>245984.28090000001</v>
      </c>
      <c r="BA69" s="993">
        <v>245984.28090000001</v>
      </c>
      <c r="BB69" s="993">
        <v>245984.28090000001</v>
      </c>
      <c r="BC69" s="993">
        <v>245984.28090000001</v>
      </c>
      <c r="BD69" s="993">
        <v>241926.61790000001</v>
      </c>
      <c r="BE69" s="993">
        <v>80354.396989999994</v>
      </c>
      <c r="BF69" s="993">
        <v>0</v>
      </c>
      <c r="BG69" s="993">
        <v>0</v>
      </c>
      <c r="BH69" s="993">
        <v>0</v>
      </c>
      <c r="BI69" s="993">
        <v>0</v>
      </c>
      <c r="BJ69" s="993">
        <v>0</v>
      </c>
      <c r="BK69" s="993">
        <v>0</v>
      </c>
      <c r="BL69" s="993">
        <v>0</v>
      </c>
      <c r="BM69" s="993">
        <v>0</v>
      </c>
      <c r="BN69" s="993">
        <v>0</v>
      </c>
      <c r="BO69" s="993">
        <v>0</v>
      </c>
      <c r="BP69" s="993">
        <v>0</v>
      </c>
      <c r="BQ69" s="993">
        <v>0</v>
      </c>
      <c r="BR69" s="993">
        <v>0</v>
      </c>
      <c r="BS69" s="993">
        <v>0</v>
      </c>
      <c r="BT69" s="994">
        <v>0</v>
      </c>
    </row>
    <row r="70" spans="2:72">
      <c r="B70" s="681" t="s">
        <v>207</v>
      </c>
      <c r="C70" s="681" t="s">
        <v>817</v>
      </c>
      <c r="D70" s="681" t="s">
        <v>20</v>
      </c>
      <c r="E70" s="681" t="s">
        <v>824</v>
      </c>
      <c r="F70" s="681" t="s">
        <v>829</v>
      </c>
      <c r="G70" s="681" t="s">
        <v>825</v>
      </c>
      <c r="H70" s="681">
        <v>2014</v>
      </c>
      <c r="I70" s="635" t="s">
        <v>582</v>
      </c>
      <c r="J70" s="635" t="s">
        <v>597</v>
      </c>
      <c r="K70" s="624"/>
      <c r="L70" s="992">
        <v>0</v>
      </c>
      <c r="M70" s="993">
        <v>0</v>
      </c>
      <c r="N70" s="993">
        <v>0</v>
      </c>
      <c r="O70" s="993">
        <v>53.46772206</v>
      </c>
      <c r="P70" s="993">
        <v>53.46772206</v>
      </c>
      <c r="Q70" s="993">
        <v>53.46772206</v>
      </c>
      <c r="R70" s="993">
        <v>53.46772206</v>
      </c>
      <c r="S70" s="993">
        <v>0</v>
      </c>
      <c r="T70" s="993">
        <v>0</v>
      </c>
      <c r="U70" s="993">
        <v>0</v>
      </c>
      <c r="V70" s="993">
        <v>0</v>
      </c>
      <c r="W70" s="993">
        <v>0</v>
      </c>
      <c r="X70" s="993">
        <v>0</v>
      </c>
      <c r="Y70" s="993">
        <v>0</v>
      </c>
      <c r="Z70" s="993">
        <v>0</v>
      </c>
      <c r="AA70" s="993">
        <v>0</v>
      </c>
      <c r="AB70" s="993">
        <v>0</v>
      </c>
      <c r="AC70" s="993">
        <v>0</v>
      </c>
      <c r="AD70" s="993">
        <v>0</v>
      </c>
      <c r="AE70" s="993">
        <v>0</v>
      </c>
      <c r="AF70" s="993">
        <v>0</v>
      </c>
      <c r="AG70" s="993">
        <v>0</v>
      </c>
      <c r="AH70" s="993">
        <v>0</v>
      </c>
      <c r="AI70" s="993">
        <v>0</v>
      </c>
      <c r="AJ70" s="993">
        <v>0</v>
      </c>
      <c r="AK70" s="993">
        <v>0</v>
      </c>
      <c r="AL70" s="993">
        <v>0</v>
      </c>
      <c r="AM70" s="993">
        <v>0</v>
      </c>
      <c r="AN70" s="993">
        <v>0</v>
      </c>
      <c r="AO70" s="994">
        <v>0</v>
      </c>
      <c r="AP70" s="983"/>
      <c r="AQ70" s="992">
        <v>0</v>
      </c>
      <c r="AR70" s="993">
        <v>0</v>
      </c>
      <c r="AS70" s="993">
        <v>0</v>
      </c>
      <c r="AT70" s="993">
        <v>261094.28020000001</v>
      </c>
      <c r="AU70" s="993">
        <v>261094.28020000001</v>
      </c>
      <c r="AV70" s="993">
        <v>261094.28020000001</v>
      </c>
      <c r="AW70" s="993">
        <v>261094.28020000001</v>
      </c>
      <c r="AX70" s="993">
        <v>0</v>
      </c>
      <c r="AY70" s="993">
        <v>0</v>
      </c>
      <c r="AZ70" s="993">
        <v>0</v>
      </c>
      <c r="BA70" s="993">
        <v>0</v>
      </c>
      <c r="BB70" s="993">
        <v>0</v>
      </c>
      <c r="BC70" s="993">
        <v>0</v>
      </c>
      <c r="BD70" s="993">
        <v>0</v>
      </c>
      <c r="BE70" s="993">
        <v>0</v>
      </c>
      <c r="BF70" s="993">
        <v>0</v>
      </c>
      <c r="BG70" s="993">
        <v>0</v>
      </c>
      <c r="BH70" s="993">
        <v>0</v>
      </c>
      <c r="BI70" s="993">
        <v>0</v>
      </c>
      <c r="BJ70" s="993">
        <v>0</v>
      </c>
      <c r="BK70" s="993">
        <v>0</v>
      </c>
      <c r="BL70" s="993">
        <v>0</v>
      </c>
      <c r="BM70" s="993">
        <v>0</v>
      </c>
      <c r="BN70" s="993">
        <v>0</v>
      </c>
      <c r="BO70" s="993">
        <v>0</v>
      </c>
      <c r="BP70" s="993">
        <v>0</v>
      </c>
      <c r="BQ70" s="993">
        <v>0</v>
      </c>
      <c r="BR70" s="993">
        <v>0</v>
      </c>
      <c r="BS70" s="993">
        <v>0</v>
      </c>
      <c r="BT70" s="994">
        <v>0</v>
      </c>
    </row>
    <row r="71" spans="2:72">
      <c r="B71" s="681" t="s">
        <v>207</v>
      </c>
      <c r="C71" s="681" t="s">
        <v>817</v>
      </c>
      <c r="D71" s="681" t="s">
        <v>23</v>
      </c>
      <c r="E71" s="681" t="s">
        <v>824</v>
      </c>
      <c r="F71" s="681" t="s">
        <v>829</v>
      </c>
      <c r="G71" s="681" t="s">
        <v>825</v>
      </c>
      <c r="H71" s="681">
        <v>2014</v>
      </c>
      <c r="I71" s="635" t="s">
        <v>582</v>
      </c>
      <c r="J71" s="635" t="s">
        <v>597</v>
      </c>
      <c r="K71" s="624"/>
      <c r="L71" s="992">
        <v>0</v>
      </c>
      <c r="M71" s="993">
        <v>0</v>
      </c>
      <c r="N71" s="993">
        <v>0</v>
      </c>
      <c r="O71" s="993">
        <v>2.0209612959999999</v>
      </c>
      <c r="P71" s="993">
        <v>2.0209612959999999</v>
      </c>
      <c r="Q71" s="993">
        <v>2.0209612959999999</v>
      </c>
      <c r="R71" s="993">
        <v>2.0209612959999999</v>
      </c>
      <c r="S71" s="993">
        <v>2.0209612959999999</v>
      </c>
      <c r="T71" s="993">
        <v>2.0209612959999999</v>
      </c>
      <c r="U71" s="993">
        <v>2.0209612959999999</v>
      </c>
      <c r="V71" s="993">
        <v>2.0209612959999999</v>
      </c>
      <c r="W71" s="993">
        <v>2.0209612959999999</v>
      </c>
      <c r="X71" s="993">
        <v>2.0209612959999999</v>
      </c>
      <c r="Y71" s="993">
        <v>2.0209612959999999</v>
      </c>
      <c r="Z71" s="993">
        <v>2.0209612959999999</v>
      </c>
      <c r="AA71" s="993">
        <v>2.0209612959999999</v>
      </c>
      <c r="AB71" s="993">
        <v>2.0209612959999999</v>
      </c>
      <c r="AC71" s="993">
        <v>2.0209612959999999</v>
      </c>
      <c r="AD71" s="993">
        <v>0</v>
      </c>
      <c r="AE71" s="993">
        <v>0</v>
      </c>
      <c r="AF71" s="993">
        <v>0</v>
      </c>
      <c r="AG71" s="993">
        <v>0</v>
      </c>
      <c r="AH71" s="993">
        <v>0</v>
      </c>
      <c r="AI71" s="993">
        <v>0</v>
      </c>
      <c r="AJ71" s="993">
        <v>0</v>
      </c>
      <c r="AK71" s="993">
        <v>0</v>
      </c>
      <c r="AL71" s="993">
        <v>0</v>
      </c>
      <c r="AM71" s="993">
        <v>0</v>
      </c>
      <c r="AN71" s="993">
        <v>0</v>
      </c>
      <c r="AO71" s="994">
        <v>0</v>
      </c>
      <c r="AP71" s="983"/>
      <c r="AQ71" s="992">
        <v>0</v>
      </c>
      <c r="AR71" s="993">
        <v>0</v>
      </c>
      <c r="AS71" s="993">
        <v>0</v>
      </c>
      <c r="AT71" s="993">
        <v>20615.868890000002</v>
      </c>
      <c r="AU71" s="993">
        <v>20615.868890000002</v>
      </c>
      <c r="AV71" s="993">
        <v>20615.868890000002</v>
      </c>
      <c r="AW71" s="993">
        <v>20615.868890000002</v>
      </c>
      <c r="AX71" s="993">
        <v>20615.868890000002</v>
      </c>
      <c r="AY71" s="993">
        <v>20615.868890000002</v>
      </c>
      <c r="AZ71" s="993">
        <v>20615.868890000002</v>
      </c>
      <c r="BA71" s="993">
        <v>20615.868890000002</v>
      </c>
      <c r="BB71" s="993">
        <v>20615.868890000002</v>
      </c>
      <c r="BC71" s="993">
        <v>20615.868890000002</v>
      </c>
      <c r="BD71" s="993">
        <v>20615.868890000002</v>
      </c>
      <c r="BE71" s="993">
        <v>20615.868890000002</v>
      </c>
      <c r="BF71" s="993">
        <v>20615.868890000002</v>
      </c>
      <c r="BG71" s="993">
        <v>20615.868890000002</v>
      </c>
      <c r="BH71" s="993">
        <v>20615.868890000002</v>
      </c>
      <c r="BI71" s="993">
        <v>0</v>
      </c>
      <c r="BJ71" s="993">
        <v>0</v>
      </c>
      <c r="BK71" s="993">
        <v>0</v>
      </c>
      <c r="BL71" s="993">
        <v>0</v>
      </c>
      <c r="BM71" s="993">
        <v>0</v>
      </c>
      <c r="BN71" s="993">
        <v>0</v>
      </c>
      <c r="BO71" s="993">
        <v>0</v>
      </c>
      <c r="BP71" s="993">
        <v>0</v>
      </c>
      <c r="BQ71" s="993">
        <v>0</v>
      </c>
      <c r="BR71" s="993">
        <v>0</v>
      </c>
      <c r="BS71" s="993">
        <v>0</v>
      </c>
      <c r="BT71" s="994">
        <v>0</v>
      </c>
    </row>
    <row r="72" spans="2:72">
      <c r="B72" s="681" t="s">
        <v>207</v>
      </c>
      <c r="C72" s="681" t="s">
        <v>817</v>
      </c>
      <c r="D72" s="681" t="s">
        <v>820</v>
      </c>
      <c r="E72" s="681" t="s">
        <v>824</v>
      </c>
      <c r="F72" s="681" t="s">
        <v>829</v>
      </c>
      <c r="G72" s="681" t="s">
        <v>825</v>
      </c>
      <c r="H72" s="681">
        <v>2014</v>
      </c>
      <c r="I72" s="635" t="s">
        <v>582</v>
      </c>
      <c r="J72" s="635" t="s">
        <v>597</v>
      </c>
      <c r="K72" s="624"/>
      <c r="L72" s="992">
        <v>0</v>
      </c>
      <c r="M72" s="993">
        <v>0</v>
      </c>
      <c r="N72" s="993">
        <v>0</v>
      </c>
      <c r="O72" s="993">
        <v>1106.594668</v>
      </c>
      <c r="P72" s="993">
        <v>1100.9442529999999</v>
      </c>
      <c r="Q72" s="993">
        <v>1100.9442529999999</v>
      </c>
      <c r="R72" s="993">
        <v>1082.4674520000001</v>
      </c>
      <c r="S72" s="993">
        <v>1078.7029319999999</v>
      </c>
      <c r="T72" s="993">
        <v>1078.7029319999999</v>
      </c>
      <c r="U72" s="993">
        <v>1059.0431530000001</v>
      </c>
      <c r="V72" s="993">
        <v>1059.0431530000001</v>
      </c>
      <c r="W72" s="993">
        <v>1020.285997</v>
      </c>
      <c r="X72" s="993">
        <v>936.99762680000003</v>
      </c>
      <c r="Y72" s="993">
        <v>844.21849369999995</v>
      </c>
      <c r="Z72" s="993">
        <v>832.303584</v>
      </c>
      <c r="AA72" s="993">
        <v>731.07712509999999</v>
      </c>
      <c r="AB72" s="993">
        <v>703.61598839999999</v>
      </c>
      <c r="AC72" s="993">
        <v>703.61598839999999</v>
      </c>
      <c r="AD72" s="993">
        <v>547.06825590000005</v>
      </c>
      <c r="AE72" s="993">
        <v>34.037819900000002</v>
      </c>
      <c r="AF72" s="993">
        <v>34.037819900000002</v>
      </c>
      <c r="AG72" s="993">
        <v>34.037819900000002</v>
      </c>
      <c r="AH72" s="993">
        <v>34.037819900000002</v>
      </c>
      <c r="AI72" s="993">
        <v>0</v>
      </c>
      <c r="AJ72" s="993">
        <v>0</v>
      </c>
      <c r="AK72" s="993">
        <v>0</v>
      </c>
      <c r="AL72" s="993">
        <v>0</v>
      </c>
      <c r="AM72" s="993">
        <v>0</v>
      </c>
      <c r="AN72" s="993">
        <v>0</v>
      </c>
      <c r="AO72" s="994">
        <v>0</v>
      </c>
      <c r="AP72" s="983"/>
      <c r="AQ72" s="992">
        <v>0</v>
      </c>
      <c r="AR72" s="993">
        <v>0</v>
      </c>
      <c r="AS72" s="993">
        <v>0</v>
      </c>
      <c r="AT72" s="993">
        <v>7229048.0290000001</v>
      </c>
      <c r="AU72" s="993">
        <v>7209229.5489999996</v>
      </c>
      <c r="AV72" s="993">
        <v>7209229.5489999996</v>
      </c>
      <c r="AW72" s="993">
        <v>7144777.0829999996</v>
      </c>
      <c r="AX72" s="993">
        <v>7125966.0039999997</v>
      </c>
      <c r="AY72" s="993">
        <v>7125966.0039999997</v>
      </c>
      <c r="AZ72" s="993">
        <v>7031098.4550000001</v>
      </c>
      <c r="BA72" s="993">
        <v>7031098.4550000001</v>
      </c>
      <c r="BB72" s="993">
        <v>6374779.8119999999</v>
      </c>
      <c r="BC72" s="993">
        <v>5814475.392</v>
      </c>
      <c r="BD72" s="993">
        <v>4976207.3710000003</v>
      </c>
      <c r="BE72" s="993">
        <v>4420227.1540000001</v>
      </c>
      <c r="BF72" s="993">
        <v>3747508.9389999998</v>
      </c>
      <c r="BG72" s="993">
        <v>3651348.8420000002</v>
      </c>
      <c r="BH72" s="993">
        <v>3651348.8420000002</v>
      </c>
      <c r="BI72" s="993">
        <v>2861062.7209999999</v>
      </c>
      <c r="BJ72" s="993">
        <v>105261.2567</v>
      </c>
      <c r="BK72" s="993">
        <v>105261.2567</v>
      </c>
      <c r="BL72" s="993">
        <v>105261.2567</v>
      </c>
      <c r="BM72" s="993">
        <v>105261.2567</v>
      </c>
      <c r="BN72" s="993">
        <v>0</v>
      </c>
      <c r="BO72" s="993">
        <v>0</v>
      </c>
      <c r="BP72" s="993">
        <v>0</v>
      </c>
      <c r="BQ72" s="993">
        <v>0</v>
      </c>
      <c r="BR72" s="993">
        <v>0</v>
      </c>
      <c r="BS72" s="993">
        <v>0</v>
      </c>
      <c r="BT72" s="994">
        <v>0</v>
      </c>
    </row>
    <row r="73" spans="2:72">
      <c r="B73" s="681" t="s">
        <v>207</v>
      </c>
      <c r="C73" s="681" t="s">
        <v>816</v>
      </c>
      <c r="D73" s="681" t="s">
        <v>2</v>
      </c>
      <c r="E73" s="681" t="s">
        <v>824</v>
      </c>
      <c r="F73" s="681" t="s">
        <v>28</v>
      </c>
      <c r="G73" s="681" t="s">
        <v>825</v>
      </c>
      <c r="H73" s="681">
        <v>2014</v>
      </c>
      <c r="I73" s="635" t="s">
        <v>582</v>
      </c>
      <c r="J73" s="635" t="s">
        <v>597</v>
      </c>
      <c r="K73" s="624"/>
      <c r="L73" s="992">
        <v>0</v>
      </c>
      <c r="M73" s="993">
        <v>0</v>
      </c>
      <c r="N73" s="993">
        <v>0</v>
      </c>
      <c r="O73" s="993">
        <v>13.88200464</v>
      </c>
      <c r="P73" s="993">
        <v>13.88200464</v>
      </c>
      <c r="Q73" s="993">
        <v>13.88200464</v>
      </c>
      <c r="R73" s="993">
        <v>13.88200464</v>
      </c>
      <c r="S73" s="993">
        <v>0</v>
      </c>
      <c r="T73" s="993">
        <v>0</v>
      </c>
      <c r="U73" s="993">
        <v>0</v>
      </c>
      <c r="V73" s="993">
        <v>0</v>
      </c>
      <c r="W73" s="993">
        <v>0</v>
      </c>
      <c r="X73" s="993">
        <v>0</v>
      </c>
      <c r="Y73" s="993">
        <v>0</v>
      </c>
      <c r="Z73" s="993">
        <v>0</v>
      </c>
      <c r="AA73" s="993">
        <v>0</v>
      </c>
      <c r="AB73" s="993">
        <v>0</v>
      </c>
      <c r="AC73" s="993">
        <v>0</v>
      </c>
      <c r="AD73" s="993">
        <v>0</v>
      </c>
      <c r="AE73" s="993">
        <v>0</v>
      </c>
      <c r="AF73" s="993">
        <v>0</v>
      </c>
      <c r="AG73" s="993">
        <v>0</v>
      </c>
      <c r="AH73" s="993">
        <v>0</v>
      </c>
      <c r="AI73" s="993">
        <v>0</v>
      </c>
      <c r="AJ73" s="993">
        <v>0</v>
      </c>
      <c r="AK73" s="993">
        <v>0</v>
      </c>
      <c r="AL73" s="993">
        <v>0</v>
      </c>
      <c r="AM73" s="993">
        <v>0</v>
      </c>
      <c r="AN73" s="993">
        <v>0</v>
      </c>
      <c r="AO73" s="994">
        <v>0</v>
      </c>
      <c r="AP73" s="983"/>
      <c r="AQ73" s="992">
        <v>0</v>
      </c>
      <c r="AR73" s="993">
        <v>0</v>
      </c>
      <c r="AS73" s="993">
        <v>0</v>
      </c>
      <c r="AT73" s="993">
        <v>24752.471819999999</v>
      </c>
      <c r="AU73" s="993">
        <v>24752.471819999999</v>
      </c>
      <c r="AV73" s="993">
        <v>24752.471819999999</v>
      </c>
      <c r="AW73" s="993">
        <v>24752.471819999999</v>
      </c>
      <c r="AX73" s="993">
        <v>0</v>
      </c>
      <c r="AY73" s="993">
        <v>0</v>
      </c>
      <c r="AZ73" s="993">
        <v>0</v>
      </c>
      <c r="BA73" s="993">
        <v>0</v>
      </c>
      <c r="BB73" s="993">
        <v>0</v>
      </c>
      <c r="BC73" s="993">
        <v>0</v>
      </c>
      <c r="BD73" s="993">
        <v>0</v>
      </c>
      <c r="BE73" s="993">
        <v>0</v>
      </c>
      <c r="BF73" s="993">
        <v>0</v>
      </c>
      <c r="BG73" s="993">
        <v>0</v>
      </c>
      <c r="BH73" s="993">
        <v>0</v>
      </c>
      <c r="BI73" s="993">
        <v>0</v>
      </c>
      <c r="BJ73" s="993">
        <v>0</v>
      </c>
      <c r="BK73" s="993">
        <v>0</v>
      </c>
      <c r="BL73" s="993">
        <v>0</v>
      </c>
      <c r="BM73" s="993">
        <v>0</v>
      </c>
      <c r="BN73" s="993">
        <v>0</v>
      </c>
      <c r="BO73" s="993">
        <v>0</v>
      </c>
      <c r="BP73" s="993">
        <v>0</v>
      </c>
      <c r="BQ73" s="993">
        <v>0</v>
      </c>
      <c r="BR73" s="993">
        <v>0</v>
      </c>
      <c r="BS73" s="993">
        <v>0</v>
      </c>
      <c r="BT73" s="994">
        <v>0</v>
      </c>
    </row>
    <row r="74" spans="2:72">
      <c r="B74" s="681" t="s">
        <v>207</v>
      </c>
      <c r="C74" s="681" t="s">
        <v>816</v>
      </c>
      <c r="D74" s="681" t="s">
        <v>1</v>
      </c>
      <c r="E74" s="681" t="s">
        <v>824</v>
      </c>
      <c r="F74" s="681" t="s">
        <v>28</v>
      </c>
      <c r="G74" s="681" t="s">
        <v>825</v>
      </c>
      <c r="H74" s="681">
        <v>2014</v>
      </c>
      <c r="I74" s="635" t="s">
        <v>582</v>
      </c>
      <c r="J74" s="635" t="s">
        <v>597</v>
      </c>
      <c r="K74" s="624"/>
      <c r="L74" s="992">
        <v>0</v>
      </c>
      <c r="M74" s="993">
        <v>0</v>
      </c>
      <c r="N74" s="993">
        <v>0</v>
      </c>
      <c r="O74" s="993">
        <v>0.35026289199999999</v>
      </c>
      <c r="P74" s="993">
        <v>0.35026289199999999</v>
      </c>
      <c r="Q74" s="993">
        <v>0.35026289199999999</v>
      </c>
      <c r="R74" s="993">
        <v>0</v>
      </c>
      <c r="S74" s="993">
        <v>0</v>
      </c>
      <c r="T74" s="993">
        <v>0</v>
      </c>
      <c r="U74" s="993">
        <v>0</v>
      </c>
      <c r="V74" s="993">
        <v>0</v>
      </c>
      <c r="W74" s="993">
        <v>0</v>
      </c>
      <c r="X74" s="993">
        <v>0</v>
      </c>
      <c r="Y74" s="993">
        <v>0</v>
      </c>
      <c r="Z74" s="993">
        <v>0</v>
      </c>
      <c r="AA74" s="993">
        <v>0</v>
      </c>
      <c r="AB74" s="993">
        <v>0</v>
      </c>
      <c r="AC74" s="993">
        <v>0</v>
      </c>
      <c r="AD74" s="993">
        <v>0</v>
      </c>
      <c r="AE74" s="993">
        <v>0</v>
      </c>
      <c r="AF74" s="993">
        <v>0</v>
      </c>
      <c r="AG74" s="993">
        <v>0</v>
      </c>
      <c r="AH74" s="993">
        <v>0</v>
      </c>
      <c r="AI74" s="993">
        <v>0</v>
      </c>
      <c r="AJ74" s="993">
        <v>0</v>
      </c>
      <c r="AK74" s="993">
        <v>0</v>
      </c>
      <c r="AL74" s="993">
        <v>0</v>
      </c>
      <c r="AM74" s="993">
        <v>0</v>
      </c>
      <c r="AN74" s="993">
        <v>0</v>
      </c>
      <c r="AO74" s="994">
        <v>0</v>
      </c>
      <c r="AP74" s="983"/>
      <c r="AQ74" s="992">
        <v>0</v>
      </c>
      <c r="AR74" s="993">
        <v>0</v>
      </c>
      <c r="AS74" s="993">
        <v>0</v>
      </c>
      <c r="AT74" s="993">
        <v>313.22413979999999</v>
      </c>
      <c r="AU74" s="993">
        <v>313.22413979999999</v>
      </c>
      <c r="AV74" s="993">
        <v>313.22413979999999</v>
      </c>
      <c r="AW74" s="993">
        <v>0</v>
      </c>
      <c r="AX74" s="993">
        <v>0</v>
      </c>
      <c r="AY74" s="993">
        <v>0</v>
      </c>
      <c r="AZ74" s="993">
        <v>0</v>
      </c>
      <c r="BA74" s="993">
        <v>0</v>
      </c>
      <c r="BB74" s="993">
        <v>0</v>
      </c>
      <c r="BC74" s="993">
        <v>0</v>
      </c>
      <c r="BD74" s="993">
        <v>0</v>
      </c>
      <c r="BE74" s="993">
        <v>0</v>
      </c>
      <c r="BF74" s="993">
        <v>0</v>
      </c>
      <c r="BG74" s="993">
        <v>0</v>
      </c>
      <c r="BH74" s="993">
        <v>0</v>
      </c>
      <c r="BI74" s="993">
        <v>0</v>
      </c>
      <c r="BJ74" s="993">
        <v>0</v>
      </c>
      <c r="BK74" s="993">
        <v>0</v>
      </c>
      <c r="BL74" s="993">
        <v>0</v>
      </c>
      <c r="BM74" s="993">
        <v>0</v>
      </c>
      <c r="BN74" s="993">
        <v>0</v>
      </c>
      <c r="BO74" s="993">
        <v>0</v>
      </c>
      <c r="BP74" s="993">
        <v>0</v>
      </c>
      <c r="BQ74" s="993">
        <v>0</v>
      </c>
      <c r="BR74" s="993">
        <v>0</v>
      </c>
      <c r="BS74" s="993">
        <v>0</v>
      </c>
      <c r="BT74" s="994">
        <v>0</v>
      </c>
    </row>
    <row r="75" spans="2:72">
      <c r="B75" s="681" t="s">
        <v>207</v>
      </c>
      <c r="C75" s="681" t="s">
        <v>816</v>
      </c>
      <c r="D75" s="681" t="s">
        <v>1</v>
      </c>
      <c r="E75" s="681" t="s">
        <v>824</v>
      </c>
      <c r="F75" s="681" t="s">
        <v>28</v>
      </c>
      <c r="G75" s="681" t="s">
        <v>825</v>
      </c>
      <c r="H75" s="681">
        <v>2014</v>
      </c>
      <c r="I75" s="635" t="s">
        <v>582</v>
      </c>
      <c r="J75" s="635" t="s">
        <v>597</v>
      </c>
      <c r="K75" s="624"/>
      <c r="L75" s="992">
        <v>0</v>
      </c>
      <c r="M75" s="993">
        <v>0</v>
      </c>
      <c r="N75" s="993">
        <v>0</v>
      </c>
      <c r="O75" s="993">
        <v>0.70795933700000002</v>
      </c>
      <c r="P75" s="993">
        <v>0.70795933700000002</v>
      </c>
      <c r="Q75" s="993">
        <v>0.70795933700000002</v>
      </c>
      <c r="R75" s="993">
        <v>0.70795933700000002</v>
      </c>
      <c r="S75" s="993">
        <v>0</v>
      </c>
      <c r="T75" s="993">
        <v>0</v>
      </c>
      <c r="U75" s="993">
        <v>0</v>
      </c>
      <c r="V75" s="993">
        <v>0</v>
      </c>
      <c r="W75" s="993">
        <v>0</v>
      </c>
      <c r="X75" s="993">
        <v>0</v>
      </c>
      <c r="Y75" s="993">
        <v>0</v>
      </c>
      <c r="Z75" s="993">
        <v>0</v>
      </c>
      <c r="AA75" s="993">
        <v>0</v>
      </c>
      <c r="AB75" s="993">
        <v>0</v>
      </c>
      <c r="AC75" s="993">
        <v>0</v>
      </c>
      <c r="AD75" s="993">
        <v>0</v>
      </c>
      <c r="AE75" s="993">
        <v>0</v>
      </c>
      <c r="AF75" s="993">
        <v>0</v>
      </c>
      <c r="AG75" s="993">
        <v>0</v>
      </c>
      <c r="AH75" s="993">
        <v>0</v>
      </c>
      <c r="AI75" s="993">
        <v>0</v>
      </c>
      <c r="AJ75" s="993">
        <v>0</v>
      </c>
      <c r="AK75" s="993">
        <v>0</v>
      </c>
      <c r="AL75" s="993">
        <v>0</v>
      </c>
      <c r="AM75" s="993">
        <v>0</v>
      </c>
      <c r="AN75" s="993">
        <v>0</v>
      </c>
      <c r="AO75" s="994">
        <v>0</v>
      </c>
      <c r="AP75" s="983"/>
      <c r="AQ75" s="995">
        <v>0</v>
      </c>
      <c r="AR75" s="996">
        <v>0</v>
      </c>
      <c r="AS75" s="996">
        <v>0</v>
      </c>
      <c r="AT75" s="996">
        <v>1262.335233</v>
      </c>
      <c r="AU75" s="996">
        <v>1262.335233</v>
      </c>
      <c r="AV75" s="996">
        <v>1262.335233</v>
      </c>
      <c r="AW75" s="996">
        <v>1262.335233</v>
      </c>
      <c r="AX75" s="996">
        <v>0</v>
      </c>
      <c r="AY75" s="996">
        <v>0</v>
      </c>
      <c r="AZ75" s="996">
        <v>0</v>
      </c>
      <c r="BA75" s="996">
        <v>0</v>
      </c>
      <c r="BB75" s="996">
        <v>0</v>
      </c>
      <c r="BC75" s="996">
        <v>0</v>
      </c>
      <c r="BD75" s="996">
        <v>0</v>
      </c>
      <c r="BE75" s="996">
        <v>0</v>
      </c>
      <c r="BF75" s="996">
        <v>0</v>
      </c>
      <c r="BG75" s="996">
        <v>0</v>
      </c>
      <c r="BH75" s="996">
        <v>0</v>
      </c>
      <c r="BI75" s="996">
        <v>0</v>
      </c>
      <c r="BJ75" s="996">
        <v>0</v>
      </c>
      <c r="BK75" s="996">
        <v>0</v>
      </c>
      <c r="BL75" s="996">
        <v>0</v>
      </c>
      <c r="BM75" s="996">
        <v>0</v>
      </c>
      <c r="BN75" s="996">
        <v>0</v>
      </c>
      <c r="BO75" s="996">
        <v>0</v>
      </c>
      <c r="BP75" s="996">
        <v>0</v>
      </c>
      <c r="BQ75" s="996">
        <v>0</v>
      </c>
      <c r="BR75" s="996">
        <v>0</v>
      </c>
      <c r="BS75" s="996">
        <v>0</v>
      </c>
      <c r="BT75" s="997">
        <v>0</v>
      </c>
    </row>
    <row r="76" spans="2:72">
      <c r="B76" s="681" t="s">
        <v>207</v>
      </c>
      <c r="C76" s="681" t="s">
        <v>816</v>
      </c>
      <c r="D76" s="681" t="s">
        <v>1</v>
      </c>
      <c r="E76" s="681" t="s">
        <v>824</v>
      </c>
      <c r="F76" s="681" t="s">
        <v>28</v>
      </c>
      <c r="G76" s="681" t="s">
        <v>825</v>
      </c>
      <c r="H76" s="681">
        <v>2014</v>
      </c>
      <c r="I76" s="635" t="s">
        <v>582</v>
      </c>
      <c r="J76" s="635" t="s">
        <v>597</v>
      </c>
      <c r="K76" s="624"/>
      <c r="L76" s="992">
        <v>0</v>
      </c>
      <c r="M76" s="993">
        <v>0</v>
      </c>
      <c r="N76" s="993">
        <v>0</v>
      </c>
      <c r="O76" s="993">
        <v>4.807480684092468</v>
      </c>
      <c r="P76" s="993">
        <v>4.807480684092468</v>
      </c>
      <c r="Q76" s="993">
        <v>4.807480684092468</v>
      </c>
      <c r="R76" s="993">
        <v>4.807480684092468</v>
      </c>
      <c r="S76" s="993">
        <v>0</v>
      </c>
      <c r="T76" s="993">
        <v>0</v>
      </c>
      <c r="U76" s="993">
        <v>0</v>
      </c>
      <c r="V76" s="993">
        <v>0</v>
      </c>
      <c r="W76" s="993">
        <v>0</v>
      </c>
      <c r="X76" s="993">
        <v>0</v>
      </c>
      <c r="Y76" s="993">
        <v>0</v>
      </c>
      <c r="Z76" s="993">
        <v>0</v>
      </c>
      <c r="AA76" s="993">
        <v>0</v>
      </c>
      <c r="AB76" s="993">
        <v>0</v>
      </c>
      <c r="AC76" s="993">
        <v>0</v>
      </c>
      <c r="AD76" s="993">
        <v>0</v>
      </c>
      <c r="AE76" s="993">
        <v>0</v>
      </c>
      <c r="AF76" s="993">
        <v>0</v>
      </c>
      <c r="AG76" s="993">
        <v>0</v>
      </c>
      <c r="AH76" s="993">
        <v>0</v>
      </c>
      <c r="AI76" s="993">
        <v>0</v>
      </c>
      <c r="AJ76" s="993">
        <v>0</v>
      </c>
      <c r="AK76" s="993">
        <v>0</v>
      </c>
      <c r="AL76" s="993">
        <v>0</v>
      </c>
      <c r="AM76" s="993">
        <v>0</v>
      </c>
      <c r="AN76" s="993">
        <v>0</v>
      </c>
      <c r="AO76" s="994">
        <v>0</v>
      </c>
      <c r="AP76" s="983"/>
      <c r="AQ76" s="998">
        <v>0</v>
      </c>
      <c r="AR76" s="999">
        <v>0</v>
      </c>
      <c r="AS76" s="999">
        <v>0</v>
      </c>
      <c r="AT76" s="999">
        <v>34808.893522273094</v>
      </c>
      <c r="AU76" s="999">
        <v>34808.893522273094</v>
      </c>
      <c r="AV76" s="999">
        <v>34808.893522273094</v>
      </c>
      <c r="AW76" s="999">
        <v>34808.893522273094</v>
      </c>
      <c r="AX76" s="999">
        <v>0</v>
      </c>
      <c r="AY76" s="999">
        <v>0</v>
      </c>
      <c r="AZ76" s="999">
        <v>0</v>
      </c>
      <c r="BA76" s="999">
        <v>0</v>
      </c>
      <c r="BB76" s="999">
        <v>0</v>
      </c>
      <c r="BC76" s="999">
        <v>0</v>
      </c>
      <c r="BD76" s="999">
        <v>0</v>
      </c>
      <c r="BE76" s="999">
        <v>0</v>
      </c>
      <c r="BF76" s="999">
        <v>0</v>
      </c>
      <c r="BG76" s="999">
        <v>0</v>
      </c>
      <c r="BH76" s="999">
        <v>0</v>
      </c>
      <c r="BI76" s="999">
        <v>0</v>
      </c>
      <c r="BJ76" s="999">
        <v>0</v>
      </c>
      <c r="BK76" s="999">
        <v>0</v>
      </c>
      <c r="BL76" s="999">
        <v>0</v>
      </c>
      <c r="BM76" s="999">
        <v>0</v>
      </c>
      <c r="BN76" s="999">
        <v>0</v>
      </c>
      <c r="BO76" s="999">
        <v>0</v>
      </c>
      <c r="BP76" s="999">
        <v>0</v>
      </c>
      <c r="BQ76" s="999">
        <v>0</v>
      </c>
      <c r="BR76" s="999">
        <v>0</v>
      </c>
      <c r="BS76" s="999">
        <v>0</v>
      </c>
      <c r="BT76" s="1000">
        <v>0</v>
      </c>
    </row>
    <row r="77" spans="2:72">
      <c r="B77" s="681" t="s">
        <v>207</v>
      </c>
      <c r="C77" s="681" t="s">
        <v>816</v>
      </c>
      <c r="D77" s="681" t="s">
        <v>1</v>
      </c>
      <c r="E77" s="681" t="s">
        <v>824</v>
      </c>
      <c r="F77" s="681" t="s">
        <v>28</v>
      </c>
      <c r="G77" s="681" t="s">
        <v>825</v>
      </c>
      <c r="H77" s="681">
        <v>2014</v>
      </c>
      <c r="I77" s="635" t="s">
        <v>582</v>
      </c>
      <c r="J77" s="635" t="s">
        <v>597</v>
      </c>
      <c r="K77" s="624"/>
      <c r="L77" s="992">
        <v>0</v>
      </c>
      <c r="M77" s="993">
        <v>0</v>
      </c>
      <c r="N77" s="993">
        <v>0</v>
      </c>
      <c r="O77" s="993">
        <v>7.3843489178549406</v>
      </c>
      <c r="P77" s="993">
        <v>7.3843489178549406</v>
      </c>
      <c r="Q77" s="993">
        <v>7.3843489178549406</v>
      </c>
      <c r="R77" s="993">
        <v>7.3843489178549406</v>
      </c>
      <c r="S77" s="993">
        <v>7.3843489178549406</v>
      </c>
      <c r="T77" s="993">
        <v>0</v>
      </c>
      <c r="U77" s="993">
        <v>0</v>
      </c>
      <c r="V77" s="993">
        <v>0</v>
      </c>
      <c r="W77" s="993">
        <v>0</v>
      </c>
      <c r="X77" s="993">
        <v>0</v>
      </c>
      <c r="Y77" s="993">
        <v>0</v>
      </c>
      <c r="Z77" s="993">
        <v>0</v>
      </c>
      <c r="AA77" s="993">
        <v>0</v>
      </c>
      <c r="AB77" s="993">
        <v>0</v>
      </c>
      <c r="AC77" s="993">
        <v>0</v>
      </c>
      <c r="AD77" s="993">
        <v>0</v>
      </c>
      <c r="AE77" s="993">
        <v>0</v>
      </c>
      <c r="AF77" s="993">
        <v>0</v>
      </c>
      <c r="AG77" s="993">
        <v>0</v>
      </c>
      <c r="AH77" s="993">
        <v>0</v>
      </c>
      <c r="AI77" s="993">
        <v>0</v>
      </c>
      <c r="AJ77" s="993">
        <v>0</v>
      </c>
      <c r="AK77" s="993">
        <v>0</v>
      </c>
      <c r="AL77" s="993">
        <v>0</v>
      </c>
      <c r="AM77" s="993">
        <v>0</v>
      </c>
      <c r="AN77" s="993">
        <v>0</v>
      </c>
      <c r="AO77" s="994">
        <v>0</v>
      </c>
      <c r="AP77" s="983"/>
      <c r="AQ77" s="992">
        <v>0</v>
      </c>
      <c r="AR77" s="993">
        <v>0</v>
      </c>
      <c r="AS77" s="993">
        <v>0</v>
      </c>
      <c r="AT77" s="993">
        <v>50245.919072303281</v>
      </c>
      <c r="AU77" s="993">
        <v>50245.919072303281</v>
      </c>
      <c r="AV77" s="993">
        <v>50245.919072303281</v>
      </c>
      <c r="AW77" s="993">
        <v>50245.919072303281</v>
      </c>
      <c r="AX77" s="993">
        <v>50245.919072303281</v>
      </c>
      <c r="AY77" s="993">
        <v>0</v>
      </c>
      <c r="AZ77" s="993">
        <v>0</v>
      </c>
      <c r="BA77" s="993">
        <v>0</v>
      </c>
      <c r="BB77" s="993">
        <v>0</v>
      </c>
      <c r="BC77" s="993">
        <v>0</v>
      </c>
      <c r="BD77" s="993">
        <v>0</v>
      </c>
      <c r="BE77" s="993">
        <v>0</v>
      </c>
      <c r="BF77" s="993">
        <v>0</v>
      </c>
      <c r="BG77" s="993">
        <v>0</v>
      </c>
      <c r="BH77" s="993">
        <v>0</v>
      </c>
      <c r="BI77" s="993">
        <v>0</v>
      </c>
      <c r="BJ77" s="993">
        <v>0</v>
      </c>
      <c r="BK77" s="993">
        <v>0</v>
      </c>
      <c r="BL77" s="993">
        <v>0</v>
      </c>
      <c r="BM77" s="993">
        <v>0</v>
      </c>
      <c r="BN77" s="993">
        <v>0</v>
      </c>
      <c r="BO77" s="993">
        <v>0</v>
      </c>
      <c r="BP77" s="993">
        <v>0</v>
      </c>
      <c r="BQ77" s="993">
        <v>0</v>
      </c>
      <c r="BR77" s="993">
        <v>0</v>
      </c>
      <c r="BS77" s="993">
        <v>0</v>
      </c>
      <c r="BT77" s="994">
        <v>0</v>
      </c>
    </row>
    <row r="78" spans="2:72">
      <c r="B78" s="681" t="s">
        <v>207</v>
      </c>
      <c r="C78" s="681" t="s">
        <v>816</v>
      </c>
      <c r="D78" s="681" t="s">
        <v>5</v>
      </c>
      <c r="E78" s="681" t="s">
        <v>824</v>
      </c>
      <c r="F78" s="681" t="s">
        <v>28</v>
      </c>
      <c r="G78" s="681" t="s">
        <v>825</v>
      </c>
      <c r="H78" s="681">
        <v>2014</v>
      </c>
      <c r="I78" s="635" t="s">
        <v>582</v>
      </c>
      <c r="J78" s="635" t="s">
        <v>597</v>
      </c>
      <c r="K78" s="624"/>
      <c r="L78" s="992">
        <v>0</v>
      </c>
      <c r="M78" s="993">
        <v>0</v>
      </c>
      <c r="N78" s="993">
        <v>0</v>
      </c>
      <c r="O78" s="993">
        <v>72.256046729999994</v>
      </c>
      <c r="P78" s="993">
        <v>63.071686800000002</v>
      </c>
      <c r="Q78" s="993">
        <v>58.285306939999998</v>
      </c>
      <c r="R78" s="993">
        <v>58.285306939999998</v>
      </c>
      <c r="S78" s="993">
        <v>58.285306939999998</v>
      </c>
      <c r="T78" s="993">
        <v>58.285306939999998</v>
      </c>
      <c r="U78" s="993">
        <v>58.285306939999998</v>
      </c>
      <c r="V78" s="993">
        <v>58.241715319999997</v>
      </c>
      <c r="W78" s="993">
        <v>58.241715319999997</v>
      </c>
      <c r="X78" s="993">
        <v>54.37269044</v>
      </c>
      <c r="Y78" s="993">
        <v>49.482487409999997</v>
      </c>
      <c r="Z78" s="993">
        <v>41.916229289999997</v>
      </c>
      <c r="AA78" s="993">
        <v>41.916229289999997</v>
      </c>
      <c r="AB78" s="993">
        <v>41.714529280000001</v>
      </c>
      <c r="AC78" s="993">
        <v>41.714529280000001</v>
      </c>
      <c r="AD78" s="993">
        <v>41.629324459999999</v>
      </c>
      <c r="AE78" s="993">
        <v>33.84190581</v>
      </c>
      <c r="AF78" s="993">
        <v>33.84190581</v>
      </c>
      <c r="AG78" s="993">
        <v>33.84190581</v>
      </c>
      <c r="AH78" s="993">
        <v>33.84190581</v>
      </c>
      <c r="AI78" s="993">
        <v>0</v>
      </c>
      <c r="AJ78" s="993">
        <v>0</v>
      </c>
      <c r="AK78" s="993">
        <v>0</v>
      </c>
      <c r="AL78" s="993">
        <v>0</v>
      </c>
      <c r="AM78" s="993">
        <v>0</v>
      </c>
      <c r="AN78" s="993">
        <v>0</v>
      </c>
      <c r="AO78" s="994">
        <v>0</v>
      </c>
      <c r="AP78" s="983"/>
      <c r="AQ78" s="992">
        <v>0</v>
      </c>
      <c r="AR78" s="993">
        <v>0</v>
      </c>
      <c r="AS78" s="993">
        <v>0</v>
      </c>
      <c r="AT78" s="993">
        <v>1104067.862</v>
      </c>
      <c r="AU78" s="993">
        <v>957767.20759999997</v>
      </c>
      <c r="AV78" s="993">
        <v>881523.40720000002</v>
      </c>
      <c r="AW78" s="993">
        <v>881523.40720000002</v>
      </c>
      <c r="AX78" s="993">
        <v>881523.40720000002</v>
      </c>
      <c r="AY78" s="993">
        <v>881523.40720000002</v>
      </c>
      <c r="AZ78" s="993">
        <v>881523.40720000002</v>
      </c>
      <c r="BA78" s="993">
        <v>881141.54460000002</v>
      </c>
      <c r="BB78" s="993">
        <v>881141.54460000002</v>
      </c>
      <c r="BC78" s="993">
        <v>819510.58979999996</v>
      </c>
      <c r="BD78" s="993">
        <v>796720.35530000005</v>
      </c>
      <c r="BE78" s="993">
        <v>673713.39370000002</v>
      </c>
      <c r="BF78" s="993">
        <v>673713.39370000002</v>
      </c>
      <c r="BG78" s="993">
        <v>664065.87589999998</v>
      </c>
      <c r="BH78" s="993">
        <v>664065.87589999998</v>
      </c>
      <c r="BI78" s="993">
        <v>663127.03940000001</v>
      </c>
      <c r="BJ78" s="993">
        <v>539078.71669999999</v>
      </c>
      <c r="BK78" s="993">
        <v>539078.71669999999</v>
      </c>
      <c r="BL78" s="993">
        <v>539078.71669999999</v>
      </c>
      <c r="BM78" s="993">
        <v>539078.71669999999</v>
      </c>
      <c r="BN78" s="993">
        <v>0</v>
      </c>
      <c r="BO78" s="993">
        <v>0</v>
      </c>
      <c r="BP78" s="993">
        <v>0</v>
      </c>
      <c r="BQ78" s="993">
        <v>0</v>
      </c>
      <c r="BR78" s="993">
        <v>0</v>
      </c>
      <c r="BS78" s="993">
        <v>0</v>
      </c>
      <c r="BT78" s="994">
        <v>0</v>
      </c>
    </row>
    <row r="79" spans="2:72">
      <c r="B79" s="681" t="s">
        <v>207</v>
      </c>
      <c r="C79" s="681" t="s">
        <v>816</v>
      </c>
      <c r="D79" s="681" t="s">
        <v>4</v>
      </c>
      <c r="E79" s="681" t="s">
        <v>824</v>
      </c>
      <c r="F79" s="681" t="s">
        <v>28</v>
      </c>
      <c r="G79" s="681" t="s">
        <v>825</v>
      </c>
      <c r="H79" s="681">
        <v>2014</v>
      </c>
      <c r="I79" s="635" t="s">
        <v>582</v>
      </c>
      <c r="J79" s="635" t="s">
        <v>597</v>
      </c>
      <c r="K79" s="624"/>
      <c r="L79" s="992">
        <v>0</v>
      </c>
      <c r="M79" s="993">
        <v>0</v>
      </c>
      <c r="N79" s="993">
        <v>0</v>
      </c>
      <c r="O79" s="993">
        <v>20.40717428</v>
      </c>
      <c r="P79" s="993">
        <v>19.23192517</v>
      </c>
      <c r="Q79" s="993">
        <v>18.647351149999999</v>
      </c>
      <c r="R79" s="993">
        <v>18.647351149999999</v>
      </c>
      <c r="S79" s="993">
        <v>18.647351149999999</v>
      </c>
      <c r="T79" s="993">
        <v>18.647351149999999</v>
      </c>
      <c r="U79" s="993">
        <v>18.647351149999999</v>
      </c>
      <c r="V79" s="993">
        <v>17.839738910000001</v>
      </c>
      <c r="W79" s="993">
        <v>17.839738910000001</v>
      </c>
      <c r="X79" s="993">
        <v>15.78044873</v>
      </c>
      <c r="Y79" s="993">
        <v>11.6570035</v>
      </c>
      <c r="Z79" s="993">
        <v>11.44907862</v>
      </c>
      <c r="AA79" s="993">
        <v>11.44907862</v>
      </c>
      <c r="AB79" s="993">
        <v>11.427188299999999</v>
      </c>
      <c r="AC79" s="993">
        <v>11.427188299999999</v>
      </c>
      <c r="AD79" s="993">
        <v>11.39836216</v>
      </c>
      <c r="AE79" s="993">
        <v>5.1963033999999997</v>
      </c>
      <c r="AF79" s="993">
        <v>5.1963033999999997</v>
      </c>
      <c r="AG79" s="993">
        <v>5.1963033999999997</v>
      </c>
      <c r="AH79" s="993">
        <v>5.1963033999999997</v>
      </c>
      <c r="AI79" s="993">
        <v>0</v>
      </c>
      <c r="AJ79" s="993">
        <v>0</v>
      </c>
      <c r="AK79" s="993">
        <v>0</v>
      </c>
      <c r="AL79" s="993">
        <v>0</v>
      </c>
      <c r="AM79" s="993">
        <v>0</v>
      </c>
      <c r="AN79" s="993">
        <v>0</v>
      </c>
      <c r="AO79" s="994">
        <v>0</v>
      </c>
      <c r="AP79" s="983"/>
      <c r="AQ79" s="992">
        <v>0</v>
      </c>
      <c r="AR79" s="993">
        <v>0</v>
      </c>
      <c r="AS79" s="993">
        <v>0</v>
      </c>
      <c r="AT79" s="993">
        <v>271895.08720000001</v>
      </c>
      <c r="AU79" s="993">
        <v>253776.5809</v>
      </c>
      <c r="AV79" s="993">
        <v>244737.0901</v>
      </c>
      <c r="AW79" s="993">
        <v>244737.0901</v>
      </c>
      <c r="AX79" s="993">
        <v>244737.0901</v>
      </c>
      <c r="AY79" s="993">
        <v>244737.0901</v>
      </c>
      <c r="AZ79" s="993">
        <v>244737.0901</v>
      </c>
      <c r="BA79" s="993">
        <v>232233.72630000001</v>
      </c>
      <c r="BB79" s="993">
        <v>232233.72630000001</v>
      </c>
      <c r="BC79" s="993">
        <v>199389.5717</v>
      </c>
      <c r="BD79" s="993">
        <v>184710.69990000001</v>
      </c>
      <c r="BE79" s="993">
        <v>180090.38080000001</v>
      </c>
      <c r="BF79" s="993">
        <v>180090.38080000001</v>
      </c>
      <c r="BG79" s="993">
        <v>179030.3051</v>
      </c>
      <c r="BH79" s="993">
        <v>179030.3051</v>
      </c>
      <c r="BI79" s="993">
        <v>178664.7788</v>
      </c>
      <c r="BJ79" s="993">
        <v>79870.169089999996</v>
      </c>
      <c r="BK79" s="993">
        <v>79870.169089999996</v>
      </c>
      <c r="BL79" s="993">
        <v>79870.169089999996</v>
      </c>
      <c r="BM79" s="993">
        <v>79870.169089999996</v>
      </c>
      <c r="BN79" s="993">
        <v>0</v>
      </c>
      <c r="BO79" s="993">
        <v>0</v>
      </c>
      <c r="BP79" s="993">
        <v>0</v>
      </c>
      <c r="BQ79" s="993">
        <v>0</v>
      </c>
      <c r="BR79" s="993">
        <v>0</v>
      </c>
      <c r="BS79" s="993">
        <v>0</v>
      </c>
      <c r="BT79" s="994">
        <v>0</v>
      </c>
    </row>
    <row r="80" spans="2:72">
      <c r="B80" s="681" t="s">
        <v>207</v>
      </c>
      <c r="C80" s="681" t="s">
        <v>830</v>
      </c>
      <c r="D80" s="681" t="s">
        <v>14</v>
      </c>
      <c r="E80" s="681" t="s">
        <v>824</v>
      </c>
      <c r="F80" s="681" t="s">
        <v>28</v>
      </c>
      <c r="G80" s="681" t="s">
        <v>825</v>
      </c>
      <c r="H80" s="681">
        <v>2014</v>
      </c>
      <c r="I80" s="635" t="s">
        <v>582</v>
      </c>
      <c r="J80" s="635" t="s">
        <v>597</v>
      </c>
      <c r="K80" s="624"/>
      <c r="L80" s="992">
        <v>0</v>
      </c>
      <c r="M80" s="993">
        <v>0</v>
      </c>
      <c r="N80" s="993">
        <v>0</v>
      </c>
      <c r="O80" s="993">
        <v>1.418331148</v>
      </c>
      <c r="P80" s="993">
        <v>1.3729587999999999</v>
      </c>
      <c r="Q80" s="993">
        <v>1.2310427100000001</v>
      </c>
      <c r="R80" s="993">
        <v>1.174959885</v>
      </c>
      <c r="S80" s="993">
        <v>1.1350531939999999</v>
      </c>
      <c r="T80" s="993">
        <v>1.1350531939999999</v>
      </c>
      <c r="U80" s="993">
        <v>1.1350531939999999</v>
      </c>
      <c r="V80" s="993">
        <v>1.1350531939999999</v>
      </c>
      <c r="W80" s="993">
        <v>0.54109998800000003</v>
      </c>
      <c r="X80" s="993">
        <v>0.41049998300000001</v>
      </c>
      <c r="Y80" s="993">
        <v>0.41049998300000001</v>
      </c>
      <c r="Z80" s="993">
        <v>0.41049998300000001</v>
      </c>
      <c r="AA80" s="993">
        <v>0.41049998300000001</v>
      </c>
      <c r="AB80" s="993">
        <v>0.41049998300000001</v>
      </c>
      <c r="AC80" s="993">
        <v>0</v>
      </c>
      <c r="AD80" s="993">
        <v>0</v>
      </c>
      <c r="AE80" s="993">
        <v>0</v>
      </c>
      <c r="AF80" s="993">
        <v>0</v>
      </c>
      <c r="AG80" s="993">
        <v>0</v>
      </c>
      <c r="AH80" s="993">
        <v>0</v>
      </c>
      <c r="AI80" s="993">
        <v>0</v>
      </c>
      <c r="AJ80" s="993">
        <v>0</v>
      </c>
      <c r="AK80" s="993">
        <v>0</v>
      </c>
      <c r="AL80" s="993">
        <v>0</v>
      </c>
      <c r="AM80" s="993">
        <v>0</v>
      </c>
      <c r="AN80" s="993">
        <v>0</v>
      </c>
      <c r="AO80" s="994">
        <v>0</v>
      </c>
      <c r="AP80" s="983"/>
      <c r="AQ80" s="992">
        <v>0</v>
      </c>
      <c r="AR80" s="993">
        <v>0</v>
      </c>
      <c r="AS80" s="993">
        <v>0</v>
      </c>
      <c r="AT80" s="993">
        <v>20414.023410000002</v>
      </c>
      <c r="AU80" s="993">
        <v>19537.75402</v>
      </c>
      <c r="AV80" s="993">
        <v>16800.45306</v>
      </c>
      <c r="AW80" s="993">
        <v>15723.606809999999</v>
      </c>
      <c r="AX80" s="993">
        <v>14958.728450000001</v>
      </c>
      <c r="AY80" s="993">
        <v>14958.728450000001</v>
      </c>
      <c r="AZ80" s="993">
        <v>14958.728450000001</v>
      </c>
      <c r="BA80" s="993">
        <v>14958.728450000001</v>
      </c>
      <c r="BB80" s="993">
        <v>3497</v>
      </c>
      <c r="BC80" s="993">
        <v>3375</v>
      </c>
      <c r="BD80" s="993">
        <v>3375</v>
      </c>
      <c r="BE80" s="993">
        <v>3375</v>
      </c>
      <c r="BF80" s="993">
        <v>3375</v>
      </c>
      <c r="BG80" s="993">
        <v>3375</v>
      </c>
      <c r="BH80" s="993">
        <v>0</v>
      </c>
      <c r="BI80" s="993">
        <v>0</v>
      </c>
      <c r="BJ80" s="993">
        <v>0</v>
      </c>
      <c r="BK80" s="993">
        <v>0</v>
      </c>
      <c r="BL80" s="993">
        <v>0</v>
      </c>
      <c r="BM80" s="993">
        <v>0</v>
      </c>
      <c r="BN80" s="993">
        <v>0</v>
      </c>
      <c r="BO80" s="993">
        <v>0</v>
      </c>
      <c r="BP80" s="993">
        <v>0</v>
      </c>
      <c r="BQ80" s="993">
        <v>0</v>
      </c>
      <c r="BR80" s="993">
        <v>0</v>
      </c>
      <c r="BS80" s="993">
        <v>0</v>
      </c>
      <c r="BT80" s="994">
        <v>0</v>
      </c>
    </row>
    <row r="81" spans="2:73">
      <c r="B81" s="681" t="s">
        <v>207</v>
      </c>
      <c r="C81" s="681" t="s">
        <v>816</v>
      </c>
      <c r="D81" s="681" t="s">
        <v>3</v>
      </c>
      <c r="E81" s="681" t="s">
        <v>824</v>
      </c>
      <c r="F81" s="681" t="s">
        <v>28</v>
      </c>
      <c r="G81" s="681" t="s">
        <v>825</v>
      </c>
      <c r="H81" s="681">
        <v>2014</v>
      </c>
      <c r="I81" s="635" t="s">
        <v>582</v>
      </c>
      <c r="J81" s="635" t="s">
        <v>597</v>
      </c>
      <c r="K81" s="624"/>
      <c r="L81" s="992">
        <v>0</v>
      </c>
      <c r="M81" s="993">
        <v>0</v>
      </c>
      <c r="N81" s="993">
        <v>0</v>
      </c>
      <c r="O81" s="993">
        <v>350.74676416899996</v>
      </c>
      <c r="P81" s="993">
        <v>350.74676416899996</v>
      </c>
      <c r="Q81" s="993">
        <v>350.74676416899996</v>
      </c>
      <c r="R81" s="993">
        <v>350.74676416899996</v>
      </c>
      <c r="S81" s="993">
        <v>350.74676416899996</v>
      </c>
      <c r="T81" s="993">
        <v>350.74676416899996</v>
      </c>
      <c r="U81" s="993">
        <v>350.74676416899996</v>
      </c>
      <c r="V81" s="993">
        <v>350.74676416899996</v>
      </c>
      <c r="W81" s="993">
        <v>350.74676416899996</v>
      </c>
      <c r="X81" s="993">
        <v>350.74676416899996</v>
      </c>
      <c r="Y81" s="993">
        <v>350.74676416899996</v>
      </c>
      <c r="Z81" s="993">
        <v>350.74676416899996</v>
      </c>
      <c r="AA81" s="993">
        <v>350.74676416899996</v>
      </c>
      <c r="AB81" s="993">
        <v>350.74676416899996</v>
      </c>
      <c r="AC81" s="993">
        <v>350.74676416899996</v>
      </c>
      <c r="AD81" s="993">
        <v>350.74676416899996</v>
      </c>
      <c r="AE81" s="993">
        <v>350.74676416899996</v>
      </c>
      <c r="AF81" s="993">
        <v>350.74676416899996</v>
      </c>
      <c r="AG81" s="993">
        <v>317.36042129999998</v>
      </c>
      <c r="AH81" s="993">
        <v>0</v>
      </c>
      <c r="AI81" s="993">
        <v>0</v>
      </c>
      <c r="AJ81" s="993">
        <v>0</v>
      </c>
      <c r="AK81" s="993">
        <v>0</v>
      </c>
      <c r="AL81" s="993">
        <v>0</v>
      </c>
      <c r="AM81" s="993">
        <v>0</v>
      </c>
      <c r="AN81" s="993">
        <v>0</v>
      </c>
      <c r="AO81" s="994">
        <v>0</v>
      </c>
      <c r="AP81" s="983"/>
      <c r="AQ81" s="992">
        <v>0</v>
      </c>
      <c r="AR81" s="993">
        <v>0</v>
      </c>
      <c r="AS81" s="993">
        <v>0</v>
      </c>
      <c r="AT81" s="993">
        <v>650307.45988600003</v>
      </c>
      <c r="AU81" s="993">
        <v>650307.45988600003</v>
      </c>
      <c r="AV81" s="993">
        <v>650307.45988600003</v>
      </c>
      <c r="AW81" s="993">
        <v>650307.45988600003</v>
      </c>
      <c r="AX81" s="993">
        <v>650307.45988600003</v>
      </c>
      <c r="AY81" s="993">
        <v>650307.45988600003</v>
      </c>
      <c r="AZ81" s="993">
        <v>650307.45988600003</v>
      </c>
      <c r="BA81" s="993">
        <v>650307.45988600003</v>
      </c>
      <c r="BB81" s="993">
        <v>650307.45988600003</v>
      </c>
      <c r="BC81" s="993">
        <v>650307.45988600003</v>
      </c>
      <c r="BD81" s="993">
        <v>650307.45988600003</v>
      </c>
      <c r="BE81" s="993">
        <v>650307.45988600003</v>
      </c>
      <c r="BF81" s="993">
        <v>650307.45988600003</v>
      </c>
      <c r="BG81" s="993">
        <v>650307.45988600003</v>
      </c>
      <c r="BH81" s="993">
        <v>650307.45988600003</v>
      </c>
      <c r="BI81" s="993">
        <v>650307.45988600003</v>
      </c>
      <c r="BJ81" s="993">
        <v>650307.45988600003</v>
      </c>
      <c r="BK81" s="993">
        <v>650307.45988600003</v>
      </c>
      <c r="BL81" s="993">
        <v>620451.57519999996</v>
      </c>
      <c r="BM81" s="993">
        <v>0</v>
      </c>
      <c r="BN81" s="993">
        <v>0</v>
      </c>
      <c r="BO81" s="993">
        <v>0</v>
      </c>
      <c r="BP81" s="993">
        <v>0</v>
      </c>
      <c r="BQ81" s="993">
        <v>0</v>
      </c>
      <c r="BR81" s="993">
        <v>0</v>
      </c>
      <c r="BS81" s="993">
        <v>0</v>
      </c>
      <c r="BT81" s="994">
        <v>0</v>
      </c>
    </row>
    <row r="82" spans="2:73">
      <c r="B82" s="681" t="s">
        <v>207</v>
      </c>
      <c r="C82" s="681" t="s">
        <v>489</v>
      </c>
      <c r="D82" s="681" t="s">
        <v>491</v>
      </c>
      <c r="E82" s="681" t="s">
        <v>824</v>
      </c>
      <c r="F82" s="681" t="s">
        <v>489</v>
      </c>
      <c r="G82" s="681" t="s">
        <v>826</v>
      </c>
      <c r="H82" s="681">
        <v>2014</v>
      </c>
      <c r="I82" s="635" t="s">
        <v>582</v>
      </c>
      <c r="J82" s="635" t="s">
        <v>597</v>
      </c>
      <c r="K82" s="624"/>
      <c r="L82" s="992">
        <v>0</v>
      </c>
      <c r="M82" s="993">
        <v>0</v>
      </c>
      <c r="N82" s="993">
        <v>0</v>
      </c>
      <c r="O82" s="993">
        <v>688.4239662</v>
      </c>
      <c r="P82" s="993">
        <v>0</v>
      </c>
      <c r="Q82" s="993">
        <v>0</v>
      </c>
      <c r="R82" s="993">
        <v>0</v>
      </c>
      <c r="S82" s="993">
        <v>0</v>
      </c>
      <c r="T82" s="993">
        <v>0</v>
      </c>
      <c r="U82" s="993">
        <v>0</v>
      </c>
      <c r="V82" s="993">
        <v>0</v>
      </c>
      <c r="W82" s="993">
        <v>0</v>
      </c>
      <c r="X82" s="993">
        <v>0</v>
      </c>
      <c r="Y82" s="993">
        <v>0</v>
      </c>
      <c r="Z82" s="993">
        <v>0</v>
      </c>
      <c r="AA82" s="993">
        <v>0</v>
      </c>
      <c r="AB82" s="993">
        <v>0</v>
      </c>
      <c r="AC82" s="993">
        <v>0</v>
      </c>
      <c r="AD82" s="993">
        <v>0</v>
      </c>
      <c r="AE82" s="993">
        <v>0</v>
      </c>
      <c r="AF82" s="993">
        <v>0</v>
      </c>
      <c r="AG82" s="993">
        <v>0</v>
      </c>
      <c r="AH82" s="993">
        <v>0</v>
      </c>
      <c r="AI82" s="993">
        <v>0</v>
      </c>
      <c r="AJ82" s="993">
        <v>0</v>
      </c>
      <c r="AK82" s="993">
        <v>0</v>
      </c>
      <c r="AL82" s="993">
        <v>0</v>
      </c>
      <c r="AM82" s="993">
        <v>0</v>
      </c>
      <c r="AN82" s="993">
        <v>0</v>
      </c>
      <c r="AO82" s="994">
        <v>0</v>
      </c>
      <c r="AP82" s="983"/>
      <c r="AQ82" s="992">
        <v>0</v>
      </c>
      <c r="AR82" s="993">
        <v>0</v>
      </c>
      <c r="AS82" s="993">
        <v>0</v>
      </c>
      <c r="AT82" s="993">
        <v>0</v>
      </c>
      <c r="AU82" s="993">
        <v>0</v>
      </c>
      <c r="AV82" s="993">
        <v>0</v>
      </c>
      <c r="AW82" s="993">
        <v>0</v>
      </c>
      <c r="AX82" s="993">
        <v>0</v>
      </c>
      <c r="AY82" s="993">
        <v>0</v>
      </c>
      <c r="AZ82" s="993">
        <v>0</v>
      </c>
      <c r="BA82" s="993">
        <v>0</v>
      </c>
      <c r="BB82" s="993">
        <v>0</v>
      </c>
      <c r="BC82" s="993">
        <v>0</v>
      </c>
      <c r="BD82" s="993">
        <v>0</v>
      </c>
      <c r="BE82" s="993">
        <v>0</v>
      </c>
      <c r="BF82" s="993">
        <v>0</v>
      </c>
      <c r="BG82" s="993">
        <v>0</v>
      </c>
      <c r="BH82" s="993">
        <v>0</v>
      </c>
      <c r="BI82" s="993">
        <v>0</v>
      </c>
      <c r="BJ82" s="993">
        <v>0</v>
      </c>
      <c r="BK82" s="993">
        <v>0</v>
      </c>
      <c r="BL82" s="993">
        <v>0</v>
      </c>
      <c r="BM82" s="993">
        <v>0</v>
      </c>
      <c r="BN82" s="993">
        <v>0</v>
      </c>
      <c r="BO82" s="993">
        <v>0</v>
      </c>
      <c r="BP82" s="993">
        <v>0</v>
      </c>
      <c r="BQ82" s="993">
        <v>0</v>
      </c>
      <c r="BR82" s="993">
        <v>0</v>
      </c>
      <c r="BS82" s="993">
        <v>0</v>
      </c>
      <c r="BT82" s="994">
        <v>0</v>
      </c>
    </row>
    <row r="83" spans="2:73" ht="15.75">
      <c r="B83" s="681" t="s">
        <v>815</v>
      </c>
      <c r="C83" s="681" t="s">
        <v>817</v>
      </c>
      <c r="D83" s="681" t="s">
        <v>818</v>
      </c>
      <c r="E83" s="681" t="s">
        <v>824</v>
      </c>
      <c r="F83" s="681" t="s">
        <v>829</v>
      </c>
      <c r="G83" s="681" t="s">
        <v>826</v>
      </c>
      <c r="H83" s="681">
        <v>2014</v>
      </c>
      <c r="I83" s="635" t="s">
        <v>582</v>
      </c>
      <c r="J83" s="635" t="s">
        <v>597</v>
      </c>
      <c r="K83" s="624"/>
      <c r="L83" s="992">
        <v>0</v>
      </c>
      <c r="M83" s="993">
        <v>0</v>
      </c>
      <c r="N83" s="993">
        <v>0</v>
      </c>
      <c r="O83" s="993">
        <v>1203.663</v>
      </c>
      <c r="P83" s="993">
        <v>0</v>
      </c>
      <c r="Q83" s="993">
        <v>0</v>
      </c>
      <c r="R83" s="993">
        <v>0</v>
      </c>
      <c r="S83" s="993">
        <v>0</v>
      </c>
      <c r="T83" s="993">
        <v>0</v>
      </c>
      <c r="U83" s="993">
        <v>0</v>
      </c>
      <c r="V83" s="993">
        <v>0</v>
      </c>
      <c r="W83" s="993">
        <v>0</v>
      </c>
      <c r="X83" s="993">
        <v>0</v>
      </c>
      <c r="Y83" s="993">
        <v>0</v>
      </c>
      <c r="Z83" s="993">
        <v>0</v>
      </c>
      <c r="AA83" s="993">
        <v>0</v>
      </c>
      <c r="AB83" s="993">
        <v>0</v>
      </c>
      <c r="AC83" s="993">
        <v>0</v>
      </c>
      <c r="AD83" s="993">
        <v>0</v>
      </c>
      <c r="AE83" s="993">
        <v>0</v>
      </c>
      <c r="AF83" s="993">
        <v>0</v>
      </c>
      <c r="AG83" s="993">
        <v>0</v>
      </c>
      <c r="AH83" s="993">
        <v>0</v>
      </c>
      <c r="AI83" s="993">
        <v>0</v>
      </c>
      <c r="AJ83" s="993">
        <v>0</v>
      </c>
      <c r="AK83" s="993">
        <v>0</v>
      </c>
      <c r="AL83" s="993">
        <v>0</v>
      </c>
      <c r="AM83" s="993">
        <v>0</v>
      </c>
      <c r="AN83" s="993">
        <v>0</v>
      </c>
      <c r="AO83" s="994">
        <v>0</v>
      </c>
      <c r="AP83" s="983"/>
      <c r="AQ83" s="992">
        <v>0</v>
      </c>
      <c r="AR83" s="993">
        <v>0</v>
      </c>
      <c r="AS83" s="993">
        <v>0</v>
      </c>
      <c r="AT83" s="993">
        <v>0</v>
      </c>
      <c r="AU83" s="993">
        <v>0</v>
      </c>
      <c r="AV83" s="993">
        <v>0</v>
      </c>
      <c r="AW83" s="993">
        <v>0</v>
      </c>
      <c r="AX83" s="993">
        <v>0</v>
      </c>
      <c r="AY83" s="993">
        <v>0</v>
      </c>
      <c r="AZ83" s="993">
        <v>0</v>
      </c>
      <c r="BA83" s="993">
        <v>0</v>
      </c>
      <c r="BB83" s="993">
        <v>0</v>
      </c>
      <c r="BC83" s="993">
        <v>0</v>
      </c>
      <c r="BD83" s="993">
        <v>0</v>
      </c>
      <c r="BE83" s="993">
        <v>0</v>
      </c>
      <c r="BF83" s="993">
        <v>0</v>
      </c>
      <c r="BG83" s="993">
        <v>0</v>
      </c>
      <c r="BH83" s="993">
        <v>0</v>
      </c>
      <c r="BI83" s="993">
        <v>0</v>
      </c>
      <c r="BJ83" s="993">
        <v>0</v>
      </c>
      <c r="BK83" s="993">
        <v>0</v>
      </c>
      <c r="BL83" s="993">
        <v>0</v>
      </c>
      <c r="BM83" s="993">
        <v>0</v>
      </c>
      <c r="BN83" s="993">
        <v>0</v>
      </c>
      <c r="BO83" s="993">
        <v>0</v>
      </c>
      <c r="BP83" s="993">
        <v>0</v>
      </c>
      <c r="BQ83" s="993">
        <v>0</v>
      </c>
      <c r="BR83" s="993">
        <v>0</v>
      </c>
      <c r="BS83" s="993">
        <v>0</v>
      </c>
      <c r="BT83" s="994">
        <v>0</v>
      </c>
      <c r="BU83" s="160"/>
    </row>
    <row r="84" spans="2:73" ht="15.75">
      <c r="B84" s="681" t="s">
        <v>815</v>
      </c>
      <c r="C84" s="681" t="s">
        <v>816</v>
      </c>
      <c r="D84" s="681" t="s">
        <v>41</v>
      </c>
      <c r="E84" s="681" t="s">
        <v>824</v>
      </c>
      <c r="F84" s="681" t="s">
        <v>28</v>
      </c>
      <c r="G84" s="681" t="s">
        <v>826</v>
      </c>
      <c r="H84" s="681">
        <v>2014</v>
      </c>
      <c r="I84" s="635" t="s">
        <v>582</v>
      </c>
      <c r="J84" s="635" t="s">
        <v>597</v>
      </c>
      <c r="K84" s="624"/>
      <c r="L84" s="992">
        <v>0</v>
      </c>
      <c r="M84" s="993">
        <v>0</v>
      </c>
      <c r="N84" s="993">
        <v>0</v>
      </c>
      <c r="O84" s="993">
        <v>60.008199999999995</v>
      </c>
      <c r="P84" s="993">
        <v>0</v>
      </c>
      <c r="Q84" s="993">
        <v>0</v>
      </c>
      <c r="R84" s="993">
        <v>0</v>
      </c>
      <c r="S84" s="993">
        <v>0</v>
      </c>
      <c r="T84" s="993">
        <v>0</v>
      </c>
      <c r="U84" s="993">
        <v>0</v>
      </c>
      <c r="V84" s="993">
        <v>0</v>
      </c>
      <c r="W84" s="993">
        <v>0</v>
      </c>
      <c r="X84" s="993">
        <v>0</v>
      </c>
      <c r="Y84" s="993">
        <v>0</v>
      </c>
      <c r="Z84" s="993">
        <v>0</v>
      </c>
      <c r="AA84" s="993">
        <v>0</v>
      </c>
      <c r="AB84" s="993">
        <v>0</v>
      </c>
      <c r="AC84" s="993">
        <v>0</v>
      </c>
      <c r="AD84" s="993">
        <v>0</v>
      </c>
      <c r="AE84" s="993">
        <v>0</v>
      </c>
      <c r="AF84" s="993">
        <v>0</v>
      </c>
      <c r="AG84" s="993">
        <v>0</v>
      </c>
      <c r="AH84" s="993">
        <v>0</v>
      </c>
      <c r="AI84" s="993">
        <v>0</v>
      </c>
      <c r="AJ84" s="993">
        <v>0</v>
      </c>
      <c r="AK84" s="993">
        <v>0</v>
      </c>
      <c r="AL84" s="993">
        <v>0</v>
      </c>
      <c r="AM84" s="993">
        <v>0</v>
      </c>
      <c r="AN84" s="993">
        <v>0</v>
      </c>
      <c r="AO84" s="994">
        <v>0</v>
      </c>
      <c r="AP84" s="983"/>
      <c r="AQ84" s="992">
        <v>0</v>
      </c>
      <c r="AR84" s="993">
        <v>0</v>
      </c>
      <c r="AS84" s="993">
        <v>0</v>
      </c>
      <c r="AT84" s="993">
        <v>0</v>
      </c>
      <c r="AU84" s="993">
        <v>0</v>
      </c>
      <c r="AV84" s="993">
        <v>0</v>
      </c>
      <c r="AW84" s="993">
        <v>0</v>
      </c>
      <c r="AX84" s="993">
        <v>0</v>
      </c>
      <c r="AY84" s="993">
        <v>0</v>
      </c>
      <c r="AZ84" s="993">
        <v>0</v>
      </c>
      <c r="BA84" s="993">
        <v>0</v>
      </c>
      <c r="BB84" s="993">
        <v>0</v>
      </c>
      <c r="BC84" s="993">
        <v>0</v>
      </c>
      <c r="BD84" s="993">
        <v>0</v>
      </c>
      <c r="BE84" s="993">
        <v>0</v>
      </c>
      <c r="BF84" s="993">
        <v>0</v>
      </c>
      <c r="BG84" s="993">
        <v>0</v>
      </c>
      <c r="BH84" s="993">
        <v>0</v>
      </c>
      <c r="BI84" s="993">
        <v>0</v>
      </c>
      <c r="BJ84" s="993">
        <v>0</v>
      </c>
      <c r="BK84" s="993">
        <v>0</v>
      </c>
      <c r="BL84" s="993">
        <v>0</v>
      </c>
      <c r="BM84" s="993">
        <v>0</v>
      </c>
      <c r="BN84" s="993">
        <v>0</v>
      </c>
      <c r="BO84" s="993">
        <v>0</v>
      </c>
      <c r="BP84" s="993">
        <v>0</v>
      </c>
      <c r="BQ84" s="993">
        <v>0</v>
      </c>
      <c r="BR84" s="993">
        <v>0</v>
      </c>
      <c r="BS84" s="993">
        <v>0</v>
      </c>
      <c r="BT84" s="994">
        <v>0</v>
      </c>
      <c r="BU84" s="160"/>
    </row>
    <row r="85" spans="2:73">
      <c r="B85" s="681" t="s">
        <v>815</v>
      </c>
      <c r="C85" s="681" t="s">
        <v>821</v>
      </c>
      <c r="D85" s="681" t="s">
        <v>819</v>
      </c>
      <c r="E85" s="681" t="s">
        <v>824</v>
      </c>
      <c r="F85" s="681" t="s">
        <v>821</v>
      </c>
      <c r="G85" s="681" t="s">
        <v>826</v>
      </c>
      <c r="H85" s="681">
        <v>2014</v>
      </c>
      <c r="I85" s="635" t="s">
        <v>582</v>
      </c>
      <c r="J85" s="635" t="s">
        <v>597</v>
      </c>
      <c r="K85" s="624"/>
      <c r="L85" s="992">
        <v>0</v>
      </c>
      <c r="M85" s="993">
        <v>0</v>
      </c>
      <c r="N85" s="993">
        <v>0</v>
      </c>
      <c r="O85" s="993">
        <v>3686.4340000000002</v>
      </c>
      <c r="P85" s="993">
        <v>0</v>
      </c>
      <c r="Q85" s="993">
        <v>0</v>
      </c>
      <c r="R85" s="993">
        <v>0</v>
      </c>
      <c r="S85" s="993">
        <v>0</v>
      </c>
      <c r="T85" s="993">
        <v>0</v>
      </c>
      <c r="U85" s="993">
        <v>0</v>
      </c>
      <c r="V85" s="993">
        <v>0</v>
      </c>
      <c r="W85" s="993">
        <v>0</v>
      </c>
      <c r="X85" s="993">
        <v>0</v>
      </c>
      <c r="Y85" s="993">
        <v>0</v>
      </c>
      <c r="Z85" s="993">
        <v>0</v>
      </c>
      <c r="AA85" s="993">
        <v>0</v>
      </c>
      <c r="AB85" s="993">
        <v>0</v>
      </c>
      <c r="AC85" s="993">
        <v>0</v>
      </c>
      <c r="AD85" s="993">
        <v>0</v>
      </c>
      <c r="AE85" s="993">
        <v>0</v>
      </c>
      <c r="AF85" s="993">
        <v>0</v>
      </c>
      <c r="AG85" s="993">
        <v>0</v>
      </c>
      <c r="AH85" s="993">
        <v>0</v>
      </c>
      <c r="AI85" s="993">
        <v>0</v>
      </c>
      <c r="AJ85" s="993">
        <v>0</v>
      </c>
      <c r="AK85" s="993">
        <v>0</v>
      </c>
      <c r="AL85" s="993">
        <v>0</v>
      </c>
      <c r="AM85" s="993">
        <v>0</v>
      </c>
      <c r="AN85" s="993">
        <v>0</v>
      </c>
      <c r="AO85" s="994">
        <v>0</v>
      </c>
      <c r="AP85" s="983"/>
      <c r="AQ85" s="992">
        <v>0</v>
      </c>
      <c r="AR85" s="993">
        <v>0</v>
      </c>
      <c r="AS85" s="993">
        <v>0</v>
      </c>
      <c r="AT85" s="993">
        <v>0</v>
      </c>
      <c r="AU85" s="993">
        <v>0</v>
      </c>
      <c r="AV85" s="993">
        <v>0</v>
      </c>
      <c r="AW85" s="993">
        <v>0</v>
      </c>
      <c r="AX85" s="993">
        <v>0</v>
      </c>
      <c r="AY85" s="993">
        <v>0</v>
      </c>
      <c r="AZ85" s="993">
        <v>0</v>
      </c>
      <c r="BA85" s="993">
        <v>0</v>
      </c>
      <c r="BB85" s="993">
        <v>0</v>
      </c>
      <c r="BC85" s="993">
        <v>0</v>
      </c>
      <c r="BD85" s="993">
        <v>0</v>
      </c>
      <c r="BE85" s="993">
        <v>0</v>
      </c>
      <c r="BF85" s="993">
        <v>0</v>
      </c>
      <c r="BG85" s="993">
        <v>0</v>
      </c>
      <c r="BH85" s="993">
        <v>0</v>
      </c>
      <c r="BI85" s="993">
        <v>0</v>
      </c>
      <c r="BJ85" s="993">
        <v>0</v>
      </c>
      <c r="BK85" s="993">
        <v>0</v>
      </c>
      <c r="BL85" s="993">
        <v>0</v>
      </c>
      <c r="BM85" s="993">
        <v>0</v>
      </c>
      <c r="BN85" s="993">
        <v>0</v>
      </c>
      <c r="BO85" s="993">
        <v>0</v>
      </c>
      <c r="BP85" s="993">
        <v>0</v>
      </c>
      <c r="BQ85" s="993">
        <v>0</v>
      </c>
      <c r="BR85" s="993">
        <v>0</v>
      </c>
      <c r="BS85" s="993">
        <v>0</v>
      </c>
      <c r="BT85" s="994">
        <v>0</v>
      </c>
    </row>
    <row r="86" spans="2:73" ht="8.25" customHeight="1">
      <c r="B86" s="1001"/>
      <c r="C86" s="1001"/>
      <c r="D86" s="1001"/>
      <c r="E86" s="1001"/>
      <c r="F86" s="1001"/>
      <c r="G86" s="1001"/>
      <c r="H86" s="1001"/>
      <c r="I86" s="1002"/>
      <c r="J86" s="1002"/>
      <c r="K86" s="1003"/>
      <c r="L86" s="1004"/>
      <c r="M86" s="1005"/>
      <c r="N86" s="1005"/>
      <c r="O86" s="1005"/>
      <c r="P86" s="1005"/>
      <c r="Q86" s="1005"/>
      <c r="R86" s="1005"/>
      <c r="S86" s="1005"/>
      <c r="T86" s="1005"/>
      <c r="U86" s="1005"/>
      <c r="V86" s="1005"/>
      <c r="W86" s="1005"/>
      <c r="X86" s="1005"/>
      <c r="Y86" s="1005"/>
      <c r="Z86" s="1005"/>
      <c r="AA86" s="1005"/>
      <c r="AB86" s="1005"/>
      <c r="AC86" s="1005"/>
      <c r="AD86" s="1005"/>
      <c r="AE86" s="1005"/>
      <c r="AF86" s="1005"/>
      <c r="AG86" s="1005"/>
      <c r="AH86" s="1005"/>
      <c r="AI86" s="1005"/>
      <c r="AJ86" s="1005"/>
      <c r="AK86" s="1005"/>
      <c r="AL86" s="1005"/>
      <c r="AM86" s="1005"/>
      <c r="AN86" s="1005"/>
      <c r="AO86" s="1006"/>
      <c r="AP86" s="1007"/>
      <c r="AQ86" s="1004"/>
      <c r="AR86" s="1005"/>
      <c r="AS86" s="1005"/>
      <c r="AT86" s="1005"/>
      <c r="AU86" s="1005"/>
      <c r="AV86" s="1005"/>
      <c r="AW86" s="1005"/>
      <c r="AX86" s="1005"/>
      <c r="AY86" s="1005"/>
      <c r="AZ86" s="1005"/>
      <c r="BA86" s="1005"/>
      <c r="BB86" s="1005"/>
      <c r="BC86" s="1005"/>
      <c r="BD86" s="1005"/>
      <c r="BE86" s="1005"/>
      <c r="BF86" s="1005"/>
      <c r="BG86" s="1005"/>
      <c r="BH86" s="1005"/>
      <c r="BI86" s="1005"/>
      <c r="BJ86" s="1005"/>
      <c r="BK86" s="1005"/>
      <c r="BL86" s="1005"/>
      <c r="BM86" s="1005"/>
      <c r="BN86" s="1005"/>
      <c r="BO86" s="1005"/>
      <c r="BP86" s="1005"/>
      <c r="BQ86" s="1005"/>
      <c r="BR86" s="1005"/>
      <c r="BS86" s="1005"/>
      <c r="BT86" s="1006"/>
    </row>
    <row r="87" spans="2:73" ht="15.75">
      <c r="B87" s="681" t="s">
        <v>831</v>
      </c>
      <c r="C87" s="681" t="s">
        <v>817</v>
      </c>
      <c r="D87" s="681" t="s">
        <v>820</v>
      </c>
      <c r="E87" s="681" t="s">
        <v>824</v>
      </c>
      <c r="F87" s="681" t="s">
        <v>828</v>
      </c>
      <c r="G87" s="681" t="s">
        <v>825</v>
      </c>
      <c r="H87" s="681">
        <v>2011</v>
      </c>
      <c r="I87" s="635" t="s">
        <v>579</v>
      </c>
      <c r="J87" s="635" t="s">
        <v>590</v>
      </c>
      <c r="K87" s="624"/>
      <c r="L87" s="992">
        <v>135.34610289656953</v>
      </c>
      <c r="M87" s="993">
        <v>135.34610289656953</v>
      </c>
      <c r="N87" s="993">
        <v>135.34610289656953</v>
      </c>
      <c r="O87" s="993">
        <v>135.34610289656953</v>
      </c>
      <c r="P87" s="993">
        <v>135.34610289656953</v>
      </c>
      <c r="Q87" s="993">
        <v>135.34610289656953</v>
      </c>
      <c r="R87" s="993">
        <v>127.94613989902922</v>
      </c>
      <c r="S87" s="993">
        <v>45.445285279211809</v>
      </c>
      <c r="T87" s="993">
        <v>30.28055143334711</v>
      </c>
      <c r="U87" s="993">
        <v>30.28055143334711</v>
      </c>
      <c r="V87" s="993">
        <v>30.28055143334711</v>
      </c>
      <c r="W87" s="993">
        <v>30.28055143334711</v>
      </c>
      <c r="X87" s="993">
        <v>16.858499168465453</v>
      </c>
      <c r="Y87" s="993">
        <v>16.858499168465453</v>
      </c>
      <c r="Z87" s="993">
        <v>16.858499168465453</v>
      </c>
      <c r="AA87" s="993">
        <v>16.858499168465453</v>
      </c>
      <c r="AB87" s="993">
        <v>0</v>
      </c>
      <c r="AC87" s="993">
        <v>0</v>
      </c>
      <c r="AD87" s="993">
        <v>0</v>
      </c>
      <c r="AE87" s="993">
        <v>0</v>
      </c>
      <c r="AF87" s="993">
        <v>0</v>
      </c>
      <c r="AG87" s="993">
        <v>0</v>
      </c>
      <c r="AH87" s="993">
        <v>0</v>
      </c>
      <c r="AI87" s="993">
        <v>0</v>
      </c>
      <c r="AJ87" s="993">
        <v>0</v>
      </c>
      <c r="AK87" s="993">
        <v>0</v>
      </c>
      <c r="AL87" s="993">
        <v>0</v>
      </c>
      <c r="AM87" s="993">
        <v>0</v>
      </c>
      <c r="AN87" s="993">
        <v>0</v>
      </c>
      <c r="AO87" s="994">
        <v>0</v>
      </c>
      <c r="AP87" s="983"/>
      <c r="AQ87" s="992">
        <v>1002941.4512210048</v>
      </c>
      <c r="AR87" s="993">
        <v>1002941.4512210048</v>
      </c>
      <c r="AS87" s="993">
        <v>1002941.4512210048</v>
      </c>
      <c r="AT87" s="993">
        <v>1002941.4512210048</v>
      </c>
      <c r="AU87" s="993">
        <v>1002941.4512210048</v>
      </c>
      <c r="AV87" s="993">
        <v>1002941.4512210048</v>
      </c>
      <c r="AW87" s="993">
        <v>947013.83260708582</v>
      </c>
      <c r="AX87" s="993">
        <v>259386.3190084869</v>
      </c>
      <c r="AY87" s="993">
        <v>201319.76514286009</v>
      </c>
      <c r="AZ87" s="993">
        <v>201319.76514286009</v>
      </c>
      <c r="BA87" s="993">
        <v>201319.76514286009</v>
      </c>
      <c r="BB87" s="993">
        <v>201319.76514286009</v>
      </c>
      <c r="BC87" s="993">
        <v>115069.77980447652</v>
      </c>
      <c r="BD87" s="993">
        <v>115069.77980447652</v>
      </c>
      <c r="BE87" s="993">
        <v>115069.77980447652</v>
      </c>
      <c r="BF87" s="993">
        <v>115069.77980447652</v>
      </c>
      <c r="BG87" s="993">
        <v>0</v>
      </c>
      <c r="BH87" s="993">
        <v>0</v>
      </c>
      <c r="BI87" s="993">
        <v>0</v>
      </c>
      <c r="BJ87" s="993">
        <v>0</v>
      </c>
      <c r="BK87" s="993">
        <v>0</v>
      </c>
      <c r="BL87" s="993">
        <v>0</v>
      </c>
      <c r="BM87" s="993">
        <v>0</v>
      </c>
      <c r="BN87" s="993">
        <v>0</v>
      </c>
      <c r="BO87" s="993">
        <v>0</v>
      </c>
      <c r="BP87" s="993">
        <v>0</v>
      </c>
      <c r="BQ87" s="993">
        <v>0</v>
      </c>
      <c r="BR87" s="993">
        <v>0</v>
      </c>
      <c r="BS87" s="993">
        <v>0</v>
      </c>
      <c r="BT87" s="994">
        <v>0</v>
      </c>
      <c r="BU87" s="160"/>
    </row>
    <row r="88" spans="2:73" ht="15.75">
      <c r="B88" s="681" t="s">
        <v>831</v>
      </c>
      <c r="C88" s="681" t="s">
        <v>817</v>
      </c>
      <c r="D88" s="681" t="s">
        <v>21</v>
      </c>
      <c r="E88" s="681" t="s">
        <v>824</v>
      </c>
      <c r="F88" s="681" t="s">
        <v>828</v>
      </c>
      <c r="G88" s="681" t="s">
        <v>825</v>
      </c>
      <c r="H88" s="681">
        <v>2011</v>
      </c>
      <c r="I88" s="635" t="s">
        <v>579</v>
      </c>
      <c r="J88" s="635" t="s">
        <v>590</v>
      </c>
      <c r="K88" s="624"/>
      <c r="L88" s="992">
        <v>40.224071722110551</v>
      </c>
      <c r="M88" s="993">
        <v>40.224071722110551</v>
      </c>
      <c r="N88" s="993">
        <v>40.224071722110551</v>
      </c>
      <c r="O88" s="993">
        <v>37.575264982618904</v>
      </c>
      <c r="P88" s="993">
        <v>37.575264982618904</v>
      </c>
      <c r="Q88" s="993">
        <v>37.575264982618904</v>
      </c>
      <c r="R88" s="993">
        <v>6.3944660305257086</v>
      </c>
      <c r="S88" s="993">
        <v>6.3944660305257086</v>
      </c>
      <c r="T88" s="993">
        <v>6.3944660305257086</v>
      </c>
      <c r="U88" s="993">
        <v>6.3944660305257086</v>
      </c>
      <c r="V88" s="993">
        <v>6.3322496042827554</v>
      </c>
      <c r="W88" s="993">
        <v>6.3322496042827554</v>
      </c>
      <c r="X88" s="993">
        <v>0</v>
      </c>
      <c r="Y88" s="993">
        <v>0</v>
      </c>
      <c r="Z88" s="993">
        <v>0</v>
      </c>
      <c r="AA88" s="993">
        <v>0</v>
      </c>
      <c r="AB88" s="993">
        <v>0</v>
      </c>
      <c r="AC88" s="993">
        <v>0</v>
      </c>
      <c r="AD88" s="993">
        <v>0</v>
      </c>
      <c r="AE88" s="993">
        <v>0</v>
      </c>
      <c r="AF88" s="993">
        <v>0</v>
      </c>
      <c r="AG88" s="993">
        <v>0</v>
      </c>
      <c r="AH88" s="993">
        <v>0</v>
      </c>
      <c r="AI88" s="993">
        <v>0</v>
      </c>
      <c r="AJ88" s="993">
        <v>0</v>
      </c>
      <c r="AK88" s="993">
        <v>0</v>
      </c>
      <c r="AL88" s="993">
        <v>0</v>
      </c>
      <c r="AM88" s="993">
        <v>0</v>
      </c>
      <c r="AN88" s="993">
        <v>0</v>
      </c>
      <c r="AO88" s="994">
        <v>0</v>
      </c>
      <c r="AP88" s="983"/>
      <c r="AQ88" s="992">
        <v>92923.840698511121</v>
      </c>
      <c r="AR88" s="993">
        <v>92923.840698511121</v>
      </c>
      <c r="AS88" s="993">
        <v>92923.840698511121</v>
      </c>
      <c r="AT88" s="993">
        <v>85525.413290038836</v>
      </c>
      <c r="AU88" s="993">
        <v>85525.413290038836</v>
      </c>
      <c r="AV88" s="993">
        <v>85525.413290038836</v>
      </c>
      <c r="AW88" s="993">
        <v>14969.753028793406</v>
      </c>
      <c r="AX88" s="993">
        <v>14969.753028793406</v>
      </c>
      <c r="AY88" s="993">
        <v>14969.753028793406</v>
      </c>
      <c r="AZ88" s="993">
        <v>14969.753028793406</v>
      </c>
      <c r="BA88" s="993">
        <v>14560.644398046792</v>
      </c>
      <c r="BB88" s="993">
        <v>14560.644398046792</v>
      </c>
      <c r="BC88" s="993">
        <v>0</v>
      </c>
      <c r="BD88" s="993">
        <v>0</v>
      </c>
      <c r="BE88" s="993">
        <v>0</v>
      </c>
      <c r="BF88" s="993">
        <v>0</v>
      </c>
      <c r="BG88" s="993">
        <v>0</v>
      </c>
      <c r="BH88" s="993">
        <v>0</v>
      </c>
      <c r="BI88" s="993">
        <v>0</v>
      </c>
      <c r="BJ88" s="993">
        <v>0</v>
      </c>
      <c r="BK88" s="993">
        <v>0</v>
      </c>
      <c r="BL88" s="993">
        <v>0</v>
      </c>
      <c r="BM88" s="993">
        <v>0</v>
      </c>
      <c r="BN88" s="993">
        <v>0</v>
      </c>
      <c r="BO88" s="993">
        <v>0</v>
      </c>
      <c r="BP88" s="993">
        <v>0</v>
      </c>
      <c r="BQ88" s="993">
        <v>0</v>
      </c>
      <c r="BR88" s="993">
        <v>0</v>
      </c>
      <c r="BS88" s="993">
        <v>0</v>
      </c>
      <c r="BT88" s="994">
        <v>0</v>
      </c>
      <c r="BU88" s="160"/>
    </row>
    <row r="89" spans="2:73" ht="15.75">
      <c r="B89" s="681" t="s">
        <v>831</v>
      </c>
      <c r="C89" s="681" t="s">
        <v>823</v>
      </c>
      <c r="D89" s="681" t="s">
        <v>17</v>
      </c>
      <c r="E89" s="681" t="s">
        <v>824</v>
      </c>
      <c r="F89" s="681" t="s">
        <v>828</v>
      </c>
      <c r="G89" s="681" t="s">
        <v>825</v>
      </c>
      <c r="H89" s="681">
        <v>2011</v>
      </c>
      <c r="I89" s="635" t="s">
        <v>579</v>
      </c>
      <c r="J89" s="635" t="s">
        <v>590</v>
      </c>
      <c r="K89" s="624"/>
      <c r="L89" s="992">
        <v>-0.98333162199830404</v>
      </c>
      <c r="M89" s="993">
        <v>-0.98333162199830404</v>
      </c>
      <c r="N89" s="993">
        <v>-0.98333162199830404</v>
      </c>
      <c r="O89" s="993">
        <v>-0.98333162199830404</v>
      </c>
      <c r="P89" s="993">
        <v>-0.98333162199830404</v>
      </c>
      <c r="Q89" s="993">
        <v>-0.98333162199830404</v>
      </c>
      <c r="R89" s="993">
        <v>-0.98333162199830404</v>
      </c>
      <c r="S89" s="993">
        <v>-0.98333162199830404</v>
      </c>
      <c r="T89" s="993">
        <v>-0.98333162199830404</v>
      </c>
      <c r="U89" s="993">
        <v>-0.98333162199830404</v>
      </c>
      <c r="V89" s="993">
        <v>-0.98333162199830404</v>
      </c>
      <c r="W89" s="993">
        <v>-0.98333162199830404</v>
      </c>
      <c r="X89" s="993">
        <v>-0.98333162199830404</v>
      </c>
      <c r="Y89" s="993">
        <v>-0.98333162199830404</v>
      </c>
      <c r="Z89" s="993">
        <v>-0.98333162199830404</v>
      </c>
      <c r="AA89" s="993">
        <v>0</v>
      </c>
      <c r="AB89" s="993">
        <v>0</v>
      </c>
      <c r="AC89" s="993">
        <v>0</v>
      </c>
      <c r="AD89" s="993">
        <v>0</v>
      </c>
      <c r="AE89" s="993">
        <v>0</v>
      </c>
      <c r="AF89" s="993">
        <v>0</v>
      </c>
      <c r="AG89" s="993">
        <v>0</v>
      </c>
      <c r="AH89" s="993">
        <v>0</v>
      </c>
      <c r="AI89" s="993">
        <v>0</v>
      </c>
      <c r="AJ89" s="993">
        <v>0</v>
      </c>
      <c r="AK89" s="993">
        <v>0</v>
      </c>
      <c r="AL89" s="993">
        <v>0</v>
      </c>
      <c r="AM89" s="993">
        <v>0</v>
      </c>
      <c r="AN89" s="993">
        <v>0</v>
      </c>
      <c r="AO89" s="994">
        <v>0</v>
      </c>
      <c r="AP89" s="983"/>
      <c r="AQ89" s="992">
        <v>-100859.39121058332</v>
      </c>
      <c r="AR89" s="993">
        <v>-100859.39121058332</v>
      </c>
      <c r="AS89" s="993">
        <v>-100859.39121058332</v>
      </c>
      <c r="AT89" s="993">
        <v>-100859.39121058332</v>
      </c>
      <c r="AU89" s="993">
        <v>-100859.39121058299</v>
      </c>
      <c r="AV89" s="993">
        <v>-100859.39121058299</v>
      </c>
      <c r="AW89" s="993">
        <v>-100859.39121058299</v>
      </c>
      <c r="AX89" s="993">
        <v>-100859.39121058299</v>
      </c>
      <c r="AY89" s="993">
        <v>-100859.39121058299</v>
      </c>
      <c r="AZ89" s="993">
        <v>-100859.39121058299</v>
      </c>
      <c r="BA89" s="993">
        <v>-100859.39121058299</v>
      </c>
      <c r="BB89" s="993">
        <v>-100859.39121058299</v>
      </c>
      <c r="BC89" s="993">
        <v>-100859.39121058299</v>
      </c>
      <c r="BD89" s="993">
        <v>-100859.39121058299</v>
      </c>
      <c r="BE89" s="993">
        <v>-100859.39121058299</v>
      </c>
      <c r="BF89" s="993">
        <v>0</v>
      </c>
      <c r="BG89" s="993">
        <v>0</v>
      </c>
      <c r="BH89" s="993">
        <v>0</v>
      </c>
      <c r="BI89" s="993">
        <v>0</v>
      </c>
      <c r="BJ89" s="993">
        <v>0</v>
      </c>
      <c r="BK89" s="993">
        <v>0</v>
      </c>
      <c r="BL89" s="993">
        <v>0</v>
      </c>
      <c r="BM89" s="993">
        <v>0</v>
      </c>
      <c r="BN89" s="993">
        <v>0</v>
      </c>
      <c r="BO89" s="993">
        <v>0</v>
      </c>
      <c r="BP89" s="993">
        <v>0</v>
      </c>
      <c r="BQ89" s="993">
        <v>0</v>
      </c>
      <c r="BR89" s="993">
        <v>0</v>
      </c>
      <c r="BS89" s="993">
        <v>0</v>
      </c>
      <c r="BT89" s="994">
        <v>0</v>
      </c>
      <c r="BU89" s="160"/>
    </row>
    <row r="90" spans="2:73">
      <c r="B90" s="681" t="s">
        <v>831</v>
      </c>
      <c r="C90" s="681" t="s">
        <v>816</v>
      </c>
      <c r="D90" s="681" t="s">
        <v>3</v>
      </c>
      <c r="E90" s="681" t="s">
        <v>824</v>
      </c>
      <c r="F90" s="681" t="s">
        <v>28</v>
      </c>
      <c r="G90" s="681" t="s">
        <v>825</v>
      </c>
      <c r="H90" s="681">
        <v>2011</v>
      </c>
      <c r="I90" s="635" t="s">
        <v>579</v>
      </c>
      <c r="J90" s="635" t="s">
        <v>590</v>
      </c>
      <c r="K90" s="624"/>
      <c r="L90" s="992">
        <v>-71.274781535394567</v>
      </c>
      <c r="M90" s="993">
        <v>-71.274781535394567</v>
      </c>
      <c r="N90" s="993">
        <v>-71.274781535394567</v>
      </c>
      <c r="O90" s="993">
        <v>-71.274781535394567</v>
      </c>
      <c r="P90" s="993">
        <v>-71.274781535394567</v>
      </c>
      <c r="Q90" s="993">
        <v>-71.274781535394567</v>
      </c>
      <c r="R90" s="993">
        <v>-71.274781535394567</v>
      </c>
      <c r="S90" s="993">
        <v>-71.274781535394567</v>
      </c>
      <c r="T90" s="993">
        <v>-71.274781535394567</v>
      </c>
      <c r="U90" s="993">
        <v>-71.274781535394567</v>
      </c>
      <c r="V90" s="993">
        <v>-71.274781535394567</v>
      </c>
      <c r="W90" s="993">
        <v>-71.274781535394567</v>
      </c>
      <c r="X90" s="993">
        <v>-71.274781535394567</v>
      </c>
      <c r="Y90" s="993">
        <v>-71.274781535394567</v>
      </c>
      <c r="Z90" s="993">
        <v>-71.274781535394567</v>
      </c>
      <c r="AA90" s="993">
        <v>-71.274781535394567</v>
      </c>
      <c r="AB90" s="993">
        <v>-71.274781535394567</v>
      </c>
      <c r="AC90" s="993">
        <v>-71.274781535394567</v>
      </c>
      <c r="AD90" s="993">
        <v>-60.547492874011077</v>
      </c>
      <c r="AE90" s="993">
        <v>0</v>
      </c>
      <c r="AF90" s="993">
        <v>0</v>
      </c>
      <c r="AG90" s="993">
        <v>0</v>
      </c>
      <c r="AH90" s="993">
        <v>0</v>
      </c>
      <c r="AI90" s="993">
        <v>0</v>
      </c>
      <c r="AJ90" s="993">
        <v>0</v>
      </c>
      <c r="AK90" s="993">
        <v>0</v>
      </c>
      <c r="AL90" s="993">
        <v>0</v>
      </c>
      <c r="AM90" s="993">
        <v>0</v>
      </c>
      <c r="AN90" s="993">
        <v>0</v>
      </c>
      <c r="AO90" s="994">
        <v>0</v>
      </c>
      <c r="AP90" s="983"/>
      <c r="AQ90" s="992">
        <v>-134078.49176116526</v>
      </c>
      <c r="AR90" s="993">
        <v>-134078.49176116526</v>
      </c>
      <c r="AS90" s="993">
        <v>-134078.49176116526</v>
      </c>
      <c r="AT90" s="993">
        <v>-134078.49176116526</v>
      </c>
      <c r="AU90" s="993">
        <v>-134078.49176116526</v>
      </c>
      <c r="AV90" s="993">
        <v>-134078.49176116526</v>
      </c>
      <c r="AW90" s="993">
        <v>-134078.49176116526</v>
      </c>
      <c r="AX90" s="993">
        <v>-134078.49176116526</v>
      </c>
      <c r="AY90" s="993">
        <v>-134078.49176116526</v>
      </c>
      <c r="AZ90" s="993">
        <v>-134078.49176116526</v>
      </c>
      <c r="BA90" s="993">
        <v>-134078.49176116526</v>
      </c>
      <c r="BB90" s="993">
        <v>-134078.49176116526</v>
      </c>
      <c r="BC90" s="993">
        <v>-134078.49176116526</v>
      </c>
      <c r="BD90" s="993">
        <v>-134078.49176116526</v>
      </c>
      <c r="BE90" s="993">
        <v>-134078.49176116526</v>
      </c>
      <c r="BF90" s="993">
        <v>-134078.49176116526</v>
      </c>
      <c r="BG90" s="993">
        <v>-134078.49176116526</v>
      </c>
      <c r="BH90" s="993">
        <v>-134078.49176116526</v>
      </c>
      <c r="BI90" s="993">
        <v>-124501.9990126373</v>
      </c>
      <c r="BJ90" s="993">
        <v>0</v>
      </c>
      <c r="BK90" s="993">
        <v>0</v>
      </c>
      <c r="BL90" s="993">
        <v>0</v>
      </c>
      <c r="BM90" s="993">
        <v>0</v>
      </c>
      <c r="BN90" s="993">
        <v>0</v>
      </c>
      <c r="BO90" s="993">
        <v>0</v>
      </c>
      <c r="BP90" s="993">
        <v>0</v>
      </c>
      <c r="BQ90" s="993">
        <v>0</v>
      </c>
      <c r="BR90" s="993">
        <v>0</v>
      </c>
      <c r="BS90" s="993">
        <v>0</v>
      </c>
      <c r="BT90" s="994">
        <v>0</v>
      </c>
    </row>
    <row r="91" spans="2:73">
      <c r="B91" s="681" t="s">
        <v>831</v>
      </c>
      <c r="C91" s="681" t="s">
        <v>816</v>
      </c>
      <c r="D91" s="681" t="s">
        <v>5</v>
      </c>
      <c r="E91" s="681" t="s">
        <v>824</v>
      </c>
      <c r="F91" s="681" t="s">
        <v>28</v>
      </c>
      <c r="G91" s="681" t="s">
        <v>825</v>
      </c>
      <c r="H91" s="681">
        <v>2011</v>
      </c>
      <c r="I91" s="635" t="s">
        <v>579</v>
      </c>
      <c r="J91" s="635" t="s">
        <v>590</v>
      </c>
      <c r="K91" s="624"/>
      <c r="L91" s="992">
        <v>0.96897128956656675</v>
      </c>
      <c r="M91" s="993">
        <v>0.96897128956656675</v>
      </c>
      <c r="N91" s="993">
        <v>0.96897128956656675</v>
      </c>
      <c r="O91" s="993">
        <v>0.96897128956656675</v>
      </c>
      <c r="P91" s="993">
        <v>0.96897128956656675</v>
      </c>
      <c r="Q91" s="993">
        <v>0.88606615346686279</v>
      </c>
      <c r="R91" s="993">
        <v>0.50634602607556378</v>
      </c>
      <c r="S91" s="993">
        <v>0.50612223811209966</v>
      </c>
      <c r="T91" s="993">
        <v>0.50612223811209966</v>
      </c>
      <c r="U91" s="993">
        <v>0.15892732327199649</v>
      </c>
      <c r="V91" s="993">
        <v>6.6032332977877264E-2</v>
      </c>
      <c r="W91" s="993">
        <v>6.6014656710623162E-2</v>
      </c>
      <c r="X91" s="993">
        <v>6.6014656710623162E-2</v>
      </c>
      <c r="Y91" s="993">
        <v>6.2979322673753932E-2</v>
      </c>
      <c r="Z91" s="993">
        <v>6.2979322673753932E-2</v>
      </c>
      <c r="AA91" s="993">
        <v>6.2840338666172973E-2</v>
      </c>
      <c r="AB91" s="993">
        <v>0</v>
      </c>
      <c r="AC91" s="993">
        <v>0</v>
      </c>
      <c r="AD91" s="993">
        <v>0</v>
      </c>
      <c r="AE91" s="993">
        <v>0</v>
      </c>
      <c r="AF91" s="993">
        <v>0</v>
      </c>
      <c r="AG91" s="993">
        <v>0</v>
      </c>
      <c r="AH91" s="993">
        <v>0</v>
      </c>
      <c r="AI91" s="993">
        <v>0</v>
      </c>
      <c r="AJ91" s="993">
        <v>0</v>
      </c>
      <c r="AK91" s="993">
        <v>0</v>
      </c>
      <c r="AL91" s="993">
        <v>0</v>
      </c>
      <c r="AM91" s="993">
        <v>0</v>
      </c>
      <c r="AN91" s="993">
        <v>0</v>
      </c>
      <c r="AO91" s="994">
        <v>0</v>
      </c>
      <c r="AP91" s="983"/>
      <c r="AQ91" s="992">
        <v>19613.972914030746</v>
      </c>
      <c r="AR91" s="993">
        <v>19613.972914030746</v>
      </c>
      <c r="AS91" s="993">
        <v>19613.972914030746</v>
      </c>
      <c r="AT91" s="993">
        <v>19613.972914030746</v>
      </c>
      <c r="AU91" s="993">
        <v>19613.972914030746</v>
      </c>
      <c r="AV91" s="993">
        <v>17823.479308001097</v>
      </c>
      <c r="AW91" s="993">
        <v>9622.7031901350729</v>
      </c>
      <c r="AX91" s="993">
        <v>9620.7428075751286</v>
      </c>
      <c r="AY91" s="993">
        <v>9620.7428075751286</v>
      </c>
      <c r="AZ91" s="993">
        <v>2122.4103240532386</v>
      </c>
      <c r="BA91" s="993">
        <v>1783.0610543941955</v>
      </c>
      <c r="BB91" s="993">
        <v>1637.388391202775</v>
      </c>
      <c r="BC91" s="993">
        <v>1637.388391202775</v>
      </c>
      <c r="BD91" s="993">
        <v>1358.7901849665575</v>
      </c>
      <c r="BE91" s="993">
        <v>1358.7901849665575</v>
      </c>
      <c r="BF91" s="993">
        <v>1357.1562616724561</v>
      </c>
      <c r="BG91" s="993">
        <v>0</v>
      </c>
      <c r="BH91" s="993">
        <v>0</v>
      </c>
      <c r="BI91" s="993">
        <v>0</v>
      </c>
      <c r="BJ91" s="993">
        <v>0</v>
      </c>
      <c r="BK91" s="993">
        <v>0</v>
      </c>
      <c r="BL91" s="993">
        <v>0</v>
      </c>
      <c r="BM91" s="993">
        <v>0</v>
      </c>
      <c r="BN91" s="993">
        <v>0</v>
      </c>
      <c r="BO91" s="993">
        <v>0</v>
      </c>
      <c r="BP91" s="993">
        <v>0</v>
      </c>
      <c r="BQ91" s="993">
        <v>0</v>
      </c>
      <c r="BR91" s="993">
        <v>0</v>
      </c>
      <c r="BS91" s="993">
        <v>0</v>
      </c>
      <c r="BT91" s="994">
        <v>0</v>
      </c>
    </row>
    <row r="92" spans="2:73">
      <c r="B92" s="681" t="s">
        <v>831</v>
      </c>
      <c r="C92" s="681" t="s">
        <v>816</v>
      </c>
      <c r="D92" s="681" t="s">
        <v>4</v>
      </c>
      <c r="E92" s="681" t="s">
        <v>824</v>
      </c>
      <c r="F92" s="681" t="s">
        <v>28</v>
      </c>
      <c r="G92" s="681" t="s">
        <v>825</v>
      </c>
      <c r="H92" s="681">
        <v>2011</v>
      </c>
      <c r="I92" s="635" t="s">
        <v>579</v>
      </c>
      <c r="J92" s="635" t="s">
        <v>590</v>
      </c>
      <c r="K92" s="624"/>
      <c r="L92" s="992">
        <v>0.14462147202694409</v>
      </c>
      <c r="M92" s="993">
        <v>0.14462147202694409</v>
      </c>
      <c r="N92" s="993">
        <v>0.14462147202694409</v>
      </c>
      <c r="O92" s="993">
        <v>0.14462147202694409</v>
      </c>
      <c r="P92" s="993">
        <v>0.14462147202694409</v>
      </c>
      <c r="Q92" s="993">
        <v>0.13472418046713761</v>
      </c>
      <c r="R92" s="993">
        <v>9.4232802904841484E-2</v>
      </c>
      <c r="S92" s="993">
        <v>9.4017066078729908E-2</v>
      </c>
      <c r="T92" s="993">
        <v>9.4017066078729908E-2</v>
      </c>
      <c r="U92" s="993">
        <v>5.2568617141596392E-2</v>
      </c>
      <c r="V92" s="993">
        <v>6.9488577946421127E-3</v>
      </c>
      <c r="W92" s="993">
        <v>6.9415280643102158E-3</v>
      </c>
      <c r="X92" s="993">
        <v>6.9415280643102158E-3</v>
      </c>
      <c r="Y92" s="993">
        <v>6.7612967668136594E-3</v>
      </c>
      <c r="Z92" s="993">
        <v>6.7612967668136594E-3</v>
      </c>
      <c r="AA92" s="993">
        <v>6.6376365718629664E-3</v>
      </c>
      <c r="AB92" s="993">
        <v>0</v>
      </c>
      <c r="AC92" s="993">
        <v>0</v>
      </c>
      <c r="AD92" s="993">
        <v>0</v>
      </c>
      <c r="AE92" s="993">
        <v>0</v>
      </c>
      <c r="AF92" s="993">
        <v>0</v>
      </c>
      <c r="AG92" s="993">
        <v>0</v>
      </c>
      <c r="AH92" s="993">
        <v>0</v>
      </c>
      <c r="AI92" s="993">
        <v>0</v>
      </c>
      <c r="AJ92" s="993">
        <v>0</v>
      </c>
      <c r="AK92" s="993">
        <v>0</v>
      </c>
      <c r="AL92" s="993">
        <v>0</v>
      </c>
      <c r="AM92" s="993">
        <v>0</v>
      </c>
      <c r="AN92" s="993">
        <v>0</v>
      </c>
      <c r="AO92" s="994">
        <v>0</v>
      </c>
      <c r="AP92" s="983"/>
      <c r="AQ92" s="992">
        <v>2476.2825051213804</v>
      </c>
      <c r="AR92" s="993">
        <v>2476.2825051213804</v>
      </c>
      <c r="AS92" s="993">
        <v>2476.2825051213804</v>
      </c>
      <c r="AT92" s="993">
        <v>2476.2825051213804</v>
      </c>
      <c r="AU92" s="993">
        <v>2476.2825051213804</v>
      </c>
      <c r="AV92" s="993">
        <v>2262.5317281667058</v>
      </c>
      <c r="AW92" s="993">
        <v>1388.0436561920862</v>
      </c>
      <c r="AX92" s="993">
        <v>1386.1538015953488</v>
      </c>
      <c r="AY92" s="993">
        <v>1386.1538015953488</v>
      </c>
      <c r="AZ92" s="993">
        <v>490.99595862970676</v>
      </c>
      <c r="BA92" s="993">
        <v>221.754017356849</v>
      </c>
      <c r="BB92" s="993">
        <v>161.34865447262627</v>
      </c>
      <c r="BC92" s="993">
        <v>161.34865447262627</v>
      </c>
      <c r="BD92" s="993">
        <v>144.80612057676626</v>
      </c>
      <c r="BE92" s="993">
        <v>144.80612057676626</v>
      </c>
      <c r="BF92" s="993">
        <v>143.35234703404143</v>
      </c>
      <c r="BG92" s="993">
        <v>0</v>
      </c>
      <c r="BH92" s="993">
        <v>0</v>
      </c>
      <c r="BI92" s="993">
        <v>0</v>
      </c>
      <c r="BJ92" s="993">
        <v>0</v>
      </c>
      <c r="BK92" s="993">
        <v>0</v>
      </c>
      <c r="BL92" s="993">
        <v>0</v>
      </c>
      <c r="BM92" s="993">
        <v>0</v>
      </c>
      <c r="BN92" s="993">
        <v>0</v>
      </c>
      <c r="BO92" s="993">
        <v>0</v>
      </c>
      <c r="BP92" s="993">
        <v>0</v>
      </c>
      <c r="BQ92" s="993">
        <v>0</v>
      </c>
      <c r="BR92" s="993">
        <v>0</v>
      </c>
      <c r="BS92" s="993">
        <v>0</v>
      </c>
      <c r="BT92" s="994">
        <v>0</v>
      </c>
    </row>
    <row r="93" spans="2:73">
      <c r="B93" s="681" t="s">
        <v>207</v>
      </c>
      <c r="C93" s="681" t="s">
        <v>832</v>
      </c>
      <c r="D93" s="681" t="s">
        <v>490</v>
      </c>
      <c r="E93" s="681" t="s">
        <v>824</v>
      </c>
      <c r="F93" s="681" t="s">
        <v>489</v>
      </c>
      <c r="G93" s="681" t="s">
        <v>825</v>
      </c>
      <c r="H93" s="681">
        <v>2011</v>
      </c>
      <c r="I93" s="635" t="s">
        <v>579</v>
      </c>
      <c r="J93" s="635" t="s">
        <v>590</v>
      </c>
      <c r="K93" s="624"/>
      <c r="L93" s="992">
        <v>119.47499999999999</v>
      </c>
      <c r="M93" s="993">
        <v>119.47499999999999</v>
      </c>
      <c r="N93" s="993">
        <v>119.47499999999999</v>
      </c>
      <c r="O93" s="993">
        <v>119.47499999999999</v>
      </c>
      <c r="P93" s="993">
        <v>119.47499999999999</v>
      </c>
      <c r="Q93" s="993">
        <v>119.47499999999999</v>
      </c>
      <c r="R93" s="993">
        <v>119.47499999999999</v>
      </c>
      <c r="S93" s="993">
        <v>119.47499999999999</v>
      </c>
      <c r="T93" s="993">
        <v>119.47499999999999</v>
      </c>
      <c r="U93" s="993">
        <v>119.47499999999999</v>
      </c>
      <c r="V93" s="993">
        <v>119.47499999999999</v>
      </c>
      <c r="W93" s="993">
        <v>119.47499999999999</v>
      </c>
      <c r="X93" s="993">
        <v>119.47499999999999</v>
      </c>
      <c r="Y93" s="993">
        <v>119.47499999999999</v>
      </c>
      <c r="Z93" s="993">
        <v>119.47499999999999</v>
      </c>
      <c r="AA93" s="993">
        <v>119.47499999999999</v>
      </c>
      <c r="AB93" s="993">
        <v>119.47499999999999</v>
      </c>
      <c r="AC93" s="993">
        <v>119.47499999999999</v>
      </c>
      <c r="AD93" s="993">
        <v>119.47499999999999</v>
      </c>
      <c r="AE93" s="993">
        <v>119.47499999999999</v>
      </c>
      <c r="AF93" s="993">
        <v>0</v>
      </c>
      <c r="AG93" s="993">
        <v>0</v>
      </c>
      <c r="AH93" s="993">
        <v>0</v>
      </c>
      <c r="AI93" s="993">
        <v>0</v>
      </c>
      <c r="AJ93" s="993">
        <v>0</v>
      </c>
      <c r="AK93" s="993">
        <v>0</v>
      </c>
      <c r="AL93" s="993">
        <v>0</v>
      </c>
      <c r="AM93" s="993">
        <v>0</v>
      </c>
      <c r="AN93" s="993">
        <v>0</v>
      </c>
      <c r="AO93" s="994">
        <v>0</v>
      </c>
      <c r="AP93" s="983"/>
      <c r="AQ93" s="995">
        <v>449226</v>
      </c>
      <c r="AR93" s="996">
        <v>449226</v>
      </c>
      <c r="AS93" s="996">
        <v>449226</v>
      </c>
      <c r="AT93" s="996">
        <v>449226</v>
      </c>
      <c r="AU93" s="996">
        <v>449226</v>
      </c>
      <c r="AV93" s="996">
        <v>449226</v>
      </c>
      <c r="AW93" s="996">
        <v>449226</v>
      </c>
      <c r="AX93" s="996">
        <v>449226</v>
      </c>
      <c r="AY93" s="996">
        <v>449226</v>
      </c>
      <c r="AZ93" s="996">
        <v>449226</v>
      </c>
      <c r="BA93" s="996">
        <v>449226</v>
      </c>
      <c r="BB93" s="996">
        <v>449226</v>
      </c>
      <c r="BC93" s="996">
        <v>449226</v>
      </c>
      <c r="BD93" s="996">
        <v>449226</v>
      </c>
      <c r="BE93" s="996">
        <v>449226</v>
      </c>
      <c r="BF93" s="996">
        <v>449226</v>
      </c>
      <c r="BG93" s="996">
        <v>449226</v>
      </c>
      <c r="BH93" s="996">
        <v>449226</v>
      </c>
      <c r="BI93" s="996">
        <v>449226</v>
      </c>
      <c r="BJ93" s="996">
        <v>449226</v>
      </c>
      <c r="BK93" s="996">
        <v>0</v>
      </c>
      <c r="BL93" s="996">
        <v>0</v>
      </c>
      <c r="BM93" s="996">
        <v>0</v>
      </c>
      <c r="BN93" s="996">
        <v>0</v>
      </c>
      <c r="BO93" s="996">
        <v>0</v>
      </c>
      <c r="BP93" s="996">
        <v>0</v>
      </c>
      <c r="BQ93" s="996">
        <v>0</v>
      </c>
      <c r="BR93" s="996">
        <v>0</v>
      </c>
      <c r="BS93" s="996">
        <v>0</v>
      </c>
      <c r="BT93" s="997">
        <v>0</v>
      </c>
    </row>
    <row r="94" spans="2:73">
      <c r="B94" s="681" t="s">
        <v>815</v>
      </c>
      <c r="C94" s="681" t="s">
        <v>817</v>
      </c>
      <c r="D94" s="681" t="s">
        <v>818</v>
      </c>
      <c r="E94" s="681" t="s">
        <v>824</v>
      </c>
      <c r="F94" s="681" t="s">
        <v>829</v>
      </c>
      <c r="G94" s="681" t="s">
        <v>826</v>
      </c>
      <c r="H94" s="681">
        <v>2011</v>
      </c>
      <c r="I94" s="635" t="s">
        <v>579</v>
      </c>
      <c r="J94" s="635" t="s">
        <v>590</v>
      </c>
      <c r="K94" s="624"/>
      <c r="L94" s="992">
        <v>0</v>
      </c>
      <c r="M94" s="993">
        <v>0</v>
      </c>
      <c r="N94" s="993">
        <v>0</v>
      </c>
      <c r="O94" s="993">
        <v>1.68415</v>
      </c>
      <c r="P94" s="993">
        <v>0</v>
      </c>
      <c r="Q94" s="993">
        <v>0</v>
      </c>
      <c r="R94" s="993">
        <v>0</v>
      </c>
      <c r="S94" s="993">
        <v>0</v>
      </c>
      <c r="T94" s="993">
        <v>0</v>
      </c>
      <c r="U94" s="993">
        <v>0</v>
      </c>
      <c r="V94" s="993">
        <v>0</v>
      </c>
      <c r="W94" s="993">
        <v>0</v>
      </c>
      <c r="X94" s="993">
        <v>0</v>
      </c>
      <c r="Y94" s="993">
        <v>0</v>
      </c>
      <c r="Z94" s="993">
        <v>0</v>
      </c>
      <c r="AA94" s="993">
        <v>0</v>
      </c>
      <c r="AB94" s="993">
        <v>0</v>
      </c>
      <c r="AC94" s="993">
        <v>0</v>
      </c>
      <c r="AD94" s="993">
        <v>0</v>
      </c>
      <c r="AE94" s="993">
        <v>0</v>
      </c>
      <c r="AF94" s="993">
        <v>0</v>
      </c>
      <c r="AG94" s="993">
        <v>0</v>
      </c>
      <c r="AH94" s="993">
        <v>0</v>
      </c>
      <c r="AI94" s="993">
        <v>0</v>
      </c>
      <c r="AJ94" s="993">
        <v>0</v>
      </c>
      <c r="AK94" s="993">
        <v>0</v>
      </c>
      <c r="AL94" s="993">
        <v>0</v>
      </c>
      <c r="AM94" s="993">
        <v>0</v>
      </c>
      <c r="AN94" s="993">
        <v>0</v>
      </c>
      <c r="AO94" s="994">
        <v>0</v>
      </c>
      <c r="AP94" s="983"/>
      <c r="AQ94" s="998">
        <v>0</v>
      </c>
      <c r="AR94" s="999">
        <v>0</v>
      </c>
      <c r="AS94" s="999">
        <v>0</v>
      </c>
      <c r="AT94" s="999">
        <v>0</v>
      </c>
      <c r="AU94" s="999">
        <v>0</v>
      </c>
      <c r="AV94" s="999">
        <v>0</v>
      </c>
      <c r="AW94" s="999">
        <v>0</v>
      </c>
      <c r="AX94" s="999">
        <v>0</v>
      </c>
      <c r="AY94" s="999">
        <v>0</v>
      </c>
      <c r="AZ94" s="999">
        <v>0</v>
      </c>
      <c r="BA94" s="999">
        <v>0</v>
      </c>
      <c r="BB94" s="999">
        <v>0</v>
      </c>
      <c r="BC94" s="999">
        <v>0</v>
      </c>
      <c r="BD94" s="999">
        <v>0</v>
      </c>
      <c r="BE94" s="999">
        <v>0</v>
      </c>
      <c r="BF94" s="999">
        <v>0</v>
      </c>
      <c r="BG94" s="999">
        <v>0</v>
      </c>
      <c r="BH94" s="999">
        <v>0</v>
      </c>
      <c r="BI94" s="999">
        <v>0</v>
      </c>
      <c r="BJ94" s="999">
        <v>0</v>
      </c>
      <c r="BK94" s="999">
        <v>0</v>
      </c>
      <c r="BL94" s="999">
        <v>0</v>
      </c>
      <c r="BM94" s="999">
        <v>0</v>
      </c>
      <c r="BN94" s="999">
        <v>0</v>
      </c>
      <c r="BO94" s="999">
        <v>0</v>
      </c>
      <c r="BP94" s="999">
        <v>0</v>
      </c>
      <c r="BQ94" s="999">
        <v>0</v>
      </c>
      <c r="BR94" s="999">
        <v>0</v>
      </c>
      <c r="BS94" s="999">
        <v>0</v>
      </c>
      <c r="BT94" s="1000">
        <v>0</v>
      </c>
    </row>
    <row r="95" spans="2:73" ht="8.25" customHeight="1">
      <c r="B95" s="1001"/>
      <c r="C95" s="1001"/>
      <c r="D95" s="1001"/>
      <c r="E95" s="1001"/>
      <c r="F95" s="1001"/>
      <c r="G95" s="1001"/>
      <c r="H95" s="1001"/>
      <c r="I95" s="1002"/>
      <c r="J95" s="1002"/>
      <c r="K95" s="1003"/>
      <c r="L95" s="1004"/>
      <c r="M95" s="1005"/>
      <c r="N95" s="1005"/>
      <c r="O95" s="1005"/>
      <c r="P95" s="1005"/>
      <c r="Q95" s="1005"/>
      <c r="R95" s="1005"/>
      <c r="S95" s="1005"/>
      <c r="T95" s="1005"/>
      <c r="U95" s="1005"/>
      <c r="V95" s="1005"/>
      <c r="W95" s="1005"/>
      <c r="X95" s="1005"/>
      <c r="Y95" s="1005"/>
      <c r="Z95" s="1005"/>
      <c r="AA95" s="1005"/>
      <c r="AB95" s="1005"/>
      <c r="AC95" s="1005"/>
      <c r="AD95" s="1005"/>
      <c r="AE95" s="1005"/>
      <c r="AF95" s="1005"/>
      <c r="AG95" s="1005"/>
      <c r="AH95" s="1005"/>
      <c r="AI95" s="1005"/>
      <c r="AJ95" s="1005"/>
      <c r="AK95" s="1005"/>
      <c r="AL95" s="1005"/>
      <c r="AM95" s="1005"/>
      <c r="AN95" s="1005"/>
      <c r="AO95" s="1006"/>
      <c r="AP95" s="1007"/>
      <c r="AQ95" s="1015"/>
      <c r="AR95" s="1016"/>
      <c r="AS95" s="1016"/>
      <c r="AT95" s="1016"/>
      <c r="AU95" s="1016"/>
      <c r="AV95" s="1016"/>
      <c r="AW95" s="1016"/>
      <c r="AX95" s="1016"/>
      <c r="AY95" s="1016"/>
      <c r="AZ95" s="1016"/>
      <c r="BA95" s="1016"/>
      <c r="BB95" s="1016"/>
      <c r="BC95" s="1016"/>
      <c r="BD95" s="1016"/>
      <c r="BE95" s="1016"/>
      <c r="BF95" s="1016"/>
      <c r="BG95" s="1016"/>
      <c r="BH95" s="1016"/>
      <c r="BI95" s="1016"/>
      <c r="BJ95" s="1016"/>
      <c r="BK95" s="1016"/>
      <c r="BL95" s="1016"/>
      <c r="BM95" s="1016"/>
      <c r="BN95" s="1016"/>
      <c r="BO95" s="1016"/>
      <c r="BP95" s="1016"/>
      <c r="BQ95" s="1016"/>
      <c r="BR95" s="1016"/>
      <c r="BS95" s="1016"/>
      <c r="BT95" s="1017"/>
    </row>
    <row r="96" spans="2:73">
      <c r="B96" s="681" t="s">
        <v>207</v>
      </c>
      <c r="C96" s="681" t="s">
        <v>817</v>
      </c>
      <c r="D96" s="681" t="s">
        <v>20</v>
      </c>
      <c r="E96" s="681" t="s">
        <v>824</v>
      </c>
      <c r="F96" s="681" t="s">
        <v>827</v>
      </c>
      <c r="G96" s="681" t="s">
        <v>825</v>
      </c>
      <c r="H96" s="681">
        <v>2012</v>
      </c>
      <c r="I96" s="635" t="s">
        <v>580</v>
      </c>
      <c r="J96" s="635" t="s">
        <v>590</v>
      </c>
      <c r="K96" s="624"/>
      <c r="L96" s="992" t="s">
        <v>837</v>
      </c>
      <c r="M96" s="993">
        <v>15.531523889000001</v>
      </c>
      <c r="N96" s="993">
        <v>15.531523889000001</v>
      </c>
      <c r="O96" s="993">
        <v>15.531523889000001</v>
      </c>
      <c r="P96" s="993">
        <v>15.531523889000001</v>
      </c>
      <c r="Q96" s="993" t="s">
        <v>837</v>
      </c>
      <c r="R96" s="993" t="s">
        <v>837</v>
      </c>
      <c r="S96" s="993" t="s">
        <v>837</v>
      </c>
      <c r="T96" s="993" t="s">
        <v>837</v>
      </c>
      <c r="U96" s="993" t="s">
        <v>837</v>
      </c>
      <c r="V96" s="993" t="s">
        <v>837</v>
      </c>
      <c r="W96" s="993" t="s">
        <v>837</v>
      </c>
      <c r="X96" s="993" t="s">
        <v>837</v>
      </c>
      <c r="Y96" s="993" t="s">
        <v>837</v>
      </c>
      <c r="Z96" s="993" t="s">
        <v>837</v>
      </c>
      <c r="AA96" s="993" t="s">
        <v>837</v>
      </c>
      <c r="AB96" s="993" t="s">
        <v>837</v>
      </c>
      <c r="AC96" s="993" t="s">
        <v>837</v>
      </c>
      <c r="AD96" s="993" t="s">
        <v>837</v>
      </c>
      <c r="AE96" s="993" t="s">
        <v>837</v>
      </c>
      <c r="AF96" s="993" t="s">
        <v>837</v>
      </c>
      <c r="AG96" s="993" t="s">
        <v>837</v>
      </c>
      <c r="AH96" s="993" t="s">
        <v>837</v>
      </c>
      <c r="AI96" s="993" t="s">
        <v>837</v>
      </c>
      <c r="AJ96" s="993" t="s">
        <v>837</v>
      </c>
      <c r="AK96" s="993" t="s">
        <v>837</v>
      </c>
      <c r="AL96" s="993" t="s">
        <v>837</v>
      </c>
      <c r="AM96" s="993" t="s">
        <v>837</v>
      </c>
      <c r="AN96" s="993" t="s">
        <v>837</v>
      </c>
      <c r="AO96" s="994" t="s">
        <v>837</v>
      </c>
      <c r="AP96" s="983"/>
      <c r="AQ96" s="992" t="s">
        <v>837</v>
      </c>
      <c r="AR96" s="993">
        <v>75528.763387689003</v>
      </c>
      <c r="AS96" s="993">
        <v>75528.763387689003</v>
      </c>
      <c r="AT96" s="993">
        <v>75528.763387689003</v>
      </c>
      <c r="AU96" s="993">
        <v>75528.763387689003</v>
      </c>
      <c r="AV96" s="993" t="s">
        <v>837</v>
      </c>
      <c r="AW96" s="993" t="s">
        <v>837</v>
      </c>
      <c r="AX96" s="993" t="s">
        <v>837</v>
      </c>
      <c r="AY96" s="993" t="s">
        <v>837</v>
      </c>
      <c r="AZ96" s="993" t="s">
        <v>837</v>
      </c>
      <c r="BA96" s="993" t="s">
        <v>837</v>
      </c>
      <c r="BB96" s="993" t="s">
        <v>837</v>
      </c>
      <c r="BC96" s="993" t="s">
        <v>837</v>
      </c>
      <c r="BD96" s="993" t="s">
        <v>837</v>
      </c>
      <c r="BE96" s="993" t="s">
        <v>837</v>
      </c>
      <c r="BF96" s="993" t="s">
        <v>837</v>
      </c>
      <c r="BG96" s="993" t="s">
        <v>837</v>
      </c>
      <c r="BH96" s="993" t="s">
        <v>837</v>
      </c>
      <c r="BI96" s="993" t="s">
        <v>837</v>
      </c>
      <c r="BJ96" s="993" t="s">
        <v>837</v>
      </c>
      <c r="BK96" s="993" t="s">
        <v>837</v>
      </c>
      <c r="BL96" s="993" t="s">
        <v>837</v>
      </c>
      <c r="BM96" s="993" t="s">
        <v>837</v>
      </c>
      <c r="BN96" s="993" t="s">
        <v>837</v>
      </c>
      <c r="BO96" s="993" t="s">
        <v>837</v>
      </c>
      <c r="BP96" s="993" t="s">
        <v>837</v>
      </c>
      <c r="BQ96" s="993" t="s">
        <v>837</v>
      </c>
      <c r="BR96" s="993" t="s">
        <v>837</v>
      </c>
      <c r="BS96" s="993" t="s">
        <v>837</v>
      </c>
      <c r="BT96" s="994" t="s">
        <v>837</v>
      </c>
    </row>
    <row r="97" spans="2:73">
      <c r="B97" s="681" t="s">
        <v>207</v>
      </c>
      <c r="C97" s="681" t="s">
        <v>817</v>
      </c>
      <c r="D97" s="681" t="s">
        <v>820</v>
      </c>
      <c r="E97" s="681" t="s">
        <v>824</v>
      </c>
      <c r="F97" s="681" t="s">
        <v>827</v>
      </c>
      <c r="G97" s="681" t="s">
        <v>825</v>
      </c>
      <c r="H97" s="681">
        <v>2012</v>
      </c>
      <c r="I97" s="635" t="s">
        <v>580</v>
      </c>
      <c r="J97" s="635" t="s">
        <v>590</v>
      </c>
      <c r="K97" s="624"/>
      <c r="L97" s="992" t="s">
        <v>837</v>
      </c>
      <c r="M97" s="993">
        <v>32.474529353000001</v>
      </c>
      <c r="N97" s="993">
        <v>32.474529353000001</v>
      </c>
      <c r="O97" s="993">
        <v>32.324800478</v>
      </c>
      <c r="P97" s="993">
        <v>30.537418257999999</v>
      </c>
      <c r="Q97" s="993">
        <v>30.537418257999999</v>
      </c>
      <c r="R97" s="993">
        <v>28.541880347999999</v>
      </c>
      <c r="S97" s="993">
        <v>28.412123623999999</v>
      </c>
      <c r="T97" s="993">
        <v>28.412123623999999</v>
      </c>
      <c r="U97" s="993">
        <v>24.270378451999999</v>
      </c>
      <c r="V97" s="993">
        <v>23.495001789</v>
      </c>
      <c r="W97" s="993">
        <v>21.788713627</v>
      </c>
      <c r="X97" s="993">
        <v>21.788713627</v>
      </c>
      <c r="Y97" s="993">
        <v>1.452259934</v>
      </c>
      <c r="Z97" s="993">
        <v>1.2518650339999999</v>
      </c>
      <c r="AA97" s="993">
        <v>1.2518650339999999</v>
      </c>
      <c r="AB97" s="993">
        <v>1.2518650339999999</v>
      </c>
      <c r="AC97" s="993">
        <v>0.34263582300000001</v>
      </c>
      <c r="AD97" s="993">
        <v>0</v>
      </c>
      <c r="AE97" s="993">
        <v>0</v>
      </c>
      <c r="AF97" s="993">
        <v>0</v>
      </c>
      <c r="AG97" s="993">
        <v>0</v>
      </c>
      <c r="AH97" s="993">
        <v>0</v>
      </c>
      <c r="AI97" s="993">
        <v>0</v>
      </c>
      <c r="AJ97" s="993">
        <v>0</v>
      </c>
      <c r="AK97" s="993">
        <v>0</v>
      </c>
      <c r="AL97" s="993">
        <v>0</v>
      </c>
      <c r="AM97" s="993">
        <v>0</v>
      </c>
      <c r="AN97" s="993">
        <v>0</v>
      </c>
      <c r="AO97" s="994">
        <v>0</v>
      </c>
      <c r="AP97" s="983"/>
      <c r="AQ97" s="992">
        <v>0</v>
      </c>
      <c r="AR97" s="993">
        <v>169661.76047687099</v>
      </c>
      <c r="AS97" s="993">
        <v>169661.76047687099</v>
      </c>
      <c r="AT97" s="993">
        <v>169120.81482586401</v>
      </c>
      <c r="AU97" s="993">
        <v>163106.28919865799</v>
      </c>
      <c r="AV97" s="993">
        <v>163106.28919865799</v>
      </c>
      <c r="AW97" s="993">
        <v>156977.048531129</v>
      </c>
      <c r="AX97" s="993">
        <v>155715.28414332701</v>
      </c>
      <c r="AY97" s="993">
        <v>155715.28414332701</v>
      </c>
      <c r="AZ97" s="993">
        <v>141166.28439984701</v>
      </c>
      <c r="BA97" s="993">
        <v>133626.46194370301</v>
      </c>
      <c r="BB97" s="993">
        <v>117034.38431788499</v>
      </c>
      <c r="BC97" s="993">
        <v>117034.38431788499</v>
      </c>
      <c r="BD97" s="993">
        <v>4868.4977218000004</v>
      </c>
      <c r="BE97" s="993">
        <v>4144.5041060840003</v>
      </c>
      <c r="BF97" s="993">
        <v>4144.5041060840003</v>
      </c>
      <c r="BG97" s="993">
        <v>4144.5041060840003</v>
      </c>
      <c r="BH97" s="993">
        <v>1134.3519743740001</v>
      </c>
      <c r="BI97" s="993">
        <v>0</v>
      </c>
      <c r="BJ97" s="993">
        <v>0</v>
      </c>
      <c r="BK97" s="993">
        <v>0</v>
      </c>
      <c r="BL97" s="993">
        <v>0</v>
      </c>
      <c r="BM97" s="993">
        <v>0</v>
      </c>
      <c r="BN97" s="993">
        <v>0</v>
      </c>
      <c r="BO97" s="993">
        <v>0</v>
      </c>
      <c r="BP97" s="993">
        <v>0</v>
      </c>
      <c r="BQ97" s="993">
        <v>0</v>
      </c>
      <c r="BR97" s="993">
        <v>0</v>
      </c>
      <c r="BS97" s="993">
        <v>0</v>
      </c>
      <c r="BT97" s="994">
        <v>0</v>
      </c>
    </row>
    <row r="98" spans="2:73">
      <c r="B98" s="681" t="s">
        <v>207</v>
      </c>
      <c r="C98" s="681" t="s">
        <v>816</v>
      </c>
      <c r="D98" s="681" t="s">
        <v>3</v>
      </c>
      <c r="E98" s="681" t="s">
        <v>824</v>
      </c>
      <c r="F98" s="681" t="s">
        <v>28</v>
      </c>
      <c r="G98" s="681" t="s">
        <v>825</v>
      </c>
      <c r="H98" s="681">
        <v>2012</v>
      </c>
      <c r="I98" s="635" t="s">
        <v>580</v>
      </c>
      <c r="J98" s="635" t="s">
        <v>590</v>
      </c>
      <c r="K98" s="624"/>
      <c r="L98" s="992" t="s">
        <v>837</v>
      </c>
      <c r="M98" s="993">
        <v>5.9576872430000005</v>
      </c>
      <c r="N98" s="993">
        <v>5.9576872430000005</v>
      </c>
      <c r="O98" s="993">
        <v>5.9576872430000005</v>
      </c>
      <c r="P98" s="993">
        <v>5.9576872430000005</v>
      </c>
      <c r="Q98" s="993">
        <v>5.9576872430000005</v>
      </c>
      <c r="R98" s="993">
        <v>5.9576872430000005</v>
      </c>
      <c r="S98" s="993">
        <v>5.9576872430000005</v>
      </c>
      <c r="T98" s="993">
        <v>5.9576872430000005</v>
      </c>
      <c r="U98" s="993">
        <v>5.9576872430000005</v>
      </c>
      <c r="V98" s="993">
        <v>5.9576872430000005</v>
      </c>
      <c r="W98" s="993">
        <v>5.9576872430000005</v>
      </c>
      <c r="X98" s="993">
        <v>5.9576872430000005</v>
      </c>
      <c r="Y98" s="993">
        <v>5.9576872430000005</v>
      </c>
      <c r="Z98" s="993">
        <v>5.9576872430000005</v>
      </c>
      <c r="AA98" s="993">
        <v>5.9576872430000005</v>
      </c>
      <c r="AB98" s="993">
        <v>5.9576872430000005</v>
      </c>
      <c r="AC98" s="993">
        <v>5.9576872430000005</v>
      </c>
      <c r="AD98" s="993">
        <v>5.9576872430000005</v>
      </c>
      <c r="AE98" s="993">
        <v>5.9576872430000005</v>
      </c>
      <c r="AF98" s="993">
        <v>5.2632593019999998</v>
      </c>
      <c r="AG98" s="993">
        <v>0</v>
      </c>
      <c r="AH98" s="993">
        <v>0</v>
      </c>
      <c r="AI98" s="993">
        <v>0</v>
      </c>
      <c r="AJ98" s="993">
        <v>0</v>
      </c>
      <c r="AK98" s="993">
        <v>0</v>
      </c>
      <c r="AL98" s="993">
        <v>0</v>
      </c>
      <c r="AM98" s="993">
        <v>0</v>
      </c>
      <c r="AN98" s="993">
        <v>0</v>
      </c>
      <c r="AO98" s="994">
        <v>0</v>
      </c>
      <c r="AP98" s="983"/>
      <c r="AQ98" s="992" t="s">
        <v>837</v>
      </c>
      <c r="AR98" s="993">
        <v>12282.750135332</v>
      </c>
      <c r="AS98" s="993">
        <v>12282.750135332</v>
      </c>
      <c r="AT98" s="993">
        <v>12282.750135332</v>
      </c>
      <c r="AU98" s="993">
        <v>12282.750135332</v>
      </c>
      <c r="AV98" s="993">
        <v>12282.750135332</v>
      </c>
      <c r="AW98" s="993">
        <v>12282.750135332</v>
      </c>
      <c r="AX98" s="993">
        <v>12282.750135332</v>
      </c>
      <c r="AY98" s="993">
        <v>12282.750135332</v>
      </c>
      <c r="AZ98" s="993">
        <v>12282.750135332</v>
      </c>
      <c r="BA98" s="993">
        <v>12282.750135332</v>
      </c>
      <c r="BB98" s="993">
        <v>12282.750135332</v>
      </c>
      <c r="BC98" s="993">
        <v>12282.750135332</v>
      </c>
      <c r="BD98" s="993">
        <v>12282.750135332</v>
      </c>
      <c r="BE98" s="993">
        <v>12282.750135332</v>
      </c>
      <c r="BF98" s="993">
        <v>12282.750135332</v>
      </c>
      <c r="BG98" s="993">
        <v>12282.750135332</v>
      </c>
      <c r="BH98" s="993">
        <v>12282.750135332</v>
      </c>
      <c r="BI98" s="993">
        <v>12282.750135332</v>
      </c>
      <c r="BJ98" s="993">
        <v>11587.66086545</v>
      </c>
      <c r="BK98" s="993">
        <v>0</v>
      </c>
      <c r="BL98" s="993">
        <v>0</v>
      </c>
      <c r="BM98" s="993">
        <v>0</v>
      </c>
      <c r="BN98" s="993">
        <v>0</v>
      </c>
      <c r="BO98" s="993">
        <v>0</v>
      </c>
      <c r="BP98" s="993">
        <v>0</v>
      </c>
      <c r="BQ98" s="993">
        <v>0</v>
      </c>
      <c r="BR98" s="993">
        <v>0</v>
      </c>
      <c r="BS98" s="993">
        <v>0</v>
      </c>
      <c r="BT98" s="994">
        <v>0</v>
      </c>
    </row>
    <row r="99" spans="2:73">
      <c r="B99" s="681" t="s">
        <v>207</v>
      </c>
      <c r="C99" s="681" t="s">
        <v>816</v>
      </c>
      <c r="D99" s="681" t="s">
        <v>3</v>
      </c>
      <c r="E99" s="681" t="s">
        <v>824</v>
      </c>
      <c r="F99" s="681" t="s">
        <v>28</v>
      </c>
      <c r="G99" s="681" t="s">
        <v>825</v>
      </c>
      <c r="H99" s="681">
        <v>2012</v>
      </c>
      <c r="I99" s="635" t="s">
        <v>580</v>
      </c>
      <c r="J99" s="635" t="s">
        <v>590</v>
      </c>
      <c r="K99" s="624"/>
      <c r="L99" s="992">
        <v>0</v>
      </c>
      <c r="M99" s="993">
        <v>3.6672777832487388E-2</v>
      </c>
      <c r="N99" s="993">
        <v>3.6672777832487388E-2</v>
      </c>
      <c r="O99" s="993">
        <v>3.6672777832487388E-2</v>
      </c>
      <c r="P99" s="993">
        <v>3.6672777832487388E-2</v>
      </c>
      <c r="Q99" s="993">
        <v>3.6672777832487388E-2</v>
      </c>
      <c r="R99" s="993">
        <v>3.6672777832487388E-2</v>
      </c>
      <c r="S99" s="993">
        <v>3.6672777832487388E-2</v>
      </c>
      <c r="T99" s="993">
        <v>3.6672777832487388E-2</v>
      </c>
      <c r="U99" s="993">
        <v>3.6672777832487388E-2</v>
      </c>
      <c r="V99" s="993">
        <v>3.6672777832487388E-2</v>
      </c>
      <c r="W99" s="993">
        <v>3.6672777832487388E-2</v>
      </c>
      <c r="X99" s="993">
        <v>3.6672777832487388E-2</v>
      </c>
      <c r="Y99" s="993">
        <v>3.6672777832487388E-2</v>
      </c>
      <c r="Z99" s="993">
        <v>3.6672777832487388E-2</v>
      </c>
      <c r="AA99" s="993">
        <v>3.6672777832487388E-2</v>
      </c>
      <c r="AB99" s="993">
        <v>3.6672777832487388E-2</v>
      </c>
      <c r="AC99" s="993">
        <v>3.6672777832487388E-2</v>
      </c>
      <c r="AD99" s="993">
        <v>3.6672777832487388E-2</v>
      </c>
      <c r="AE99" s="993">
        <v>3.6672777832487388E-2</v>
      </c>
      <c r="AF99" s="993">
        <v>3.1520827334740452E-2</v>
      </c>
      <c r="AG99" s="993">
        <v>0</v>
      </c>
      <c r="AH99" s="993">
        <v>0</v>
      </c>
      <c r="AI99" s="993">
        <v>0</v>
      </c>
      <c r="AJ99" s="993">
        <v>0</v>
      </c>
      <c r="AK99" s="993">
        <v>0</v>
      </c>
      <c r="AL99" s="993">
        <v>0</v>
      </c>
      <c r="AM99" s="993">
        <v>0</v>
      </c>
      <c r="AN99" s="993">
        <v>0</v>
      </c>
      <c r="AO99" s="994">
        <v>0</v>
      </c>
      <c r="AP99" s="983"/>
      <c r="AQ99" s="992">
        <v>0</v>
      </c>
      <c r="AR99" s="993">
        <v>74.560586325220783</v>
      </c>
      <c r="AS99" s="993">
        <v>74.560586325220783</v>
      </c>
      <c r="AT99" s="993">
        <v>74.560586325220783</v>
      </c>
      <c r="AU99" s="993">
        <v>74.560586325220783</v>
      </c>
      <c r="AV99" s="993">
        <v>74.560586325220783</v>
      </c>
      <c r="AW99" s="993">
        <v>74.560586325220783</v>
      </c>
      <c r="AX99" s="993">
        <v>74.560586325220783</v>
      </c>
      <c r="AY99" s="993">
        <v>74.560586325220783</v>
      </c>
      <c r="AZ99" s="993">
        <v>74.560586325220783</v>
      </c>
      <c r="BA99" s="993">
        <v>74.560586325220783</v>
      </c>
      <c r="BB99" s="993">
        <v>74.560586325220783</v>
      </c>
      <c r="BC99" s="993">
        <v>74.560586325220783</v>
      </c>
      <c r="BD99" s="993">
        <v>74.560586325220783</v>
      </c>
      <c r="BE99" s="993">
        <v>74.560586325220783</v>
      </c>
      <c r="BF99" s="993">
        <v>74.560586325220783</v>
      </c>
      <c r="BG99" s="993">
        <v>74.560586325220783</v>
      </c>
      <c r="BH99" s="993">
        <v>74.560586325220783</v>
      </c>
      <c r="BI99" s="993">
        <v>74.560586325220783</v>
      </c>
      <c r="BJ99" s="993">
        <v>69.396667798586037</v>
      </c>
      <c r="BK99" s="993">
        <v>0</v>
      </c>
      <c r="BL99" s="993">
        <v>0</v>
      </c>
      <c r="BM99" s="993">
        <v>0</v>
      </c>
      <c r="BN99" s="993">
        <v>0</v>
      </c>
      <c r="BO99" s="993">
        <v>0</v>
      </c>
      <c r="BP99" s="993">
        <v>0</v>
      </c>
      <c r="BQ99" s="993">
        <v>0</v>
      </c>
      <c r="BR99" s="993">
        <v>0</v>
      </c>
      <c r="BS99" s="993">
        <v>0</v>
      </c>
      <c r="BT99" s="994">
        <v>0</v>
      </c>
    </row>
    <row r="100" spans="2:73">
      <c r="B100" s="681" t="s">
        <v>207</v>
      </c>
      <c r="C100" s="681" t="s">
        <v>817</v>
      </c>
      <c r="D100" s="681" t="s">
        <v>20</v>
      </c>
      <c r="E100" s="681" t="s">
        <v>824</v>
      </c>
      <c r="F100" s="681" t="s">
        <v>829</v>
      </c>
      <c r="G100" s="681" t="s">
        <v>825</v>
      </c>
      <c r="H100" s="681">
        <v>2012</v>
      </c>
      <c r="I100" s="635" t="s">
        <v>580</v>
      </c>
      <c r="J100" s="635" t="s">
        <v>590</v>
      </c>
      <c r="K100" s="624"/>
      <c r="L100" s="992">
        <v>0</v>
      </c>
      <c r="M100" s="993">
        <v>0.51739881799999998</v>
      </c>
      <c r="N100" s="993">
        <v>0.51739881799999998</v>
      </c>
      <c r="O100" s="993">
        <v>0.51739881799999998</v>
      </c>
      <c r="P100" s="993">
        <v>0.51739881799999998</v>
      </c>
      <c r="Q100" s="993">
        <v>0</v>
      </c>
      <c r="R100" s="993">
        <v>0</v>
      </c>
      <c r="S100" s="993">
        <v>0</v>
      </c>
      <c r="T100" s="993">
        <v>0</v>
      </c>
      <c r="U100" s="993">
        <v>0</v>
      </c>
      <c r="V100" s="993">
        <v>0</v>
      </c>
      <c r="W100" s="993">
        <v>0</v>
      </c>
      <c r="X100" s="993">
        <v>0</v>
      </c>
      <c r="Y100" s="993">
        <v>0</v>
      </c>
      <c r="Z100" s="993">
        <v>0</v>
      </c>
      <c r="AA100" s="993">
        <v>0</v>
      </c>
      <c r="AB100" s="993">
        <v>0</v>
      </c>
      <c r="AC100" s="993">
        <v>0</v>
      </c>
      <c r="AD100" s="993">
        <v>0</v>
      </c>
      <c r="AE100" s="993">
        <v>0</v>
      </c>
      <c r="AF100" s="993">
        <v>0</v>
      </c>
      <c r="AG100" s="993">
        <v>0</v>
      </c>
      <c r="AH100" s="993">
        <v>0</v>
      </c>
      <c r="AI100" s="993">
        <v>0</v>
      </c>
      <c r="AJ100" s="993">
        <v>0</v>
      </c>
      <c r="AK100" s="993">
        <v>0</v>
      </c>
      <c r="AL100" s="993">
        <v>0</v>
      </c>
      <c r="AM100" s="993">
        <v>0</v>
      </c>
      <c r="AN100" s="993">
        <v>0</v>
      </c>
      <c r="AO100" s="994">
        <v>0</v>
      </c>
      <c r="AP100" s="983"/>
      <c r="AQ100" s="992">
        <v>0</v>
      </c>
      <c r="AR100" s="993">
        <v>2562.1792879999998</v>
      </c>
      <c r="AS100" s="993">
        <v>2562.1792879999998</v>
      </c>
      <c r="AT100" s="993">
        <v>2562.1792879999998</v>
      </c>
      <c r="AU100" s="993">
        <v>2562.1792879999998</v>
      </c>
      <c r="AV100" s="993">
        <v>0</v>
      </c>
      <c r="AW100" s="993">
        <v>0</v>
      </c>
      <c r="AX100" s="993">
        <v>0</v>
      </c>
      <c r="AY100" s="993">
        <v>0</v>
      </c>
      <c r="AZ100" s="993">
        <v>0</v>
      </c>
      <c r="BA100" s="993">
        <v>0</v>
      </c>
      <c r="BB100" s="993">
        <v>0</v>
      </c>
      <c r="BC100" s="993">
        <v>0</v>
      </c>
      <c r="BD100" s="993">
        <v>0</v>
      </c>
      <c r="BE100" s="993">
        <v>0</v>
      </c>
      <c r="BF100" s="993">
        <v>0</v>
      </c>
      <c r="BG100" s="993">
        <v>0</v>
      </c>
      <c r="BH100" s="993">
        <v>0</v>
      </c>
      <c r="BI100" s="993">
        <v>0</v>
      </c>
      <c r="BJ100" s="993">
        <v>0</v>
      </c>
      <c r="BK100" s="993">
        <v>0</v>
      </c>
      <c r="BL100" s="993">
        <v>0</v>
      </c>
      <c r="BM100" s="993">
        <v>0</v>
      </c>
      <c r="BN100" s="993">
        <v>0</v>
      </c>
      <c r="BO100" s="993">
        <v>0</v>
      </c>
      <c r="BP100" s="993">
        <v>0</v>
      </c>
      <c r="BQ100" s="993">
        <v>0</v>
      </c>
      <c r="BR100" s="993">
        <v>0</v>
      </c>
      <c r="BS100" s="993">
        <v>0</v>
      </c>
      <c r="BT100" s="994">
        <v>0</v>
      </c>
    </row>
    <row r="101" spans="2:73">
      <c r="B101" s="681" t="s">
        <v>207</v>
      </c>
      <c r="C101" s="681" t="s">
        <v>817</v>
      </c>
      <c r="D101" s="681" t="s">
        <v>20</v>
      </c>
      <c r="E101" s="681" t="s">
        <v>824</v>
      </c>
      <c r="F101" s="681" t="s">
        <v>829</v>
      </c>
      <c r="G101" s="681" t="s">
        <v>825</v>
      </c>
      <c r="H101" s="681">
        <v>2012</v>
      </c>
      <c r="I101" s="635" t="s">
        <v>580</v>
      </c>
      <c r="J101" s="635" t="s">
        <v>590</v>
      </c>
      <c r="K101" s="624"/>
      <c r="L101" s="992">
        <v>0</v>
      </c>
      <c r="M101" s="993">
        <v>2.7594603609999999</v>
      </c>
      <c r="N101" s="993">
        <v>2.7594603609999999</v>
      </c>
      <c r="O101" s="993">
        <v>2.7594603609999999</v>
      </c>
      <c r="P101" s="993">
        <v>2.7594603609999999</v>
      </c>
      <c r="Q101" s="993">
        <v>0</v>
      </c>
      <c r="R101" s="993">
        <v>0</v>
      </c>
      <c r="S101" s="993">
        <v>0</v>
      </c>
      <c r="T101" s="993">
        <v>0</v>
      </c>
      <c r="U101" s="993">
        <v>0</v>
      </c>
      <c r="V101" s="993">
        <v>0</v>
      </c>
      <c r="W101" s="993">
        <v>0</v>
      </c>
      <c r="X101" s="993">
        <v>0</v>
      </c>
      <c r="Y101" s="993">
        <v>0</v>
      </c>
      <c r="Z101" s="993">
        <v>0</v>
      </c>
      <c r="AA101" s="993">
        <v>0</v>
      </c>
      <c r="AB101" s="993">
        <v>0</v>
      </c>
      <c r="AC101" s="993">
        <v>0</v>
      </c>
      <c r="AD101" s="993">
        <v>0</v>
      </c>
      <c r="AE101" s="993">
        <v>0</v>
      </c>
      <c r="AF101" s="993">
        <v>0</v>
      </c>
      <c r="AG101" s="993">
        <v>0</v>
      </c>
      <c r="AH101" s="993">
        <v>0</v>
      </c>
      <c r="AI101" s="993">
        <v>0</v>
      </c>
      <c r="AJ101" s="993">
        <v>0</v>
      </c>
      <c r="AK101" s="993">
        <v>0</v>
      </c>
      <c r="AL101" s="993">
        <v>0</v>
      </c>
      <c r="AM101" s="993">
        <v>0</v>
      </c>
      <c r="AN101" s="993">
        <v>0</v>
      </c>
      <c r="AO101" s="994">
        <v>0</v>
      </c>
      <c r="AP101" s="983"/>
      <c r="AQ101" s="992">
        <v>0</v>
      </c>
      <c r="AR101" s="993">
        <v>13664.956200000001</v>
      </c>
      <c r="AS101" s="993">
        <v>13664.956200000001</v>
      </c>
      <c r="AT101" s="993">
        <v>13664.956200000001</v>
      </c>
      <c r="AU101" s="993">
        <v>13664.956200000001</v>
      </c>
      <c r="AV101" s="993">
        <v>0</v>
      </c>
      <c r="AW101" s="993">
        <v>0</v>
      </c>
      <c r="AX101" s="993">
        <v>0</v>
      </c>
      <c r="AY101" s="993">
        <v>0</v>
      </c>
      <c r="AZ101" s="993">
        <v>0</v>
      </c>
      <c r="BA101" s="993">
        <v>0</v>
      </c>
      <c r="BB101" s="993">
        <v>0</v>
      </c>
      <c r="BC101" s="993">
        <v>0</v>
      </c>
      <c r="BD101" s="993">
        <v>0</v>
      </c>
      <c r="BE101" s="993">
        <v>0</v>
      </c>
      <c r="BF101" s="993">
        <v>0</v>
      </c>
      <c r="BG101" s="993">
        <v>0</v>
      </c>
      <c r="BH101" s="993">
        <v>0</v>
      </c>
      <c r="BI101" s="993">
        <v>0</v>
      </c>
      <c r="BJ101" s="993">
        <v>0</v>
      </c>
      <c r="BK101" s="993">
        <v>0</v>
      </c>
      <c r="BL101" s="993">
        <v>0</v>
      </c>
      <c r="BM101" s="993">
        <v>0</v>
      </c>
      <c r="BN101" s="993">
        <v>0</v>
      </c>
      <c r="BO101" s="993">
        <v>0</v>
      </c>
      <c r="BP101" s="993">
        <v>0</v>
      </c>
      <c r="BQ101" s="993">
        <v>0</v>
      </c>
      <c r="BR101" s="993">
        <v>0</v>
      </c>
      <c r="BS101" s="993">
        <v>0</v>
      </c>
      <c r="BT101" s="994">
        <v>0</v>
      </c>
    </row>
    <row r="102" spans="2:73">
      <c r="B102" s="681" t="s">
        <v>207</v>
      </c>
      <c r="C102" s="681" t="s">
        <v>817</v>
      </c>
      <c r="D102" s="681" t="s">
        <v>820</v>
      </c>
      <c r="E102" s="681" t="s">
        <v>824</v>
      </c>
      <c r="F102" s="681" t="s">
        <v>829</v>
      </c>
      <c r="G102" s="681" t="s">
        <v>825</v>
      </c>
      <c r="H102" s="681">
        <v>2012</v>
      </c>
      <c r="I102" s="635" t="s">
        <v>580</v>
      </c>
      <c r="J102" s="635" t="s">
        <v>590</v>
      </c>
      <c r="K102" s="624"/>
      <c r="L102" s="992">
        <v>0</v>
      </c>
      <c r="M102" s="993">
        <v>5.07</v>
      </c>
      <c r="N102" s="993">
        <v>5.07</v>
      </c>
      <c r="O102" s="993">
        <v>5.07</v>
      </c>
      <c r="P102" s="993">
        <v>5.07</v>
      </c>
      <c r="Q102" s="993">
        <v>5.07</v>
      </c>
      <c r="R102" s="993">
        <v>2.71</v>
      </c>
      <c r="S102" s="993">
        <v>2.71</v>
      </c>
      <c r="T102" s="993">
        <v>2.71</v>
      </c>
      <c r="U102" s="993">
        <v>2.71</v>
      </c>
      <c r="V102" s="993">
        <v>2.71</v>
      </c>
      <c r="W102" s="993">
        <v>2.5</v>
      </c>
      <c r="X102" s="993">
        <v>2.5</v>
      </c>
      <c r="Y102" s="993">
        <v>1.18</v>
      </c>
      <c r="Z102" s="993">
        <v>1.18</v>
      </c>
      <c r="AA102" s="993">
        <v>1.18</v>
      </c>
      <c r="AB102" s="993">
        <v>1.18</v>
      </c>
      <c r="AC102" s="993">
        <v>1.18</v>
      </c>
      <c r="AD102" s="993">
        <v>1.18</v>
      </c>
      <c r="AE102" s="993">
        <v>1.18</v>
      </c>
      <c r="AF102" s="993">
        <v>1.18</v>
      </c>
      <c r="AG102" s="993">
        <v>0</v>
      </c>
      <c r="AH102" s="993">
        <v>0</v>
      </c>
      <c r="AI102" s="993">
        <v>0</v>
      </c>
      <c r="AJ102" s="993">
        <v>0</v>
      </c>
      <c r="AK102" s="993">
        <v>0</v>
      </c>
      <c r="AL102" s="993">
        <v>0</v>
      </c>
      <c r="AM102" s="993">
        <v>0</v>
      </c>
      <c r="AN102" s="993">
        <v>0</v>
      </c>
      <c r="AO102" s="994">
        <v>0</v>
      </c>
      <c r="AP102" s="983"/>
      <c r="AQ102" s="992">
        <v>0</v>
      </c>
      <c r="AR102" s="993">
        <v>114167</v>
      </c>
      <c r="AS102" s="993">
        <v>114167</v>
      </c>
      <c r="AT102" s="993">
        <v>114167</v>
      </c>
      <c r="AU102" s="993">
        <v>114167</v>
      </c>
      <c r="AV102" s="993">
        <v>114167</v>
      </c>
      <c r="AW102" s="993">
        <v>105636</v>
      </c>
      <c r="AX102" s="993">
        <v>105636</v>
      </c>
      <c r="AY102" s="993">
        <v>105636</v>
      </c>
      <c r="AZ102" s="993">
        <v>105636</v>
      </c>
      <c r="BA102" s="993">
        <v>105636</v>
      </c>
      <c r="BB102" s="993">
        <v>102992</v>
      </c>
      <c r="BC102" s="993">
        <v>102992</v>
      </c>
      <c r="BD102" s="993">
        <v>96890</v>
      </c>
      <c r="BE102" s="993">
        <v>96890</v>
      </c>
      <c r="BF102" s="993">
        <v>96890</v>
      </c>
      <c r="BG102" s="993">
        <v>70498</v>
      </c>
      <c r="BH102" s="993">
        <v>4267</v>
      </c>
      <c r="BI102" s="993">
        <v>4267</v>
      </c>
      <c r="BJ102" s="993">
        <v>4267</v>
      </c>
      <c r="BK102" s="993">
        <v>4267</v>
      </c>
      <c r="BL102" s="993">
        <v>0</v>
      </c>
      <c r="BM102" s="993">
        <v>0</v>
      </c>
      <c r="BN102" s="993">
        <v>0</v>
      </c>
      <c r="BO102" s="993">
        <v>0</v>
      </c>
      <c r="BP102" s="993">
        <v>0</v>
      </c>
      <c r="BQ102" s="993">
        <v>0</v>
      </c>
      <c r="BR102" s="993">
        <v>0</v>
      </c>
      <c r="BS102" s="993">
        <v>0</v>
      </c>
      <c r="BT102" s="994">
        <v>0</v>
      </c>
    </row>
    <row r="103" spans="2:73">
      <c r="B103" s="681" t="s">
        <v>207</v>
      </c>
      <c r="C103" s="681" t="s">
        <v>832</v>
      </c>
      <c r="D103" s="681" t="s">
        <v>490</v>
      </c>
      <c r="E103" s="681" t="s">
        <v>824</v>
      </c>
      <c r="F103" s="681" t="s">
        <v>489</v>
      </c>
      <c r="G103" s="681" t="s">
        <v>825</v>
      </c>
      <c r="H103" s="681">
        <v>2012</v>
      </c>
      <c r="I103" s="635" t="s">
        <v>580</v>
      </c>
      <c r="J103" s="635" t="s">
        <v>590</v>
      </c>
      <c r="K103" s="624"/>
      <c r="L103" s="992">
        <v>0</v>
      </c>
      <c r="M103" s="993">
        <v>2638.8</v>
      </c>
      <c r="N103" s="993">
        <v>2638.8</v>
      </c>
      <c r="O103" s="993">
        <v>2638.8</v>
      </c>
      <c r="P103" s="993">
        <v>2638.8</v>
      </c>
      <c r="Q103" s="993">
        <v>2638.8</v>
      </c>
      <c r="R103" s="993">
        <v>2638.8</v>
      </c>
      <c r="S103" s="993">
        <v>2638.8</v>
      </c>
      <c r="T103" s="993">
        <v>2638.8</v>
      </c>
      <c r="U103" s="993">
        <v>2638.8</v>
      </c>
      <c r="V103" s="993">
        <v>2638.8</v>
      </c>
      <c r="W103" s="993">
        <v>168.3</v>
      </c>
      <c r="X103" s="993">
        <v>168.3</v>
      </c>
      <c r="Y103" s="993">
        <v>168.3</v>
      </c>
      <c r="Z103" s="993">
        <v>168.3</v>
      </c>
      <c r="AA103" s="993">
        <v>168.3</v>
      </c>
      <c r="AB103" s="993">
        <v>168.3</v>
      </c>
      <c r="AC103" s="993">
        <v>168.3</v>
      </c>
      <c r="AD103" s="993">
        <v>168.3</v>
      </c>
      <c r="AE103" s="993">
        <v>168.3</v>
      </c>
      <c r="AF103" s="993">
        <v>168.3</v>
      </c>
      <c r="AG103" s="993">
        <v>0</v>
      </c>
      <c r="AH103" s="993">
        <v>0</v>
      </c>
      <c r="AI103" s="993">
        <v>0</v>
      </c>
      <c r="AJ103" s="993">
        <v>0</v>
      </c>
      <c r="AK103" s="993">
        <v>0</v>
      </c>
      <c r="AL103" s="993">
        <v>0</v>
      </c>
      <c r="AM103" s="993">
        <v>0</v>
      </c>
      <c r="AN103" s="993">
        <v>0</v>
      </c>
      <c r="AO103" s="994">
        <v>0</v>
      </c>
      <c r="AP103" s="983"/>
      <c r="AQ103" s="992">
        <v>0</v>
      </c>
      <c r="AR103" s="993">
        <v>994407.2</v>
      </c>
      <c r="AS103" s="993">
        <v>994407.2</v>
      </c>
      <c r="AT103" s="993">
        <v>994407.2</v>
      </c>
      <c r="AU103" s="993">
        <v>994407.2</v>
      </c>
      <c r="AV103" s="993">
        <v>994407.2</v>
      </c>
      <c r="AW103" s="993">
        <v>994407.2</v>
      </c>
      <c r="AX103" s="993">
        <v>994407.2</v>
      </c>
      <c r="AY103" s="993">
        <v>994407.2</v>
      </c>
      <c r="AZ103" s="993">
        <v>994407.2</v>
      </c>
      <c r="BA103" s="993">
        <v>994407.2</v>
      </c>
      <c r="BB103" s="993">
        <v>994407.2</v>
      </c>
      <c r="BC103" s="993">
        <v>994407.2</v>
      </c>
      <c r="BD103" s="993">
        <v>994407.2</v>
      </c>
      <c r="BE103" s="993">
        <v>994407.2</v>
      </c>
      <c r="BF103" s="993">
        <v>994407.2</v>
      </c>
      <c r="BG103" s="993">
        <v>994407.2</v>
      </c>
      <c r="BH103" s="993">
        <v>994407.2</v>
      </c>
      <c r="BI103" s="993">
        <v>994407.2</v>
      </c>
      <c r="BJ103" s="993">
        <v>994407.2</v>
      </c>
      <c r="BK103" s="993">
        <v>994407.2</v>
      </c>
      <c r="BL103" s="993">
        <v>0</v>
      </c>
      <c r="BM103" s="993">
        <v>0</v>
      </c>
      <c r="BN103" s="993">
        <v>0</v>
      </c>
      <c r="BO103" s="993">
        <v>0</v>
      </c>
      <c r="BP103" s="993">
        <v>0</v>
      </c>
      <c r="BQ103" s="993">
        <v>0</v>
      </c>
      <c r="BR103" s="993">
        <v>0</v>
      </c>
      <c r="BS103" s="993">
        <v>0</v>
      </c>
      <c r="BT103" s="994">
        <v>0</v>
      </c>
    </row>
    <row r="104" spans="2:73" ht="15.75">
      <c r="B104" s="681" t="s">
        <v>207</v>
      </c>
      <c r="C104" s="681" t="s">
        <v>816</v>
      </c>
      <c r="D104" s="681" t="s">
        <v>3</v>
      </c>
      <c r="E104" s="681" t="s">
        <v>824</v>
      </c>
      <c r="F104" s="681" t="s">
        <v>28</v>
      </c>
      <c r="G104" s="681" t="s">
        <v>825</v>
      </c>
      <c r="H104" s="681">
        <v>2012</v>
      </c>
      <c r="I104" s="635" t="s">
        <v>580</v>
      </c>
      <c r="J104" s="635" t="s">
        <v>590</v>
      </c>
      <c r="K104" s="624"/>
      <c r="L104" s="992">
        <v>0</v>
      </c>
      <c r="M104" s="993">
        <v>1.406870241</v>
      </c>
      <c r="N104" s="993">
        <v>1.406870241</v>
      </c>
      <c r="O104" s="993">
        <v>1.406870241</v>
      </c>
      <c r="P104" s="993">
        <v>1.406870241</v>
      </c>
      <c r="Q104" s="993">
        <v>1.406870241</v>
      </c>
      <c r="R104" s="993">
        <v>1.406870241</v>
      </c>
      <c r="S104" s="993">
        <v>1.406870241</v>
      </c>
      <c r="T104" s="993">
        <v>1.406870241</v>
      </c>
      <c r="U104" s="993">
        <v>1.406870241</v>
      </c>
      <c r="V104" s="993">
        <v>1.406870241</v>
      </c>
      <c r="W104" s="993">
        <v>1.406870241</v>
      </c>
      <c r="X104" s="993">
        <v>1.406870241</v>
      </c>
      <c r="Y104" s="993">
        <v>1.406870241</v>
      </c>
      <c r="Z104" s="993">
        <v>1.406870241</v>
      </c>
      <c r="AA104" s="993">
        <v>1.406870241</v>
      </c>
      <c r="AB104" s="993">
        <v>1.406870241</v>
      </c>
      <c r="AC104" s="993">
        <v>1.406870241</v>
      </c>
      <c r="AD104" s="993">
        <v>1.406870241</v>
      </c>
      <c r="AE104" s="993">
        <v>1.137762825</v>
      </c>
      <c r="AF104" s="993">
        <v>0</v>
      </c>
      <c r="AG104" s="993">
        <v>0</v>
      </c>
      <c r="AH104" s="993">
        <v>0</v>
      </c>
      <c r="AI104" s="993">
        <v>0</v>
      </c>
      <c r="AJ104" s="993">
        <v>0</v>
      </c>
      <c r="AK104" s="993">
        <v>0</v>
      </c>
      <c r="AL104" s="993">
        <v>0</v>
      </c>
      <c r="AM104" s="993">
        <v>0</v>
      </c>
      <c r="AN104" s="993">
        <v>0</v>
      </c>
      <c r="AO104" s="994">
        <v>0</v>
      </c>
      <c r="AP104" s="983"/>
      <c r="AQ104" s="992">
        <v>0</v>
      </c>
      <c r="AR104" s="993">
        <v>2445.6800670000002</v>
      </c>
      <c r="AS104" s="993">
        <v>2445.6800670000002</v>
      </c>
      <c r="AT104" s="993">
        <v>2445.6800670000002</v>
      </c>
      <c r="AU104" s="993">
        <v>2445.6800670000002</v>
      </c>
      <c r="AV104" s="993">
        <v>2445.6800670000002</v>
      </c>
      <c r="AW104" s="993">
        <v>2445.6800670000002</v>
      </c>
      <c r="AX104" s="993">
        <v>2445.6800670000002</v>
      </c>
      <c r="AY104" s="993">
        <v>2445.6800670000002</v>
      </c>
      <c r="AZ104" s="993">
        <v>2445.6800670000002</v>
      </c>
      <c r="BA104" s="993">
        <v>2445.6800670000002</v>
      </c>
      <c r="BB104" s="993">
        <v>2445.6800670000002</v>
      </c>
      <c r="BC104" s="993">
        <v>2445.6800670000002</v>
      </c>
      <c r="BD104" s="993">
        <v>2445.6800670000002</v>
      </c>
      <c r="BE104" s="993">
        <v>2445.6800670000002</v>
      </c>
      <c r="BF104" s="993">
        <v>2445.6800670000002</v>
      </c>
      <c r="BG104" s="993">
        <v>2445.6800670000002</v>
      </c>
      <c r="BH104" s="993">
        <v>2445.6800670000002</v>
      </c>
      <c r="BI104" s="993">
        <v>2445.6800670000002</v>
      </c>
      <c r="BJ104" s="993">
        <v>2205.029571</v>
      </c>
      <c r="BK104" s="993">
        <v>0</v>
      </c>
      <c r="BL104" s="993">
        <v>0</v>
      </c>
      <c r="BM104" s="993">
        <v>0</v>
      </c>
      <c r="BN104" s="993">
        <v>0</v>
      </c>
      <c r="BO104" s="993">
        <v>0</v>
      </c>
      <c r="BP104" s="993">
        <v>0</v>
      </c>
      <c r="BQ104" s="993">
        <v>0</v>
      </c>
      <c r="BR104" s="993">
        <v>0</v>
      </c>
      <c r="BS104" s="993">
        <v>0</v>
      </c>
      <c r="BT104" s="994">
        <v>0</v>
      </c>
      <c r="BU104" s="160"/>
    </row>
    <row r="105" spans="2:73" ht="15.75">
      <c r="B105" s="681" t="s">
        <v>815</v>
      </c>
      <c r="C105" s="681" t="s">
        <v>821</v>
      </c>
      <c r="D105" s="681" t="s">
        <v>13</v>
      </c>
      <c r="E105" s="681" t="s">
        <v>824</v>
      </c>
      <c r="F105" s="681" t="s">
        <v>821</v>
      </c>
      <c r="G105" s="681" t="s">
        <v>825</v>
      </c>
      <c r="H105" s="681">
        <v>2012</v>
      </c>
      <c r="I105" s="635" t="s">
        <v>580</v>
      </c>
      <c r="J105" s="635" t="s">
        <v>590</v>
      </c>
      <c r="K105" s="624"/>
      <c r="L105" s="992">
        <v>0</v>
      </c>
      <c r="M105" s="993">
        <v>0</v>
      </c>
      <c r="N105" s="993">
        <v>0</v>
      </c>
      <c r="O105" s="993">
        <v>0</v>
      </c>
      <c r="P105" s="993">
        <v>0</v>
      </c>
      <c r="Q105" s="993">
        <v>0</v>
      </c>
      <c r="R105" s="993">
        <v>0</v>
      </c>
      <c r="S105" s="993">
        <v>0</v>
      </c>
      <c r="T105" s="993">
        <v>0</v>
      </c>
      <c r="U105" s="993">
        <v>0</v>
      </c>
      <c r="V105" s="993">
        <v>0</v>
      </c>
      <c r="W105" s="993">
        <v>0</v>
      </c>
      <c r="X105" s="993">
        <v>0</v>
      </c>
      <c r="Y105" s="993">
        <v>0</v>
      </c>
      <c r="Z105" s="993">
        <v>0</v>
      </c>
      <c r="AA105" s="993">
        <v>0</v>
      </c>
      <c r="AB105" s="993">
        <v>0</v>
      </c>
      <c r="AC105" s="993">
        <v>0</v>
      </c>
      <c r="AD105" s="993">
        <v>0</v>
      </c>
      <c r="AE105" s="993">
        <v>0</v>
      </c>
      <c r="AF105" s="993">
        <v>0</v>
      </c>
      <c r="AG105" s="993">
        <v>0</v>
      </c>
      <c r="AH105" s="993">
        <v>0</v>
      </c>
      <c r="AI105" s="993">
        <v>0</v>
      </c>
      <c r="AJ105" s="993">
        <v>0</v>
      </c>
      <c r="AK105" s="993">
        <v>0</v>
      </c>
      <c r="AL105" s="993">
        <v>0</v>
      </c>
      <c r="AM105" s="993">
        <v>0</v>
      </c>
      <c r="AN105" s="993">
        <v>0</v>
      </c>
      <c r="AO105" s="994">
        <v>0</v>
      </c>
      <c r="AP105" s="983"/>
      <c r="AQ105" s="992">
        <v>0</v>
      </c>
      <c r="AR105" s="993">
        <v>0</v>
      </c>
      <c r="AS105" s="993">
        <v>0</v>
      </c>
      <c r="AT105" s="993">
        <v>0</v>
      </c>
      <c r="AU105" s="993">
        <v>0</v>
      </c>
      <c r="AV105" s="993">
        <v>0</v>
      </c>
      <c r="AW105" s="993">
        <v>0</v>
      </c>
      <c r="AX105" s="993">
        <v>0</v>
      </c>
      <c r="AY105" s="993">
        <v>0</v>
      </c>
      <c r="AZ105" s="993">
        <v>0</v>
      </c>
      <c r="BA105" s="993">
        <v>0</v>
      </c>
      <c r="BB105" s="993">
        <v>0</v>
      </c>
      <c r="BC105" s="993">
        <v>0</v>
      </c>
      <c r="BD105" s="993">
        <v>0</v>
      </c>
      <c r="BE105" s="993">
        <v>0</v>
      </c>
      <c r="BF105" s="993">
        <v>0</v>
      </c>
      <c r="BG105" s="993">
        <v>0</v>
      </c>
      <c r="BH105" s="993">
        <v>0</v>
      </c>
      <c r="BI105" s="993">
        <v>0</v>
      </c>
      <c r="BJ105" s="993">
        <v>0</v>
      </c>
      <c r="BK105" s="993">
        <v>0</v>
      </c>
      <c r="BL105" s="993">
        <v>0</v>
      </c>
      <c r="BM105" s="993">
        <v>0</v>
      </c>
      <c r="BN105" s="993">
        <v>0</v>
      </c>
      <c r="BO105" s="993">
        <v>0</v>
      </c>
      <c r="BP105" s="993">
        <v>0</v>
      </c>
      <c r="BQ105" s="993">
        <v>0</v>
      </c>
      <c r="BR105" s="993">
        <v>0</v>
      </c>
      <c r="BS105" s="993">
        <v>0</v>
      </c>
      <c r="BT105" s="994">
        <v>0</v>
      </c>
      <c r="BU105" s="160"/>
    </row>
    <row r="106" spans="2:73" ht="8.25" customHeight="1">
      <c r="B106" s="1001"/>
      <c r="C106" s="1001"/>
      <c r="D106" s="1001"/>
      <c r="E106" s="1001"/>
      <c r="F106" s="1001"/>
      <c r="G106" s="1001"/>
      <c r="H106" s="1001"/>
      <c r="I106" s="1002"/>
      <c r="J106" s="1002"/>
      <c r="K106" s="1003"/>
      <c r="L106" s="1004"/>
      <c r="M106" s="1005"/>
      <c r="N106" s="1005"/>
      <c r="O106" s="1005"/>
      <c r="P106" s="1005"/>
      <c r="Q106" s="1005"/>
      <c r="R106" s="1005"/>
      <c r="S106" s="1005"/>
      <c r="T106" s="1005"/>
      <c r="U106" s="1005"/>
      <c r="V106" s="1005"/>
      <c r="W106" s="1005"/>
      <c r="X106" s="1005"/>
      <c r="Y106" s="1005"/>
      <c r="Z106" s="1005"/>
      <c r="AA106" s="1005"/>
      <c r="AB106" s="1005"/>
      <c r="AC106" s="1005"/>
      <c r="AD106" s="1005"/>
      <c r="AE106" s="1005"/>
      <c r="AF106" s="1005"/>
      <c r="AG106" s="1005"/>
      <c r="AH106" s="1005"/>
      <c r="AI106" s="1005"/>
      <c r="AJ106" s="1005"/>
      <c r="AK106" s="1005"/>
      <c r="AL106" s="1005"/>
      <c r="AM106" s="1005"/>
      <c r="AN106" s="1005"/>
      <c r="AO106" s="1006"/>
      <c r="AP106" s="1007"/>
      <c r="AQ106" s="1004"/>
      <c r="AR106" s="1005"/>
      <c r="AS106" s="1005"/>
      <c r="AT106" s="1005"/>
      <c r="AU106" s="1005"/>
      <c r="AV106" s="1005"/>
      <c r="AW106" s="1005"/>
      <c r="AX106" s="1005"/>
      <c r="AY106" s="1005"/>
      <c r="AZ106" s="1005"/>
      <c r="BA106" s="1005"/>
      <c r="BB106" s="1005"/>
      <c r="BC106" s="1005"/>
      <c r="BD106" s="1005"/>
      <c r="BE106" s="1005"/>
      <c r="BF106" s="1005"/>
      <c r="BG106" s="1005"/>
      <c r="BH106" s="1005"/>
      <c r="BI106" s="1005"/>
      <c r="BJ106" s="1005"/>
      <c r="BK106" s="1005"/>
      <c r="BL106" s="1005"/>
      <c r="BM106" s="1005"/>
      <c r="BN106" s="1005"/>
      <c r="BO106" s="1005"/>
      <c r="BP106" s="1005"/>
      <c r="BQ106" s="1005"/>
      <c r="BR106" s="1005"/>
      <c r="BS106" s="1005"/>
      <c r="BT106" s="1006"/>
      <c r="BU106" s="160"/>
    </row>
    <row r="107" spans="2:73" ht="15.75">
      <c r="B107" s="681" t="s">
        <v>207</v>
      </c>
      <c r="C107" s="681" t="s">
        <v>817</v>
      </c>
      <c r="D107" s="681" t="s">
        <v>20</v>
      </c>
      <c r="E107" s="681" t="s">
        <v>824</v>
      </c>
      <c r="F107" s="681" t="s">
        <v>829</v>
      </c>
      <c r="G107" s="681" t="s">
        <v>825</v>
      </c>
      <c r="H107" s="681">
        <v>2013</v>
      </c>
      <c r="I107" s="635" t="s">
        <v>581</v>
      </c>
      <c r="J107" s="635" t="s">
        <v>590</v>
      </c>
      <c r="K107" s="624"/>
      <c r="L107" s="992">
        <v>0</v>
      </c>
      <c r="M107" s="993">
        <v>0</v>
      </c>
      <c r="N107" s="993">
        <v>5.8450300000000002E-3</v>
      </c>
      <c r="O107" s="993">
        <v>5.8450300000000002E-3</v>
      </c>
      <c r="P107" s="993">
        <v>5.8450300000000002E-3</v>
      </c>
      <c r="Q107" s="993">
        <v>5.8450300000000002E-3</v>
      </c>
      <c r="R107" s="993">
        <v>0</v>
      </c>
      <c r="S107" s="993">
        <v>0</v>
      </c>
      <c r="T107" s="993">
        <v>0</v>
      </c>
      <c r="U107" s="993">
        <v>0</v>
      </c>
      <c r="V107" s="993">
        <v>0</v>
      </c>
      <c r="W107" s="993">
        <v>0</v>
      </c>
      <c r="X107" s="993">
        <v>0</v>
      </c>
      <c r="Y107" s="993">
        <v>0</v>
      </c>
      <c r="Z107" s="993">
        <v>0</v>
      </c>
      <c r="AA107" s="993">
        <v>0</v>
      </c>
      <c r="AB107" s="993">
        <v>0</v>
      </c>
      <c r="AC107" s="993">
        <v>0</v>
      </c>
      <c r="AD107" s="993">
        <v>0</v>
      </c>
      <c r="AE107" s="993">
        <v>0</v>
      </c>
      <c r="AF107" s="993">
        <v>0</v>
      </c>
      <c r="AG107" s="993">
        <v>0</v>
      </c>
      <c r="AH107" s="993">
        <v>0</v>
      </c>
      <c r="AI107" s="993">
        <v>0</v>
      </c>
      <c r="AJ107" s="993">
        <v>0</v>
      </c>
      <c r="AK107" s="993">
        <v>0</v>
      </c>
      <c r="AL107" s="993">
        <v>0</v>
      </c>
      <c r="AM107" s="993">
        <v>0</v>
      </c>
      <c r="AN107" s="993">
        <v>0</v>
      </c>
      <c r="AO107" s="994">
        <v>0</v>
      </c>
      <c r="AP107" s="983"/>
      <c r="AQ107" s="992">
        <v>0</v>
      </c>
      <c r="AR107" s="993">
        <v>0</v>
      </c>
      <c r="AS107" s="993">
        <v>32.135094899999999</v>
      </c>
      <c r="AT107" s="993">
        <v>32.135094899999999</v>
      </c>
      <c r="AU107" s="993">
        <v>32.135094899999999</v>
      </c>
      <c r="AV107" s="993">
        <v>32.135094899999999</v>
      </c>
      <c r="AW107" s="993">
        <v>0</v>
      </c>
      <c r="AX107" s="993">
        <v>0</v>
      </c>
      <c r="AY107" s="993">
        <v>0</v>
      </c>
      <c r="AZ107" s="993">
        <v>0</v>
      </c>
      <c r="BA107" s="993">
        <v>0</v>
      </c>
      <c r="BB107" s="993">
        <v>0</v>
      </c>
      <c r="BC107" s="993">
        <v>0</v>
      </c>
      <c r="BD107" s="993">
        <v>0</v>
      </c>
      <c r="BE107" s="993">
        <v>0</v>
      </c>
      <c r="BF107" s="993">
        <v>0</v>
      </c>
      <c r="BG107" s="993">
        <v>0</v>
      </c>
      <c r="BH107" s="993">
        <v>0</v>
      </c>
      <c r="BI107" s="993">
        <v>0</v>
      </c>
      <c r="BJ107" s="993">
        <v>0</v>
      </c>
      <c r="BK107" s="993">
        <v>0</v>
      </c>
      <c r="BL107" s="993">
        <v>0</v>
      </c>
      <c r="BM107" s="993">
        <v>0</v>
      </c>
      <c r="BN107" s="993">
        <v>0</v>
      </c>
      <c r="BO107" s="993">
        <v>0</v>
      </c>
      <c r="BP107" s="993">
        <v>0</v>
      </c>
      <c r="BQ107" s="993">
        <v>0</v>
      </c>
      <c r="BR107" s="993">
        <v>0</v>
      </c>
      <c r="BS107" s="993">
        <v>0</v>
      </c>
      <c r="BT107" s="994">
        <v>0</v>
      </c>
      <c r="BU107" s="160"/>
    </row>
    <row r="108" spans="2:73">
      <c r="B108" s="681" t="s">
        <v>207</v>
      </c>
      <c r="C108" s="681" t="s">
        <v>817</v>
      </c>
      <c r="D108" s="681" t="s">
        <v>20</v>
      </c>
      <c r="E108" s="681" t="s">
        <v>824</v>
      </c>
      <c r="F108" s="681" t="s">
        <v>829</v>
      </c>
      <c r="G108" s="681" t="s">
        <v>825</v>
      </c>
      <c r="H108" s="681">
        <v>2013</v>
      </c>
      <c r="I108" s="635" t="s">
        <v>581</v>
      </c>
      <c r="J108" s="635" t="s">
        <v>590</v>
      </c>
      <c r="K108" s="624"/>
      <c r="L108" s="992">
        <v>0</v>
      </c>
      <c r="M108" s="993">
        <v>0</v>
      </c>
      <c r="N108" s="993">
        <v>1040.5855550000001</v>
      </c>
      <c r="O108" s="993">
        <v>1040.5855550000001</v>
      </c>
      <c r="P108" s="993">
        <v>1040.5855550000001</v>
      </c>
      <c r="Q108" s="993">
        <v>1040.5855550000001</v>
      </c>
      <c r="R108" s="993">
        <v>0</v>
      </c>
      <c r="S108" s="993">
        <v>0</v>
      </c>
      <c r="T108" s="993">
        <v>0</v>
      </c>
      <c r="U108" s="993">
        <v>0</v>
      </c>
      <c r="V108" s="993">
        <v>0</v>
      </c>
      <c r="W108" s="993">
        <v>0</v>
      </c>
      <c r="X108" s="993">
        <v>0</v>
      </c>
      <c r="Y108" s="993">
        <v>0</v>
      </c>
      <c r="Z108" s="993">
        <v>0</v>
      </c>
      <c r="AA108" s="993">
        <v>0</v>
      </c>
      <c r="AB108" s="993">
        <v>0</v>
      </c>
      <c r="AC108" s="993">
        <v>0</v>
      </c>
      <c r="AD108" s="993">
        <v>0</v>
      </c>
      <c r="AE108" s="993">
        <v>0</v>
      </c>
      <c r="AF108" s="993">
        <v>0</v>
      </c>
      <c r="AG108" s="993">
        <v>0</v>
      </c>
      <c r="AH108" s="993">
        <v>0</v>
      </c>
      <c r="AI108" s="993">
        <v>0</v>
      </c>
      <c r="AJ108" s="993">
        <v>0</v>
      </c>
      <c r="AK108" s="993">
        <v>0</v>
      </c>
      <c r="AL108" s="993">
        <v>0</v>
      </c>
      <c r="AM108" s="993">
        <v>0</v>
      </c>
      <c r="AN108" s="993">
        <v>0</v>
      </c>
      <c r="AO108" s="994">
        <v>0</v>
      </c>
      <c r="AP108" s="983"/>
      <c r="AQ108" s="992">
        <v>0</v>
      </c>
      <c r="AR108" s="993">
        <v>0</v>
      </c>
      <c r="AS108" s="993">
        <v>5720982.5410000002</v>
      </c>
      <c r="AT108" s="993">
        <v>5720982.5410000002</v>
      </c>
      <c r="AU108" s="993">
        <v>5720982.5410000002</v>
      </c>
      <c r="AV108" s="993">
        <v>5720982.5410000002</v>
      </c>
      <c r="AW108" s="993">
        <v>0</v>
      </c>
      <c r="AX108" s="993">
        <v>0</v>
      </c>
      <c r="AY108" s="993">
        <v>0</v>
      </c>
      <c r="AZ108" s="993">
        <v>0</v>
      </c>
      <c r="BA108" s="993">
        <v>0</v>
      </c>
      <c r="BB108" s="993">
        <v>0</v>
      </c>
      <c r="BC108" s="993">
        <v>0</v>
      </c>
      <c r="BD108" s="993">
        <v>0</v>
      </c>
      <c r="BE108" s="993">
        <v>0</v>
      </c>
      <c r="BF108" s="993">
        <v>0</v>
      </c>
      <c r="BG108" s="993">
        <v>0</v>
      </c>
      <c r="BH108" s="993">
        <v>0</v>
      </c>
      <c r="BI108" s="993">
        <v>0</v>
      </c>
      <c r="BJ108" s="993">
        <v>0</v>
      </c>
      <c r="BK108" s="993">
        <v>0</v>
      </c>
      <c r="BL108" s="993">
        <v>0</v>
      </c>
      <c r="BM108" s="993">
        <v>0</v>
      </c>
      <c r="BN108" s="993">
        <v>0</v>
      </c>
      <c r="BO108" s="993">
        <v>0</v>
      </c>
      <c r="BP108" s="993">
        <v>0</v>
      </c>
      <c r="BQ108" s="993">
        <v>0</v>
      </c>
      <c r="BR108" s="993">
        <v>0</v>
      </c>
      <c r="BS108" s="993">
        <v>0</v>
      </c>
      <c r="BT108" s="994">
        <v>0</v>
      </c>
    </row>
    <row r="109" spans="2:73" ht="15.75">
      <c r="B109" s="681" t="s">
        <v>207</v>
      </c>
      <c r="C109" s="681" t="s">
        <v>817</v>
      </c>
      <c r="D109" s="681" t="s">
        <v>23</v>
      </c>
      <c r="E109" s="681" t="s">
        <v>824</v>
      </c>
      <c r="F109" s="681" t="s">
        <v>829</v>
      </c>
      <c r="G109" s="681" t="s">
        <v>825</v>
      </c>
      <c r="H109" s="681">
        <v>2013</v>
      </c>
      <c r="I109" s="635" t="s">
        <v>581</v>
      </c>
      <c r="J109" s="635" t="s">
        <v>590</v>
      </c>
      <c r="K109" s="624"/>
      <c r="L109" s="992">
        <v>0</v>
      </c>
      <c r="M109" s="993">
        <v>0</v>
      </c>
      <c r="N109" s="993">
        <v>1.696128627</v>
      </c>
      <c r="O109" s="993">
        <v>1.696128627</v>
      </c>
      <c r="P109" s="993">
        <v>1.696128627</v>
      </c>
      <c r="Q109" s="993">
        <v>1.696128627</v>
      </c>
      <c r="R109" s="993">
        <v>1.696128627</v>
      </c>
      <c r="S109" s="993">
        <v>1.696128627</v>
      </c>
      <c r="T109" s="993">
        <v>1.696128627</v>
      </c>
      <c r="U109" s="993">
        <v>1.696128627</v>
      </c>
      <c r="V109" s="993">
        <v>1.696128627</v>
      </c>
      <c r="W109" s="993">
        <v>1.696128627</v>
      </c>
      <c r="X109" s="993">
        <v>1.696128627</v>
      </c>
      <c r="Y109" s="993">
        <v>1.696128627</v>
      </c>
      <c r="Z109" s="993">
        <v>1.696128627</v>
      </c>
      <c r="AA109" s="993">
        <v>1.696128627</v>
      </c>
      <c r="AB109" s="993">
        <v>1.696128627</v>
      </c>
      <c r="AC109" s="993">
        <v>0</v>
      </c>
      <c r="AD109" s="993">
        <v>0</v>
      </c>
      <c r="AE109" s="993">
        <v>0</v>
      </c>
      <c r="AF109" s="993">
        <v>0</v>
      </c>
      <c r="AG109" s="993">
        <v>0</v>
      </c>
      <c r="AH109" s="993">
        <v>0</v>
      </c>
      <c r="AI109" s="993">
        <v>0</v>
      </c>
      <c r="AJ109" s="993">
        <v>0</v>
      </c>
      <c r="AK109" s="993">
        <v>0</v>
      </c>
      <c r="AL109" s="993">
        <v>0</v>
      </c>
      <c r="AM109" s="993">
        <v>0</v>
      </c>
      <c r="AN109" s="993">
        <v>0</v>
      </c>
      <c r="AO109" s="994">
        <v>0</v>
      </c>
      <c r="AP109" s="983"/>
      <c r="AQ109" s="992">
        <v>0</v>
      </c>
      <c r="AR109" s="993">
        <v>0</v>
      </c>
      <c r="AS109" s="993">
        <v>2845.1454549999999</v>
      </c>
      <c r="AT109" s="993">
        <v>2845.1454549999999</v>
      </c>
      <c r="AU109" s="993">
        <v>2845.1454549999999</v>
      </c>
      <c r="AV109" s="993">
        <v>2845.1454549999999</v>
      </c>
      <c r="AW109" s="993">
        <v>2845.1454549999999</v>
      </c>
      <c r="AX109" s="993">
        <v>2845.1454549999999</v>
      </c>
      <c r="AY109" s="993">
        <v>2845.1454549999999</v>
      </c>
      <c r="AZ109" s="993">
        <v>2845.1454549999999</v>
      </c>
      <c r="BA109" s="993">
        <v>2845.1454549999999</v>
      </c>
      <c r="BB109" s="993">
        <v>2845.1454549999999</v>
      </c>
      <c r="BC109" s="993">
        <v>2845.1454549999999</v>
      </c>
      <c r="BD109" s="993">
        <v>2845.1454549999999</v>
      </c>
      <c r="BE109" s="993">
        <v>2845.1454549999999</v>
      </c>
      <c r="BF109" s="993">
        <v>2845.1454549999999</v>
      </c>
      <c r="BG109" s="993">
        <v>2845.1454549999999</v>
      </c>
      <c r="BH109" s="993">
        <v>0</v>
      </c>
      <c r="BI109" s="993">
        <v>0</v>
      </c>
      <c r="BJ109" s="993">
        <v>0</v>
      </c>
      <c r="BK109" s="993">
        <v>0</v>
      </c>
      <c r="BL109" s="993">
        <v>0</v>
      </c>
      <c r="BM109" s="993">
        <v>0</v>
      </c>
      <c r="BN109" s="993">
        <v>0</v>
      </c>
      <c r="BO109" s="993">
        <v>0</v>
      </c>
      <c r="BP109" s="993">
        <v>0</v>
      </c>
      <c r="BQ109" s="993">
        <v>0</v>
      </c>
      <c r="BR109" s="993">
        <v>0</v>
      </c>
      <c r="BS109" s="993">
        <v>0</v>
      </c>
      <c r="BT109" s="994">
        <v>0</v>
      </c>
      <c r="BU109" s="160"/>
    </row>
    <row r="110" spans="2:73" ht="15.75">
      <c r="B110" s="681" t="s">
        <v>207</v>
      </c>
      <c r="C110" s="681" t="s">
        <v>817</v>
      </c>
      <c r="D110" s="681" t="s">
        <v>820</v>
      </c>
      <c r="E110" s="681" t="s">
        <v>824</v>
      </c>
      <c r="F110" s="681" t="s">
        <v>829</v>
      </c>
      <c r="G110" s="681" t="s">
        <v>825</v>
      </c>
      <c r="H110" s="681">
        <v>2013</v>
      </c>
      <c r="I110" s="635" t="s">
        <v>581</v>
      </c>
      <c r="J110" s="635" t="s">
        <v>590</v>
      </c>
      <c r="K110" s="624"/>
      <c r="L110" s="992">
        <v>0</v>
      </c>
      <c r="M110" s="993">
        <v>0</v>
      </c>
      <c r="N110" s="993">
        <v>282.4656028</v>
      </c>
      <c r="O110" s="993">
        <v>281.55799949999999</v>
      </c>
      <c r="P110" s="993">
        <v>281.55799949999999</v>
      </c>
      <c r="Q110" s="993">
        <v>281.55799949999999</v>
      </c>
      <c r="R110" s="993">
        <v>266.17153869999999</v>
      </c>
      <c r="S110" s="993">
        <v>204.09859510000001</v>
      </c>
      <c r="T110" s="993">
        <v>204.09859510000001</v>
      </c>
      <c r="U110" s="993">
        <v>204.09859510000001</v>
      </c>
      <c r="V110" s="993">
        <v>198.6699208</v>
      </c>
      <c r="W110" s="993">
        <v>183.845078</v>
      </c>
      <c r="X110" s="993">
        <v>166.18119859999999</v>
      </c>
      <c r="Y110" s="993">
        <v>166.18119859999999</v>
      </c>
      <c r="Z110" s="993">
        <v>154.47973569999999</v>
      </c>
      <c r="AA110" s="993">
        <v>152.1633114</v>
      </c>
      <c r="AB110" s="993">
        <v>152.1633114</v>
      </c>
      <c r="AC110" s="993">
        <v>122.5203133</v>
      </c>
      <c r="AD110" s="993">
        <v>0.14692029200000001</v>
      </c>
      <c r="AE110" s="993">
        <v>0</v>
      </c>
      <c r="AF110" s="993">
        <v>0</v>
      </c>
      <c r="AG110" s="993">
        <v>0</v>
      </c>
      <c r="AH110" s="993">
        <v>0</v>
      </c>
      <c r="AI110" s="993">
        <v>0</v>
      </c>
      <c r="AJ110" s="993">
        <v>0</v>
      </c>
      <c r="AK110" s="993">
        <v>0</v>
      </c>
      <c r="AL110" s="993">
        <v>0</v>
      </c>
      <c r="AM110" s="993">
        <v>0</v>
      </c>
      <c r="AN110" s="993">
        <v>0</v>
      </c>
      <c r="AO110" s="994">
        <v>0</v>
      </c>
      <c r="AP110" s="983"/>
      <c r="AQ110" s="992">
        <v>0</v>
      </c>
      <c r="AR110" s="993">
        <v>0</v>
      </c>
      <c r="AS110" s="993">
        <v>1402287.92</v>
      </c>
      <c r="AT110" s="993">
        <v>1398498.2790000001</v>
      </c>
      <c r="AU110" s="993">
        <v>1398498.2790000001</v>
      </c>
      <c r="AV110" s="993">
        <v>1398498.2790000001</v>
      </c>
      <c r="AW110" s="993">
        <v>1344574.763</v>
      </c>
      <c r="AX110" s="993">
        <v>1083214.831</v>
      </c>
      <c r="AY110" s="993">
        <v>1083214.831</v>
      </c>
      <c r="AZ110" s="993">
        <v>1076029.9069999999</v>
      </c>
      <c r="BA110" s="993">
        <v>1050951.1540000001</v>
      </c>
      <c r="BB110" s="993">
        <v>973172.3443</v>
      </c>
      <c r="BC110" s="993">
        <v>806819.16680000001</v>
      </c>
      <c r="BD110" s="993">
        <v>747245.62789999996</v>
      </c>
      <c r="BE110" s="993">
        <v>686967.3138</v>
      </c>
      <c r="BF110" s="993">
        <v>677295.228</v>
      </c>
      <c r="BG110" s="993">
        <v>677295.228</v>
      </c>
      <c r="BH110" s="993">
        <v>545085.8665</v>
      </c>
      <c r="BI110" s="993">
        <v>391.52090240000001</v>
      </c>
      <c r="BJ110" s="993">
        <v>0</v>
      </c>
      <c r="BK110" s="993">
        <v>0</v>
      </c>
      <c r="BL110" s="993">
        <v>0</v>
      </c>
      <c r="BM110" s="993">
        <v>0</v>
      </c>
      <c r="BN110" s="993">
        <v>0</v>
      </c>
      <c r="BO110" s="993">
        <v>0</v>
      </c>
      <c r="BP110" s="993">
        <v>0</v>
      </c>
      <c r="BQ110" s="993">
        <v>0</v>
      </c>
      <c r="BR110" s="993">
        <v>0</v>
      </c>
      <c r="BS110" s="993">
        <v>0</v>
      </c>
      <c r="BT110" s="994">
        <v>0</v>
      </c>
      <c r="BU110" s="160"/>
    </row>
    <row r="111" spans="2:73" ht="15.75">
      <c r="B111" s="681" t="s">
        <v>207</v>
      </c>
      <c r="C111" s="681" t="s">
        <v>816</v>
      </c>
      <c r="D111" s="681" t="s">
        <v>4</v>
      </c>
      <c r="E111" s="681" t="s">
        <v>824</v>
      </c>
      <c r="F111" s="681" t="s">
        <v>28</v>
      </c>
      <c r="G111" s="681" t="s">
        <v>825</v>
      </c>
      <c r="H111" s="681">
        <v>2013</v>
      </c>
      <c r="I111" s="635" t="s">
        <v>581</v>
      </c>
      <c r="J111" s="635" t="s">
        <v>590</v>
      </c>
      <c r="K111" s="624"/>
      <c r="L111" s="992">
        <v>0</v>
      </c>
      <c r="M111" s="993">
        <v>0</v>
      </c>
      <c r="N111" s="993">
        <v>1.4999999999999999E-2</v>
      </c>
      <c r="O111" s="993">
        <v>1.4999999999999999E-2</v>
      </c>
      <c r="P111" s="993">
        <v>1.4E-2</v>
      </c>
      <c r="Q111" s="993">
        <v>1.2999999999999999E-2</v>
      </c>
      <c r="R111" s="993">
        <v>1.2999999999999999E-2</v>
      </c>
      <c r="S111" s="993">
        <v>1.2999999999999999E-2</v>
      </c>
      <c r="T111" s="993">
        <v>1.2999999999999999E-2</v>
      </c>
      <c r="U111" s="993">
        <v>1.2999999999999999E-2</v>
      </c>
      <c r="V111" s="993">
        <v>1.0999999999999999E-2</v>
      </c>
      <c r="W111" s="993">
        <v>1.0999999999999999E-2</v>
      </c>
      <c r="X111" s="993">
        <v>8.9999999999999993E-3</v>
      </c>
      <c r="Y111" s="993">
        <v>8.9999999999999993E-3</v>
      </c>
      <c r="Z111" s="993">
        <v>8.9999999999999993E-3</v>
      </c>
      <c r="AA111" s="993">
        <v>8.9999999999999993E-3</v>
      </c>
      <c r="AB111" s="993">
        <v>8.9999999999999993E-3</v>
      </c>
      <c r="AC111" s="993">
        <v>8.9999999999999993E-3</v>
      </c>
      <c r="AD111" s="993">
        <v>5.0000000000000001E-3</v>
      </c>
      <c r="AE111" s="993">
        <v>5.0000000000000001E-3</v>
      </c>
      <c r="AF111" s="993">
        <v>5.0000000000000001E-3</v>
      </c>
      <c r="AG111" s="993">
        <v>5.0000000000000001E-3</v>
      </c>
      <c r="AH111" s="993">
        <v>0</v>
      </c>
      <c r="AI111" s="993">
        <v>0</v>
      </c>
      <c r="AJ111" s="993">
        <v>0</v>
      </c>
      <c r="AK111" s="993">
        <v>0</v>
      </c>
      <c r="AL111" s="993">
        <v>0</v>
      </c>
      <c r="AM111" s="993">
        <v>0</v>
      </c>
      <c r="AN111" s="993">
        <v>0</v>
      </c>
      <c r="AO111" s="994">
        <v>0</v>
      </c>
      <c r="AP111" s="983"/>
      <c r="AQ111" s="992">
        <v>0</v>
      </c>
      <c r="AR111" s="993">
        <v>0</v>
      </c>
      <c r="AS111" s="993">
        <v>212</v>
      </c>
      <c r="AT111" s="993">
        <v>212</v>
      </c>
      <c r="AU111" s="993">
        <v>201</v>
      </c>
      <c r="AV111" s="993">
        <v>174</v>
      </c>
      <c r="AW111" s="993">
        <v>174</v>
      </c>
      <c r="AX111" s="993">
        <v>174</v>
      </c>
      <c r="AY111" s="993">
        <v>174</v>
      </c>
      <c r="AZ111" s="993">
        <v>174</v>
      </c>
      <c r="BA111" s="993">
        <v>146</v>
      </c>
      <c r="BB111" s="993">
        <v>146</v>
      </c>
      <c r="BC111" s="993">
        <v>139</v>
      </c>
      <c r="BD111" s="993">
        <v>139</v>
      </c>
      <c r="BE111" s="993">
        <v>139</v>
      </c>
      <c r="BF111" s="993">
        <v>139</v>
      </c>
      <c r="BG111" s="993">
        <v>139</v>
      </c>
      <c r="BH111" s="993">
        <v>139</v>
      </c>
      <c r="BI111" s="993">
        <v>73</v>
      </c>
      <c r="BJ111" s="993">
        <v>73</v>
      </c>
      <c r="BK111" s="993">
        <v>73</v>
      </c>
      <c r="BL111" s="993">
        <v>73</v>
      </c>
      <c r="BM111" s="993">
        <v>0</v>
      </c>
      <c r="BN111" s="993">
        <v>0</v>
      </c>
      <c r="BO111" s="993">
        <v>0</v>
      </c>
      <c r="BP111" s="993">
        <v>0</v>
      </c>
      <c r="BQ111" s="993">
        <v>0</v>
      </c>
      <c r="BR111" s="993">
        <v>0</v>
      </c>
      <c r="BS111" s="993">
        <v>0</v>
      </c>
      <c r="BT111" s="994">
        <v>0</v>
      </c>
      <c r="BU111" s="160"/>
    </row>
    <row r="112" spans="2:73" ht="15.75">
      <c r="B112" s="681" t="s">
        <v>207</v>
      </c>
      <c r="C112" s="681" t="s">
        <v>816</v>
      </c>
      <c r="D112" s="681" t="s">
        <v>3</v>
      </c>
      <c r="E112" s="681" t="s">
        <v>824</v>
      </c>
      <c r="F112" s="681" t="s">
        <v>28</v>
      </c>
      <c r="G112" s="681" t="s">
        <v>826</v>
      </c>
      <c r="H112" s="681">
        <v>2013</v>
      </c>
      <c r="I112" s="635" t="s">
        <v>581</v>
      </c>
      <c r="J112" s="635" t="s">
        <v>590</v>
      </c>
      <c r="K112" s="624"/>
      <c r="L112" s="992">
        <v>0</v>
      </c>
      <c r="M112" s="993">
        <v>0</v>
      </c>
      <c r="N112" s="993">
        <v>15.435272028</v>
      </c>
      <c r="O112" s="993">
        <v>15.435272028</v>
      </c>
      <c r="P112" s="993">
        <v>15.435272028</v>
      </c>
      <c r="Q112" s="993">
        <v>15.435272028</v>
      </c>
      <c r="R112" s="993">
        <v>15.435272028</v>
      </c>
      <c r="S112" s="993">
        <v>15.435272028</v>
      </c>
      <c r="T112" s="993">
        <v>15.435272028</v>
      </c>
      <c r="U112" s="993">
        <v>15.435272028</v>
      </c>
      <c r="V112" s="993">
        <v>15.435272028</v>
      </c>
      <c r="W112" s="993">
        <v>15.435272028</v>
      </c>
      <c r="X112" s="993">
        <v>15.435272028</v>
      </c>
      <c r="Y112" s="993">
        <v>15.435272028</v>
      </c>
      <c r="Z112" s="993">
        <v>15.435272028</v>
      </c>
      <c r="AA112" s="993">
        <v>15.435272028</v>
      </c>
      <c r="AB112" s="993">
        <v>15.435272028</v>
      </c>
      <c r="AC112" s="993">
        <v>15.435272028</v>
      </c>
      <c r="AD112" s="993">
        <v>15.435272028</v>
      </c>
      <c r="AE112" s="993">
        <v>15.435272028</v>
      </c>
      <c r="AF112" s="993">
        <v>12.88391193</v>
      </c>
      <c r="AG112" s="993">
        <v>0</v>
      </c>
      <c r="AH112" s="993">
        <v>0</v>
      </c>
      <c r="AI112" s="993">
        <v>0</v>
      </c>
      <c r="AJ112" s="993">
        <v>0</v>
      </c>
      <c r="AK112" s="993">
        <v>0</v>
      </c>
      <c r="AL112" s="993">
        <v>0</v>
      </c>
      <c r="AM112" s="993">
        <v>0</v>
      </c>
      <c r="AN112" s="993">
        <v>0</v>
      </c>
      <c r="AO112" s="994">
        <v>0</v>
      </c>
      <c r="AP112" s="983"/>
      <c r="AQ112" s="992">
        <v>0</v>
      </c>
      <c r="AR112" s="993">
        <v>0</v>
      </c>
      <c r="AS112" s="993">
        <v>27298.628815600001</v>
      </c>
      <c r="AT112" s="993">
        <v>27298.628815600001</v>
      </c>
      <c r="AU112" s="993">
        <v>27298.628815600001</v>
      </c>
      <c r="AV112" s="993">
        <v>27298.628815600001</v>
      </c>
      <c r="AW112" s="993">
        <v>27298.628815600001</v>
      </c>
      <c r="AX112" s="993">
        <v>27298.628815600001</v>
      </c>
      <c r="AY112" s="993">
        <v>27298.628815600001</v>
      </c>
      <c r="AZ112" s="993">
        <v>27298.628815600001</v>
      </c>
      <c r="BA112" s="993">
        <v>27298.628815600001</v>
      </c>
      <c r="BB112" s="993">
        <v>27298.628815600001</v>
      </c>
      <c r="BC112" s="993">
        <v>27298.628815600001</v>
      </c>
      <c r="BD112" s="993">
        <v>27298.628815600001</v>
      </c>
      <c r="BE112" s="993">
        <v>27298.628815600001</v>
      </c>
      <c r="BF112" s="993">
        <v>27298.628815600001</v>
      </c>
      <c r="BG112" s="993">
        <v>27298.628815600001</v>
      </c>
      <c r="BH112" s="993">
        <v>27298.628815600001</v>
      </c>
      <c r="BI112" s="993">
        <v>27298.628815600001</v>
      </c>
      <c r="BJ112" s="993">
        <v>27298.628815600001</v>
      </c>
      <c r="BK112" s="993">
        <v>25017.063770000001</v>
      </c>
      <c r="BL112" s="993">
        <v>0</v>
      </c>
      <c r="BM112" s="993">
        <v>0</v>
      </c>
      <c r="BN112" s="993">
        <v>0</v>
      </c>
      <c r="BO112" s="993">
        <v>0</v>
      </c>
      <c r="BP112" s="993">
        <v>0</v>
      </c>
      <c r="BQ112" s="993">
        <v>0</v>
      </c>
      <c r="BR112" s="993">
        <v>0</v>
      </c>
      <c r="BS112" s="993">
        <v>0</v>
      </c>
      <c r="BT112" s="994">
        <v>0</v>
      </c>
      <c r="BU112" s="160"/>
    </row>
    <row r="113" spans="2:73" ht="15.75">
      <c r="B113" s="681" t="s">
        <v>815</v>
      </c>
      <c r="C113" s="681" t="s">
        <v>821</v>
      </c>
      <c r="D113" s="681" t="s">
        <v>13</v>
      </c>
      <c r="E113" s="681" t="s">
        <v>824</v>
      </c>
      <c r="F113" s="681" t="s">
        <v>821</v>
      </c>
      <c r="G113" s="681" t="s">
        <v>825</v>
      </c>
      <c r="H113" s="681">
        <v>2013</v>
      </c>
      <c r="I113" s="635" t="s">
        <v>581</v>
      </c>
      <c r="J113" s="635" t="s">
        <v>590</v>
      </c>
      <c r="K113" s="624"/>
      <c r="L113" s="992">
        <v>0</v>
      </c>
      <c r="M113" s="993">
        <v>0</v>
      </c>
      <c r="N113" s="993">
        <v>0.17749799999999999</v>
      </c>
      <c r="O113" s="993">
        <v>0.17749799999999999</v>
      </c>
      <c r="P113" s="993">
        <v>0.17749799999999999</v>
      </c>
      <c r="Q113" s="993">
        <v>0</v>
      </c>
      <c r="R113" s="993">
        <v>0</v>
      </c>
      <c r="S113" s="993">
        <v>0</v>
      </c>
      <c r="T113" s="993">
        <v>0</v>
      </c>
      <c r="U113" s="993">
        <v>0</v>
      </c>
      <c r="V113" s="993">
        <v>0</v>
      </c>
      <c r="W113" s="993">
        <v>0</v>
      </c>
      <c r="X113" s="993">
        <v>0</v>
      </c>
      <c r="Y113" s="993">
        <v>0</v>
      </c>
      <c r="Z113" s="993">
        <v>0</v>
      </c>
      <c r="AA113" s="993">
        <v>0</v>
      </c>
      <c r="AB113" s="993">
        <v>0</v>
      </c>
      <c r="AC113" s="993">
        <v>0</v>
      </c>
      <c r="AD113" s="993">
        <v>0</v>
      </c>
      <c r="AE113" s="993">
        <v>0</v>
      </c>
      <c r="AF113" s="993">
        <v>0</v>
      </c>
      <c r="AG113" s="993">
        <v>0</v>
      </c>
      <c r="AH113" s="993">
        <v>0</v>
      </c>
      <c r="AI113" s="993">
        <v>0</v>
      </c>
      <c r="AJ113" s="993">
        <v>0</v>
      </c>
      <c r="AK113" s="993">
        <v>0</v>
      </c>
      <c r="AL113" s="993">
        <v>0</v>
      </c>
      <c r="AM113" s="993">
        <v>0</v>
      </c>
      <c r="AN113" s="993">
        <v>0</v>
      </c>
      <c r="AO113" s="994">
        <v>0</v>
      </c>
      <c r="AP113" s="983"/>
      <c r="AQ113" s="992">
        <v>0</v>
      </c>
      <c r="AR113" s="993">
        <v>0</v>
      </c>
      <c r="AS113" s="993">
        <v>10467.69231</v>
      </c>
      <c r="AT113" s="993">
        <v>10467.69231</v>
      </c>
      <c r="AU113" s="993">
        <v>10467.69231</v>
      </c>
      <c r="AV113" s="993">
        <v>0</v>
      </c>
      <c r="AW113" s="993">
        <v>0</v>
      </c>
      <c r="AX113" s="993">
        <v>0</v>
      </c>
      <c r="AY113" s="993">
        <v>0</v>
      </c>
      <c r="AZ113" s="993">
        <v>0</v>
      </c>
      <c r="BA113" s="993">
        <v>0</v>
      </c>
      <c r="BB113" s="993">
        <v>0</v>
      </c>
      <c r="BC113" s="993">
        <v>0</v>
      </c>
      <c r="BD113" s="993">
        <v>0</v>
      </c>
      <c r="BE113" s="993">
        <v>0</v>
      </c>
      <c r="BF113" s="993">
        <v>0</v>
      </c>
      <c r="BG113" s="993">
        <v>0</v>
      </c>
      <c r="BH113" s="993">
        <v>0</v>
      </c>
      <c r="BI113" s="993">
        <v>0</v>
      </c>
      <c r="BJ113" s="993">
        <v>0</v>
      </c>
      <c r="BK113" s="993">
        <v>0</v>
      </c>
      <c r="BL113" s="993">
        <v>0</v>
      </c>
      <c r="BM113" s="993">
        <v>0</v>
      </c>
      <c r="BN113" s="993">
        <v>0</v>
      </c>
      <c r="BO113" s="993">
        <v>0</v>
      </c>
      <c r="BP113" s="993">
        <v>0</v>
      </c>
      <c r="BQ113" s="993">
        <v>0</v>
      </c>
      <c r="BR113" s="993">
        <v>0</v>
      </c>
      <c r="BS113" s="993">
        <v>0</v>
      </c>
      <c r="BT113" s="994">
        <v>0</v>
      </c>
      <c r="BU113" s="160"/>
    </row>
    <row r="114" spans="2:73" ht="8.25" customHeight="1">
      <c r="B114" s="1001"/>
      <c r="C114" s="1001"/>
      <c r="D114" s="1001"/>
      <c r="E114" s="1001"/>
      <c r="F114" s="1001"/>
      <c r="G114" s="1001"/>
      <c r="H114" s="1001"/>
      <c r="I114" s="1002"/>
      <c r="J114" s="1002"/>
      <c r="K114" s="1003"/>
      <c r="L114" s="1004"/>
      <c r="M114" s="1005"/>
      <c r="N114" s="1005"/>
      <c r="O114" s="1005"/>
      <c r="P114" s="1005"/>
      <c r="Q114" s="1005"/>
      <c r="R114" s="1005"/>
      <c r="S114" s="1005"/>
      <c r="T114" s="1005"/>
      <c r="U114" s="1005"/>
      <c r="V114" s="1005"/>
      <c r="W114" s="1005"/>
      <c r="X114" s="1005"/>
      <c r="Y114" s="1005"/>
      <c r="Z114" s="1005"/>
      <c r="AA114" s="1005"/>
      <c r="AB114" s="1005"/>
      <c r="AC114" s="1005"/>
      <c r="AD114" s="1005"/>
      <c r="AE114" s="1005"/>
      <c r="AF114" s="1005"/>
      <c r="AG114" s="1005"/>
      <c r="AH114" s="1005"/>
      <c r="AI114" s="1005"/>
      <c r="AJ114" s="1005"/>
      <c r="AK114" s="1005"/>
      <c r="AL114" s="1005"/>
      <c r="AM114" s="1005"/>
      <c r="AN114" s="1005"/>
      <c r="AO114" s="1006"/>
      <c r="AP114" s="1007"/>
      <c r="AQ114" s="1018"/>
      <c r="AR114" s="1019"/>
      <c r="AS114" s="1019"/>
      <c r="AT114" s="1019"/>
      <c r="AU114" s="1019"/>
      <c r="AV114" s="1019"/>
      <c r="AW114" s="1019"/>
      <c r="AX114" s="1019"/>
      <c r="AY114" s="1019"/>
      <c r="AZ114" s="1019"/>
      <c r="BA114" s="1019"/>
      <c r="BB114" s="1019"/>
      <c r="BC114" s="1019"/>
      <c r="BD114" s="1019"/>
      <c r="BE114" s="1019"/>
      <c r="BF114" s="1019"/>
      <c r="BG114" s="1019"/>
      <c r="BH114" s="1019"/>
      <c r="BI114" s="1019"/>
      <c r="BJ114" s="1019"/>
      <c r="BK114" s="1019"/>
      <c r="BL114" s="1019"/>
      <c r="BM114" s="1019"/>
      <c r="BN114" s="1019"/>
      <c r="BO114" s="1019"/>
      <c r="BP114" s="1019"/>
      <c r="BQ114" s="1019"/>
      <c r="BR114" s="1019"/>
      <c r="BS114" s="1019"/>
      <c r="BT114" s="1020"/>
      <c r="BU114" s="160"/>
    </row>
    <row r="115" spans="2:73" ht="15.75">
      <c r="B115" s="681" t="s">
        <v>815</v>
      </c>
      <c r="C115" s="681" t="s">
        <v>817</v>
      </c>
      <c r="D115" s="681" t="s">
        <v>818</v>
      </c>
      <c r="E115" s="681" t="s">
        <v>824</v>
      </c>
      <c r="F115" s="681" t="s">
        <v>829</v>
      </c>
      <c r="G115" s="681" t="s">
        <v>826</v>
      </c>
      <c r="H115" s="681">
        <v>2009</v>
      </c>
      <c r="I115" s="635" t="s">
        <v>579</v>
      </c>
      <c r="J115" s="635" t="s">
        <v>590</v>
      </c>
      <c r="K115" s="624"/>
      <c r="L115" s="992">
        <v>0</v>
      </c>
      <c r="M115" s="993">
        <v>0</v>
      </c>
      <c r="N115" s="993">
        <v>0</v>
      </c>
      <c r="O115" s="993">
        <v>1.68415</v>
      </c>
      <c r="P115" s="993">
        <v>0</v>
      </c>
      <c r="Q115" s="993">
        <v>0</v>
      </c>
      <c r="R115" s="993">
        <v>0</v>
      </c>
      <c r="S115" s="993">
        <v>0</v>
      </c>
      <c r="T115" s="993">
        <v>0</v>
      </c>
      <c r="U115" s="993">
        <v>0</v>
      </c>
      <c r="V115" s="993">
        <v>0</v>
      </c>
      <c r="W115" s="993">
        <v>0</v>
      </c>
      <c r="X115" s="993">
        <v>0</v>
      </c>
      <c r="Y115" s="993">
        <v>0</v>
      </c>
      <c r="Z115" s="993">
        <v>0</v>
      </c>
      <c r="AA115" s="993">
        <v>0</v>
      </c>
      <c r="AB115" s="993">
        <v>0</v>
      </c>
      <c r="AC115" s="993">
        <v>0</v>
      </c>
      <c r="AD115" s="993">
        <v>0</v>
      </c>
      <c r="AE115" s="993">
        <v>0</v>
      </c>
      <c r="AF115" s="993">
        <v>0</v>
      </c>
      <c r="AG115" s="993">
        <v>0</v>
      </c>
      <c r="AH115" s="993">
        <v>0</v>
      </c>
      <c r="AI115" s="993">
        <v>0</v>
      </c>
      <c r="AJ115" s="993">
        <v>0</v>
      </c>
      <c r="AK115" s="993">
        <v>0</v>
      </c>
      <c r="AL115" s="993">
        <v>0</v>
      </c>
      <c r="AM115" s="993">
        <v>0</v>
      </c>
      <c r="AN115" s="993">
        <v>0</v>
      </c>
      <c r="AO115" s="994">
        <v>0</v>
      </c>
      <c r="AP115" s="983"/>
      <c r="AQ115" s="995">
        <v>0</v>
      </c>
      <c r="AR115" s="996">
        <v>0</v>
      </c>
      <c r="AS115" s="996">
        <v>0</v>
      </c>
      <c r="AT115" s="996">
        <v>0</v>
      </c>
      <c r="AU115" s="996">
        <v>0</v>
      </c>
      <c r="AV115" s="996">
        <v>0</v>
      </c>
      <c r="AW115" s="996">
        <v>0</v>
      </c>
      <c r="AX115" s="996">
        <v>0</v>
      </c>
      <c r="AY115" s="996">
        <v>0</v>
      </c>
      <c r="AZ115" s="996">
        <v>0</v>
      </c>
      <c r="BA115" s="996">
        <v>0</v>
      </c>
      <c r="BB115" s="996">
        <v>0</v>
      </c>
      <c r="BC115" s="996">
        <v>0</v>
      </c>
      <c r="BD115" s="996">
        <v>0</v>
      </c>
      <c r="BE115" s="996">
        <v>0</v>
      </c>
      <c r="BF115" s="996">
        <v>0</v>
      </c>
      <c r="BG115" s="996">
        <v>0</v>
      </c>
      <c r="BH115" s="996">
        <v>0</v>
      </c>
      <c r="BI115" s="996">
        <v>0</v>
      </c>
      <c r="BJ115" s="996">
        <v>0</v>
      </c>
      <c r="BK115" s="996">
        <v>0</v>
      </c>
      <c r="BL115" s="996">
        <v>0</v>
      </c>
      <c r="BM115" s="996">
        <v>0</v>
      </c>
      <c r="BN115" s="996">
        <v>0</v>
      </c>
      <c r="BO115" s="996">
        <v>0</v>
      </c>
      <c r="BP115" s="996">
        <v>0</v>
      </c>
      <c r="BQ115" s="996">
        <v>0</v>
      </c>
      <c r="BR115" s="996">
        <v>0</v>
      </c>
      <c r="BS115" s="996">
        <v>0</v>
      </c>
      <c r="BT115" s="997">
        <v>0</v>
      </c>
      <c r="BU115" s="160"/>
    </row>
    <row r="116" spans="2:73" ht="15.75">
      <c r="B116" s="681" t="s">
        <v>815</v>
      </c>
      <c r="C116" s="681" t="s">
        <v>816</v>
      </c>
      <c r="D116" s="681" t="s">
        <v>41</v>
      </c>
      <c r="E116" s="681" t="s">
        <v>824</v>
      </c>
      <c r="F116" s="681" t="s">
        <v>28</v>
      </c>
      <c r="G116" s="681" t="s">
        <v>826</v>
      </c>
      <c r="H116" s="681">
        <v>2007</v>
      </c>
      <c r="I116" s="635" t="s">
        <v>579</v>
      </c>
      <c r="J116" s="635" t="s">
        <v>590</v>
      </c>
      <c r="K116" s="624"/>
      <c r="L116" s="992">
        <v>0</v>
      </c>
      <c r="M116" s="993">
        <v>0</v>
      </c>
      <c r="N116" s="993">
        <v>0</v>
      </c>
      <c r="O116" s="993">
        <v>3.162048</v>
      </c>
      <c r="P116" s="993">
        <v>0</v>
      </c>
      <c r="Q116" s="993">
        <v>0</v>
      </c>
      <c r="R116" s="993">
        <v>0</v>
      </c>
      <c r="S116" s="993">
        <v>0</v>
      </c>
      <c r="T116" s="993">
        <v>0</v>
      </c>
      <c r="U116" s="993">
        <v>0</v>
      </c>
      <c r="V116" s="993">
        <v>0</v>
      </c>
      <c r="W116" s="993">
        <v>0</v>
      </c>
      <c r="X116" s="993">
        <v>0</v>
      </c>
      <c r="Y116" s="993">
        <v>0</v>
      </c>
      <c r="Z116" s="993">
        <v>0</v>
      </c>
      <c r="AA116" s="993">
        <v>0</v>
      </c>
      <c r="AB116" s="993">
        <v>0</v>
      </c>
      <c r="AC116" s="993">
        <v>0</v>
      </c>
      <c r="AD116" s="993">
        <v>0</v>
      </c>
      <c r="AE116" s="993">
        <v>0</v>
      </c>
      <c r="AF116" s="993">
        <v>0</v>
      </c>
      <c r="AG116" s="993">
        <v>0</v>
      </c>
      <c r="AH116" s="993">
        <v>0</v>
      </c>
      <c r="AI116" s="993">
        <v>0</v>
      </c>
      <c r="AJ116" s="993">
        <v>0</v>
      </c>
      <c r="AK116" s="993">
        <v>0</v>
      </c>
      <c r="AL116" s="993">
        <v>0</v>
      </c>
      <c r="AM116" s="993">
        <v>0</v>
      </c>
      <c r="AN116" s="993">
        <v>0</v>
      </c>
      <c r="AO116" s="994">
        <v>0</v>
      </c>
      <c r="AP116" s="983"/>
      <c r="AQ116" s="998">
        <v>0</v>
      </c>
      <c r="AR116" s="999">
        <v>0</v>
      </c>
      <c r="AS116" s="999">
        <v>0</v>
      </c>
      <c r="AT116" s="999">
        <v>0</v>
      </c>
      <c r="AU116" s="999">
        <v>0</v>
      </c>
      <c r="AV116" s="999">
        <v>0</v>
      </c>
      <c r="AW116" s="999">
        <v>0</v>
      </c>
      <c r="AX116" s="999">
        <v>0</v>
      </c>
      <c r="AY116" s="999">
        <v>0</v>
      </c>
      <c r="AZ116" s="999">
        <v>0</v>
      </c>
      <c r="BA116" s="999">
        <v>0</v>
      </c>
      <c r="BB116" s="999">
        <v>0</v>
      </c>
      <c r="BC116" s="999">
        <v>0</v>
      </c>
      <c r="BD116" s="999">
        <v>0</v>
      </c>
      <c r="BE116" s="999">
        <v>0</v>
      </c>
      <c r="BF116" s="999">
        <v>0</v>
      </c>
      <c r="BG116" s="999">
        <v>0</v>
      </c>
      <c r="BH116" s="999">
        <v>0</v>
      </c>
      <c r="BI116" s="999">
        <v>0</v>
      </c>
      <c r="BJ116" s="999">
        <v>0</v>
      </c>
      <c r="BK116" s="999">
        <v>0</v>
      </c>
      <c r="BL116" s="999">
        <v>0</v>
      </c>
      <c r="BM116" s="999">
        <v>0</v>
      </c>
      <c r="BN116" s="999">
        <v>0</v>
      </c>
      <c r="BO116" s="999">
        <v>0</v>
      </c>
      <c r="BP116" s="999">
        <v>0</v>
      </c>
      <c r="BQ116" s="999">
        <v>0</v>
      </c>
      <c r="BR116" s="999">
        <v>0</v>
      </c>
      <c r="BS116" s="999">
        <v>0</v>
      </c>
      <c r="BT116" s="1000">
        <v>0</v>
      </c>
      <c r="BU116" s="160"/>
    </row>
    <row r="117" spans="2:73" ht="15.75">
      <c r="B117" s="681" t="s">
        <v>815</v>
      </c>
      <c r="C117" s="681" t="s">
        <v>816</v>
      </c>
      <c r="D117" s="681" t="s">
        <v>41</v>
      </c>
      <c r="E117" s="681" t="s">
        <v>824</v>
      </c>
      <c r="F117" s="681" t="s">
        <v>28</v>
      </c>
      <c r="G117" s="681" t="s">
        <v>826</v>
      </c>
      <c r="H117" s="681">
        <v>2008</v>
      </c>
      <c r="I117" s="635" t="s">
        <v>579</v>
      </c>
      <c r="J117" s="635" t="s">
        <v>590</v>
      </c>
      <c r="K117" s="624"/>
      <c r="L117" s="992">
        <v>0</v>
      </c>
      <c r="M117" s="993">
        <v>0</v>
      </c>
      <c r="N117" s="993">
        <v>0</v>
      </c>
      <c r="O117" s="993">
        <v>22.134340000000002</v>
      </c>
      <c r="P117" s="993">
        <v>0</v>
      </c>
      <c r="Q117" s="993">
        <v>0</v>
      </c>
      <c r="R117" s="993">
        <v>0</v>
      </c>
      <c r="S117" s="993">
        <v>0</v>
      </c>
      <c r="T117" s="993">
        <v>0</v>
      </c>
      <c r="U117" s="993">
        <v>0</v>
      </c>
      <c r="V117" s="993">
        <v>0</v>
      </c>
      <c r="W117" s="993">
        <v>0</v>
      </c>
      <c r="X117" s="993">
        <v>0</v>
      </c>
      <c r="Y117" s="993">
        <v>0</v>
      </c>
      <c r="Z117" s="993">
        <v>0</v>
      </c>
      <c r="AA117" s="993">
        <v>0</v>
      </c>
      <c r="AB117" s="993">
        <v>0</v>
      </c>
      <c r="AC117" s="993">
        <v>0</v>
      </c>
      <c r="AD117" s="993">
        <v>0</v>
      </c>
      <c r="AE117" s="993">
        <v>0</v>
      </c>
      <c r="AF117" s="993">
        <v>0</v>
      </c>
      <c r="AG117" s="993">
        <v>0</v>
      </c>
      <c r="AH117" s="993">
        <v>0</v>
      </c>
      <c r="AI117" s="993">
        <v>0</v>
      </c>
      <c r="AJ117" s="993">
        <v>0</v>
      </c>
      <c r="AK117" s="993">
        <v>0</v>
      </c>
      <c r="AL117" s="993">
        <v>0</v>
      </c>
      <c r="AM117" s="993">
        <v>0</v>
      </c>
      <c r="AN117" s="993">
        <v>0</v>
      </c>
      <c r="AO117" s="994">
        <v>0</v>
      </c>
      <c r="AP117" s="983"/>
      <c r="AQ117" s="992">
        <v>0</v>
      </c>
      <c r="AR117" s="993">
        <v>0</v>
      </c>
      <c r="AS117" s="993">
        <v>0</v>
      </c>
      <c r="AT117" s="993">
        <v>0</v>
      </c>
      <c r="AU117" s="993">
        <v>0</v>
      </c>
      <c r="AV117" s="993">
        <v>0</v>
      </c>
      <c r="AW117" s="993">
        <v>0</v>
      </c>
      <c r="AX117" s="993">
        <v>0</v>
      </c>
      <c r="AY117" s="993">
        <v>0</v>
      </c>
      <c r="AZ117" s="993">
        <v>0</v>
      </c>
      <c r="BA117" s="993">
        <v>0</v>
      </c>
      <c r="BB117" s="993">
        <v>0</v>
      </c>
      <c r="BC117" s="993">
        <v>0</v>
      </c>
      <c r="BD117" s="993">
        <v>0</v>
      </c>
      <c r="BE117" s="993">
        <v>0</v>
      </c>
      <c r="BF117" s="993">
        <v>0</v>
      </c>
      <c r="BG117" s="993">
        <v>0</v>
      </c>
      <c r="BH117" s="993">
        <v>0</v>
      </c>
      <c r="BI117" s="993">
        <v>0</v>
      </c>
      <c r="BJ117" s="993">
        <v>0</v>
      </c>
      <c r="BK117" s="993">
        <v>0</v>
      </c>
      <c r="BL117" s="993">
        <v>0</v>
      </c>
      <c r="BM117" s="993">
        <v>0</v>
      </c>
      <c r="BN117" s="993">
        <v>0</v>
      </c>
      <c r="BO117" s="993">
        <v>0</v>
      </c>
      <c r="BP117" s="993">
        <v>0</v>
      </c>
      <c r="BQ117" s="993">
        <v>0</v>
      </c>
      <c r="BR117" s="993">
        <v>0</v>
      </c>
      <c r="BS117" s="993">
        <v>0</v>
      </c>
      <c r="BT117" s="994">
        <v>0</v>
      </c>
      <c r="BU117" s="160"/>
    </row>
    <row r="118" spans="2:73" ht="15.75">
      <c r="B118" s="681" t="s">
        <v>815</v>
      </c>
      <c r="C118" s="681" t="s">
        <v>816</v>
      </c>
      <c r="D118" s="681" t="s">
        <v>41</v>
      </c>
      <c r="E118" s="681" t="s">
        <v>824</v>
      </c>
      <c r="F118" s="681" t="s">
        <v>28</v>
      </c>
      <c r="G118" s="681" t="s">
        <v>826</v>
      </c>
      <c r="H118" s="681">
        <v>2009</v>
      </c>
      <c r="I118" s="635" t="s">
        <v>579</v>
      </c>
      <c r="J118" s="635" t="s">
        <v>590</v>
      </c>
      <c r="K118" s="624"/>
      <c r="L118" s="992">
        <v>0</v>
      </c>
      <c r="M118" s="993">
        <v>0</v>
      </c>
      <c r="N118" s="993">
        <v>0</v>
      </c>
      <c r="O118" s="993">
        <v>33.025840000000002</v>
      </c>
      <c r="P118" s="993">
        <v>0</v>
      </c>
      <c r="Q118" s="993">
        <v>0</v>
      </c>
      <c r="R118" s="993">
        <v>0</v>
      </c>
      <c r="S118" s="993">
        <v>0</v>
      </c>
      <c r="T118" s="993">
        <v>0</v>
      </c>
      <c r="U118" s="993">
        <v>0</v>
      </c>
      <c r="V118" s="993">
        <v>0</v>
      </c>
      <c r="W118" s="993">
        <v>0</v>
      </c>
      <c r="X118" s="993">
        <v>0</v>
      </c>
      <c r="Y118" s="993">
        <v>0</v>
      </c>
      <c r="Z118" s="993">
        <v>0</v>
      </c>
      <c r="AA118" s="993">
        <v>0</v>
      </c>
      <c r="AB118" s="993">
        <v>0</v>
      </c>
      <c r="AC118" s="993">
        <v>0</v>
      </c>
      <c r="AD118" s="993">
        <v>0</v>
      </c>
      <c r="AE118" s="993">
        <v>0</v>
      </c>
      <c r="AF118" s="993">
        <v>0</v>
      </c>
      <c r="AG118" s="993">
        <v>0</v>
      </c>
      <c r="AH118" s="993">
        <v>0</v>
      </c>
      <c r="AI118" s="993">
        <v>0</v>
      </c>
      <c r="AJ118" s="993">
        <v>0</v>
      </c>
      <c r="AK118" s="993">
        <v>0</v>
      </c>
      <c r="AL118" s="993">
        <v>0</v>
      </c>
      <c r="AM118" s="993">
        <v>0</v>
      </c>
      <c r="AN118" s="993">
        <v>0</v>
      </c>
      <c r="AO118" s="994">
        <v>0</v>
      </c>
      <c r="AP118" s="983"/>
      <c r="AQ118" s="992">
        <v>0</v>
      </c>
      <c r="AR118" s="993">
        <v>0</v>
      </c>
      <c r="AS118" s="993">
        <v>0</v>
      </c>
      <c r="AT118" s="993">
        <v>0</v>
      </c>
      <c r="AU118" s="993">
        <v>0</v>
      </c>
      <c r="AV118" s="993">
        <v>0</v>
      </c>
      <c r="AW118" s="993">
        <v>0</v>
      </c>
      <c r="AX118" s="993">
        <v>0</v>
      </c>
      <c r="AY118" s="993">
        <v>0</v>
      </c>
      <c r="AZ118" s="993">
        <v>0</v>
      </c>
      <c r="BA118" s="993">
        <v>0</v>
      </c>
      <c r="BB118" s="993">
        <v>0</v>
      </c>
      <c r="BC118" s="993">
        <v>0</v>
      </c>
      <c r="BD118" s="993">
        <v>0</v>
      </c>
      <c r="BE118" s="993">
        <v>0</v>
      </c>
      <c r="BF118" s="993">
        <v>0</v>
      </c>
      <c r="BG118" s="993">
        <v>0</v>
      </c>
      <c r="BH118" s="993">
        <v>0</v>
      </c>
      <c r="BI118" s="993">
        <v>0</v>
      </c>
      <c r="BJ118" s="993">
        <v>0</v>
      </c>
      <c r="BK118" s="993">
        <v>0</v>
      </c>
      <c r="BL118" s="993">
        <v>0</v>
      </c>
      <c r="BM118" s="993">
        <v>0</v>
      </c>
      <c r="BN118" s="993">
        <v>0</v>
      </c>
      <c r="BO118" s="993">
        <v>0</v>
      </c>
      <c r="BP118" s="993">
        <v>0</v>
      </c>
      <c r="BQ118" s="993">
        <v>0</v>
      </c>
      <c r="BR118" s="993">
        <v>0</v>
      </c>
      <c r="BS118" s="993">
        <v>0</v>
      </c>
      <c r="BT118" s="994">
        <v>0</v>
      </c>
      <c r="BU118" s="160"/>
    </row>
    <row r="119" spans="2:73" ht="15.75">
      <c r="B119" s="681" t="s">
        <v>815</v>
      </c>
      <c r="C119" s="681" t="s">
        <v>816</v>
      </c>
      <c r="D119" s="681" t="s">
        <v>41</v>
      </c>
      <c r="E119" s="681" t="s">
        <v>824</v>
      </c>
      <c r="F119" s="681" t="s">
        <v>28</v>
      </c>
      <c r="G119" s="681" t="s">
        <v>826</v>
      </c>
      <c r="H119" s="681">
        <v>2010</v>
      </c>
      <c r="I119" s="635" t="s">
        <v>579</v>
      </c>
      <c r="J119" s="635" t="s">
        <v>590</v>
      </c>
      <c r="K119" s="624"/>
      <c r="L119" s="992">
        <v>0</v>
      </c>
      <c r="M119" s="993">
        <v>0</v>
      </c>
      <c r="N119" s="993">
        <v>0</v>
      </c>
      <c r="O119" s="993">
        <v>80.105819999999994</v>
      </c>
      <c r="P119" s="993">
        <v>0</v>
      </c>
      <c r="Q119" s="993">
        <v>0</v>
      </c>
      <c r="R119" s="993">
        <v>0</v>
      </c>
      <c r="S119" s="993">
        <v>0</v>
      </c>
      <c r="T119" s="993">
        <v>0</v>
      </c>
      <c r="U119" s="993">
        <v>0</v>
      </c>
      <c r="V119" s="993">
        <v>0</v>
      </c>
      <c r="W119" s="993">
        <v>0</v>
      </c>
      <c r="X119" s="993">
        <v>0</v>
      </c>
      <c r="Y119" s="993">
        <v>0</v>
      </c>
      <c r="Z119" s="993">
        <v>0</v>
      </c>
      <c r="AA119" s="993">
        <v>0</v>
      </c>
      <c r="AB119" s="993">
        <v>0</v>
      </c>
      <c r="AC119" s="993">
        <v>0</v>
      </c>
      <c r="AD119" s="993">
        <v>0</v>
      </c>
      <c r="AE119" s="993">
        <v>0</v>
      </c>
      <c r="AF119" s="993">
        <v>0</v>
      </c>
      <c r="AG119" s="993">
        <v>0</v>
      </c>
      <c r="AH119" s="993">
        <v>0</v>
      </c>
      <c r="AI119" s="993">
        <v>0</v>
      </c>
      <c r="AJ119" s="993">
        <v>0</v>
      </c>
      <c r="AK119" s="993">
        <v>0</v>
      </c>
      <c r="AL119" s="993">
        <v>0</v>
      </c>
      <c r="AM119" s="993">
        <v>0</v>
      </c>
      <c r="AN119" s="993">
        <v>0</v>
      </c>
      <c r="AO119" s="994">
        <v>0</v>
      </c>
      <c r="AP119" s="983"/>
      <c r="AQ119" s="992">
        <v>0</v>
      </c>
      <c r="AR119" s="993">
        <v>0</v>
      </c>
      <c r="AS119" s="993">
        <v>0</v>
      </c>
      <c r="AT119" s="993">
        <v>0</v>
      </c>
      <c r="AU119" s="993">
        <v>0</v>
      </c>
      <c r="AV119" s="993">
        <v>0</v>
      </c>
      <c r="AW119" s="993">
        <v>0</v>
      </c>
      <c r="AX119" s="993">
        <v>0</v>
      </c>
      <c r="AY119" s="993">
        <v>0</v>
      </c>
      <c r="AZ119" s="993">
        <v>0</v>
      </c>
      <c r="BA119" s="993">
        <v>0</v>
      </c>
      <c r="BB119" s="993">
        <v>0</v>
      </c>
      <c r="BC119" s="993">
        <v>0</v>
      </c>
      <c r="BD119" s="993">
        <v>0</v>
      </c>
      <c r="BE119" s="993">
        <v>0</v>
      </c>
      <c r="BF119" s="993">
        <v>0</v>
      </c>
      <c r="BG119" s="993">
        <v>0</v>
      </c>
      <c r="BH119" s="993">
        <v>0</v>
      </c>
      <c r="BI119" s="993">
        <v>0</v>
      </c>
      <c r="BJ119" s="993">
        <v>0</v>
      </c>
      <c r="BK119" s="993">
        <v>0</v>
      </c>
      <c r="BL119" s="993">
        <v>0</v>
      </c>
      <c r="BM119" s="993">
        <v>0</v>
      </c>
      <c r="BN119" s="993">
        <v>0</v>
      </c>
      <c r="BO119" s="993">
        <v>0</v>
      </c>
      <c r="BP119" s="993">
        <v>0</v>
      </c>
      <c r="BQ119" s="993">
        <v>0</v>
      </c>
      <c r="BR119" s="993">
        <v>0</v>
      </c>
      <c r="BS119" s="993">
        <v>0</v>
      </c>
      <c r="BT119" s="994">
        <v>0</v>
      </c>
      <c r="BU119" s="160"/>
    </row>
    <row r="120" spans="2:73">
      <c r="B120" s="681" t="s">
        <v>815</v>
      </c>
      <c r="C120" s="681" t="s">
        <v>816</v>
      </c>
      <c r="D120" s="681" t="s">
        <v>41</v>
      </c>
      <c r="E120" s="681" t="s">
        <v>824</v>
      </c>
      <c r="F120" s="681" t="s">
        <v>28</v>
      </c>
      <c r="G120" s="681" t="s">
        <v>826</v>
      </c>
      <c r="H120" s="681">
        <v>2011</v>
      </c>
      <c r="I120" s="635" t="s">
        <v>579</v>
      </c>
      <c r="J120" s="635" t="s">
        <v>590</v>
      </c>
      <c r="K120" s="624"/>
      <c r="L120" s="992">
        <v>0</v>
      </c>
      <c r="M120" s="993">
        <v>0</v>
      </c>
      <c r="N120" s="993">
        <v>0</v>
      </c>
      <c r="O120" s="993">
        <v>53.052149999999997</v>
      </c>
      <c r="P120" s="993">
        <v>0</v>
      </c>
      <c r="Q120" s="993">
        <v>0</v>
      </c>
      <c r="R120" s="993">
        <v>0</v>
      </c>
      <c r="S120" s="993">
        <v>0</v>
      </c>
      <c r="T120" s="993">
        <v>0</v>
      </c>
      <c r="U120" s="993">
        <v>0</v>
      </c>
      <c r="V120" s="993">
        <v>0</v>
      </c>
      <c r="W120" s="993">
        <v>0</v>
      </c>
      <c r="X120" s="993">
        <v>0</v>
      </c>
      <c r="Y120" s="993">
        <v>0</v>
      </c>
      <c r="Z120" s="993">
        <v>0</v>
      </c>
      <c r="AA120" s="993">
        <v>0</v>
      </c>
      <c r="AB120" s="993">
        <v>0</v>
      </c>
      <c r="AC120" s="993">
        <v>0</v>
      </c>
      <c r="AD120" s="993">
        <v>0</v>
      </c>
      <c r="AE120" s="993">
        <v>0</v>
      </c>
      <c r="AF120" s="993">
        <v>0</v>
      </c>
      <c r="AG120" s="993">
        <v>0</v>
      </c>
      <c r="AH120" s="993">
        <v>0</v>
      </c>
      <c r="AI120" s="993">
        <v>0</v>
      </c>
      <c r="AJ120" s="993">
        <v>0</v>
      </c>
      <c r="AK120" s="993">
        <v>0</v>
      </c>
      <c r="AL120" s="993">
        <v>0</v>
      </c>
      <c r="AM120" s="993">
        <v>0</v>
      </c>
      <c r="AN120" s="993">
        <v>0</v>
      </c>
      <c r="AO120" s="994">
        <v>0</v>
      </c>
      <c r="AP120" s="983"/>
      <c r="AQ120" s="992">
        <v>0</v>
      </c>
      <c r="AR120" s="993">
        <v>0</v>
      </c>
      <c r="AS120" s="993">
        <v>0</v>
      </c>
      <c r="AT120" s="993">
        <v>0</v>
      </c>
      <c r="AU120" s="993">
        <v>0</v>
      </c>
      <c r="AV120" s="993">
        <v>0</v>
      </c>
      <c r="AW120" s="993">
        <v>0</v>
      </c>
      <c r="AX120" s="993">
        <v>0</v>
      </c>
      <c r="AY120" s="993">
        <v>0</v>
      </c>
      <c r="AZ120" s="993">
        <v>0</v>
      </c>
      <c r="BA120" s="993">
        <v>0</v>
      </c>
      <c r="BB120" s="993">
        <v>0</v>
      </c>
      <c r="BC120" s="993">
        <v>0</v>
      </c>
      <c r="BD120" s="993">
        <v>0</v>
      </c>
      <c r="BE120" s="993">
        <v>0</v>
      </c>
      <c r="BF120" s="993">
        <v>0</v>
      </c>
      <c r="BG120" s="993">
        <v>0</v>
      </c>
      <c r="BH120" s="993">
        <v>0</v>
      </c>
      <c r="BI120" s="993">
        <v>0</v>
      </c>
      <c r="BJ120" s="993">
        <v>0</v>
      </c>
      <c r="BK120" s="993">
        <v>0</v>
      </c>
      <c r="BL120" s="993">
        <v>0</v>
      </c>
      <c r="BM120" s="993">
        <v>0</v>
      </c>
      <c r="BN120" s="993">
        <v>0</v>
      </c>
      <c r="BO120" s="993">
        <v>0</v>
      </c>
      <c r="BP120" s="993">
        <v>0</v>
      </c>
      <c r="BQ120" s="993">
        <v>0</v>
      </c>
      <c r="BR120" s="993">
        <v>0</v>
      </c>
      <c r="BS120" s="993">
        <v>0</v>
      </c>
      <c r="BT120" s="994">
        <v>0</v>
      </c>
    </row>
    <row r="121" spans="2:73" ht="8.25" customHeight="1">
      <c r="B121" s="1001"/>
      <c r="C121" s="1001"/>
      <c r="D121" s="1001"/>
      <c r="E121" s="1001"/>
      <c r="F121" s="1001"/>
      <c r="G121" s="1001"/>
      <c r="H121" s="1001"/>
      <c r="I121" s="1002"/>
      <c r="J121" s="1002"/>
      <c r="K121" s="1003"/>
      <c r="L121" s="1004"/>
      <c r="M121" s="1005"/>
      <c r="N121" s="1005"/>
      <c r="O121" s="1005"/>
      <c r="P121" s="1005"/>
      <c r="Q121" s="1005"/>
      <c r="R121" s="1005"/>
      <c r="S121" s="1005"/>
      <c r="T121" s="1005"/>
      <c r="U121" s="1005"/>
      <c r="V121" s="1005"/>
      <c r="W121" s="1005"/>
      <c r="X121" s="1005"/>
      <c r="Y121" s="1005"/>
      <c r="Z121" s="1005"/>
      <c r="AA121" s="1005"/>
      <c r="AB121" s="1005"/>
      <c r="AC121" s="1005"/>
      <c r="AD121" s="1005"/>
      <c r="AE121" s="1005"/>
      <c r="AF121" s="1005"/>
      <c r="AG121" s="1005"/>
      <c r="AH121" s="1005"/>
      <c r="AI121" s="1005"/>
      <c r="AJ121" s="1005"/>
      <c r="AK121" s="1005"/>
      <c r="AL121" s="1005"/>
      <c r="AM121" s="1005"/>
      <c r="AN121" s="1005"/>
      <c r="AO121" s="1006"/>
      <c r="AP121" s="1007"/>
      <c r="AQ121" s="1004"/>
      <c r="AR121" s="1005"/>
      <c r="AS121" s="1005"/>
      <c r="AT121" s="1005"/>
      <c r="AU121" s="1005"/>
      <c r="AV121" s="1005"/>
      <c r="AW121" s="1005"/>
      <c r="AX121" s="1005"/>
      <c r="AY121" s="1005"/>
      <c r="AZ121" s="1005"/>
      <c r="BA121" s="1005"/>
      <c r="BB121" s="1005"/>
      <c r="BC121" s="1005"/>
      <c r="BD121" s="1005"/>
      <c r="BE121" s="1005"/>
      <c r="BF121" s="1005"/>
      <c r="BG121" s="1005"/>
      <c r="BH121" s="1005"/>
      <c r="BI121" s="1005"/>
      <c r="BJ121" s="1005"/>
      <c r="BK121" s="1005"/>
      <c r="BL121" s="1005"/>
      <c r="BM121" s="1005"/>
      <c r="BN121" s="1005"/>
      <c r="BO121" s="1005"/>
      <c r="BP121" s="1005"/>
      <c r="BQ121" s="1005"/>
      <c r="BR121" s="1005"/>
      <c r="BS121" s="1005"/>
      <c r="BT121" s="1006"/>
    </row>
    <row r="122" spans="2:73">
      <c r="B122" s="681"/>
      <c r="C122" s="681" t="s">
        <v>28</v>
      </c>
      <c r="D122" s="681" t="s">
        <v>112</v>
      </c>
      <c r="E122" s="681" t="s">
        <v>824</v>
      </c>
      <c r="F122" s="681"/>
      <c r="G122" s="681"/>
      <c r="H122" s="681">
        <v>2015</v>
      </c>
      <c r="I122" s="635" t="s">
        <v>583</v>
      </c>
      <c r="J122" s="635" t="s">
        <v>597</v>
      </c>
      <c r="K122" s="624"/>
      <c r="L122" s="992"/>
      <c r="M122" s="993"/>
      <c r="N122" s="993"/>
      <c r="O122" s="993"/>
      <c r="P122" s="993">
        <v>47</v>
      </c>
      <c r="Q122" s="993">
        <v>46</v>
      </c>
      <c r="R122" s="993">
        <v>46</v>
      </c>
      <c r="S122" s="993">
        <v>46</v>
      </c>
      <c r="T122" s="993">
        <v>46</v>
      </c>
      <c r="U122" s="993">
        <v>46</v>
      </c>
      <c r="V122" s="993">
        <v>46</v>
      </c>
      <c r="W122" s="993">
        <v>46</v>
      </c>
      <c r="X122" s="993">
        <v>46</v>
      </c>
      <c r="Y122" s="993">
        <v>46</v>
      </c>
      <c r="Z122" s="993">
        <v>42</v>
      </c>
      <c r="AA122" s="993">
        <v>42</v>
      </c>
      <c r="AB122" s="993">
        <v>42</v>
      </c>
      <c r="AC122" s="993">
        <v>42</v>
      </c>
      <c r="AD122" s="993">
        <v>42</v>
      </c>
      <c r="AE122" s="993">
        <v>42</v>
      </c>
      <c r="AF122" s="993">
        <v>11</v>
      </c>
      <c r="AG122" s="993">
        <v>11</v>
      </c>
      <c r="AH122" s="993">
        <v>11</v>
      </c>
      <c r="AI122" s="993">
        <v>11</v>
      </c>
      <c r="AJ122" s="993">
        <v>0</v>
      </c>
      <c r="AK122" s="993">
        <v>0</v>
      </c>
      <c r="AL122" s="993">
        <v>0</v>
      </c>
      <c r="AM122" s="993">
        <v>0</v>
      </c>
      <c r="AN122" s="993">
        <v>0</v>
      </c>
      <c r="AO122" s="994">
        <v>0</v>
      </c>
      <c r="AP122" s="983"/>
      <c r="AQ122" s="992"/>
      <c r="AR122" s="993"/>
      <c r="AS122" s="993"/>
      <c r="AT122" s="993"/>
      <c r="AU122" s="993">
        <v>734476</v>
      </c>
      <c r="AV122" s="993">
        <v>728461</v>
      </c>
      <c r="AW122" s="993">
        <v>728461</v>
      </c>
      <c r="AX122" s="993">
        <v>728461</v>
      </c>
      <c r="AY122" s="993">
        <v>728461</v>
      </c>
      <c r="AZ122" s="993">
        <v>728461</v>
      </c>
      <c r="BA122" s="993">
        <v>728461</v>
      </c>
      <c r="BB122" s="993">
        <v>727998</v>
      </c>
      <c r="BC122" s="993">
        <v>727998</v>
      </c>
      <c r="BD122" s="993">
        <v>727998</v>
      </c>
      <c r="BE122" s="993">
        <v>686316</v>
      </c>
      <c r="BF122" s="993">
        <v>683755</v>
      </c>
      <c r="BG122" s="993">
        <v>683755</v>
      </c>
      <c r="BH122" s="993">
        <v>667616</v>
      </c>
      <c r="BI122" s="993">
        <v>667616</v>
      </c>
      <c r="BJ122" s="993">
        <v>665908</v>
      </c>
      <c r="BK122" s="993">
        <v>178775</v>
      </c>
      <c r="BL122" s="993">
        <v>178775</v>
      </c>
      <c r="BM122" s="993">
        <v>178775</v>
      </c>
      <c r="BN122" s="993">
        <v>178775</v>
      </c>
      <c r="BO122" s="993">
        <v>0</v>
      </c>
      <c r="BP122" s="993">
        <v>0</v>
      </c>
      <c r="BQ122" s="993">
        <v>0</v>
      </c>
      <c r="BR122" s="993">
        <v>0</v>
      </c>
      <c r="BS122" s="993">
        <v>0</v>
      </c>
      <c r="BT122" s="994">
        <v>0</v>
      </c>
    </row>
    <row r="123" spans="2:73">
      <c r="B123" s="681"/>
      <c r="C123" s="681" t="s">
        <v>28</v>
      </c>
      <c r="D123" s="681" t="s">
        <v>113</v>
      </c>
      <c r="E123" s="681" t="s">
        <v>824</v>
      </c>
      <c r="F123" s="681"/>
      <c r="G123" s="681"/>
      <c r="H123" s="681">
        <v>2015</v>
      </c>
      <c r="I123" s="635" t="s">
        <v>583</v>
      </c>
      <c r="J123" s="635" t="s">
        <v>597</v>
      </c>
      <c r="K123" s="624"/>
      <c r="L123" s="992"/>
      <c r="M123" s="993"/>
      <c r="N123" s="993"/>
      <c r="O123" s="993"/>
      <c r="P123" s="993">
        <v>124</v>
      </c>
      <c r="Q123" s="993">
        <v>124</v>
      </c>
      <c r="R123" s="993">
        <v>124</v>
      </c>
      <c r="S123" s="993">
        <v>124</v>
      </c>
      <c r="T123" s="993">
        <v>124</v>
      </c>
      <c r="U123" s="993">
        <v>124</v>
      </c>
      <c r="V123" s="993">
        <v>124</v>
      </c>
      <c r="W123" s="993">
        <v>124</v>
      </c>
      <c r="X123" s="993">
        <v>124</v>
      </c>
      <c r="Y123" s="993">
        <v>124</v>
      </c>
      <c r="Z123" s="993">
        <v>124</v>
      </c>
      <c r="AA123" s="993">
        <v>124</v>
      </c>
      <c r="AB123" s="993">
        <v>124</v>
      </c>
      <c r="AC123" s="993">
        <v>124</v>
      </c>
      <c r="AD123" s="993">
        <v>124</v>
      </c>
      <c r="AE123" s="993">
        <v>124</v>
      </c>
      <c r="AF123" s="993">
        <v>124</v>
      </c>
      <c r="AG123" s="993">
        <v>124</v>
      </c>
      <c r="AH123" s="993">
        <v>117</v>
      </c>
      <c r="AI123" s="993">
        <v>0</v>
      </c>
      <c r="AJ123" s="993">
        <v>0</v>
      </c>
      <c r="AK123" s="993">
        <v>0</v>
      </c>
      <c r="AL123" s="993">
        <v>0</v>
      </c>
      <c r="AM123" s="993">
        <v>0</v>
      </c>
      <c r="AN123" s="993">
        <v>0</v>
      </c>
      <c r="AO123" s="994">
        <v>0</v>
      </c>
      <c r="AP123" s="983"/>
      <c r="AQ123" s="992"/>
      <c r="AR123" s="993"/>
      <c r="AS123" s="993"/>
      <c r="AT123" s="993"/>
      <c r="AU123" s="993">
        <v>240796</v>
      </c>
      <c r="AV123" s="993">
        <v>240796</v>
      </c>
      <c r="AW123" s="993">
        <v>240796</v>
      </c>
      <c r="AX123" s="993">
        <v>240796</v>
      </c>
      <c r="AY123" s="993">
        <v>240796</v>
      </c>
      <c r="AZ123" s="993">
        <v>240796</v>
      </c>
      <c r="BA123" s="993">
        <v>240796</v>
      </c>
      <c r="BB123" s="993">
        <v>240796</v>
      </c>
      <c r="BC123" s="993">
        <v>240796</v>
      </c>
      <c r="BD123" s="993">
        <v>240796</v>
      </c>
      <c r="BE123" s="993">
        <v>240796</v>
      </c>
      <c r="BF123" s="993">
        <v>240796</v>
      </c>
      <c r="BG123" s="993">
        <v>240796</v>
      </c>
      <c r="BH123" s="993">
        <v>240796</v>
      </c>
      <c r="BI123" s="993">
        <v>240796</v>
      </c>
      <c r="BJ123" s="993">
        <v>240796</v>
      </c>
      <c r="BK123" s="993">
        <v>240796</v>
      </c>
      <c r="BL123" s="993">
        <v>240796</v>
      </c>
      <c r="BM123" s="993">
        <v>234665</v>
      </c>
      <c r="BN123" s="993">
        <v>0</v>
      </c>
      <c r="BO123" s="993">
        <v>0</v>
      </c>
      <c r="BP123" s="993">
        <v>0</v>
      </c>
      <c r="BQ123" s="993">
        <v>0</v>
      </c>
      <c r="BR123" s="993">
        <v>0</v>
      </c>
      <c r="BS123" s="993">
        <v>0</v>
      </c>
      <c r="BT123" s="994">
        <v>0</v>
      </c>
    </row>
    <row r="124" spans="2:73" ht="15.75">
      <c r="B124" s="681"/>
      <c r="C124" s="681" t="s">
        <v>28</v>
      </c>
      <c r="D124" s="681" t="s">
        <v>96</v>
      </c>
      <c r="E124" s="681" t="s">
        <v>824</v>
      </c>
      <c r="F124" s="681"/>
      <c r="G124" s="681"/>
      <c r="H124" s="681">
        <v>2015</v>
      </c>
      <c r="I124" s="635" t="s">
        <v>583</v>
      </c>
      <c r="J124" s="635" t="s">
        <v>597</v>
      </c>
      <c r="K124" s="624"/>
      <c r="L124" s="992"/>
      <c r="M124" s="993"/>
      <c r="N124" s="993"/>
      <c r="O124" s="993"/>
      <c r="P124" s="993">
        <v>7</v>
      </c>
      <c r="Q124" s="993">
        <v>7</v>
      </c>
      <c r="R124" s="993">
        <v>7</v>
      </c>
      <c r="S124" s="993">
        <v>7</v>
      </c>
      <c r="T124" s="993">
        <v>4</v>
      </c>
      <c r="U124" s="993">
        <v>0</v>
      </c>
      <c r="V124" s="993">
        <v>0</v>
      </c>
      <c r="W124" s="993">
        <v>0</v>
      </c>
      <c r="X124" s="993">
        <v>0</v>
      </c>
      <c r="Y124" s="993">
        <v>0</v>
      </c>
      <c r="Z124" s="993">
        <v>0</v>
      </c>
      <c r="AA124" s="993">
        <v>0</v>
      </c>
      <c r="AB124" s="993">
        <v>0</v>
      </c>
      <c r="AC124" s="993">
        <v>0</v>
      </c>
      <c r="AD124" s="993">
        <v>0</v>
      </c>
      <c r="AE124" s="993">
        <v>0</v>
      </c>
      <c r="AF124" s="993">
        <v>0</v>
      </c>
      <c r="AG124" s="993">
        <v>0</v>
      </c>
      <c r="AH124" s="993">
        <v>0</v>
      </c>
      <c r="AI124" s="993">
        <v>0</v>
      </c>
      <c r="AJ124" s="993">
        <v>0</v>
      </c>
      <c r="AK124" s="993">
        <v>0</v>
      </c>
      <c r="AL124" s="993">
        <v>0</v>
      </c>
      <c r="AM124" s="993">
        <v>0</v>
      </c>
      <c r="AN124" s="993">
        <v>0</v>
      </c>
      <c r="AO124" s="994">
        <v>0</v>
      </c>
      <c r="AP124" s="983"/>
      <c r="AQ124" s="992"/>
      <c r="AR124" s="993"/>
      <c r="AS124" s="993"/>
      <c r="AT124" s="993"/>
      <c r="AU124" s="993">
        <v>46864</v>
      </c>
      <c r="AV124" s="993">
        <v>46864</v>
      </c>
      <c r="AW124" s="993">
        <v>46864</v>
      </c>
      <c r="AX124" s="993">
        <v>46656</v>
      </c>
      <c r="AY124" s="993">
        <v>26046</v>
      </c>
      <c r="AZ124" s="993">
        <v>0</v>
      </c>
      <c r="BA124" s="993">
        <v>0</v>
      </c>
      <c r="BB124" s="993">
        <v>0</v>
      </c>
      <c r="BC124" s="993">
        <v>0</v>
      </c>
      <c r="BD124" s="993">
        <v>0</v>
      </c>
      <c r="BE124" s="993">
        <v>0</v>
      </c>
      <c r="BF124" s="993">
        <v>0</v>
      </c>
      <c r="BG124" s="993">
        <v>0</v>
      </c>
      <c r="BH124" s="993">
        <v>0</v>
      </c>
      <c r="BI124" s="993">
        <v>0</v>
      </c>
      <c r="BJ124" s="993">
        <v>0</v>
      </c>
      <c r="BK124" s="993">
        <v>0</v>
      </c>
      <c r="BL124" s="993">
        <v>0</v>
      </c>
      <c r="BM124" s="993">
        <v>0</v>
      </c>
      <c r="BN124" s="993">
        <v>0</v>
      </c>
      <c r="BO124" s="993">
        <v>0</v>
      </c>
      <c r="BP124" s="993">
        <v>0</v>
      </c>
      <c r="BQ124" s="993">
        <v>0</v>
      </c>
      <c r="BR124" s="993">
        <v>0</v>
      </c>
      <c r="BS124" s="993">
        <v>0</v>
      </c>
      <c r="BT124" s="994">
        <v>0</v>
      </c>
      <c r="BU124" s="160"/>
    </row>
    <row r="125" spans="2:73" ht="15.75">
      <c r="B125" s="681"/>
      <c r="C125" s="681" t="s">
        <v>28</v>
      </c>
      <c r="D125" s="681" t="s">
        <v>94</v>
      </c>
      <c r="E125" s="681" t="s">
        <v>824</v>
      </c>
      <c r="F125" s="681"/>
      <c r="G125" s="681"/>
      <c r="H125" s="681">
        <v>2015</v>
      </c>
      <c r="I125" s="635" t="s">
        <v>583</v>
      </c>
      <c r="J125" s="635" t="s">
        <v>597</v>
      </c>
      <c r="K125" s="624"/>
      <c r="L125" s="992"/>
      <c r="M125" s="993"/>
      <c r="N125" s="993"/>
      <c r="O125" s="993"/>
      <c r="P125" s="993">
        <v>14</v>
      </c>
      <c r="Q125" s="993">
        <v>14</v>
      </c>
      <c r="R125" s="993">
        <v>14</v>
      </c>
      <c r="S125" s="993">
        <v>14</v>
      </c>
      <c r="T125" s="993">
        <v>14</v>
      </c>
      <c r="U125" s="993">
        <v>14</v>
      </c>
      <c r="V125" s="993">
        <v>14</v>
      </c>
      <c r="W125" s="993">
        <v>14</v>
      </c>
      <c r="X125" s="993">
        <v>14</v>
      </c>
      <c r="Y125" s="993">
        <v>14</v>
      </c>
      <c r="Z125" s="993">
        <v>13</v>
      </c>
      <c r="AA125" s="993">
        <v>13</v>
      </c>
      <c r="AB125" s="993">
        <v>13</v>
      </c>
      <c r="AC125" s="993">
        <v>13</v>
      </c>
      <c r="AD125" s="993">
        <v>13</v>
      </c>
      <c r="AE125" s="993">
        <v>13</v>
      </c>
      <c r="AF125" s="993">
        <v>5</v>
      </c>
      <c r="AG125" s="993">
        <v>5</v>
      </c>
      <c r="AH125" s="993">
        <v>5</v>
      </c>
      <c r="AI125" s="993">
        <v>5</v>
      </c>
      <c r="AJ125" s="993">
        <v>0</v>
      </c>
      <c r="AK125" s="993">
        <v>0</v>
      </c>
      <c r="AL125" s="993">
        <v>0</v>
      </c>
      <c r="AM125" s="993">
        <v>0</v>
      </c>
      <c r="AN125" s="993">
        <v>0</v>
      </c>
      <c r="AO125" s="994">
        <v>0</v>
      </c>
      <c r="AP125" s="983"/>
      <c r="AQ125" s="992"/>
      <c r="AR125" s="993"/>
      <c r="AS125" s="993"/>
      <c r="AT125" s="993"/>
      <c r="AU125" s="993">
        <v>223005</v>
      </c>
      <c r="AV125" s="993">
        <v>220890</v>
      </c>
      <c r="AW125" s="993">
        <v>220890</v>
      </c>
      <c r="AX125" s="993">
        <v>220890</v>
      </c>
      <c r="AY125" s="993">
        <v>220890</v>
      </c>
      <c r="AZ125" s="993">
        <v>220890</v>
      </c>
      <c r="BA125" s="993">
        <v>220890</v>
      </c>
      <c r="BB125" s="993">
        <v>220841</v>
      </c>
      <c r="BC125" s="993">
        <v>220841</v>
      </c>
      <c r="BD125" s="993">
        <v>220841</v>
      </c>
      <c r="BE125" s="993">
        <v>200852</v>
      </c>
      <c r="BF125" s="993">
        <v>199813</v>
      </c>
      <c r="BG125" s="993">
        <v>199813</v>
      </c>
      <c r="BH125" s="993">
        <v>199290</v>
      </c>
      <c r="BI125" s="993">
        <v>199290</v>
      </c>
      <c r="BJ125" s="993">
        <v>199207</v>
      </c>
      <c r="BK125" s="993">
        <v>80605</v>
      </c>
      <c r="BL125" s="993">
        <v>80605</v>
      </c>
      <c r="BM125" s="993">
        <v>80605</v>
      </c>
      <c r="BN125" s="993">
        <v>80605</v>
      </c>
      <c r="BO125" s="993">
        <v>0</v>
      </c>
      <c r="BP125" s="993">
        <v>0</v>
      </c>
      <c r="BQ125" s="993">
        <v>0</v>
      </c>
      <c r="BR125" s="993">
        <v>0</v>
      </c>
      <c r="BS125" s="993">
        <v>0</v>
      </c>
      <c r="BT125" s="994">
        <v>0</v>
      </c>
      <c r="BU125" s="160"/>
    </row>
    <row r="126" spans="2:73" ht="15.75">
      <c r="B126" s="681"/>
      <c r="C126" s="681" t="s">
        <v>28</v>
      </c>
      <c r="D126" s="681" t="s">
        <v>95</v>
      </c>
      <c r="E126" s="681" t="s">
        <v>824</v>
      </c>
      <c r="F126" s="681"/>
      <c r="G126" s="681"/>
      <c r="H126" s="681">
        <v>2015</v>
      </c>
      <c r="I126" s="635" t="s">
        <v>583</v>
      </c>
      <c r="J126" s="635" t="s">
        <v>597</v>
      </c>
      <c r="K126" s="624"/>
      <c r="L126" s="992"/>
      <c r="M126" s="993"/>
      <c r="N126" s="993"/>
      <c r="O126" s="993"/>
      <c r="P126" s="993">
        <v>24</v>
      </c>
      <c r="Q126" s="993">
        <v>24</v>
      </c>
      <c r="R126" s="993">
        <v>24</v>
      </c>
      <c r="S126" s="993">
        <v>24</v>
      </c>
      <c r="T126" s="993">
        <v>24</v>
      </c>
      <c r="U126" s="993">
        <v>24</v>
      </c>
      <c r="V126" s="993">
        <v>24</v>
      </c>
      <c r="W126" s="993">
        <v>24</v>
      </c>
      <c r="X126" s="993">
        <v>24</v>
      </c>
      <c r="Y126" s="993">
        <v>24</v>
      </c>
      <c r="Z126" s="993">
        <v>18</v>
      </c>
      <c r="AA126" s="993">
        <v>15</v>
      </c>
      <c r="AB126" s="993">
        <v>15</v>
      </c>
      <c r="AC126" s="993">
        <v>15</v>
      </c>
      <c r="AD126" s="993">
        <v>15</v>
      </c>
      <c r="AE126" s="993">
        <v>15</v>
      </c>
      <c r="AF126" s="993">
        <v>10</v>
      </c>
      <c r="AG126" s="993">
        <v>10</v>
      </c>
      <c r="AH126" s="993">
        <v>10</v>
      </c>
      <c r="AI126" s="993">
        <v>10</v>
      </c>
      <c r="AJ126" s="993">
        <v>0</v>
      </c>
      <c r="AK126" s="993">
        <v>0</v>
      </c>
      <c r="AL126" s="993">
        <v>0</v>
      </c>
      <c r="AM126" s="993">
        <v>0</v>
      </c>
      <c r="AN126" s="993">
        <v>0</v>
      </c>
      <c r="AO126" s="994">
        <v>0</v>
      </c>
      <c r="AP126" s="983"/>
      <c r="AQ126" s="992"/>
      <c r="AR126" s="993"/>
      <c r="AS126" s="993"/>
      <c r="AT126" s="993"/>
      <c r="AU126" s="993">
        <v>327422</v>
      </c>
      <c r="AV126" s="993">
        <v>316563</v>
      </c>
      <c r="AW126" s="993">
        <v>316563</v>
      </c>
      <c r="AX126" s="993">
        <v>316563</v>
      </c>
      <c r="AY126" s="993">
        <v>316563</v>
      </c>
      <c r="AZ126" s="993">
        <v>316563</v>
      </c>
      <c r="BA126" s="993">
        <v>316563</v>
      </c>
      <c r="BB126" s="993">
        <v>316552</v>
      </c>
      <c r="BC126" s="993">
        <v>316552</v>
      </c>
      <c r="BD126" s="993">
        <v>316552</v>
      </c>
      <c r="BE126" s="993">
        <v>280141</v>
      </c>
      <c r="BF126" s="993">
        <v>243611</v>
      </c>
      <c r="BG126" s="993">
        <v>243611</v>
      </c>
      <c r="BH126" s="993">
        <v>243548</v>
      </c>
      <c r="BI126" s="993">
        <v>243548</v>
      </c>
      <c r="BJ126" s="993">
        <v>243540</v>
      </c>
      <c r="BK126" s="993">
        <v>155519</v>
      </c>
      <c r="BL126" s="993">
        <v>155519</v>
      </c>
      <c r="BM126" s="993">
        <v>155519</v>
      </c>
      <c r="BN126" s="993">
        <v>155519</v>
      </c>
      <c r="BO126" s="993">
        <v>0</v>
      </c>
      <c r="BP126" s="993">
        <v>0</v>
      </c>
      <c r="BQ126" s="993">
        <v>0</v>
      </c>
      <c r="BR126" s="993">
        <v>0</v>
      </c>
      <c r="BS126" s="993">
        <v>0</v>
      </c>
      <c r="BT126" s="994">
        <v>0</v>
      </c>
      <c r="BU126" s="160"/>
    </row>
    <row r="127" spans="2:73" ht="15.75">
      <c r="B127" s="681"/>
      <c r="C127" s="681" t="s">
        <v>28</v>
      </c>
      <c r="D127" s="681" t="s">
        <v>687</v>
      </c>
      <c r="E127" s="681" t="s">
        <v>824</v>
      </c>
      <c r="F127" s="681"/>
      <c r="G127" s="681"/>
      <c r="H127" s="681">
        <v>2015</v>
      </c>
      <c r="I127" s="635" t="s">
        <v>583</v>
      </c>
      <c r="J127" s="635" t="s">
        <v>597</v>
      </c>
      <c r="K127" s="624"/>
      <c r="L127" s="992"/>
      <c r="M127" s="993"/>
      <c r="N127" s="993"/>
      <c r="O127" s="993"/>
      <c r="P127" s="993">
        <v>273</v>
      </c>
      <c r="Q127" s="993">
        <v>273</v>
      </c>
      <c r="R127" s="993">
        <v>273</v>
      </c>
      <c r="S127" s="993">
        <v>273</v>
      </c>
      <c r="T127" s="993">
        <v>273</v>
      </c>
      <c r="U127" s="993">
        <v>273</v>
      </c>
      <c r="V127" s="993">
        <v>273</v>
      </c>
      <c r="W127" s="993">
        <v>273</v>
      </c>
      <c r="X127" s="993">
        <v>273</v>
      </c>
      <c r="Y127" s="993">
        <v>273</v>
      </c>
      <c r="Z127" s="993">
        <v>273</v>
      </c>
      <c r="AA127" s="993">
        <v>273</v>
      </c>
      <c r="AB127" s="993">
        <v>273</v>
      </c>
      <c r="AC127" s="993">
        <v>273</v>
      </c>
      <c r="AD127" s="993">
        <v>273</v>
      </c>
      <c r="AE127" s="993">
        <v>273</v>
      </c>
      <c r="AF127" s="993">
        <v>273</v>
      </c>
      <c r="AG127" s="993">
        <v>273</v>
      </c>
      <c r="AH127" s="993">
        <v>243</v>
      </c>
      <c r="AI127" s="993">
        <v>0</v>
      </c>
      <c r="AJ127" s="993">
        <v>0</v>
      </c>
      <c r="AK127" s="993">
        <v>0</v>
      </c>
      <c r="AL127" s="993">
        <v>0</v>
      </c>
      <c r="AM127" s="993">
        <v>0</v>
      </c>
      <c r="AN127" s="993">
        <v>0</v>
      </c>
      <c r="AO127" s="994">
        <v>0</v>
      </c>
      <c r="AP127" s="983"/>
      <c r="AQ127" s="992"/>
      <c r="AR127" s="993"/>
      <c r="AS127" s="993"/>
      <c r="AT127" s="993"/>
      <c r="AU127" s="993">
        <v>515733</v>
      </c>
      <c r="AV127" s="993">
        <v>515733</v>
      </c>
      <c r="AW127" s="993">
        <v>515733</v>
      </c>
      <c r="AX127" s="993">
        <v>515733</v>
      </c>
      <c r="AY127" s="993">
        <v>515733</v>
      </c>
      <c r="AZ127" s="993">
        <v>515733</v>
      </c>
      <c r="BA127" s="993">
        <v>515733</v>
      </c>
      <c r="BB127" s="993">
        <v>515733</v>
      </c>
      <c r="BC127" s="993">
        <v>515733</v>
      </c>
      <c r="BD127" s="993">
        <v>515733</v>
      </c>
      <c r="BE127" s="993">
        <v>515733</v>
      </c>
      <c r="BF127" s="993">
        <v>515733</v>
      </c>
      <c r="BG127" s="993">
        <v>515733</v>
      </c>
      <c r="BH127" s="993">
        <v>515733</v>
      </c>
      <c r="BI127" s="993">
        <v>515733</v>
      </c>
      <c r="BJ127" s="993">
        <v>515733</v>
      </c>
      <c r="BK127" s="993">
        <v>515733</v>
      </c>
      <c r="BL127" s="993">
        <v>515733</v>
      </c>
      <c r="BM127" s="993">
        <v>489315</v>
      </c>
      <c r="BN127" s="993">
        <v>0</v>
      </c>
      <c r="BO127" s="993">
        <v>0</v>
      </c>
      <c r="BP127" s="993">
        <v>0</v>
      </c>
      <c r="BQ127" s="993">
        <v>0</v>
      </c>
      <c r="BR127" s="993">
        <v>0</v>
      </c>
      <c r="BS127" s="993">
        <v>0</v>
      </c>
      <c r="BT127" s="994">
        <v>0</v>
      </c>
      <c r="BU127" s="160"/>
    </row>
    <row r="128" spans="2:73" ht="15.75">
      <c r="B128" s="681"/>
      <c r="C128" s="681" t="s">
        <v>833</v>
      </c>
      <c r="D128" s="681" t="s">
        <v>98</v>
      </c>
      <c r="E128" s="681" t="s">
        <v>824</v>
      </c>
      <c r="F128" s="681"/>
      <c r="G128" s="681"/>
      <c r="H128" s="681">
        <v>2015</v>
      </c>
      <c r="I128" s="635" t="s">
        <v>583</v>
      </c>
      <c r="J128" s="635" t="s">
        <v>597</v>
      </c>
      <c r="K128" s="624"/>
      <c r="L128" s="992"/>
      <c r="M128" s="993"/>
      <c r="N128" s="993"/>
      <c r="O128" s="993"/>
      <c r="P128" s="993">
        <v>30</v>
      </c>
      <c r="Q128" s="993">
        <v>30</v>
      </c>
      <c r="R128" s="993">
        <v>30</v>
      </c>
      <c r="S128" s="993">
        <v>30</v>
      </c>
      <c r="T128" s="993">
        <v>0</v>
      </c>
      <c r="U128" s="993">
        <v>0</v>
      </c>
      <c r="V128" s="993">
        <v>0</v>
      </c>
      <c r="W128" s="993">
        <v>0</v>
      </c>
      <c r="X128" s="993">
        <v>0</v>
      </c>
      <c r="Y128" s="993">
        <v>0</v>
      </c>
      <c r="Z128" s="993">
        <v>0</v>
      </c>
      <c r="AA128" s="993">
        <v>0</v>
      </c>
      <c r="AB128" s="993">
        <v>0</v>
      </c>
      <c r="AC128" s="993">
        <v>0</v>
      </c>
      <c r="AD128" s="993">
        <v>0</v>
      </c>
      <c r="AE128" s="993">
        <v>0</v>
      </c>
      <c r="AF128" s="993">
        <v>0</v>
      </c>
      <c r="AG128" s="993">
        <v>0</v>
      </c>
      <c r="AH128" s="993">
        <v>0</v>
      </c>
      <c r="AI128" s="993">
        <v>0</v>
      </c>
      <c r="AJ128" s="993">
        <v>0</v>
      </c>
      <c r="AK128" s="993">
        <v>0</v>
      </c>
      <c r="AL128" s="993">
        <v>0</v>
      </c>
      <c r="AM128" s="993">
        <v>0</v>
      </c>
      <c r="AN128" s="993">
        <v>0</v>
      </c>
      <c r="AO128" s="994">
        <v>0</v>
      </c>
      <c r="AP128" s="983"/>
      <c r="AQ128" s="992"/>
      <c r="AR128" s="993"/>
      <c r="AS128" s="993"/>
      <c r="AT128" s="993"/>
      <c r="AU128" s="993">
        <v>142541</v>
      </c>
      <c r="AV128" s="993">
        <v>142541</v>
      </c>
      <c r="AW128" s="993">
        <v>142541</v>
      </c>
      <c r="AX128" s="993">
        <v>142541</v>
      </c>
      <c r="AY128" s="993">
        <v>0</v>
      </c>
      <c r="AZ128" s="993">
        <v>0</v>
      </c>
      <c r="BA128" s="993">
        <v>0</v>
      </c>
      <c r="BB128" s="993">
        <v>0</v>
      </c>
      <c r="BC128" s="993">
        <v>0</v>
      </c>
      <c r="BD128" s="993">
        <v>0</v>
      </c>
      <c r="BE128" s="993">
        <v>0</v>
      </c>
      <c r="BF128" s="993">
        <v>0</v>
      </c>
      <c r="BG128" s="993">
        <v>0</v>
      </c>
      <c r="BH128" s="993">
        <v>0</v>
      </c>
      <c r="BI128" s="993">
        <v>0</v>
      </c>
      <c r="BJ128" s="993">
        <v>0</v>
      </c>
      <c r="BK128" s="993">
        <v>0</v>
      </c>
      <c r="BL128" s="993">
        <v>0</v>
      </c>
      <c r="BM128" s="993">
        <v>0</v>
      </c>
      <c r="BN128" s="993">
        <v>0</v>
      </c>
      <c r="BO128" s="993">
        <v>0</v>
      </c>
      <c r="BP128" s="993">
        <v>0</v>
      </c>
      <c r="BQ128" s="993">
        <v>0</v>
      </c>
      <c r="BR128" s="993">
        <v>0</v>
      </c>
      <c r="BS128" s="993">
        <v>0</v>
      </c>
      <c r="BT128" s="994">
        <v>0</v>
      </c>
      <c r="BU128" s="160"/>
    </row>
    <row r="129" spans="2:73">
      <c r="B129" s="681"/>
      <c r="C129" s="681" t="s">
        <v>833</v>
      </c>
      <c r="D129" s="681" t="s">
        <v>99</v>
      </c>
      <c r="E129" s="681" t="s">
        <v>824</v>
      </c>
      <c r="F129" s="681"/>
      <c r="G129" s="681"/>
      <c r="H129" s="681">
        <v>2015</v>
      </c>
      <c r="I129" s="635" t="s">
        <v>583</v>
      </c>
      <c r="J129" s="635" t="s">
        <v>597</v>
      </c>
      <c r="K129" s="624"/>
      <c r="L129" s="992"/>
      <c r="M129" s="993"/>
      <c r="N129" s="993"/>
      <c r="O129" s="993"/>
      <c r="P129" s="993">
        <v>6992</v>
      </c>
      <c r="Q129" s="993">
        <v>6992</v>
      </c>
      <c r="R129" s="993">
        <v>6978</v>
      </c>
      <c r="S129" s="993">
        <v>6978</v>
      </c>
      <c r="T129" s="993">
        <v>6978</v>
      </c>
      <c r="U129" s="993">
        <v>6978</v>
      </c>
      <c r="V129" s="993">
        <v>6895</v>
      </c>
      <c r="W129" s="993">
        <v>6895</v>
      </c>
      <c r="X129" s="993">
        <v>6849</v>
      </c>
      <c r="Y129" s="993">
        <v>6580</v>
      </c>
      <c r="Z129" s="993">
        <v>5867</v>
      </c>
      <c r="AA129" s="993">
        <v>5817</v>
      </c>
      <c r="AB129" s="993">
        <v>5616</v>
      </c>
      <c r="AC129" s="993">
        <v>5602</v>
      </c>
      <c r="AD129" s="993">
        <v>5602</v>
      </c>
      <c r="AE129" s="993">
        <v>3871</v>
      </c>
      <c r="AF129" s="993">
        <v>63</v>
      </c>
      <c r="AG129" s="993">
        <v>63</v>
      </c>
      <c r="AH129" s="993">
        <v>63</v>
      </c>
      <c r="AI129" s="993">
        <v>63</v>
      </c>
      <c r="AJ129" s="993">
        <v>0</v>
      </c>
      <c r="AK129" s="993">
        <v>0</v>
      </c>
      <c r="AL129" s="993">
        <v>0</v>
      </c>
      <c r="AM129" s="993">
        <v>0</v>
      </c>
      <c r="AN129" s="993">
        <v>0</v>
      </c>
      <c r="AO129" s="994">
        <v>0</v>
      </c>
      <c r="AP129" s="983"/>
      <c r="AQ129" s="992"/>
      <c r="AR129" s="993"/>
      <c r="AS129" s="993"/>
      <c r="AT129" s="993"/>
      <c r="AU129" s="993">
        <v>14020784</v>
      </c>
      <c r="AV129" s="993">
        <v>14020784</v>
      </c>
      <c r="AW129" s="993">
        <v>13976235</v>
      </c>
      <c r="AX129" s="993">
        <v>13976235</v>
      </c>
      <c r="AY129" s="993">
        <v>13976235</v>
      </c>
      <c r="AZ129" s="993">
        <v>13976235</v>
      </c>
      <c r="BA129" s="993">
        <v>13571889</v>
      </c>
      <c r="BB129" s="993">
        <v>13571889</v>
      </c>
      <c r="BC129" s="993">
        <v>13180751</v>
      </c>
      <c r="BD129" s="993">
        <v>11739120</v>
      </c>
      <c r="BE129" s="993">
        <v>7354273</v>
      </c>
      <c r="BF129" s="993">
        <v>6492122</v>
      </c>
      <c r="BG129" s="993">
        <v>5132329</v>
      </c>
      <c r="BH129" s="993">
        <v>5086429</v>
      </c>
      <c r="BI129" s="993">
        <v>5086429</v>
      </c>
      <c r="BJ129" s="993">
        <v>3540659</v>
      </c>
      <c r="BK129" s="993">
        <v>174509</v>
      </c>
      <c r="BL129" s="993">
        <v>174509</v>
      </c>
      <c r="BM129" s="993">
        <v>174509</v>
      </c>
      <c r="BN129" s="993">
        <v>174509</v>
      </c>
      <c r="BO129" s="993">
        <v>0</v>
      </c>
      <c r="BP129" s="993">
        <v>0</v>
      </c>
      <c r="BQ129" s="993">
        <v>0</v>
      </c>
      <c r="BR129" s="993">
        <v>0</v>
      </c>
      <c r="BS129" s="993">
        <v>0</v>
      </c>
      <c r="BT129" s="994">
        <v>0</v>
      </c>
    </row>
    <row r="130" spans="2:73" ht="15.75">
      <c r="B130" s="681"/>
      <c r="C130" s="681" t="s">
        <v>833</v>
      </c>
      <c r="D130" s="681" t="s">
        <v>100</v>
      </c>
      <c r="E130" s="681" t="s">
        <v>824</v>
      </c>
      <c r="F130" s="681"/>
      <c r="G130" s="681"/>
      <c r="H130" s="681">
        <v>2015</v>
      </c>
      <c r="I130" s="635" t="s">
        <v>583</v>
      </c>
      <c r="J130" s="635" t="s">
        <v>597</v>
      </c>
      <c r="K130" s="624"/>
      <c r="L130" s="992"/>
      <c r="M130" s="993"/>
      <c r="N130" s="993"/>
      <c r="O130" s="993"/>
      <c r="P130" s="993">
        <v>23</v>
      </c>
      <c r="Q130" s="993">
        <v>22</v>
      </c>
      <c r="R130" s="993">
        <v>13</v>
      </c>
      <c r="S130" s="993">
        <v>13</v>
      </c>
      <c r="T130" s="993">
        <v>13</v>
      </c>
      <c r="U130" s="993">
        <v>13</v>
      </c>
      <c r="V130" s="993">
        <v>13</v>
      </c>
      <c r="W130" s="993">
        <v>13</v>
      </c>
      <c r="X130" s="993">
        <v>13</v>
      </c>
      <c r="Y130" s="993">
        <v>13</v>
      </c>
      <c r="Z130" s="993">
        <v>13</v>
      </c>
      <c r="AA130" s="993">
        <v>6</v>
      </c>
      <c r="AB130" s="993">
        <v>0</v>
      </c>
      <c r="AC130" s="993">
        <v>0</v>
      </c>
      <c r="AD130" s="993">
        <v>0</v>
      </c>
      <c r="AE130" s="993">
        <v>0</v>
      </c>
      <c r="AF130" s="993">
        <v>0</v>
      </c>
      <c r="AG130" s="993">
        <v>0</v>
      </c>
      <c r="AH130" s="993">
        <v>0</v>
      </c>
      <c r="AI130" s="993">
        <v>0</v>
      </c>
      <c r="AJ130" s="993">
        <v>0</v>
      </c>
      <c r="AK130" s="993">
        <v>0</v>
      </c>
      <c r="AL130" s="993">
        <v>0</v>
      </c>
      <c r="AM130" s="993">
        <v>0</v>
      </c>
      <c r="AN130" s="993">
        <v>0</v>
      </c>
      <c r="AO130" s="994">
        <v>0</v>
      </c>
      <c r="AP130" s="983"/>
      <c r="AQ130" s="992"/>
      <c r="AR130" s="993"/>
      <c r="AS130" s="993"/>
      <c r="AT130" s="993"/>
      <c r="AU130" s="993">
        <v>102095</v>
      </c>
      <c r="AV130" s="993">
        <v>97357</v>
      </c>
      <c r="AW130" s="993">
        <v>57881</v>
      </c>
      <c r="AX130" s="993">
        <v>57881</v>
      </c>
      <c r="AY130" s="993">
        <v>57881</v>
      </c>
      <c r="AZ130" s="993">
        <v>57881</v>
      </c>
      <c r="BA130" s="993">
        <v>57881</v>
      </c>
      <c r="BB130" s="993">
        <v>57881</v>
      </c>
      <c r="BC130" s="993">
        <v>57881</v>
      </c>
      <c r="BD130" s="993">
        <v>57881</v>
      </c>
      <c r="BE130" s="993">
        <v>56142</v>
      </c>
      <c r="BF130" s="993">
        <v>23701</v>
      </c>
      <c r="BG130" s="993">
        <v>0</v>
      </c>
      <c r="BH130" s="993">
        <v>0</v>
      </c>
      <c r="BI130" s="993">
        <v>0</v>
      </c>
      <c r="BJ130" s="993">
        <v>0</v>
      </c>
      <c r="BK130" s="993">
        <v>0</v>
      </c>
      <c r="BL130" s="993">
        <v>0</v>
      </c>
      <c r="BM130" s="993">
        <v>0</v>
      </c>
      <c r="BN130" s="993">
        <v>0</v>
      </c>
      <c r="BO130" s="993">
        <v>0</v>
      </c>
      <c r="BP130" s="993">
        <v>0</v>
      </c>
      <c r="BQ130" s="993">
        <v>0</v>
      </c>
      <c r="BR130" s="993">
        <v>0</v>
      </c>
      <c r="BS130" s="993">
        <v>0</v>
      </c>
      <c r="BT130" s="994">
        <v>0</v>
      </c>
      <c r="BU130" s="160"/>
    </row>
    <row r="131" spans="2:73" ht="15.75">
      <c r="B131" s="681"/>
      <c r="C131" s="681" t="s">
        <v>821</v>
      </c>
      <c r="D131" s="681" t="s">
        <v>103</v>
      </c>
      <c r="E131" s="681" t="s">
        <v>824</v>
      </c>
      <c r="F131" s="681"/>
      <c r="G131" s="681"/>
      <c r="H131" s="681">
        <v>2015</v>
      </c>
      <c r="I131" s="635" t="s">
        <v>583</v>
      </c>
      <c r="J131" s="635" t="s">
        <v>597</v>
      </c>
      <c r="K131" s="624"/>
      <c r="L131" s="995"/>
      <c r="M131" s="996"/>
      <c r="N131" s="996"/>
      <c r="O131" s="996"/>
      <c r="P131" s="996">
        <v>4811</v>
      </c>
      <c r="Q131" s="996">
        <v>4811</v>
      </c>
      <c r="R131" s="996">
        <v>4811</v>
      </c>
      <c r="S131" s="996">
        <v>4811</v>
      </c>
      <c r="T131" s="996">
        <v>4811</v>
      </c>
      <c r="U131" s="996">
        <v>4811</v>
      </c>
      <c r="V131" s="996">
        <v>4811</v>
      </c>
      <c r="W131" s="996">
        <v>4811</v>
      </c>
      <c r="X131" s="996">
        <v>4811</v>
      </c>
      <c r="Y131" s="996">
        <v>4811</v>
      </c>
      <c r="Z131" s="996">
        <v>4811</v>
      </c>
      <c r="AA131" s="996">
        <v>4811</v>
      </c>
      <c r="AB131" s="996">
        <v>4811</v>
      </c>
      <c r="AC131" s="996">
        <v>4811</v>
      </c>
      <c r="AD131" s="996">
        <v>4811</v>
      </c>
      <c r="AE131" s="996">
        <v>4811</v>
      </c>
      <c r="AF131" s="996">
        <v>4811</v>
      </c>
      <c r="AG131" s="996">
        <v>4811</v>
      </c>
      <c r="AH131" s="996">
        <v>4811</v>
      </c>
      <c r="AI131" s="996">
        <v>4811</v>
      </c>
      <c r="AJ131" s="996">
        <v>0</v>
      </c>
      <c r="AK131" s="996">
        <v>0</v>
      </c>
      <c r="AL131" s="996">
        <v>0</v>
      </c>
      <c r="AM131" s="996">
        <v>0</v>
      </c>
      <c r="AN131" s="996">
        <v>0</v>
      </c>
      <c r="AO131" s="997">
        <v>0</v>
      </c>
      <c r="AP131" s="983"/>
      <c r="AQ131" s="995"/>
      <c r="AR131" s="996"/>
      <c r="AS131" s="996"/>
      <c r="AT131" s="996"/>
      <c r="AU131" s="996">
        <v>42147864</v>
      </c>
      <c r="AV131" s="996">
        <v>42147864</v>
      </c>
      <c r="AW131" s="996">
        <v>42147864</v>
      </c>
      <c r="AX131" s="996">
        <v>42147864</v>
      </c>
      <c r="AY131" s="996">
        <v>42147864</v>
      </c>
      <c r="AZ131" s="996">
        <v>42147864</v>
      </c>
      <c r="BA131" s="996">
        <v>42147864</v>
      </c>
      <c r="BB131" s="996">
        <v>42147864</v>
      </c>
      <c r="BC131" s="996">
        <v>42147864</v>
      </c>
      <c r="BD131" s="996">
        <v>42147864</v>
      </c>
      <c r="BE131" s="996">
        <v>42147864</v>
      </c>
      <c r="BF131" s="996">
        <v>42147864</v>
      </c>
      <c r="BG131" s="996">
        <v>42147864</v>
      </c>
      <c r="BH131" s="996">
        <v>42147864</v>
      </c>
      <c r="BI131" s="996">
        <v>42147864</v>
      </c>
      <c r="BJ131" s="996">
        <v>42147864</v>
      </c>
      <c r="BK131" s="996">
        <v>42147864</v>
      </c>
      <c r="BL131" s="996">
        <v>42147864</v>
      </c>
      <c r="BM131" s="996">
        <v>42147864</v>
      </c>
      <c r="BN131" s="996">
        <v>42147864</v>
      </c>
      <c r="BO131" s="996">
        <v>0</v>
      </c>
      <c r="BP131" s="996">
        <v>0</v>
      </c>
      <c r="BQ131" s="996">
        <v>0</v>
      </c>
      <c r="BR131" s="996">
        <v>0</v>
      </c>
      <c r="BS131" s="996">
        <v>0</v>
      </c>
      <c r="BT131" s="997">
        <v>0</v>
      </c>
      <c r="BU131" s="160"/>
    </row>
    <row r="132" spans="2:73">
      <c r="C132" s="12" t="s">
        <v>821</v>
      </c>
      <c r="D132" s="12" t="s">
        <v>105</v>
      </c>
      <c r="E132" s="12" t="s">
        <v>824</v>
      </c>
      <c r="H132" s="12">
        <v>2015</v>
      </c>
      <c r="I132" s="626" t="s">
        <v>583</v>
      </c>
      <c r="J132" s="626" t="s">
        <v>597</v>
      </c>
      <c r="P132" s="18">
        <v>5</v>
      </c>
      <c r="Q132" s="18">
        <v>5</v>
      </c>
      <c r="R132" s="18">
        <v>5</v>
      </c>
      <c r="S132" s="18">
        <v>5</v>
      </c>
      <c r="T132" s="18">
        <v>5</v>
      </c>
      <c r="U132" s="18">
        <v>5</v>
      </c>
      <c r="V132" s="18">
        <v>5</v>
      </c>
      <c r="W132" s="18">
        <v>5</v>
      </c>
      <c r="X132" s="18">
        <v>5</v>
      </c>
      <c r="Y132" s="18">
        <v>5</v>
      </c>
      <c r="Z132" s="18">
        <v>0</v>
      </c>
      <c r="AA132" s="18">
        <v>0</v>
      </c>
      <c r="AB132" s="18">
        <v>0</v>
      </c>
      <c r="AC132" s="18">
        <v>0</v>
      </c>
      <c r="AD132" s="18">
        <v>0</v>
      </c>
      <c r="AE132" s="18">
        <v>0</v>
      </c>
      <c r="AF132" s="18">
        <v>0</v>
      </c>
      <c r="AG132" s="18">
        <v>0</v>
      </c>
      <c r="AH132" s="18">
        <v>0</v>
      </c>
      <c r="AI132" s="18">
        <v>0</v>
      </c>
      <c r="AJ132" s="18">
        <v>0</v>
      </c>
      <c r="AK132" s="18">
        <v>0</v>
      </c>
      <c r="AL132" s="18">
        <v>0</v>
      </c>
      <c r="AM132" s="18">
        <v>0</v>
      </c>
      <c r="AN132" s="18">
        <v>0</v>
      </c>
      <c r="AO132" s="18">
        <v>0</v>
      </c>
      <c r="AU132" s="18">
        <v>17239</v>
      </c>
      <c r="AV132" s="18">
        <v>17239</v>
      </c>
      <c r="AW132" s="18">
        <v>17239</v>
      </c>
      <c r="AX132" s="18">
        <v>17239</v>
      </c>
      <c r="AY132" s="18">
        <v>17239</v>
      </c>
      <c r="AZ132" s="18">
        <v>17239</v>
      </c>
      <c r="BA132" s="18">
        <v>17239</v>
      </c>
      <c r="BB132" s="18">
        <v>17239</v>
      </c>
      <c r="BC132" s="18">
        <v>17239</v>
      </c>
      <c r="BD132" s="18">
        <v>17239</v>
      </c>
      <c r="BE132" s="18">
        <v>0</v>
      </c>
      <c r="BF132" s="18">
        <v>0</v>
      </c>
      <c r="BG132" s="18">
        <v>0</v>
      </c>
      <c r="BH132" s="18">
        <v>0</v>
      </c>
      <c r="BI132" s="18">
        <v>0</v>
      </c>
      <c r="BJ132" s="18">
        <v>0</v>
      </c>
      <c r="BK132" s="18">
        <v>0</v>
      </c>
      <c r="BL132" s="18">
        <v>0</v>
      </c>
      <c r="BM132" s="18">
        <v>0</v>
      </c>
      <c r="BN132" s="18">
        <v>0</v>
      </c>
      <c r="BO132" s="18">
        <v>0</v>
      </c>
      <c r="BP132" s="18">
        <v>0</v>
      </c>
      <c r="BQ132" s="18">
        <v>0</v>
      </c>
      <c r="BR132" s="18">
        <v>0</v>
      </c>
      <c r="BS132" s="18">
        <v>0</v>
      </c>
      <c r="BT132" s="18">
        <v>0</v>
      </c>
    </row>
    <row r="133" spans="2:73">
      <c r="C133" s="12" t="s">
        <v>834</v>
      </c>
      <c r="D133" s="12" t="s">
        <v>107</v>
      </c>
      <c r="E133" s="12" t="s">
        <v>824</v>
      </c>
      <c r="H133" s="12">
        <v>2015</v>
      </c>
      <c r="I133" s="626" t="s">
        <v>583</v>
      </c>
      <c r="J133" s="626" t="s">
        <v>597</v>
      </c>
      <c r="P133" s="18">
        <v>43</v>
      </c>
      <c r="Q133" s="18">
        <v>37</v>
      </c>
      <c r="R133" s="18">
        <v>36</v>
      </c>
      <c r="S133" s="18">
        <v>35</v>
      </c>
      <c r="T133" s="18">
        <v>35</v>
      </c>
      <c r="U133" s="18">
        <v>35</v>
      </c>
      <c r="V133" s="18">
        <v>35</v>
      </c>
      <c r="W133" s="18">
        <v>35</v>
      </c>
      <c r="X133" s="18">
        <v>26</v>
      </c>
      <c r="Y133" s="18">
        <v>25</v>
      </c>
      <c r="Z133" s="18">
        <v>25</v>
      </c>
      <c r="AA133" s="18">
        <v>25</v>
      </c>
      <c r="AB133" s="18">
        <v>24</v>
      </c>
      <c r="AC133" s="18">
        <v>24</v>
      </c>
      <c r="AD133" s="18">
        <v>2</v>
      </c>
      <c r="AE133" s="18">
        <v>1</v>
      </c>
      <c r="AF133" s="18">
        <v>1</v>
      </c>
      <c r="AG133" s="18">
        <v>1</v>
      </c>
      <c r="AH133" s="18">
        <v>1</v>
      </c>
      <c r="AI133" s="18">
        <v>1</v>
      </c>
      <c r="AJ133" s="18">
        <v>1</v>
      </c>
      <c r="AK133" s="18">
        <v>0</v>
      </c>
      <c r="AL133" s="18">
        <v>0</v>
      </c>
      <c r="AM133" s="18">
        <v>0</v>
      </c>
      <c r="AN133" s="18">
        <v>0</v>
      </c>
      <c r="AO133" s="18">
        <v>0</v>
      </c>
      <c r="AU133" s="18">
        <v>526869</v>
      </c>
      <c r="AV133" s="18">
        <v>414753</v>
      </c>
      <c r="AW133" s="18">
        <v>393471</v>
      </c>
      <c r="AX133" s="18">
        <v>372886</v>
      </c>
      <c r="AY133" s="18">
        <v>372886</v>
      </c>
      <c r="AZ133" s="18">
        <v>372886</v>
      </c>
      <c r="BA133" s="18">
        <v>372886</v>
      </c>
      <c r="BB133" s="18">
        <v>372886</v>
      </c>
      <c r="BC133" s="18">
        <v>205499</v>
      </c>
      <c r="BD133" s="18">
        <v>204696</v>
      </c>
      <c r="BE133" s="18">
        <v>199041</v>
      </c>
      <c r="BF133" s="18">
        <v>190416</v>
      </c>
      <c r="BG133" s="18">
        <v>189415</v>
      </c>
      <c r="BH133" s="18">
        <v>189415</v>
      </c>
      <c r="BI133" s="18">
        <v>12992</v>
      </c>
      <c r="BJ133" s="18">
        <v>9466</v>
      </c>
      <c r="BK133" s="18">
        <v>9466</v>
      </c>
      <c r="BL133" s="18">
        <v>9466</v>
      </c>
      <c r="BM133" s="18">
        <v>9466</v>
      </c>
      <c r="BN133" s="18">
        <v>9466</v>
      </c>
      <c r="BO133" s="18">
        <v>9466</v>
      </c>
      <c r="BP133" s="18">
        <v>0</v>
      </c>
      <c r="BQ133" s="18">
        <v>0</v>
      </c>
      <c r="BR133" s="18">
        <v>0</v>
      </c>
      <c r="BS133" s="18">
        <v>0</v>
      </c>
      <c r="BT133" s="18">
        <v>0</v>
      </c>
    </row>
    <row r="134" spans="2:73" ht="8.25" customHeight="1">
      <c r="B134" s="1021"/>
      <c r="C134" s="1021"/>
      <c r="D134" s="1021"/>
      <c r="E134" s="1021"/>
      <c r="F134" s="1021"/>
      <c r="G134" s="1021"/>
      <c r="H134" s="1021"/>
      <c r="I134" s="1021"/>
      <c r="J134" s="1021"/>
      <c r="K134" s="1022"/>
      <c r="L134" s="1023"/>
      <c r="M134" s="1023"/>
      <c r="N134" s="1023"/>
      <c r="O134" s="1023"/>
      <c r="P134" s="1023"/>
      <c r="Q134" s="1023"/>
      <c r="R134" s="1023"/>
      <c r="S134" s="1023"/>
      <c r="T134" s="1023"/>
      <c r="U134" s="1023"/>
      <c r="V134" s="1023"/>
      <c r="W134" s="1023"/>
      <c r="X134" s="1023"/>
      <c r="Y134" s="1023"/>
      <c r="Z134" s="1023"/>
      <c r="AA134" s="1023"/>
      <c r="AB134" s="1023"/>
      <c r="AC134" s="1023"/>
      <c r="AD134" s="1023"/>
      <c r="AE134" s="1023"/>
      <c r="AF134" s="1023"/>
      <c r="AG134" s="1023"/>
      <c r="AH134" s="1023"/>
      <c r="AI134" s="1023"/>
      <c r="AJ134" s="1023"/>
      <c r="AK134" s="1023"/>
      <c r="AL134" s="1023"/>
      <c r="AM134" s="1023"/>
      <c r="AN134" s="1023"/>
      <c r="AO134" s="1023"/>
      <c r="AP134" s="1023"/>
      <c r="AQ134" s="1023"/>
      <c r="AR134" s="1023"/>
      <c r="AS134" s="1023"/>
      <c r="AT134" s="1023"/>
      <c r="AU134" s="1023"/>
      <c r="AV134" s="1023"/>
      <c r="AW134" s="1023"/>
      <c r="AX134" s="1023"/>
      <c r="AY134" s="1023"/>
      <c r="AZ134" s="1023"/>
      <c r="BA134" s="1023"/>
      <c r="BB134" s="1023"/>
      <c r="BC134" s="1023"/>
      <c r="BD134" s="1023"/>
      <c r="BE134" s="1023"/>
      <c r="BF134" s="1023"/>
      <c r="BG134" s="1023"/>
      <c r="BH134" s="1023"/>
      <c r="BI134" s="1023"/>
      <c r="BJ134" s="1023"/>
      <c r="BK134" s="1023"/>
      <c r="BL134" s="1023"/>
      <c r="BM134" s="1023"/>
      <c r="BN134" s="1023"/>
      <c r="BO134" s="1023"/>
      <c r="BP134" s="1023"/>
      <c r="BQ134" s="1023"/>
      <c r="BR134" s="1023"/>
      <c r="BS134" s="1023"/>
      <c r="BT134" s="1023"/>
    </row>
    <row r="135" spans="2:73">
      <c r="C135" s="12" t="s">
        <v>28</v>
      </c>
      <c r="D135" s="12" t="s">
        <v>112</v>
      </c>
      <c r="E135" s="12" t="s">
        <v>824</v>
      </c>
      <c r="H135" s="12">
        <v>2015</v>
      </c>
      <c r="I135" s="626" t="s">
        <v>583</v>
      </c>
      <c r="J135" s="626" t="s">
        <v>590</v>
      </c>
      <c r="P135" s="18">
        <v>5</v>
      </c>
      <c r="Q135" s="18">
        <v>5</v>
      </c>
      <c r="R135" s="18">
        <v>5</v>
      </c>
      <c r="S135" s="18">
        <v>5</v>
      </c>
      <c r="T135" s="18">
        <v>5</v>
      </c>
      <c r="U135" s="18">
        <v>5</v>
      </c>
      <c r="V135" s="18">
        <v>5</v>
      </c>
      <c r="W135" s="18">
        <v>5</v>
      </c>
      <c r="X135" s="18">
        <v>5</v>
      </c>
      <c r="Y135" s="18">
        <v>5</v>
      </c>
      <c r="Z135" s="18">
        <v>5</v>
      </c>
      <c r="AA135" s="18">
        <v>5</v>
      </c>
      <c r="AB135" s="18">
        <v>5</v>
      </c>
      <c r="AC135" s="18">
        <v>5</v>
      </c>
      <c r="AD135" s="18">
        <v>5</v>
      </c>
      <c r="AE135" s="18">
        <v>5</v>
      </c>
      <c r="AF135" s="18">
        <v>3</v>
      </c>
      <c r="AG135" s="18">
        <v>3</v>
      </c>
      <c r="AH135" s="18">
        <v>3</v>
      </c>
      <c r="AI135" s="18">
        <v>3</v>
      </c>
      <c r="AJ135" s="18">
        <v>0</v>
      </c>
      <c r="AK135" s="18">
        <v>0</v>
      </c>
      <c r="AL135" s="18">
        <v>0</v>
      </c>
      <c r="AM135" s="18">
        <v>0</v>
      </c>
      <c r="AN135" s="18">
        <v>0</v>
      </c>
      <c r="AO135" s="18">
        <v>0</v>
      </c>
      <c r="AU135" s="18">
        <v>84221</v>
      </c>
      <c r="AV135" s="18">
        <v>82963</v>
      </c>
      <c r="AW135" s="18">
        <v>82963</v>
      </c>
      <c r="AX135" s="18">
        <v>82963</v>
      </c>
      <c r="AY135" s="18">
        <v>82963</v>
      </c>
      <c r="AZ135" s="18">
        <v>82963</v>
      </c>
      <c r="BA135" s="18">
        <v>82963</v>
      </c>
      <c r="BB135" s="18">
        <v>82911</v>
      </c>
      <c r="BC135" s="18">
        <v>82911</v>
      </c>
      <c r="BD135" s="18">
        <v>82911</v>
      </c>
      <c r="BE135" s="18">
        <v>78111</v>
      </c>
      <c r="BF135" s="18">
        <v>77986</v>
      </c>
      <c r="BG135" s="18">
        <v>77986</v>
      </c>
      <c r="BH135" s="18">
        <v>77602</v>
      </c>
      <c r="BI135" s="18">
        <v>77602</v>
      </c>
      <c r="BJ135" s="18">
        <v>77445</v>
      </c>
      <c r="BK135" s="18">
        <v>44518</v>
      </c>
      <c r="BL135" s="18">
        <v>44518</v>
      </c>
      <c r="BM135" s="18">
        <v>44518</v>
      </c>
      <c r="BN135" s="18">
        <v>44518</v>
      </c>
      <c r="BO135" s="18">
        <v>0</v>
      </c>
      <c r="BP135" s="18">
        <v>0</v>
      </c>
      <c r="BQ135" s="18">
        <v>0</v>
      </c>
      <c r="BR135" s="18">
        <v>0</v>
      </c>
      <c r="BS135" s="18">
        <v>0</v>
      </c>
      <c r="BT135" s="18">
        <v>0</v>
      </c>
    </row>
    <row r="136" spans="2:73">
      <c r="C136" s="12" t="s">
        <v>28</v>
      </c>
      <c r="D136" s="12" t="s">
        <v>113</v>
      </c>
      <c r="E136" s="12" t="s">
        <v>824</v>
      </c>
      <c r="H136" s="12">
        <v>2015</v>
      </c>
      <c r="I136" s="626" t="s">
        <v>583</v>
      </c>
      <c r="J136" s="626" t="s">
        <v>590</v>
      </c>
      <c r="P136" s="18">
        <v>18</v>
      </c>
      <c r="Q136" s="18">
        <v>18</v>
      </c>
      <c r="R136" s="18">
        <v>18</v>
      </c>
      <c r="S136" s="18">
        <v>18</v>
      </c>
      <c r="T136" s="18">
        <v>18</v>
      </c>
      <c r="U136" s="18">
        <v>18</v>
      </c>
      <c r="V136" s="18">
        <v>18</v>
      </c>
      <c r="W136" s="18">
        <v>18</v>
      </c>
      <c r="X136" s="18">
        <v>18</v>
      </c>
      <c r="Y136" s="18">
        <v>18</v>
      </c>
      <c r="Z136" s="18">
        <v>18</v>
      </c>
      <c r="AA136" s="18">
        <v>18</v>
      </c>
      <c r="AB136" s="18">
        <v>18</v>
      </c>
      <c r="AC136" s="18">
        <v>18</v>
      </c>
      <c r="AD136" s="18">
        <v>18</v>
      </c>
      <c r="AE136" s="18">
        <v>18</v>
      </c>
      <c r="AF136" s="18">
        <v>18</v>
      </c>
      <c r="AG136" s="18">
        <v>18</v>
      </c>
      <c r="AH136" s="18">
        <v>17</v>
      </c>
      <c r="AI136" s="18">
        <v>0</v>
      </c>
      <c r="AJ136" s="18">
        <v>0</v>
      </c>
      <c r="AK136" s="18">
        <v>0</v>
      </c>
      <c r="AL136" s="18">
        <v>0</v>
      </c>
      <c r="AM136" s="18">
        <v>0</v>
      </c>
      <c r="AN136" s="18">
        <v>0</v>
      </c>
      <c r="AO136" s="18">
        <v>0</v>
      </c>
      <c r="AU136" s="18">
        <v>35577</v>
      </c>
      <c r="AV136" s="18">
        <v>35577</v>
      </c>
      <c r="AW136" s="18">
        <v>35577</v>
      </c>
      <c r="AX136" s="18">
        <v>35577</v>
      </c>
      <c r="AY136" s="18">
        <v>35577</v>
      </c>
      <c r="AZ136" s="18">
        <v>35577</v>
      </c>
      <c r="BA136" s="18">
        <v>35577</v>
      </c>
      <c r="BB136" s="18">
        <v>35577</v>
      </c>
      <c r="BC136" s="18">
        <v>35577</v>
      </c>
      <c r="BD136" s="18">
        <v>35577</v>
      </c>
      <c r="BE136" s="18">
        <v>35577</v>
      </c>
      <c r="BF136" s="18">
        <v>35577</v>
      </c>
      <c r="BG136" s="18">
        <v>35577</v>
      </c>
      <c r="BH136" s="18">
        <v>35577</v>
      </c>
      <c r="BI136" s="18">
        <v>35577</v>
      </c>
      <c r="BJ136" s="18">
        <v>35577</v>
      </c>
      <c r="BK136" s="18">
        <v>35577</v>
      </c>
      <c r="BL136" s="18">
        <v>35577</v>
      </c>
      <c r="BM136" s="18">
        <v>34814</v>
      </c>
      <c r="BN136" s="18">
        <v>0</v>
      </c>
      <c r="BO136" s="18">
        <v>0</v>
      </c>
      <c r="BP136" s="18">
        <v>0</v>
      </c>
      <c r="BQ136" s="18">
        <v>0</v>
      </c>
      <c r="BR136" s="18">
        <v>0</v>
      </c>
      <c r="BS136" s="18">
        <v>0</v>
      </c>
      <c r="BT136" s="18">
        <v>0</v>
      </c>
    </row>
    <row r="137" spans="2:73">
      <c r="C137" s="12" t="s">
        <v>28</v>
      </c>
      <c r="D137" s="12" t="s">
        <v>114</v>
      </c>
      <c r="E137" s="12" t="s">
        <v>824</v>
      </c>
      <c r="H137" s="12">
        <v>2015</v>
      </c>
      <c r="I137" s="626" t="s">
        <v>583</v>
      </c>
      <c r="J137" s="626" t="s">
        <v>590</v>
      </c>
      <c r="P137" s="18">
        <v>6</v>
      </c>
      <c r="Q137" s="18">
        <v>6</v>
      </c>
      <c r="R137" s="18">
        <v>6</v>
      </c>
      <c r="S137" s="18">
        <v>6</v>
      </c>
      <c r="T137" s="18">
        <v>6</v>
      </c>
      <c r="U137" s="18">
        <v>6</v>
      </c>
      <c r="V137" s="18">
        <v>6</v>
      </c>
      <c r="W137" s="18">
        <v>6</v>
      </c>
      <c r="X137" s="18">
        <v>6</v>
      </c>
      <c r="Y137" s="18">
        <v>6</v>
      </c>
      <c r="Z137" s="18">
        <v>6</v>
      </c>
      <c r="AA137" s="18">
        <v>6</v>
      </c>
      <c r="AB137" s="18">
        <v>6</v>
      </c>
      <c r="AC137" s="18">
        <v>6</v>
      </c>
      <c r="AD137" s="18">
        <v>6</v>
      </c>
      <c r="AE137" s="18">
        <v>6</v>
      </c>
      <c r="AF137" s="18">
        <v>1</v>
      </c>
      <c r="AG137" s="18">
        <v>0</v>
      </c>
      <c r="AH137" s="18">
        <v>0</v>
      </c>
      <c r="AI137" s="18">
        <v>0</v>
      </c>
      <c r="AJ137" s="18">
        <v>0</v>
      </c>
      <c r="AK137" s="18">
        <v>0</v>
      </c>
      <c r="AL137" s="18">
        <v>0</v>
      </c>
      <c r="AM137" s="18">
        <v>0</v>
      </c>
      <c r="AN137" s="18">
        <v>0</v>
      </c>
      <c r="AO137" s="18">
        <v>0</v>
      </c>
      <c r="AU137" s="18">
        <v>30500</v>
      </c>
      <c r="AV137" s="18">
        <v>30500</v>
      </c>
      <c r="AW137" s="18">
        <v>30500</v>
      </c>
      <c r="AX137" s="18">
        <v>30500</v>
      </c>
      <c r="AY137" s="18">
        <v>30500</v>
      </c>
      <c r="AZ137" s="18">
        <v>30500</v>
      </c>
      <c r="BA137" s="18">
        <v>30500</v>
      </c>
      <c r="BB137" s="18">
        <v>30500</v>
      </c>
      <c r="BC137" s="18">
        <v>30500</v>
      </c>
      <c r="BD137" s="18">
        <v>30500</v>
      </c>
      <c r="BE137" s="18">
        <v>30500</v>
      </c>
      <c r="BF137" s="18">
        <v>30500</v>
      </c>
      <c r="BG137" s="18">
        <v>30500</v>
      </c>
      <c r="BH137" s="18">
        <v>30500</v>
      </c>
      <c r="BI137" s="18">
        <v>30500</v>
      </c>
      <c r="BJ137" s="18">
        <v>30500</v>
      </c>
      <c r="BK137" s="18">
        <v>15410</v>
      </c>
      <c r="BL137" s="18">
        <v>0</v>
      </c>
      <c r="BM137" s="18">
        <v>0</v>
      </c>
      <c r="BN137" s="18">
        <v>0</v>
      </c>
      <c r="BO137" s="18">
        <v>0</v>
      </c>
      <c r="BP137" s="18">
        <v>0</v>
      </c>
      <c r="BQ137" s="18">
        <v>0</v>
      </c>
      <c r="BR137" s="18">
        <v>0</v>
      </c>
      <c r="BS137" s="18">
        <v>0</v>
      </c>
      <c r="BT137" s="18">
        <v>0</v>
      </c>
    </row>
    <row r="138" spans="2:73">
      <c r="C138" s="12" t="s">
        <v>817</v>
      </c>
      <c r="D138" s="12" t="s">
        <v>117</v>
      </c>
      <c r="E138" s="12" t="s">
        <v>824</v>
      </c>
      <c r="H138" s="12">
        <v>2015</v>
      </c>
      <c r="I138" s="626" t="s">
        <v>583</v>
      </c>
      <c r="J138" s="626" t="s">
        <v>590</v>
      </c>
      <c r="P138" s="18">
        <v>133</v>
      </c>
      <c r="Q138" s="18">
        <v>133</v>
      </c>
      <c r="R138" s="18">
        <v>133</v>
      </c>
      <c r="S138" s="18">
        <v>133</v>
      </c>
      <c r="T138" s="18">
        <v>133</v>
      </c>
      <c r="U138" s="18">
        <v>133</v>
      </c>
      <c r="V138" s="18">
        <v>129</v>
      </c>
      <c r="W138" s="18">
        <v>129</v>
      </c>
      <c r="X138" s="18">
        <v>129</v>
      </c>
      <c r="Y138" s="18">
        <v>117</v>
      </c>
      <c r="Z138" s="18">
        <v>40</v>
      </c>
      <c r="AA138" s="18">
        <v>33</v>
      </c>
      <c r="AB138" s="18">
        <v>30</v>
      </c>
      <c r="AC138" s="18">
        <v>30</v>
      </c>
      <c r="AD138" s="18">
        <v>30</v>
      </c>
      <c r="AE138" s="18">
        <v>21</v>
      </c>
      <c r="AF138" s="18">
        <v>0</v>
      </c>
      <c r="AG138" s="18">
        <v>0</v>
      </c>
      <c r="AH138" s="18">
        <v>0</v>
      </c>
      <c r="AI138" s="18">
        <v>0</v>
      </c>
      <c r="AJ138" s="18">
        <v>0</v>
      </c>
      <c r="AK138" s="18">
        <v>0</v>
      </c>
      <c r="AL138" s="18">
        <v>0</v>
      </c>
      <c r="AM138" s="18">
        <v>0</v>
      </c>
      <c r="AN138" s="18">
        <v>0</v>
      </c>
      <c r="AO138" s="18">
        <v>0</v>
      </c>
      <c r="AU138" s="18">
        <v>674627</v>
      </c>
      <c r="AV138" s="18">
        <v>674627</v>
      </c>
      <c r="AW138" s="18">
        <v>674627</v>
      </c>
      <c r="AX138" s="18">
        <v>674627</v>
      </c>
      <c r="AY138" s="18">
        <v>674627</v>
      </c>
      <c r="AZ138" s="18">
        <v>674627</v>
      </c>
      <c r="BA138" s="18">
        <v>657255</v>
      </c>
      <c r="BB138" s="18">
        <v>657255</v>
      </c>
      <c r="BC138" s="18">
        <v>657002</v>
      </c>
      <c r="BD138" s="18">
        <v>602046</v>
      </c>
      <c r="BE138" s="18">
        <v>311177</v>
      </c>
      <c r="BF138" s="18">
        <v>287603</v>
      </c>
      <c r="BG138" s="18">
        <v>274302</v>
      </c>
      <c r="BH138" s="18">
        <v>274302</v>
      </c>
      <c r="BI138" s="18">
        <v>274302</v>
      </c>
      <c r="BJ138" s="18">
        <v>188863</v>
      </c>
      <c r="BK138" s="18">
        <v>0</v>
      </c>
      <c r="BL138" s="18">
        <v>0</v>
      </c>
      <c r="BM138" s="18">
        <v>0</v>
      </c>
      <c r="BN138" s="18">
        <v>0</v>
      </c>
      <c r="BO138" s="18">
        <v>0</v>
      </c>
      <c r="BP138" s="18">
        <v>0</v>
      </c>
      <c r="BQ138" s="18">
        <v>0</v>
      </c>
      <c r="BR138" s="18">
        <v>0</v>
      </c>
      <c r="BS138" s="18">
        <v>0</v>
      </c>
      <c r="BT138" s="18">
        <v>0</v>
      </c>
    </row>
    <row r="139" spans="2:73">
      <c r="C139" s="12" t="s">
        <v>817</v>
      </c>
      <c r="D139" s="12" t="s">
        <v>119</v>
      </c>
      <c r="E139" s="12" t="s">
        <v>824</v>
      </c>
      <c r="H139" s="12">
        <v>2015</v>
      </c>
      <c r="I139" s="626" t="s">
        <v>583</v>
      </c>
      <c r="J139" s="626" t="s">
        <v>590</v>
      </c>
      <c r="P139" s="18">
        <v>14</v>
      </c>
      <c r="Q139" s="18">
        <v>14</v>
      </c>
      <c r="R139" s="18">
        <v>14</v>
      </c>
      <c r="S139" s="18">
        <v>14</v>
      </c>
      <c r="T139" s="18">
        <v>14</v>
      </c>
      <c r="U139" s="18">
        <v>14</v>
      </c>
      <c r="V139" s="18">
        <v>14</v>
      </c>
      <c r="W139" s="18">
        <v>14</v>
      </c>
      <c r="X139" s="18">
        <v>14</v>
      </c>
      <c r="Y139" s="18">
        <v>14</v>
      </c>
      <c r="Z139" s="18">
        <v>14</v>
      </c>
      <c r="AA139" s="18">
        <v>14</v>
      </c>
      <c r="AB139" s="18">
        <v>14</v>
      </c>
      <c r="AC139" s="18">
        <v>14</v>
      </c>
      <c r="AD139" s="18">
        <v>14</v>
      </c>
      <c r="AE139" s="18">
        <v>14</v>
      </c>
      <c r="AF139" s="18">
        <v>5</v>
      </c>
      <c r="AG139" s="18">
        <v>0</v>
      </c>
      <c r="AH139" s="18">
        <v>0</v>
      </c>
      <c r="AI139" s="18">
        <v>0</v>
      </c>
      <c r="AJ139" s="18">
        <v>0</v>
      </c>
      <c r="AK139" s="18">
        <v>0</v>
      </c>
      <c r="AL139" s="18">
        <v>0</v>
      </c>
      <c r="AM139" s="18">
        <v>0</v>
      </c>
      <c r="AN139" s="18">
        <v>0</v>
      </c>
      <c r="AO139" s="18">
        <v>0</v>
      </c>
      <c r="AU139" s="18">
        <v>122249</v>
      </c>
      <c r="AV139" s="18">
        <v>122249</v>
      </c>
      <c r="AW139" s="18">
        <v>122249</v>
      </c>
      <c r="AX139" s="18">
        <v>122249</v>
      </c>
      <c r="AY139" s="18">
        <v>122249</v>
      </c>
      <c r="AZ139" s="18">
        <v>122249</v>
      </c>
      <c r="BA139" s="18">
        <v>122249</v>
      </c>
      <c r="BB139" s="18">
        <v>122249</v>
      </c>
      <c r="BC139" s="18">
        <v>122249</v>
      </c>
      <c r="BD139" s="18">
        <v>122249</v>
      </c>
      <c r="BE139" s="18">
        <v>122249</v>
      </c>
      <c r="BF139" s="18">
        <v>122249</v>
      </c>
      <c r="BG139" s="18">
        <v>122249</v>
      </c>
      <c r="BH139" s="18">
        <v>122249</v>
      </c>
      <c r="BI139" s="18">
        <v>122249</v>
      </c>
      <c r="BJ139" s="18">
        <v>122249</v>
      </c>
      <c r="BK139" s="18">
        <v>71099</v>
      </c>
      <c r="BL139" s="18">
        <v>42414</v>
      </c>
      <c r="BM139" s="18">
        <v>14398</v>
      </c>
      <c r="BN139" s="18">
        <v>0</v>
      </c>
      <c r="BO139" s="18">
        <v>0</v>
      </c>
      <c r="BP139" s="18">
        <v>0</v>
      </c>
      <c r="BQ139" s="18">
        <v>0</v>
      </c>
      <c r="BR139" s="18">
        <v>0</v>
      </c>
      <c r="BS139" s="18">
        <v>0</v>
      </c>
      <c r="BT139" s="18">
        <v>0</v>
      </c>
    </row>
    <row r="140" spans="2:73">
      <c r="C140" s="12" t="s">
        <v>28</v>
      </c>
      <c r="D140" s="12" t="s">
        <v>94</v>
      </c>
      <c r="E140" s="12" t="s">
        <v>824</v>
      </c>
      <c r="H140" s="12">
        <v>2015</v>
      </c>
      <c r="I140" s="626" t="s">
        <v>583</v>
      </c>
      <c r="J140" s="626" t="s">
        <v>590</v>
      </c>
      <c r="P140" s="18">
        <v>0</v>
      </c>
      <c r="Q140" s="18">
        <v>0</v>
      </c>
      <c r="R140" s="18">
        <v>0</v>
      </c>
      <c r="S140" s="18">
        <v>0</v>
      </c>
      <c r="T140" s="18">
        <v>0</v>
      </c>
      <c r="U140" s="18">
        <v>0</v>
      </c>
      <c r="V140" s="18">
        <v>0</v>
      </c>
      <c r="W140" s="18">
        <v>0</v>
      </c>
      <c r="X140" s="18">
        <v>0</v>
      </c>
      <c r="Y140" s="18">
        <v>0</v>
      </c>
      <c r="Z140" s="18">
        <v>0</v>
      </c>
      <c r="AA140" s="18">
        <v>0</v>
      </c>
      <c r="AB140" s="18">
        <v>0</v>
      </c>
      <c r="AC140" s="18">
        <v>0</v>
      </c>
      <c r="AD140" s="18">
        <v>0</v>
      </c>
      <c r="AE140" s="18">
        <v>0</v>
      </c>
      <c r="AF140" s="18">
        <v>0</v>
      </c>
      <c r="AG140" s="18">
        <v>0</v>
      </c>
      <c r="AH140" s="18">
        <v>0</v>
      </c>
      <c r="AI140" s="18">
        <v>0</v>
      </c>
      <c r="AJ140" s="18">
        <v>0</v>
      </c>
      <c r="AK140" s="18">
        <v>0</v>
      </c>
      <c r="AL140" s="18">
        <v>0</v>
      </c>
      <c r="AM140" s="18">
        <v>0</v>
      </c>
      <c r="AN140" s="18">
        <v>0</v>
      </c>
      <c r="AO140" s="18">
        <v>0</v>
      </c>
      <c r="AU140" s="18">
        <v>5350</v>
      </c>
      <c r="AV140" s="18">
        <v>5303</v>
      </c>
      <c r="AW140" s="18">
        <v>5303</v>
      </c>
      <c r="AX140" s="18">
        <v>5303</v>
      </c>
      <c r="AY140" s="18">
        <v>5303</v>
      </c>
      <c r="AZ140" s="18">
        <v>5303</v>
      </c>
      <c r="BA140" s="18">
        <v>5303</v>
      </c>
      <c r="BB140" s="18">
        <v>5303</v>
      </c>
      <c r="BC140" s="18">
        <v>5303</v>
      </c>
      <c r="BD140" s="18">
        <v>5303</v>
      </c>
      <c r="BE140" s="18">
        <v>5315</v>
      </c>
      <c r="BF140" s="18">
        <v>5315</v>
      </c>
      <c r="BG140" s="18">
        <v>5315</v>
      </c>
      <c r="BH140" s="18">
        <v>5315</v>
      </c>
      <c r="BI140" s="18">
        <v>5315</v>
      </c>
      <c r="BJ140" s="18">
        <v>5315</v>
      </c>
      <c r="BK140" s="18">
        <v>3125</v>
      </c>
      <c r="BL140" s="18">
        <v>3125</v>
      </c>
      <c r="BM140" s="18">
        <v>3125</v>
      </c>
      <c r="BN140" s="18">
        <v>3125</v>
      </c>
      <c r="BO140" s="18">
        <v>0</v>
      </c>
      <c r="BP140" s="18">
        <v>0</v>
      </c>
      <c r="BQ140" s="18">
        <v>0</v>
      </c>
      <c r="BR140" s="18">
        <v>0</v>
      </c>
      <c r="BS140" s="18">
        <v>0</v>
      </c>
      <c r="BT140" s="18">
        <v>0</v>
      </c>
    </row>
    <row r="141" spans="2:73">
      <c r="C141" s="12" t="s">
        <v>28</v>
      </c>
      <c r="D141" s="12" t="s">
        <v>687</v>
      </c>
      <c r="E141" s="12" t="s">
        <v>824</v>
      </c>
      <c r="H141" s="12">
        <v>2015</v>
      </c>
      <c r="I141" s="626" t="s">
        <v>583</v>
      </c>
      <c r="J141" s="626" t="s">
        <v>590</v>
      </c>
      <c r="P141" s="18">
        <v>6</v>
      </c>
      <c r="Q141" s="18">
        <v>6</v>
      </c>
      <c r="R141" s="18">
        <v>6</v>
      </c>
      <c r="S141" s="18">
        <v>6</v>
      </c>
      <c r="T141" s="18">
        <v>6</v>
      </c>
      <c r="U141" s="18">
        <v>6</v>
      </c>
      <c r="V141" s="18">
        <v>6</v>
      </c>
      <c r="W141" s="18">
        <v>6</v>
      </c>
      <c r="X141" s="18">
        <v>6</v>
      </c>
      <c r="Y141" s="18">
        <v>6</v>
      </c>
      <c r="Z141" s="18">
        <v>6</v>
      </c>
      <c r="AA141" s="18">
        <v>6</v>
      </c>
      <c r="AB141" s="18">
        <v>6</v>
      </c>
      <c r="AC141" s="18">
        <v>6</v>
      </c>
      <c r="AD141" s="18">
        <v>6</v>
      </c>
      <c r="AE141" s="18">
        <v>6</v>
      </c>
      <c r="AF141" s="18">
        <v>6</v>
      </c>
      <c r="AG141" s="18">
        <v>6</v>
      </c>
      <c r="AH141" s="18">
        <v>6</v>
      </c>
      <c r="AI141" s="18">
        <v>0</v>
      </c>
      <c r="AJ141" s="18">
        <v>0</v>
      </c>
      <c r="AK141" s="18">
        <v>0</v>
      </c>
      <c r="AL141" s="18">
        <v>0</v>
      </c>
      <c r="AM141" s="18">
        <v>0</v>
      </c>
      <c r="AN141" s="18">
        <v>0</v>
      </c>
      <c r="AO141" s="18">
        <v>0</v>
      </c>
      <c r="AU141" s="18">
        <v>12605</v>
      </c>
      <c r="AV141" s="18">
        <v>12605</v>
      </c>
      <c r="AW141" s="18">
        <v>12605</v>
      </c>
      <c r="AX141" s="18">
        <v>12605</v>
      </c>
      <c r="AY141" s="18">
        <v>12605</v>
      </c>
      <c r="AZ141" s="18">
        <v>12605</v>
      </c>
      <c r="BA141" s="18">
        <v>12605</v>
      </c>
      <c r="BB141" s="18">
        <v>12605</v>
      </c>
      <c r="BC141" s="18">
        <v>12605</v>
      </c>
      <c r="BD141" s="18">
        <v>12605</v>
      </c>
      <c r="BE141" s="18">
        <v>12605</v>
      </c>
      <c r="BF141" s="18">
        <v>12605</v>
      </c>
      <c r="BG141" s="18">
        <v>12605</v>
      </c>
      <c r="BH141" s="18">
        <v>12605</v>
      </c>
      <c r="BI141" s="18">
        <v>12605</v>
      </c>
      <c r="BJ141" s="18">
        <v>12605</v>
      </c>
      <c r="BK141" s="18">
        <v>12605</v>
      </c>
      <c r="BL141" s="18">
        <v>12605</v>
      </c>
      <c r="BM141" s="18">
        <v>12249</v>
      </c>
      <c r="BN141" s="18">
        <v>0</v>
      </c>
      <c r="BO141" s="18">
        <v>0</v>
      </c>
      <c r="BP141" s="18">
        <v>0</v>
      </c>
      <c r="BQ141" s="18">
        <v>0</v>
      </c>
      <c r="BR141" s="18">
        <v>0</v>
      </c>
      <c r="BS141" s="18">
        <v>0</v>
      </c>
      <c r="BT141" s="18">
        <v>0</v>
      </c>
    </row>
    <row r="142" spans="2:73">
      <c r="C142" s="12" t="s">
        <v>833</v>
      </c>
      <c r="D142" s="12" t="s">
        <v>98</v>
      </c>
      <c r="E142" s="12" t="s">
        <v>824</v>
      </c>
      <c r="H142" s="12">
        <v>2015</v>
      </c>
      <c r="I142" s="626" t="s">
        <v>583</v>
      </c>
      <c r="J142" s="626" t="s">
        <v>590</v>
      </c>
      <c r="P142" s="18">
        <v>2</v>
      </c>
      <c r="Q142" s="18">
        <v>2</v>
      </c>
      <c r="R142" s="18">
        <v>2</v>
      </c>
      <c r="S142" s="18">
        <v>2</v>
      </c>
      <c r="T142" s="18">
        <v>32</v>
      </c>
      <c r="U142" s="18">
        <v>32</v>
      </c>
      <c r="V142" s="18">
        <v>32</v>
      </c>
      <c r="W142" s="18">
        <v>32</v>
      </c>
      <c r="X142" s="18">
        <v>32</v>
      </c>
      <c r="Y142" s="18">
        <v>32</v>
      </c>
      <c r="Z142" s="18">
        <v>32</v>
      </c>
      <c r="AA142" s="18">
        <v>32</v>
      </c>
      <c r="AB142" s="18">
        <v>32</v>
      </c>
      <c r="AC142" s="18">
        <v>23</v>
      </c>
      <c r="AD142" s="18">
        <v>0</v>
      </c>
      <c r="AE142" s="18">
        <v>0</v>
      </c>
      <c r="AF142" s="18">
        <v>0</v>
      </c>
      <c r="AG142" s="18">
        <v>0</v>
      </c>
      <c r="AH142" s="18">
        <v>0</v>
      </c>
      <c r="AI142" s="18">
        <v>0</v>
      </c>
      <c r="AJ142" s="18">
        <v>0</v>
      </c>
      <c r="AK142" s="18">
        <v>0</v>
      </c>
      <c r="AL142" s="18">
        <v>0</v>
      </c>
      <c r="AM142" s="18">
        <v>0</v>
      </c>
      <c r="AN142" s="18">
        <v>0</v>
      </c>
      <c r="AO142" s="18">
        <v>0</v>
      </c>
      <c r="AU142" s="18">
        <v>9592</v>
      </c>
      <c r="AV142" s="18">
        <v>9592</v>
      </c>
      <c r="AW142" s="18">
        <v>9592</v>
      </c>
      <c r="AX142" s="18">
        <v>9592</v>
      </c>
      <c r="AY142" s="18">
        <v>152133</v>
      </c>
      <c r="AZ142" s="18">
        <v>152133</v>
      </c>
      <c r="BA142" s="18">
        <v>152133</v>
      </c>
      <c r="BB142" s="18">
        <v>152133</v>
      </c>
      <c r="BC142" s="18">
        <v>152133</v>
      </c>
      <c r="BD142" s="18">
        <v>152133</v>
      </c>
      <c r="BE142" s="18">
        <v>152133</v>
      </c>
      <c r="BF142" s="18">
        <v>152133</v>
      </c>
      <c r="BG142" s="18">
        <v>152133</v>
      </c>
      <c r="BH142" s="18">
        <v>106493</v>
      </c>
      <c r="BI142" s="18">
        <v>0</v>
      </c>
      <c r="BJ142" s="18">
        <v>0</v>
      </c>
      <c r="BK142" s="18">
        <v>0</v>
      </c>
      <c r="BL142" s="18">
        <v>0</v>
      </c>
      <c r="BM142" s="18">
        <v>0</v>
      </c>
      <c r="BN142" s="18">
        <v>0</v>
      </c>
      <c r="BO142" s="18">
        <v>0</v>
      </c>
      <c r="BP142" s="18">
        <v>0</v>
      </c>
      <c r="BQ142" s="18">
        <v>0</v>
      </c>
      <c r="BR142" s="18">
        <v>0</v>
      </c>
      <c r="BS142" s="18">
        <v>0</v>
      </c>
      <c r="BT142" s="18">
        <v>0</v>
      </c>
    </row>
    <row r="143" spans="2:73">
      <c r="C143" s="12" t="s">
        <v>833</v>
      </c>
      <c r="D143" s="12" t="s">
        <v>99</v>
      </c>
      <c r="E143" s="12" t="s">
        <v>824</v>
      </c>
      <c r="H143" s="12">
        <v>2015</v>
      </c>
      <c r="I143" s="626" t="s">
        <v>583</v>
      </c>
      <c r="J143" s="626" t="s">
        <v>590</v>
      </c>
      <c r="P143" s="18">
        <v>147</v>
      </c>
      <c r="Q143" s="18">
        <v>147</v>
      </c>
      <c r="R143" s="18">
        <v>147</v>
      </c>
      <c r="S143" s="18">
        <v>147</v>
      </c>
      <c r="T143" s="18">
        <v>147</v>
      </c>
      <c r="U143" s="18">
        <v>147</v>
      </c>
      <c r="V143" s="18">
        <v>135</v>
      </c>
      <c r="W143" s="18">
        <v>135</v>
      </c>
      <c r="X143" s="18">
        <v>135</v>
      </c>
      <c r="Y143" s="18">
        <v>84</v>
      </c>
      <c r="Z143" s="18">
        <v>34</v>
      </c>
      <c r="AA143" s="18">
        <v>26</v>
      </c>
      <c r="AB143" s="18">
        <v>13</v>
      </c>
      <c r="AC143" s="18">
        <v>13</v>
      </c>
      <c r="AD143" s="18">
        <v>13</v>
      </c>
      <c r="AE143" s="18">
        <v>8</v>
      </c>
      <c r="AF143" s="18">
        <v>0</v>
      </c>
      <c r="AG143" s="18">
        <v>0</v>
      </c>
      <c r="AH143" s="18">
        <v>0</v>
      </c>
      <c r="AI143" s="18">
        <v>0</v>
      </c>
      <c r="AJ143" s="18">
        <v>0</v>
      </c>
      <c r="AK143" s="18">
        <v>0</v>
      </c>
      <c r="AL143" s="18">
        <v>0</v>
      </c>
      <c r="AM143" s="18">
        <v>0</v>
      </c>
      <c r="AN143" s="18">
        <v>0</v>
      </c>
      <c r="AO143" s="18">
        <v>0</v>
      </c>
      <c r="AU143" s="18">
        <v>1007040</v>
      </c>
      <c r="AV143" s="18">
        <v>1007040</v>
      </c>
      <c r="AW143" s="18">
        <v>1007040</v>
      </c>
      <c r="AX143" s="18">
        <v>1007040</v>
      </c>
      <c r="AY143" s="18">
        <v>1007040</v>
      </c>
      <c r="AZ143" s="18">
        <v>1007040</v>
      </c>
      <c r="BA143" s="18">
        <v>932984</v>
      </c>
      <c r="BB143" s="18">
        <v>932984</v>
      </c>
      <c r="BC143" s="18">
        <v>924392</v>
      </c>
      <c r="BD143" s="18">
        <v>608291</v>
      </c>
      <c r="BE143" s="18">
        <v>295002</v>
      </c>
      <c r="BF143" s="18">
        <v>261259</v>
      </c>
      <c r="BG143" s="18">
        <v>177381</v>
      </c>
      <c r="BH143" s="18">
        <v>177381</v>
      </c>
      <c r="BI143" s="18">
        <v>177381</v>
      </c>
      <c r="BJ143" s="18">
        <v>136728</v>
      </c>
      <c r="BK143" s="18">
        <v>0</v>
      </c>
      <c r="BL143" s="18">
        <v>0</v>
      </c>
      <c r="BM143" s="18">
        <v>0</v>
      </c>
      <c r="BN143" s="18">
        <v>0</v>
      </c>
      <c r="BO143" s="18">
        <v>0</v>
      </c>
      <c r="BP143" s="18">
        <v>0</v>
      </c>
      <c r="BQ143" s="18">
        <v>0</v>
      </c>
      <c r="BR143" s="18">
        <v>0</v>
      </c>
      <c r="BS143" s="18">
        <v>0</v>
      </c>
      <c r="BT143" s="18">
        <v>0</v>
      </c>
    </row>
    <row r="144" spans="2:73">
      <c r="C144" s="12" t="s">
        <v>833</v>
      </c>
      <c r="D144" s="12" t="s">
        <v>101</v>
      </c>
      <c r="E144" s="12" t="s">
        <v>824</v>
      </c>
      <c r="H144" s="12">
        <v>2015</v>
      </c>
      <c r="I144" s="626" t="s">
        <v>583</v>
      </c>
      <c r="J144" s="626" t="s">
        <v>590</v>
      </c>
      <c r="P144" s="18">
        <v>21</v>
      </c>
      <c r="Q144" s="18">
        <v>21</v>
      </c>
      <c r="R144" s="18">
        <v>21</v>
      </c>
      <c r="S144" s="18">
        <v>21</v>
      </c>
      <c r="T144" s="18">
        <v>21</v>
      </c>
      <c r="U144" s="18">
        <v>21</v>
      </c>
      <c r="V144" s="18">
        <v>21</v>
      </c>
      <c r="W144" s="18">
        <v>21</v>
      </c>
      <c r="X144" s="18">
        <v>21</v>
      </c>
      <c r="Y144" s="18">
        <v>21</v>
      </c>
      <c r="Z144" s="18">
        <v>21</v>
      </c>
      <c r="AA144" s="18">
        <v>21</v>
      </c>
      <c r="AB144" s="18">
        <v>21</v>
      </c>
      <c r="AC144" s="18">
        <v>21</v>
      </c>
      <c r="AD144" s="18">
        <v>9</v>
      </c>
      <c r="AE144" s="18">
        <v>0</v>
      </c>
      <c r="AF144" s="18">
        <v>0</v>
      </c>
      <c r="AG144" s="18">
        <v>0</v>
      </c>
      <c r="AH144" s="18">
        <v>0</v>
      </c>
      <c r="AI144" s="18">
        <v>0</v>
      </c>
      <c r="AJ144" s="18">
        <v>0</v>
      </c>
      <c r="AK144" s="18">
        <v>0</v>
      </c>
      <c r="AL144" s="18">
        <v>0</v>
      </c>
      <c r="AM144" s="18">
        <v>0</v>
      </c>
      <c r="AN144" s="18">
        <v>0</v>
      </c>
      <c r="AO144" s="18">
        <v>0</v>
      </c>
      <c r="AU144" s="18">
        <v>92866</v>
      </c>
      <c r="AV144" s="18">
        <v>92866</v>
      </c>
      <c r="AW144" s="18">
        <v>92866</v>
      </c>
      <c r="AX144" s="18">
        <v>92866</v>
      </c>
      <c r="AY144" s="18">
        <v>92866</v>
      </c>
      <c r="AZ144" s="18">
        <v>92866</v>
      </c>
      <c r="BA144" s="18">
        <v>92866</v>
      </c>
      <c r="BB144" s="18">
        <v>92866</v>
      </c>
      <c r="BC144" s="18">
        <v>92866</v>
      </c>
      <c r="BD144" s="18">
        <v>92866</v>
      </c>
      <c r="BE144" s="18">
        <v>92866</v>
      </c>
      <c r="BF144" s="18">
        <v>92866</v>
      </c>
      <c r="BG144" s="18">
        <v>92866</v>
      </c>
      <c r="BH144" s="18">
        <v>92866</v>
      </c>
      <c r="BI144" s="18">
        <v>40296</v>
      </c>
      <c r="BJ144" s="18">
        <v>0</v>
      </c>
      <c r="BK144" s="18">
        <v>0</v>
      </c>
      <c r="BL144" s="18">
        <v>0</v>
      </c>
      <c r="BM144" s="18">
        <v>0</v>
      </c>
      <c r="BN144" s="18">
        <v>0</v>
      </c>
      <c r="BO144" s="18">
        <v>0</v>
      </c>
      <c r="BP144" s="18">
        <v>0</v>
      </c>
      <c r="BQ144" s="18">
        <v>0</v>
      </c>
      <c r="BR144" s="18">
        <v>0</v>
      </c>
      <c r="BS144" s="18">
        <v>0</v>
      </c>
      <c r="BT144" s="18">
        <v>0</v>
      </c>
    </row>
    <row r="145" spans="2:72" ht="8.25" customHeight="1">
      <c r="B145" s="1021"/>
      <c r="C145" s="1021"/>
      <c r="D145" s="1021"/>
      <c r="E145" s="1021"/>
      <c r="F145" s="1021"/>
      <c r="G145" s="1021"/>
      <c r="H145" s="1021"/>
      <c r="I145" s="1021"/>
      <c r="J145" s="1021"/>
      <c r="K145" s="1022"/>
      <c r="L145" s="1023"/>
      <c r="M145" s="1023"/>
      <c r="N145" s="1023"/>
      <c r="O145" s="1023"/>
      <c r="P145" s="1023"/>
      <c r="Q145" s="1023"/>
      <c r="R145" s="1023"/>
      <c r="S145" s="1023"/>
      <c r="T145" s="1023"/>
      <c r="U145" s="1023"/>
      <c r="V145" s="1023"/>
      <c r="W145" s="1023"/>
      <c r="X145" s="1023"/>
      <c r="Y145" s="1023"/>
      <c r="Z145" s="1023"/>
      <c r="AA145" s="1023"/>
      <c r="AB145" s="1023"/>
      <c r="AC145" s="1023"/>
      <c r="AD145" s="1023"/>
      <c r="AE145" s="1023"/>
      <c r="AF145" s="1023"/>
      <c r="AG145" s="1023"/>
      <c r="AH145" s="1023"/>
      <c r="AI145" s="1023"/>
      <c r="AJ145" s="1023"/>
      <c r="AK145" s="1023"/>
      <c r="AL145" s="1023"/>
      <c r="AM145" s="1023"/>
      <c r="AN145" s="1023"/>
      <c r="AO145" s="1023"/>
      <c r="AP145" s="1023"/>
      <c r="AQ145" s="1023"/>
      <c r="AR145" s="1023"/>
      <c r="AS145" s="1023"/>
      <c r="AT145" s="1023"/>
      <c r="AU145" s="1023"/>
      <c r="AV145" s="1023"/>
      <c r="AW145" s="1023"/>
      <c r="AX145" s="1023"/>
      <c r="AY145" s="1023"/>
      <c r="AZ145" s="1023"/>
      <c r="BA145" s="1023"/>
      <c r="BB145" s="1023"/>
      <c r="BC145" s="1023"/>
      <c r="BD145" s="1023"/>
      <c r="BE145" s="1023"/>
      <c r="BF145" s="1023"/>
      <c r="BG145" s="1023"/>
      <c r="BH145" s="1023"/>
      <c r="BI145" s="1023"/>
      <c r="BJ145" s="1023"/>
      <c r="BK145" s="1023"/>
      <c r="BL145" s="1023"/>
      <c r="BM145" s="1023"/>
      <c r="BN145" s="1023"/>
      <c r="BO145" s="1023"/>
      <c r="BP145" s="1023"/>
      <c r="BQ145" s="1023"/>
      <c r="BR145" s="1023"/>
      <c r="BS145" s="1023"/>
      <c r="BT145" s="1023"/>
    </row>
    <row r="146" spans="2:72">
      <c r="C146" s="12" t="s">
        <v>28</v>
      </c>
      <c r="D146" s="12" t="s">
        <v>112</v>
      </c>
      <c r="E146" s="12" t="s">
        <v>824</v>
      </c>
      <c r="H146" s="12">
        <v>2016</v>
      </c>
      <c r="I146" s="626" t="s">
        <v>584</v>
      </c>
      <c r="J146" s="626" t="s">
        <v>597</v>
      </c>
      <c r="P146" s="18">
        <v>0</v>
      </c>
      <c r="Q146" s="18">
        <v>243</v>
      </c>
      <c r="R146" s="18">
        <v>243</v>
      </c>
      <c r="S146" s="18">
        <v>243</v>
      </c>
      <c r="T146" s="18">
        <v>243</v>
      </c>
      <c r="U146" s="18">
        <v>243</v>
      </c>
      <c r="V146" s="18">
        <v>243</v>
      </c>
      <c r="W146" s="18">
        <v>243</v>
      </c>
      <c r="X146" s="18">
        <v>243</v>
      </c>
      <c r="Y146" s="18">
        <v>243</v>
      </c>
      <c r="Z146" s="18">
        <v>242</v>
      </c>
      <c r="AA146" s="18">
        <v>233</v>
      </c>
      <c r="AB146" s="18">
        <v>233</v>
      </c>
      <c r="AC146" s="18">
        <v>233</v>
      </c>
      <c r="AD146" s="18">
        <v>233</v>
      </c>
      <c r="AE146" s="18">
        <v>203</v>
      </c>
      <c r="AF146" s="18">
        <v>203</v>
      </c>
      <c r="AG146" s="18">
        <v>90</v>
      </c>
      <c r="AH146" s="18">
        <v>0</v>
      </c>
      <c r="AI146" s="18">
        <v>0</v>
      </c>
      <c r="AJ146" s="18">
        <v>0</v>
      </c>
      <c r="AK146" s="18">
        <v>0</v>
      </c>
      <c r="AL146" s="18">
        <v>0</v>
      </c>
      <c r="AM146" s="18">
        <v>0</v>
      </c>
      <c r="AN146" s="18">
        <v>0</v>
      </c>
      <c r="AO146" s="18">
        <v>0</v>
      </c>
      <c r="AU146" s="18">
        <v>0</v>
      </c>
      <c r="AV146" s="18">
        <v>3738398</v>
      </c>
      <c r="AW146" s="18">
        <v>3738398</v>
      </c>
      <c r="AX146" s="18">
        <v>3738398</v>
      </c>
      <c r="AY146" s="18">
        <v>3738398</v>
      </c>
      <c r="AZ146" s="18">
        <v>3738398</v>
      </c>
      <c r="BA146" s="18">
        <v>3738398</v>
      </c>
      <c r="BB146" s="18">
        <v>3738398</v>
      </c>
      <c r="BC146" s="18">
        <v>3737857</v>
      </c>
      <c r="BD146" s="18">
        <v>3737857</v>
      </c>
      <c r="BE146" s="18">
        <v>3721827</v>
      </c>
      <c r="BF146" s="18">
        <v>3677797</v>
      </c>
      <c r="BG146" s="18">
        <v>3675586</v>
      </c>
      <c r="BH146" s="18">
        <v>3675586</v>
      </c>
      <c r="BI146" s="18">
        <v>3656511</v>
      </c>
      <c r="BJ146" s="18">
        <v>3171439</v>
      </c>
      <c r="BK146" s="18">
        <v>3171439</v>
      </c>
      <c r="BL146" s="18">
        <v>1426787</v>
      </c>
      <c r="BM146" s="18">
        <v>0</v>
      </c>
      <c r="BN146" s="18">
        <v>0</v>
      </c>
      <c r="BO146" s="18">
        <v>0</v>
      </c>
      <c r="BP146" s="18">
        <v>0</v>
      </c>
      <c r="BQ146" s="18">
        <v>0</v>
      </c>
      <c r="BR146" s="18">
        <v>0</v>
      </c>
      <c r="BS146" s="18">
        <v>0</v>
      </c>
      <c r="BT146" s="18">
        <v>0</v>
      </c>
    </row>
    <row r="147" spans="2:72">
      <c r="C147" s="12" t="s">
        <v>28</v>
      </c>
      <c r="D147" s="12" t="s">
        <v>113</v>
      </c>
      <c r="E147" s="12" t="s">
        <v>824</v>
      </c>
      <c r="H147" s="12">
        <v>2016</v>
      </c>
      <c r="I147" s="626" t="s">
        <v>584</v>
      </c>
      <c r="J147" s="626" t="s">
        <v>597</v>
      </c>
      <c r="P147" s="18">
        <v>0</v>
      </c>
      <c r="Q147" s="18">
        <v>392</v>
      </c>
      <c r="R147" s="18">
        <v>392</v>
      </c>
      <c r="S147" s="18">
        <v>392</v>
      </c>
      <c r="T147" s="18">
        <v>392</v>
      </c>
      <c r="U147" s="18">
        <v>392</v>
      </c>
      <c r="V147" s="18">
        <v>392</v>
      </c>
      <c r="W147" s="18">
        <v>392</v>
      </c>
      <c r="X147" s="18">
        <v>392</v>
      </c>
      <c r="Y147" s="18">
        <v>392</v>
      </c>
      <c r="Z147" s="18">
        <v>392</v>
      </c>
      <c r="AA147" s="18">
        <v>392</v>
      </c>
      <c r="AB147" s="18">
        <v>392</v>
      </c>
      <c r="AC147" s="18">
        <v>392</v>
      </c>
      <c r="AD147" s="18">
        <v>392</v>
      </c>
      <c r="AE147" s="18">
        <v>392</v>
      </c>
      <c r="AF147" s="18">
        <v>392</v>
      </c>
      <c r="AG147" s="18">
        <v>392</v>
      </c>
      <c r="AH147" s="18">
        <v>392</v>
      </c>
      <c r="AI147" s="18">
        <v>360</v>
      </c>
      <c r="AJ147" s="18">
        <v>0</v>
      </c>
      <c r="AK147" s="18">
        <v>0</v>
      </c>
      <c r="AL147" s="18">
        <v>0</v>
      </c>
      <c r="AM147" s="18">
        <v>0</v>
      </c>
      <c r="AN147" s="18">
        <v>0</v>
      </c>
      <c r="AO147" s="18">
        <v>0</v>
      </c>
      <c r="AU147" s="18">
        <v>0</v>
      </c>
      <c r="AV147" s="18">
        <v>1333152</v>
      </c>
      <c r="AW147" s="18">
        <v>1333152</v>
      </c>
      <c r="AX147" s="18">
        <v>1333152</v>
      </c>
      <c r="AY147" s="18">
        <v>1333152</v>
      </c>
      <c r="AZ147" s="18">
        <v>1333152</v>
      </c>
      <c r="BA147" s="18">
        <v>1333152</v>
      </c>
      <c r="BB147" s="18">
        <v>1333152</v>
      </c>
      <c r="BC147" s="18">
        <v>1333152</v>
      </c>
      <c r="BD147" s="18">
        <v>1333152</v>
      </c>
      <c r="BE147" s="18">
        <v>1333152</v>
      </c>
      <c r="BF147" s="18">
        <v>1333152</v>
      </c>
      <c r="BG147" s="18">
        <v>1333152</v>
      </c>
      <c r="BH147" s="18">
        <v>1333152</v>
      </c>
      <c r="BI147" s="18">
        <v>1333152</v>
      </c>
      <c r="BJ147" s="18">
        <v>1333152</v>
      </c>
      <c r="BK147" s="18">
        <v>1333152</v>
      </c>
      <c r="BL147" s="18">
        <v>1333152</v>
      </c>
      <c r="BM147" s="18">
        <v>1333152</v>
      </c>
      <c r="BN147" s="18">
        <v>1304118</v>
      </c>
      <c r="BO147" s="18">
        <v>0</v>
      </c>
      <c r="BP147" s="18">
        <v>0</v>
      </c>
      <c r="BQ147" s="18">
        <v>0</v>
      </c>
      <c r="BR147" s="18">
        <v>0</v>
      </c>
      <c r="BS147" s="18">
        <v>0</v>
      </c>
      <c r="BT147" s="18">
        <v>0</v>
      </c>
    </row>
    <row r="148" spans="2:72">
      <c r="C148" s="12" t="s">
        <v>817</v>
      </c>
      <c r="D148" s="12" t="s">
        <v>117</v>
      </c>
      <c r="E148" s="12" t="s">
        <v>824</v>
      </c>
      <c r="H148" s="12">
        <v>2016</v>
      </c>
      <c r="I148" s="626" t="s">
        <v>584</v>
      </c>
      <c r="J148" s="626" t="s">
        <v>597</v>
      </c>
      <c r="P148" s="18">
        <v>0</v>
      </c>
      <c r="Q148" s="18">
        <v>558</v>
      </c>
      <c r="R148" s="18">
        <v>541</v>
      </c>
      <c r="S148" s="18">
        <v>541</v>
      </c>
      <c r="T148" s="18">
        <v>541</v>
      </c>
      <c r="U148" s="18">
        <v>541</v>
      </c>
      <c r="V148" s="18">
        <v>534</v>
      </c>
      <c r="W148" s="18">
        <v>534</v>
      </c>
      <c r="X148" s="18">
        <v>534</v>
      </c>
      <c r="Y148" s="18">
        <v>533</v>
      </c>
      <c r="Z148" s="18">
        <v>533</v>
      </c>
      <c r="AA148" s="18">
        <v>532</v>
      </c>
      <c r="AB148" s="18">
        <v>381</v>
      </c>
      <c r="AC148" s="18">
        <v>141</v>
      </c>
      <c r="AD148" s="18">
        <v>141</v>
      </c>
      <c r="AE148" s="18">
        <v>68</v>
      </c>
      <c r="AF148" s="18">
        <v>0</v>
      </c>
      <c r="AG148" s="18">
        <v>0</v>
      </c>
      <c r="AH148" s="18">
        <v>0</v>
      </c>
      <c r="AI148" s="18">
        <v>0</v>
      </c>
      <c r="AJ148" s="18">
        <v>0</v>
      </c>
      <c r="AK148" s="18">
        <v>0</v>
      </c>
      <c r="AL148" s="18">
        <v>0</v>
      </c>
      <c r="AM148" s="18">
        <v>0</v>
      </c>
      <c r="AN148" s="18">
        <v>0</v>
      </c>
      <c r="AO148" s="18">
        <v>0</v>
      </c>
      <c r="AU148" s="18">
        <v>0</v>
      </c>
      <c r="AV148" s="18">
        <v>3301403</v>
      </c>
      <c r="AW148" s="18">
        <v>3223236</v>
      </c>
      <c r="AX148" s="18">
        <v>3223236</v>
      </c>
      <c r="AY148" s="18">
        <v>3223236</v>
      </c>
      <c r="AZ148" s="18">
        <v>3223236</v>
      </c>
      <c r="BA148" s="18">
        <v>3170753</v>
      </c>
      <c r="BB148" s="18">
        <v>3170753</v>
      </c>
      <c r="BC148" s="18">
        <v>3170753</v>
      </c>
      <c r="BD148" s="18">
        <v>3166559</v>
      </c>
      <c r="BE148" s="18">
        <v>3166559</v>
      </c>
      <c r="BF148" s="18">
        <v>3157676</v>
      </c>
      <c r="BG148" s="18">
        <v>2445046</v>
      </c>
      <c r="BH148" s="18">
        <v>1050805</v>
      </c>
      <c r="BI148" s="18">
        <v>1050805</v>
      </c>
      <c r="BJ148" s="18">
        <v>250903</v>
      </c>
      <c r="BK148" s="18">
        <v>0</v>
      </c>
      <c r="BL148" s="18">
        <v>0</v>
      </c>
      <c r="BM148" s="18">
        <v>0</v>
      </c>
      <c r="BN148" s="18">
        <v>0</v>
      </c>
      <c r="BO148" s="18">
        <v>0</v>
      </c>
      <c r="BP148" s="18">
        <v>0</v>
      </c>
      <c r="BQ148" s="18">
        <v>0</v>
      </c>
      <c r="BR148" s="18">
        <v>0</v>
      </c>
      <c r="BS148" s="18">
        <v>0</v>
      </c>
      <c r="BT148" s="18">
        <v>0</v>
      </c>
    </row>
    <row r="149" spans="2:72">
      <c r="C149" s="12" t="s">
        <v>817</v>
      </c>
      <c r="D149" s="12" t="s">
        <v>119</v>
      </c>
      <c r="E149" s="12" t="s">
        <v>824</v>
      </c>
      <c r="H149" s="12">
        <v>2016</v>
      </c>
      <c r="I149" s="626" t="s">
        <v>584</v>
      </c>
      <c r="J149" s="626" t="s">
        <v>597</v>
      </c>
      <c r="P149" s="18">
        <v>0</v>
      </c>
      <c r="Q149" s="18">
        <v>20</v>
      </c>
      <c r="R149" s="18">
        <v>20</v>
      </c>
      <c r="S149" s="18">
        <v>20</v>
      </c>
      <c r="T149" s="18">
        <v>20</v>
      </c>
      <c r="U149" s="18">
        <v>20</v>
      </c>
      <c r="V149" s="18">
        <v>20</v>
      </c>
      <c r="W149" s="18">
        <v>20</v>
      </c>
      <c r="X149" s="18">
        <v>20</v>
      </c>
      <c r="Y149" s="18">
        <v>20</v>
      </c>
      <c r="Z149" s="18">
        <v>20</v>
      </c>
      <c r="AA149" s="18">
        <v>20</v>
      </c>
      <c r="AB149" s="18">
        <v>20</v>
      </c>
      <c r="AC149" s="18">
        <v>20</v>
      </c>
      <c r="AD149" s="18">
        <v>20</v>
      </c>
      <c r="AE149" s="18">
        <v>20</v>
      </c>
      <c r="AF149" s="18">
        <v>16</v>
      </c>
      <c r="AG149" s="18">
        <v>14</v>
      </c>
      <c r="AH149" s="18">
        <v>5</v>
      </c>
      <c r="AI149" s="18">
        <v>0</v>
      </c>
      <c r="AJ149" s="18">
        <v>0</v>
      </c>
      <c r="AK149" s="18">
        <v>0</v>
      </c>
      <c r="AL149" s="18">
        <v>0</v>
      </c>
      <c r="AM149" s="18">
        <v>0</v>
      </c>
      <c r="AN149" s="18">
        <v>0</v>
      </c>
      <c r="AO149" s="18">
        <v>0</v>
      </c>
      <c r="AU149" s="18">
        <v>0</v>
      </c>
      <c r="AV149" s="18">
        <v>98558</v>
      </c>
      <c r="AW149" s="18">
        <v>98558</v>
      </c>
      <c r="AX149" s="18">
        <v>98558</v>
      </c>
      <c r="AY149" s="18">
        <v>98558</v>
      </c>
      <c r="AZ149" s="18">
        <v>98558</v>
      </c>
      <c r="BA149" s="18">
        <v>98558</v>
      </c>
      <c r="BB149" s="18">
        <v>98558</v>
      </c>
      <c r="BC149" s="18">
        <v>98558</v>
      </c>
      <c r="BD149" s="18">
        <v>98558</v>
      </c>
      <c r="BE149" s="18">
        <v>98558</v>
      </c>
      <c r="BF149" s="18">
        <v>98558</v>
      </c>
      <c r="BG149" s="18">
        <v>98558</v>
      </c>
      <c r="BH149" s="18">
        <v>98558</v>
      </c>
      <c r="BI149" s="18">
        <v>98558</v>
      </c>
      <c r="BJ149" s="18">
        <v>98558</v>
      </c>
      <c r="BK149" s="18">
        <v>94317</v>
      </c>
      <c r="BL149" s="18">
        <v>91938</v>
      </c>
      <c r="BM149" s="18">
        <v>31210</v>
      </c>
      <c r="BN149" s="18">
        <v>0</v>
      </c>
      <c r="BO149" s="18">
        <v>0</v>
      </c>
      <c r="BP149" s="18">
        <v>0</v>
      </c>
      <c r="BQ149" s="18">
        <v>0</v>
      </c>
      <c r="BR149" s="18">
        <v>0</v>
      </c>
      <c r="BS149" s="18">
        <v>0</v>
      </c>
      <c r="BT149" s="18">
        <v>0</v>
      </c>
    </row>
    <row r="150" spans="2:72">
      <c r="C150" s="12" t="s">
        <v>835</v>
      </c>
      <c r="D150" s="12" t="s">
        <v>836</v>
      </c>
      <c r="E150" s="12" t="s">
        <v>824</v>
      </c>
      <c r="H150" s="12">
        <v>2016</v>
      </c>
      <c r="I150" s="626" t="s">
        <v>584</v>
      </c>
      <c r="J150" s="626" t="s">
        <v>597</v>
      </c>
      <c r="P150" s="18">
        <v>0</v>
      </c>
      <c r="Q150" s="18">
        <v>0</v>
      </c>
      <c r="R150" s="18">
        <v>0</v>
      </c>
      <c r="S150" s="18">
        <v>0</v>
      </c>
      <c r="T150" s="18">
        <v>0</v>
      </c>
      <c r="U150" s="18">
        <v>0</v>
      </c>
      <c r="V150" s="18">
        <v>0</v>
      </c>
      <c r="W150" s="18">
        <v>0</v>
      </c>
      <c r="X150" s="18">
        <v>0</v>
      </c>
      <c r="Y150" s="18">
        <v>0</v>
      </c>
      <c r="Z150" s="18">
        <v>0</v>
      </c>
      <c r="AA150" s="18">
        <v>0</v>
      </c>
      <c r="AB150" s="18">
        <v>0</v>
      </c>
      <c r="AC150" s="18">
        <v>0</v>
      </c>
      <c r="AD150" s="18">
        <v>0</v>
      </c>
      <c r="AE150" s="18">
        <v>0</v>
      </c>
      <c r="AF150" s="18">
        <v>0</v>
      </c>
      <c r="AG150" s="18">
        <v>0</v>
      </c>
      <c r="AH150" s="18">
        <v>0</v>
      </c>
      <c r="AI150" s="18">
        <v>0</v>
      </c>
      <c r="AJ150" s="18">
        <v>0</v>
      </c>
      <c r="AK150" s="18">
        <v>0</v>
      </c>
      <c r="AL150" s="18">
        <v>0</v>
      </c>
      <c r="AM150" s="18">
        <v>0</v>
      </c>
      <c r="AN150" s="18">
        <v>0</v>
      </c>
      <c r="AO150" s="18">
        <v>0</v>
      </c>
      <c r="AU150" s="18">
        <v>0</v>
      </c>
      <c r="AV150" s="18">
        <v>708</v>
      </c>
      <c r="AW150" s="18">
        <v>708</v>
      </c>
      <c r="AX150" s="18">
        <v>708</v>
      </c>
      <c r="AY150" s="18">
        <v>708</v>
      </c>
      <c r="AZ150" s="18">
        <v>708</v>
      </c>
      <c r="BA150" s="18">
        <v>708</v>
      </c>
      <c r="BB150" s="18">
        <v>708</v>
      </c>
      <c r="BC150" s="18">
        <v>708</v>
      </c>
      <c r="BD150" s="18">
        <v>708</v>
      </c>
      <c r="BE150" s="18">
        <v>708</v>
      </c>
      <c r="BF150" s="18">
        <v>708</v>
      </c>
      <c r="BG150" s="18">
        <v>708</v>
      </c>
      <c r="BH150" s="18">
        <v>708</v>
      </c>
      <c r="BI150" s="18">
        <v>708</v>
      </c>
      <c r="BJ150" s="18">
        <v>477</v>
      </c>
      <c r="BK150" s="18">
        <v>477</v>
      </c>
      <c r="BL150" s="18">
        <v>477</v>
      </c>
      <c r="BM150" s="18">
        <v>477</v>
      </c>
      <c r="BN150" s="18">
        <v>0</v>
      </c>
      <c r="BO150" s="18">
        <v>0</v>
      </c>
      <c r="BP150" s="18">
        <v>0</v>
      </c>
      <c r="BQ150" s="18">
        <v>0</v>
      </c>
      <c r="BR150" s="18">
        <v>0</v>
      </c>
      <c r="BS150" s="18">
        <v>0</v>
      </c>
      <c r="BT150" s="18">
        <v>0</v>
      </c>
    </row>
    <row r="151" spans="2:72" ht="8.25" customHeight="1">
      <c r="B151" s="1033"/>
      <c r="C151" s="1021"/>
      <c r="D151" s="1021"/>
      <c r="E151" s="1021"/>
      <c r="F151" s="1021"/>
      <c r="G151" s="1021"/>
      <c r="H151" s="1021"/>
      <c r="I151" s="1021"/>
      <c r="J151" s="1021"/>
      <c r="K151" s="1022"/>
      <c r="L151" s="1023"/>
      <c r="M151" s="1023"/>
      <c r="N151" s="1023"/>
      <c r="O151" s="1023"/>
      <c r="P151" s="1023"/>
      <c r="Q151" s="1023"/>
      <c r="R151" s="1023"/>
      <c r="S151" s="1023"/>
      <c r="T151" s="1023"/>
      <c r="U151" s="1023"/>
      <c r="V151" s="1023"/>
      <c r="W151" s="1023"/>
      <c r="X151" s="1023"/>
      <c r="Y151" s="1023"/>
      <c r="Z151" s="1023"/>
      <c r="AA151" s="1023"/>
      <c r="AB151" s="1023"/>
      <c r="AC151" s="1023"/>
      <c r="AD151" s="1023"/>
      <c r="AE151" s="1023"/>
      <c r="AF151" s="1023"/>
      <c r="AG151" s="1023"/>
      <c r="AH151" s="1023"/>
      <c r="AI151" s="1023"/>
      <c r="AJ151" s="1023"/>
      <c r="AK151" s="1023"/>
      <c r="AL151" s="1023"/>
      <c r="AM151" s="1023"/>
      <c r="AN151" s="1023"/>
      <c r="AO151" s="1023"/>
      <c r="AP151" s="1023"/>
      <c r="AQ151" s="1023"/>
      <c r="AR151" s="1023"/>
      <c r="AS151" s="1023"/>
      <c r="AT151" s="1023"/>
      <c r="AU151" s="1023"/>
      <c r="AV151" s="1023"/>
      <c r="AW151" s="1023"/>
      <c r="AX151" s="1023"/>
      <c r="AY151" s="1023"/>
      <c r="AZ151" s="1023"/>
      <c r="BA151" s="1023"/>
      <c r="BB151" s="1023"/>
      <c r="BC151" s="1023"/>
      <c r="BD151" s="1023"/>
      <c r="BE151" s="1023"/>
      <c r="BF151" s="1023"/>
      <c r="BG151" s="1023"/>
      <c r="BH151" s="1023"/>
      <c r="BI151" s="1023"/>
      <c r="BJ151" s="1023"/>
      <c r="BK151" s="1023"/>
      <c r="BL151" s="1023"/>
      <c r="BM151" s="1023"/>
      <c r="BN151" s="1023"/>
      <c r="BO151" s="1023"/>
      <c r="BP151" s="1023"/>
      <c r="BQ151" s="1023"/>
      <c r="BR151" s="1023"/>
      <c r="BS151" s="1023"/>
      <c r="BT151" s="1023"/>
    </row>
    <row r="152" spans="2:72">
      <c r="C152" s="16" t="s">
        <v>817</v>
      </c>
      <c r="D152" s="983" t="s">
        <v>117</v>
      </c>
      <c r="E152" s="16" t="s">
        <v>824</v>
      </c>
      <c r="F152" s="16"/>
      <c r="G152" s="16"/>
      <c r="H152" s="12">
        <v>2017</v>
      </c>
      <c r="I152" s="626" t="s">
        <v>583</v>
      </c>
      <c r="J152" s="626" t="s">
        <v>590</v>
      </c>
      <c r="O152" s="14"/>
      <c r="P152" s="1035">
        <v>265</v>
      </c>
      <c r="Q152" s="1035">
        <v>265</v>
      </c>
      <c r="R152" s="1035">
        <v>265</v>
      </c>
      <c r="S152" s="1035">
        <v>265</v>
      </c>
      <c r="T152" s="1035">
        <v>265</v>
      </c>
      <c r="U152" s="1035">
        <v>265</v>
      </c>
      <c r="V152" s="1035">
        <v>268</v>
      </c>
      <c r="W152" s="1035">
        <v>268</v>
      </c>
      <c r="X152" s="1035">
        <v>268</v>
      </c>
      <c r="Y152" s="1035">
        <v>193</v>
      </c>
      <c r="Z152" s="1035">
        <v>13</v>
      </c>
      <c r="AA152" s="1035">
        <v>13</v>
      </c>
      <c r="AB152" s="1035">
        <v>12</v>
      </c>
      <c r="AC152" s="1035">
        <v>12</v>
      </c>
      <c r="AD152" s="1035">
        <v>12</v>
      </c>
      <c r="AE152" s="1035">
        <v>8</v>
      </c>
      <c r="AF152" s="1035">
        <v>1</v>
      </c>
      <c r="AG152" s="1035">
        <v>1</v>
      </c>
      <c r="AH152" s="1035">
        <v>1</v>
      </c>
      <c r="AI152" s="1035">
        <v>1</v>
      </c>
      <c r="AJ152" s="1035">
        <v>0</v>
      </c>
      <c r="AK152" s="1035">
        <v>0</v>
      </c>
      <c r="AL152" s="1035">
        <v>0</v>
      </c>
      <c r="AM152" s="1035">
        <v>0</v>
      </c>
      <c r="AN152" s="1035">
        <v>0</v>
      </c>
      <c r="AO152" s="1035">
        <v>0</v>
      </c>
      <c r="AP152" s="14"/>
      <c r="AQ152" s="14"/>
      <c r="AR152" s="14"/>
      <c r="AS152" s="14"/>
      <c r="AT152" s="14"/>
      <c r="AU152" s="1035">
        <v>1112497</v>
      </c>
      <c r="AV152" s="1035">
        <v>1112497</v>
      </c>
      <c r="AW152" s="1035">
        <v>1112497</v>
      </c>
      <c r="AX152" s="1035">
        <v>1112497</v>
      </c>
      <c r="AY152" s="1035">
        <v>1112497</v>
      </c>
      <c r="AZ152" s="1035">
        <v>1112497</v>
      </c>
      <c r="BA152" s="1035">
        <v>1129868</v>
      </c>
      <c r="BB152" s="1035">
        <v>1129868</v>
      </c>
      <c r="BC152" s="1035">
        <v>1129968</v>
      </c>
      <c r="BD152" s="1035">
        <v>826130</v>
      </c>
      <c r="BE152" s="1035">
        <v>96534</v>
      </c>
      <c r="BF152" s="1035">
        <v>95656</v>
      </c>
      <c r="BG152" s="1035">
        <v>92912</v>
      </c>
      <c r="BH152" s="1035">
        <v>92912</v>
      </c>
      <c r="BI152" s="1035">
        <v>92912</v>
      </c>
      <c r="BJ152" s="1035">
        <v>64273</v>
      </c>
      <c r="BK152" s="1035">
        <v>966</v>
      </c>
      <c r="BL152" s="1035">
        <v>966</v>
      </c>
      <c r="BM152" s="1035">
        <v>966</v>
      </c>
      <c r="BN152" s="1035">
        <v>966</v>
      </c>
      <c r="BO152" s="1035">
        <v>0</v>
      </c>
      <c r="BP152" s="1035">
        <v>0</v>
      </c>
      <c r="BQ152" s="1035">
        <v>0</v>
      </c>
      <c r="BR152" s="1035">
        <v>0</v>
      </c>
      <c r="BS152" s="1035">
        <v>0</v>
      </c>
      <c r="BT152" s="1035">
        <v>0</v>
      </c>
    </row>
    <row r="153" spans="2:72">
      <c r="C153" s="16" t="s">
        <v>817</v>
      </c>
      <c r="D153" s="983" t="s">
        <v>119</v>
      </c>
      <c r="E153" s="16" t="s">
        <v>824</v>
      </c>
      <c r="F153" s="16"/>
      <c r="G153" s="16"/>
      <c r="H153" s="12">
        <v>2017</v>
      </c>
      <c r="I153" s="626" t="s">
        <v>583</v>
      </c>
      <c r="J153" s="626" t="s">
        <v>590</v>
      </c>
      <c r="O153" s="14"/>
      <c r="P153" s="1035">
        <v>0</v>
      </c>
      <c r="Q153" s="1035">
        <v>0</v>
      </c>
      <c r="R153" s="1035">
        <v>0</v>
      </c>
      <c r="S153" s="1035">
        <v>0</v>
      </c>
      <c r="T153" s="1035">
        <v>0</v>
      </c>
      <c r="U153" s="1035">
        <v>0</v>
      </c>
      <c r="V153" s="1035">
        <v>0</v>
      </c>
      <c r="W153" s="1035">
        <v>0</v>
      </c>
      <c r="X153" s="1035">
        <v>0</v>
      </c>
      <c r="Y153" s="1035">
        <v>0</v>
      </c>
      <c r="Z153" s="1035">
        <v>0</v>
      </c>
      <c r="AA153" s="1035">
        <v>0</v>
      </c>
      <c r="AB153" s="1035">
        <v>0</v>
      </c>
      <c r="AC153" s="1035">
        <v>0</v>
      </c>
      <c r="AD153" s="1035">
        <v>0</v>
      </c>
      <c r="AE153" s="1035">
        <v>0</v>
      </c>
      <c r="AF153" s="1035">
        <v>0</v>
      </c>
      <c r="AG153" s="1035">
        <v>0</v>
      </c>
      <c r="AH153" s="1035">
        <v>0</v>
      </c>
      <c r="AI153" s="1035">
        <v>0</v>
      </c>
      <c r="AJ153" s="1035">
        <v>0</v>
      </c>
      <c r="AK153" s="1035">
        <v>0</v>
      </c>
      <c r="AL153" s="1035">
        <v>0</v>
      </c>
      <c r="AM153" s="1035">
        <v>0</v>
      </c>
      <c r="AN153" s="1035">
        <v>0</v>
      </c>
      <c r="AO153" s="1035">
        <v>0</v>
      </c>
      <c r="AP153" s="14"/>
      <c r="AQ153" s="14"/>
      <c r="AR153" s="14"/>
      <c r="AS153" s="14"/>
      <c r="AT153" s="14"/>
      <c r="AU153" s="1035">
        <v>3647</v>
      </c>
      <c r="AV153" s="1035">
        <v>3647</v>
      </c>
      <c r="AW153" s="1035">
        <v>3647</v>
      </c>
      <c r="AX153" s="1035">
        <v>3647</v>
      </c>
      <c r="AY153" s="1035">
        <v>3647</v>
      </c>
      <c r="AZ153" s="1035">
        <v>3647</v>
      </c>
      <c r="BA153" s="1035">
        <v>3647</v>
      </c>
      <c r="BB153" s="1035">
        <v>3647</v>
      </c>
      <c r="BC153" s="1035">
        <v>3647</v>
      </c>
      <c r="BD153" s="1035">
        <v>3647</v>
      </c>
      <c r="BE153" s="1035">
        <v>3647</v>
      </c>
      <c r="BF153" s="1035">
        <v>3647</v>
      </c>
      <c r="BG153" s="1035">
        <v>2768</v>
      </c>
      <c r="BH153" s="1035">
        <v>0</v>
      </c>
      <c r="BI153" s="1035">
        <v>0</v>
      </c>
      <c r="BJ153" s="1035">
        <v>0</v>
      </c>
      <c r="BK153" s="1035">
        <v>0</v>
      </c>
      <c r="BL153" s="1035">
        <v>0</v>
      </c>
      <c r="BM153" s="1035">
        <v>0</v>
      </c>
      <c r="BN153" s="1035">
        <v>0</v>
      </c>
      <c r="BO153" s="1035">
        <v>0</v>
      </c>
      <c r="BP153" s="1035">
        <v>0</v>
      </c>
      <c r="BQ153" s="1035">
        <v>0</v>
      </c>
      <c r="BR153" s="1035">
        <v>0</v>
      </c>
      <c r="BS153" s="1035">
        <v>0</v>
      </c>
      <c r="BT153" s="1035">
        <v>0</v>
      </c>
    </row>
    <row r="154" spans="2:72">
      <c r="C154" s="624" t="s">
        <v>833</v>
      </c>
      <c r="D154" s="983" t="s">
        <v>99</v>
      </c>
      <c r="E154" s="16" t="s">
        <v>824</v>
      </c>
      <c r="F154" s="16"/>
      <c r="G154" s="16"/>
      <c r="H154" s="12">
        <v>2017</v>
      </c>
      <c r="I154" s="626" t="s">
        <v>583</v>
      </c>
      <c r="J154" s="626" t="s">
        <v>590</v>
      </c>
      <c r="O154" s="14"/>
      <c r="P154" s="1035">
        <v>30</v>
      </c>
      <c r="Q154" s="1035">
        <v>30</v>
      </c>
      <c r="R154" s="1035">
        <v>44</v>
      </c>
      <c r="S154" s="1035">
        <v>44</v>
      </c>
      <c r="T154" s="1035">
        <v>44</v>
      </c>
      <c r="U154" s="1035">
        <v>44</v>
      </c>
      <c r="V154" s="1035">
        <v>139</v>
      </c>
      <c r="W154" s="1035">
        <v>139</v>
      </c>
      <c r="X154" s="1035">
        <v>164</v>
      </c>
      <c r="Y154" s="1035">
        <v>124</v>
      </c>
      <c r="Z154" s="1035">
        <v>33</v>
      </c>
      <c r="AA154" s="1035">
        <v>22</v>
      </c>
      <c r="AB154" s="1035">
        <v>21</v>
      </c>
      <c r="AC154" s="1035">
        <v>13</v>
      </c>
      <c r="AD154" s="1035">
        <v>13</v>
      </c>
      <c r="AE154" s="1035">
        <v>13</v>
      </c>
      <c r="AF154" s="1035">
        <v>13</v>
      </c>
      <c r="AG154" s="1035">
        <v>13</v>
      </c>
      <c r="AH154" s="1035">
        <v>13</v>
      </c>
      <c r="AI154" s="1035">
        <v>13</v>
      </c>
      <c r="AJ154" s="1035">
        <v>0</v>
      </c>
      <c r="AK154" s="1035">
        <v>0</v>
      </c>
      <c r="AL154" s="1035">
        <v>0</v>
      </c>
      <c r="AM154" s="1035">
        <v>0</v>
      </c>
      <c r="AN154" s="1035">
        <v>0</v>
      </c>
      <c r="AO154" s="1035">
        <v>0</v>
      </c>
      <c r="AP154" s="14"/>
      <c r="AQ154" s="14"/>
      <c r="AR154" s="14"/>
      <c r="AS154" s="14"/>
      <c r="AT154" s="14"/>
      <c r="AU154" s="1035">
        <v>155652</v>
      </c>
      <c r="AV154" s="1035">
        <v>155652</v>
      </c>
      <c r="AW154" s="1035">
        <v>200201</v>
      </c>
      <c r="AX154" s="1035">
        <v>202141</v>
      </c>
      <c r="AY154" s="1035">
        <v>202141</v>
      </c>
      <c r="AZ154" s="1035">
        <v>202141</v>
      </c>
      <c r="BA154" s="1035">
        <v>680542</v>
      </c>
      <c r="BB154" s="1035">
        <v>680542</v>
      </c>
      <c r="BC154" s="1035">
        <v>1013226</v>
      </c>
      <c r="BD154" s="1035">
        <v>929158</v>
      </c>
      <c r="BE154" s="1035">
        <v>276275</v>
      </c>
      <c r="BF154" s="1035">
        <v>79460</v>
      </c>
      <c r="BG154" s="1035">
        <v>105916</v>
      </c>
      <c r="BH154" s="1035">
        <v>80239</v>
      </c>
      <c r="BI154" s="1035">
        <v>80239</v>
      </c>
      <c r="BJ154" s="1035">
        <v>72031</v>
      </c>
      <c r="BK154" s="1035">
        <v>42014</v>
      </c>
      <c r="BL154" s="1035">
        <v>42014</v>
      </c>
      <c r="BM154" s="1035">
        <v>42014</v>
      </c>
      <c r="BN154" s="1035">
        <v>42014</v>
      </c>
      <c r="BO154" s="1035">
        <v>0</v>
      </c>
      <c r="BP154" s="1035">
        <v>0</v>
      </c>
      <c r="BQ154" s="1035">
        <v>0</v>
      </c>
      <c r="BR154" s="1035">
        <v>0</v>
      </c>
      <c r="BS154" s="1035">
        <v>0</v>
      </c>
      <c r="BT154" s="1035">
        <v>0</v>
      </c>
    </row>
    <row r="155" spans="2:72">
      <c r="C155" s="624" t="s">
        <v>833</v>
      </c>
      <c r="D155" s="983" t="s">
        <v>100</v>
      </c>
      <c r="E155" s="16" t="s">
        <v>824</v>
      </c>
      <c r="F155" s="16"/>
      <c r="G155" s="16"/>
      <c r="H155" s="12">
        <v>2017</v>
      </c>
      <c r="I155" s="626" t="s">
        <v>583</v>
      </c>
      <c r="J155" s="626" t="s">
        <v>590</v>
      </c>
      <c r="O155" s="14"/>
      <c r="P155" s="1035">
        <v>-8</v>
      </c>
      <c r="Q155" s="1035">
        <v>-7</v>
      </c>
      <c r="R155" s="1035">
        <v>2</v>
      </c>
      <c r="S155" s="1035">
        <v>3</v>
      </c>
      <c r="T155" s="1035">
        <v>3</v>
      </c>
      <c r="U155" s="1035">
        <v>3</v>
      </c>
      <c r="V155" s="1035">
        <v>3</v>
      </c>
      <c r="W155" s="1035">
        <v>3</v>
      </c>
      <c r="X155" s="1035">
        <v>3</v>
      </c>
      <c r="Y155" s="1035">
        <v>3</v>
      </c>
      <c r="Z155" s="1035">
        <v>3</v>
      </c>
      <c r="AA155" s="1035">
        <v>2</v>
      </c>
      <c r="AB155" s="1035">
        <v>0</v>
      </c>
      <c r="AC155" s="1035">
        <v>0</v>
      </c>
      <c r="AD155" s="1035">
        <v>0</v>
      </c>
      <c r="AE155" s="1035">
        <v>0</v>
      </c>
      <c r="AF155" s="1035">
        <v>0</v>
      </c>
      <c r="AG155" s="1035">
        <v>0</v>
      </c>
      <c r="AH155" s="1035">
        <v>0</v>
      </c>
      <c r="AI155" s="1035">
        <v>0</v>
      </c>
      <c r="AJ155" s="1035">
        <v>0</v>
      </c>
      <c r="AK155" s="1035">
        <v>0</v>
      </c>
      <c r="AL155" s="1035">
        <v>0</v>
      </c>
      <c r="AM155" s="1035">
        <v>0</v>
      </c>
      <c r="AN155" s="1035">
        <v>0</v>
      </c>
      <c r="AO155" s="1035">
        <v>0</v>
      </c>
      <c r="AP155" s="14"/>
      <c r="AQ155" s="14"/>
      <c r="AR155" s="14"/>
      <c r="AS155" s="14"/>
      <c r="AT155" s="14"/>
      <c r="AU155" s="1035">
        <v>-34736</v>
      </c>
      <c r="AV155" s="1035">
        <v>-29998</v>
      </c>
      <c r="AW155" s="1035">
        <v>9477</v>
      </c>
      <c r="AX155" s="1035">
        <v>10539</v>
      </c>
      <c r="AY155" s="1035">
        <v>10539</v>
      </c>
      <c r="AZ155" s="1035">
        <v>10539</v>
      </c>
      <c r="BA155" s="1035">
        <v>10539</v>
      </c>
      <c r="BB155" s="1035">
        <v>10539</v>
      </c>
      <c r="BC155" s="1035">
        <v>10539</v>
      </c>
      <c r="BD155" s="1035">
        <v>10539</v>
      </c>
      <c r="BE155" s="1035">
        <v>10539</v>
      </c>
      <c r="BF155" s="1035">
        <v>9573</v>
      </c>
      <c r="BG155" s="1035">
        <v>0</v>
      </c>
      <c r="BH155" s="1035">
        <v>0</v>
      </c>
      <c r="BI155" s="1035">
        <v>0</v>
      </c>
      <c r="BJ155" s="1035">
        <v>0</v>
      </c>
      <c r="BK155" s="1035">
        <v>0</v>
      </c>
      <c r="BL155" s="1035">
        <v>0</v>
      </c>
      <c r="BM155" s="1035">
        <v>0</v>
      </c>
      <c r="BN155" s="1035">
        <v>0</v>
      </c>
      <c r="BO155" s="1035">
        <v>0</v>
      </c>
      <c r="BP155" s="1035">
        <v>0</v>
      </c>
      <c r="BQ155" s="1035">
        <v>0</v>
      </c>
      <c r="BR155" s="1035">
        <v>0</v>
      </c>
      <c r="BS155" s="1035">
        <v>0</v>
      </c>
      <c r="BT155" s="1035">
        <v>0</v>
      </c>
    </row>
    <row r="156" spans="2:72" ht="8.25" customHeight="1">
      <c r="B156" s="1033"/>
      <c r="C156" s="1021"/>
      <c r="D156" s="1021"/>
      <c r="E156" s="1021"/>
      <c r="F156" s="1021"/>
      <c r="G156" s="1021"/>
      <c r="H156" s="1021"/>
      <c r="I156" s="1021"/>
      <c r="J156" s="1021"/>
      <c r="K156" s="1022"/>
      <c r="L156" s="1023"/>
      <c r="M156" s="1023"/>
      <c r="N156" s="1023"/>
      <c r="O156" s="1023"/>
      <c r="P156" s="1023"/>
      <c r="Q156" s="1023"/>
      <c r="R156" s="1023"/>
      <c r="S156" s="1023"/>
      <c r="T156" s="1023"/>
      <c r="U156" s="1023"/>
      <c r="V156" s="1023"/>
      <c r="W156" s="1023"/>
      <c r="X156" s="1023"/>
      <c r="Y156" s="1023"/>
      <c r="Z156" s="1023"/>
      <c r="AA156" s="1023"/>
      <c r="AB156" s="1023"/>
      <c r="AC156" s="1023"/>
      <c r="AD156" s="1023"/>
      <c r="AE156" s="1023"/>
      <c r="AF156" s="1023"/>
      <c r="AG156" s="1023"/>
      <c r="AH156" s="1023"/>
      <c r="AI156" s="1023"/>
      <c r="AJ156" s="1023"/>
      <c r="AK156" s="1023"/>
      <c r="AL156" s="1023"/>
      <c r="AM156" s="1023"/>
      <c r="AN156" s="1023"/>
      <c r="AO156" s="1023"/>
      <c r="AP156" s="1023"/>
      <c r="AQ156" s="1023"/>
      <c r="AR156" s="1023"/>
      <c r="AS156" s="1023"/>
      <c r="AT156" s="1023"/>
      <c r="AU156" s="1023"/>
      <c r="AV156" s="1023"/>
      <c r="AW156" s="1023"/>
      <c r="AX156" s="1023"/>
      <c r="AY156" s="1023"/>
      <c r="AZ156" s="1023"/>
      <c r="BA156" s="1023"/>
      <c r="BB156" s="1023"/>
      <c r="BC156" s="1023"/>
      <c r="BD156" s="1023"/>
      <c r="BE156" s="1023"/>
      <c r="BF156" s="1023"/>
      <c r="BG156" s="1023"/>
      <c r="BH156" s="1023"/>
      <c r="BI156" s="1023"/>
      <c r="BJ156" s="1023"/>
      <c r="BK156" s="1023"/>
      <c r="BL156" s="1023"/>
      <c r="BM156" s="1023"/>
      <c r="BN156" s="1023"/>
      <c r="BO156" s="1023"/>
      <c r="BP156" s="1023"/>
      <c r="BQ156" s="1023"/>
      <c r="BR156" s="1023"/>
      <c r="BS156" s="1023"/>
      <c r="BT156" s="1023"/>
    </row>
    <row r="157" spans="2:72">
      <c r="C157" s="12" t="s">
        <v>28</v>
      </c>
      <c r="D157" s="624" t="s">
        <v>112</v>
      </c>
      <c r="E157" s="12" t="s">
        <v>824</v>
      </c>
      <c r="H157" s="12">
        <v>2017</v>
      </c>
      <c r="I157" s="626" t="s">
        <v>584</v>
      </c>
      <c r="J157" s="626" t="s">
        <v>590</v>
      </c>
      <c r="M157" s="14"/>
      <c r="N157" s="14"/>
      <c r="O157" s="14"/>
      <c r="P157" s="1035">
        <v>0</v>
      </c>
      <c r="Q157" s="1035">
        <v>26</v>
      </c>
      <c r="R157" s="1035">
        <v>26</v>
      </c>
      <c r="S157" s="1035">
        <v>26</v>
      </c>
      <c r="T157" s="1035">
        <v>26</v>
      </c>
      <c r="U157" s="1035">
        <v>26</v>
      </c>
      <c r="V157" s="1035">
        <v>26</v>
      </c>
      <c r="W157" s="1035">
        <v>26</v>
      </c>
      <c r="X157" s="1035">
        <v>26</v>
      </c>
      <c r="Y157" s="1035">
        <v>26</v>
      </c>
      <c r="Z157" s="1035">
        <v>26</v>
      </c>
      <c r="AA157" s="1035">
        <v>26</v>
      </c>
      <c r="AB157" s="1035">
        <v>26</v>
      </c>
      <c r="AC157" s="1035">
        <v>26</v>
      </c>
      <c r="AD157" s="1035">
        <v>26</v>
      </c>
      <c r="AE157" s="1035">
        <v>23</v>
      </c>
      <c r="AF157" s="1035">
        <v>23</v>
      </c>
      <c r="AG157" s="1035">
        <v>9</v>
      </c>
      <c r="AH157" s="1035">
        <v>0</v>
      </c>
      <c r="AI157" s="1035">
        <v>0</v>
      </c>
      <c r="AJ157" s="1035">
        <v>0</v>
      </c>
      <c r="AK157" s="1035">
        <v>0</v>
      </c>
      <c r="AL157" s="1035">
        <v>0</v>
      </c>
      <c r="AM157" s="1035">
        <v>0</v>
      </c>
      <c r="AN157" s="1035">
        <v>0</v>
      </c>
      <c r="AO157" s="1035">
        <v>0</v>
      </c>
      <c r="AP157" s="14"/>
      <c r="AQ157" s="14"/>
      <c r="AR157" s="14"/>
      <c r="AS157" s="14"/>
      <c r="AT157" s="14"/>
      <c r="AU157" s="1035">
        <v>0</v>
      </c>
      <c r="AV157" s="1035">
        <v>409378</v>
      </c>
      <c r="AW157" s="1035">
        <v>409378</v>
      </c>
      <c r="AX157" s="1035">
        <v>409378</v>
      </c>
      <c r="AY157" s="1035">
        <v>409378</v>
      </c>
      <c r="AZ157" s="1035">
        <v>409378</v>
      </c>
      <c r="BA157" s="1035">
        <v>409378</v>
      </c>
      <c r="BB157" s="1035">
        <v>409378</v>
      </c>
      <c r="BC157" s="1035">
        <v>409342</v>
      </c>
      <c r="BD157" s="1035">
        <v>409342</v>
      </c>
      <c r="BE157" s="1035">
        <v>409939</v>
      </c>
      <c r="BF157" s="1035">
        <v>409821</v>
      </c>
      <c r="BG157" s="1035">
        <v>410202</v>
      </c>
      <c r="BH157" s="1035">
        <v>410202</v>
      </c>
      <c r="BI157" s="1035">
        <v>409131</v>
      </c>
      <c r="BJ157" s="1035">
        <v>352879</v>
      </c>
      <c r="BK157" s="1035">
        <v>352879</v>
      </c>
      <c r="BL157" s="1035">
        <v>145623</v>
      </c>
      <c r="BM157" s="1035">
        <v>0</v>
      </c>
      <c r="BN157" s="1035">
        <v>0</v>
      </c>
      <c r="BO157" s="1035">
        <v>0</v>
      </c>
      <c r="BP157" s="1035">
        <v>0</v>
      </c>
      <c r="BQ157" s="1035">
        <v>0</v>
      </c>
      <c r="BR157" s="1035">
        <v>0</v>
      </c>
      <c r="BS157" s="1035">
        <v>0</v>
      </c>
      <c r="BT157" s="1035">
        <v>0</v>
      </c>
    </row>
    <row r="158" spans="2:72">
      <c r="C158" s="12" t="s">
        <v>28</v>
      </c>
      <c r="D158" s="624" t="s">
        <v>113</v>
      </c>
      <c r="E158" s="12" t="s">
        <v>824</v>
      </c>
      <c r="H158" s="12">
        <v>2017</v>
      </c>
      <c r="I158" s="626" t="s">
        <v>584</v>
      </c>
      <c r="J158" s="626" t="s">
        <v>590</v>
      </c>
      <c r="M158" s="14"/>
      <c r="N158" s="14"/>
      <c r="O158" s="14"/>
      <c r="P158" s="1035">
        <v>0</v>
      </c>
      <c r="Q158" s="1035">
        <v>3</v>
      </c>
      <c r="R158" s="1035">
        <v>3</v>
      </c>
      <c r="S158" s="1035">
        <v>3</v>
      </c>
      <c r="T158" s="1035">
        <v>3</v>
      </c>
      <c r="U158" s="1035">
        <v>3</v>
      </c>
      <c r="V158" s="1035">
        <v>3</v>
      </c>
      <c r="W158" s="1035">
        <v>3</v>
      </c>
      <c r="X158" s="1035">
        <v>3</v>
      </c>
      <c r="Y158" s="1035">
        <v>3</v>
      </c>
      <c r="Z158" s="1035">
        <v>3</v>
      </c>
      <c r="AA158" s="1035">
        <v>3</v>
      </c>
      <c r="AB158" s="1035">
        <v>3</v>
      </c>
      <c r="AC158" s="1035">
        <v>3</v>
      </c>
      <c r="AD158" s="1035">
        <v>3</v>
      </c>
      <c r="AE158" s="1035">
        <v>3</v>
      </c>
      <c r="AF158" s="1035">
        <v>3</v>
      </c>
      <c r="AG158" s="1035">
        <v>3</v>
      </c>
      <c r="AH158" s="1035">
        <v>3</v>
      </c>
      <c r="AI158" s="1035">
        <v>3</v>
      </c>
      <c r="AJ158" s="1035">
        <v>0</v>
      </c>
      <c r="AK158" s="1035">
        <v>0</v>
      </c>
      <c r="AL158" s="1035">
        <v>0</v>
      </c>
      <c r="AM158" s="1035">
        <v>0</v>
      </c>
      <c r="AN158" s="1035">
        <v>0</v>
      </c>
      <c r="AO158" s="1035">
        <v>0</v>
      </c>
      <c r="AP158" s="14"/>
      <c r="AQ158" s="14"/>
      <c r="AR158" s="14"/>
      <c r="AS158" s="14"/>
      <c r="AT158" s="14"/>
      <c r="AU158" s="1035">
        <v>0</v>
      </c>
      <c r="AV158" s="1035">
        <v>9758</v>
      </c>
      <c r="AW158" s="1035">
        <v>9758</v>
      </c>
      <c r="AX158" s="1035">
        <v>9758</v>
      </c>
      <c r="AY158" s="1035">
        <v>9758</v>
      </c>
      <c r="AZ158" s="1035">
        <v>9758</v>
      </c>
      <c r="BA158" s="1035">
        <v>9758</v>
      </c>
      <c r="BB158" s="1035">
        <v>9758</v>
      </c>
      <c r="BC158" s="1035">
        <v>9758</v>
      </c>
      <c r="BD158" s="1035">
        <v>9758</v>
      </c>
      <c r="BE158" s="1035">
        <v>9758</v>
      </c>
      <c r="BF158" s="1035">
        <v>9758</v>
      </c>
      <c r="BG158" s="1035">
        <v>9758</v>
      </c>
      <c r="BH158" s="1035">
        <v>9758</v>
      </c>
      <c r="BI158" s="1035">
        <v>9758</v>
      </c>
      <c r="BJ158" s="1035">
        <v>9758</v>
      </c>
      <c r="BK158" s="1035">
        <v>9758</v>
      </c>
      <c r="BL158" s="1035">
        <v>9758</v>
      </c>
      <c r="BM158" s="1035">
        <v>9758</v>
      </c>
      <c r="BN158" s="1035">
        <v>9568</v>
      </c>
      <c r="BO158" s="1035">
        <v>0</v>
      </c>
      <c r="BP158" s="1035">
        <v>0</v>
      </c>
      <c r="BQ158" s="1035">
        <v>0</v>
      </c>
      <c r="BR158" s="1035">
        <v>0</v>
      </c>
      <c r="BS158" s="1035">
        <v>0</v>
      </c>
      <c r="BT158" s="1035">
        <v>0</v>
      </c>
    </row>
    <row r="159" spans="2:72">
      <c r="C159" s="12" t="s">
        <v>817</v>
      </c>
      <c r="D159" s="983" t="s">
        <v>117</v>
      </c>
      <c r="E159" s="12" t="s">
        <v>824</v>
      </c>
      <c r="H159" s="12">
        <v>2017</v>
      </c>
      <c r="I159" s="626" t="s">
        <v>584</v>
      </c>
      <c r="J159" s="626" t="s">
        <v>590</v>
      </c>
      <c r="M159" s="14"/>
      <c r="N159" s="14"/>
      <c r="O159" s="14"/>
      <c r="P159" s="1035">
        <v>0</v>
      </c>
      <c r="Q159" s="1035">
        <v>587</v>
      </c>
      <c r="R159" s="1035">
        <v>603</v>
      </c>
      <c r="S159" s="1035">
        <v>604</v>
      </c>
      <c r="T159" s="1035">
        <v>604</v>
      </c>
      <c r="U159" s="1035">
        <v>604</v>
      </c>
      <c r="V159" s="1035">
        <v>603</v>
      </c>
      <c r="W159" s="1035">
        <v>603</v>
      </c>
      <c r="X159" s="1035">
        <v>603</v>
      </c>
      <c r="Y159" s="1035">
        <v>603</v>
      </c>
      <c r="Z159" s="1035">
        <v>603</v>
      </c>
      <c r="AA159" s="1035">
        <v>601</v>
      </c>
      <c r="AB159" s="1035">
        <v>407</v>
      </c>
      <c r="AC159" s="1035">
        <v>104</v>
      </c>
      <c r="AD159" s="1035">
        <v>104</v>
      </c>
      <c r="AE159" s="1035">
        <v>8</v>
      </c>
      <c r="AF159" s="1035">
        <v>1</v>
      </c>
      <c r="AG159" s="1035">
        <v>1</v>
      </c>
      <c r="AH159" s="1035">
        <v>1</v>
      </c>
      <c r="AI159" s="1035">
        <v>1</v>
      </c>
      <c r="AJ159" s="1035">
        <v>1</v>
      </c>
      <c r="AK159" s="1035">
        <v>0</v>
      </c>
      <c r="AL159" s="1035">
        <v>0</v>
      </c>
      <c r="AM159" s="1035">
        <v>0</v>
      </c>
      <c r="AN159" s="1035">
        <v>0</v>
      </c>
      <c r="AO159" s="1035">
        <v>0</v>
      </c>
      <c r="AP159" s="14"/>
      <c r="AQ159" s="14"/>
      <c r="AR159" s="14"/>
      <c r="AS159" s="14"/>
      <c r="AT159" s="14"/>
      <c r="AU159" s="1035">
        <v>0</v>
      </c>
      <c r="AV159" s="1035">
        <v>3927327</v>
      </c>
      <c r="AW159" s="1035">
        <v>4005494</v>
      </c>
      <c r="AX159" s="1035">
        <v>4008552</v>
      </c>
      <c r="AY159" s="1035">
        <v>4008552</v>
      </c>
      <c r="AZ159" s="1035">
        <v>4008552</v>
      </c>
      <c r="BA159" s="1035">
        <v>4006064</v>
      </c>
      <c r="BB159" s="1035">
        <v>4006064</v>
      </c>
      <c r="BC159" s="1035">
        <v>4006064</v>
      </c>
      <c r="BD159" s="1035">
        <v>4003417</v>
      </c>
      <c r="BE159" s="1035">
        <v>4003417</v>
      </c>
      <c r="BF159" s="1035">
        <v>3978963</v>
      </c>
      <c r="BG159" s="1035">
        <v>3054994</v>
      </c>
      <c r="BH159" s="1035">
        <v>1364628</v>
      </c>
      <c r="BI159" s="1035">
        <v>1364628</v>
      </c>
      <c r="BJ159" s="1035">
        <v>94690</v>
      </c>
      <c r="BK159" s="1035">
        <v>620</v>
      </c>
      <c r="BL159" s="1035">
        <v>620</v>
      </c>
      <c r="BM159" s="1035">
        <v>620</v>
      </c>
      <c r="BN159" s="1035">
        <v>620</v>
      </c>
      <c r="BO159" s="1035">
        <v>620</v>
      </c>
      <c r="BP159" s="1035">
        <v>0</v>
      </c>
      <c r="BQ159" s="1035">
        <v>0</v>
      </c>
      <c r="BR159" s="1035">
        <v>0</v>
      </c>
      <c r="BS159" s="1035">
        <v>0</v>
      </c>
      <c r="BT159" s="1035">
        <v>0</v>
      </c>
    </row>
    <row r="160" spans="2:72">
      <c r="C160" s="12" t="s">
        <v>817</v>
      </c>
      <c r="D160" s="983" t="s">
        <v>119</v>
      </c>
      <c r="E160" s="12" t="s">
        <v>824</v>
      </c>
      <c r="H160" s="12">
        <v>2017</v>
      </c>
      <c r="I160" s="626" t="s">
        <v>584</v>
      </c>
      <c r="J160" s="626" t="s">
        <v>590</v>
      </c>
      <c r="M160" s="14"/>
      <c r="N160" s="14"/>
      <c r="O160" s="14"/>
      <c r="P160" s="1035">
        <v>0</v>
      </c>
      <c r="Q160" s="1035">
        <v>46</v>
      </c>
      <c r="R160" s="1035">
        <v>46</v>
      </c>
      <c r="S160" s="1035">
        <v>46</v>
      </c>
      <c r="T160" s="1035">
        <v>46</v>
      </c>
      <c r="U160" s="1035">
        <v>46</v>
      </c>
      <c r="V160" s="1035">
        <v>46</v>
      </c>
      <c r="W160" s="1035">
        <v>46</v>
      </c>
      <c r="X160" s="1035">
        <v>46</v>
      </c>
      <c r="Y160" s="1035">
        <v>46</v>
      </c>
      <c r="Z160" s="1035">
        <v>46</v>
      </c>
      <c r="AA160" s="1035">
        <v>46</v>
      </c>
      <c r="AB160" s="1035">
        <v>46</v>
      </c>
      <c r="AC160" s="1035">
        <v>46</v>
      </c>
      <c r="AD160" s="1035">
        <v>46</v>
      </c>
      <c r="AE160" s="1035">
        <v>46</v>
      </c>
      <c r="AF160" s="1035">
        <v>27</v>
      </c>
      <c r="AG160" s="1035">
        <v>16</v>
      </c>
      <c r="AH160" s="1035">
        <v>6</v>
      </c>
      <c r="AI160" s="1035">
        <v>0</v>
      </c>
      <c r="AJ160" s="1035">
        <v>0</v>
      </c>
      <c r="AK160" s="1035">
        <v>0</v>
      </c>
      <c r="AL160" s="1035">
        <v>0</v>
      </c>
      <c r="AM160" s="1035">
        <v>0</v>
      </c>
      <c r="AN160" s="1035">
        <v>0</v>
      </c>
      <c r="AO160" s="1035">
        <v>0</v>
      </c>
      <c r="AP160" s="14"/>
      <c r="AQ160" s="14"/>
      <c r="AR160" s="14"/>
      <c r="AS160" s="14"/>
      <c r="AT160" s="14"/>
      <c r="AU160" s="1035">
        <v>0</v>
      </c>
      <c r="AV160" s="1035">
        <v>244106</v>
      </c>
      <c r="AW160" s="1035">
        <v>244106</v>
      </c>
      <c r="AX160" s="1035">
        <v>244106</v>
      </c>
      <c r="AY160" s="1035">
        <v>244106</v>
      </c>
      <c r="AZ160" s="1035">
        <v>244106</v>
      </c>
      <c r="BA160" s="1035">
        <v>244106</v>
      </c>
      <c r="BB160" s="1035">
        <v>244106</v>
      </c>
      <c r="BC160" s="1035">
        <v>244106</v>
      </c>
      <c r="BD160" s="1035">
        <v>244106</v>
      </c>
      <c r="BE160" s="1035">
        <v>244106</v>
      </c>
      <c r="BF160" s="1035">
        <v>244106</v>
      </c>
      <c r="BG160" s="1035">
        <v>244106</v>
      </c>
      <c r="BH160" s="1035">
        <v>244106</v>
      </c>
      <c r="BI160" s="1035">
        <v>244106</v>
      </c>
      <c r="BJ160" s="1035">
        <v>244106</v>
      </c>
      <c r="BK160" s="1035">
        <v>190550</v>
      </c>
      <c r="BL160" s="1035">
        <v>160515</v>
      </c>
      <c r="BM160" s="1035">
        <v>54490</v>
      </c>
      <c r="BN160" s="1035">
        <v>0</v>
      </c>
      <c r="BO160" s="1035">
        <v>0</v>
      </c>
      <c r="BP160" s="1035">
        <v>0</v>
      </c>
      <c r="BQ160" s="1035">
        <v>0</v>
      </c>
      <c r="BR160" s="1035">
        <v>0</v>
      </c>
      <c r="BS160" s="1035">
        <v>0</v>
      </c>
      <c r="BT160" s="1035">
        <v>0</v>
      </c>
    </row>
    <row r="161" spans="2:72">
      <c r="C161" s="12" t="s">
        <v>817</v>
      </c>
      <c r="D161" s="983" t="s">
        <v>123</v>
      </c>
      <c r="E161" s="12" t="s">
        <v>824</v>
      </c>
      <c r="H161" s="12">
        <v>2017</v>
      </c>
      <c r="I161" s="626" t="s">
        <v>584</v>
      </c>
      <c r="J161" s="626" t="s">
        <v>590</v>
      </c>
      <c r="M161" s="14"/>
      <c r="N161" s="14"/>
      <c r="O161" s="14"/>
      <c r="P161" s="1035">
        <v>0</v>
      </c>
      <c r="Q161" s="1035">
        <v>0</v>
      </c>
      <c r="R161" s="1035">
        <v>0</v>
      </c>
      <c r="S161" s="1035">
        <v>0</v>
      </c>
      <c r="T161" s="1035">
        <v>0</v>
      </c>
      <c r="U161" s="1035">
        <v>0</v>
      </c>
      <c r="V161" s="1035">
        <v>0</v>
      </c>
      <c r="W161" s="1035">
        <v>0</v>
      </c>
      <c r="X161" s="1035">
        <v>0</v>
      </c>
      <c r="Y161" s="1035">
        <v>0</v>
      </c>
      <c r="Z161" s="1035">
        <v>0</v>
      </c>
      <c r="AA161" s="1035">
        <v>0</v>
      </c>
      <c r="AB161" s="1035">
        <v>0</v>
      </c>
      <c r="AC161" s="1035">
        <v>0</v>
      </c>
      <c r="AD161" s="1035">
        <v>0</v>
      </c>
      <c r="AE161" s="1035">
        <v>0</v>
      </c>
      <c r="AF161" s="1035">
        <v>0</v>
      </c>
      <c r="AG161" s="1035">
        <v>0</v>
      </c>
      <c r="AH161" s="1035">
        <v>0</v>
      </c>
      <c r="AI161" s="1035">
        <v>0</v>
      </c>
      <c r="AJ161" s="1035">
        <v>0</v>
      </c>
      <c r="AK161" s="1035">
        <v>0</v>
      </c>
      <c r="AL161" s="1035">
        <v>0</v>
      </c>
      <c r="AM161" s="1035">
        <v>0</v>
      </c>
      <c r="AN161" s="1035">
        <v>0</v>
      </c>
      <c r="AO161" s="1035">
        <v>0</v>
      </c>
      <c r="AP161" s="14"/>
      <c r="AQ161" s="14"/>
      <c r="AR161" s="14"/>
      <c r="AS161" s="14"/>
      <c r="AT161" s="14"/>
      <c r="AU161" s="1035">
        <v>0</v>
      </c>
      <c r="AV161" s="1035">
        <v>835</v>
      </c>
      <c r="AW161" s="1035">
        <v>835</v>
      </c>
      <c r="AX161" s="1035">
        <v>835</v>
      </c>
      <c r="AY161" s="1035">
        <v>835</v>
      </c>
      <c r="AZ161" s="1035">
        <v>835</v>
      </c>
      <c r="BA161" s="1035">
        <v>835</v>
      </c>
      <c r="BB161" s="1035">
        <v>835</v>
      </c>
      <c r="BC161" s="1035">
        <v>835</v>
      </c>
      <c r="BD161" s="1035">
        <v>835</v>
      </c>
      <c r="BE161" s="1035">
        <v>835</v>
      </c>
      <c r="BF161" s="1035">
        <v>835</v>
      </c>
      <c r="BG161" s="1035">
        <v>835</v>
      </c>
      <c r="BH161" s="1035">
        <v>0</v>
      </c>
      <c r="BI161" s="1035">
        <v>0</v>
      </c>
      <c r="BJ161" s="1035">
        <v>0</v>
      </c>
      <c r="BK161" s="1035">
        <v>0</v>
      </c>
      <c r="BL161" s="1035">
        <v>0</v>
      </c>
      <c r="BM161" s="1035">
        <v>0</v>
      </c>
      <c r="BN161" s="1035">
        <v>0</v>
      </c>
      <c r="BO161" s="1035">
        <v>0</v>
      </c>
      <c r="BP161" s="1035">
        <v>0</v>
      </c>
      <c r="BQ161" s="1035">
        <v>0</v>
      </c>
      <c r="BR161" s="1035">
        <v>0</v>
      </c>
      <c r="BS161" s="1035">
        <v>0</v>
      </c>
      <c r="BT161" s="1035">
        <v>0</v>
      </c>
    </row>
    <row r="162" spans="2:72" ht="8.25" customHeight="1">
      <c r="B162" s="1033"/>
      <c r="C162" s="1022"/>
      <c r="D162" s="1022"/>
      <c r="E162" s="1022"/>
      <c r="F162" s="1022"/>
      <c r="G162" s="1022"/>
      <c r="H162" s="1022"/>
      <c r="I162" s="1022"/>
      <c r="J162" s="1022"/>
      <c r="K162" s="1022"/>
      <c r="L162" s="1034"/>
      <c r="M162" s="1034"/>
      <c r="N162" s="1034"/>
      <c r="O162" s="1034"/>
      <c r="P162" s="1034"/>
      <c r="Q162" s="1034"/>
      <c r="R162" s="1034"/>
      <c r="S162" s="1034"/>
      <c r="T162" s="1034"/>
      <c r="U162" s="1034"/>
      <c r="V162" s="1034"/>
      <c r="W162" s="1034"/>
      <c r="X162" s="1034"/>
      <c r="Y162" s="1034"/>
      <c r="Z162" s="1034"/>
      <c r="AA162" s="1034"/>
      <c r="AB162" s="1034"/>
      <c r="AC162" s="1034"/>
      <c r="AD162" s="1034"/>
      <c r="AE162" s="1034"/>
      <c r="AF162" s="1034"/>
      <c r="AG162" s="1034"/>
      <c r="AH162" s="1034"/>
      <c r="AI162" s="1034"/>
      <c r="AJ162" s="1034"/>
      <c r="AK162" s="1034"/>
      <c r="AL162" s="1034"/>
      <c r="AM162" s="1034"/>
      <c r="AN162" s="1034"/>
      <c r="AO162" s="1034"/>
      <c r="AP162" s="1034"/>
      <c r="AQ162" s="1034"/>
      <c r="AR162" s="1034"/>
      <c r="AS162" s="1034"/>
      <c r="AT162" s="1034"/>
      <c r="AU162" s="1034"/>
      <c r="AV162" s="1034"/>
      <c r="AW162" s="1034"/>
      <c r="AX162" s="1034"/>
      <c r="AY162" s="1034"/>
      <c r="AZ162" s="1034"/>
      <c r="BA162" s="1034"/>
      <c r="BB162" s="1034"/>
      <c r="BC162" s="1034"/>
      <c r="BD162" s="1034"/>
      <c r="BE162" s="1034"/>
      <c r="BF162" s="1034"/>
      <c r="BG162" s="1034"/>
      <c r="BH162" s="1034"/>
      <c r="BI162" s="1034"/>
      <c r="BJ162" s="1034"/>
      <c r="BK162" s="1034"/>
      <c r="BL162" s="1034"/>
      <c r="BM162" s="1034"/>
      <c r="BN162" s="1034"/>
      <c r="BO162" s="1034"/>
      <c r="BP162" s="1034"/>
      <c r="BQ162" s="1034"/>
      <c r="BR162" s="1034"/>
      <c r="BS162" s="1034"/>
      <c r="BT162" s="1034"/>
    </row>
    <row r="163" spans="2:72">
      <c r="C163" s="12" t="s">
        <v>28</v>
      </c>
      <c r="D163" s="624" t="s">
        <v>112</v>
      </c>
      <c r="E163" s="12" t="s">
        <v>824</v>
      </c>
      <c r="H163" s="12">
        <v>2017</v>
      </c>
      <c r="I163" s="626" t="s">
        <v>585</v>
      </c>
      <c r="J163" s="626" t="s">
        <v>597</v>
      </c>
      <c r="P163" s="1035">
        <v>0</v>
      </c>
      <c r="Q163" s="1035">
        <v>0</v>
      </c>
      <c r="R163" s="1035">
        <v>299</v>
      </c>
      <c r="S163" s="1035">
        <v>244</v>
      </c>
      <c r="T163" s="1035">
        <v>244</v>
      </c>
      <c r="U163" s="1035">
        <v>244</v>
      </c>
      <c r="V163" s="1035">
        <v>244</v>
      </c>
      <c r="W163" s="1035">
        <v>244</v>
      </c>
      <c r="X163" s="1035">
        <v>244</v>
      </c>
      <c r="Y163" s="1035">
        <v>244</v>
      </c>
      <c r="Z163" s="1035">
        <v>244</v>
      </c>
      <c r="AA163" s="1035">
        <v>244</v>
      </c>
      <c r="AB163" s="1035">
        <v>220</v>
      </c>
      <c r="AC163" s="1035">
        <v>220</v>
      </c>
      <c r="AD163" s="1035">
        <v>220</v>
      </c>
      <c r="AE163" s="1035">
        <v>220</v>
      </c>
      <c r="AF163" s="1035">
        <v>187</v>
      </c>
      <c r="AG163" s="1035">
        <v>187</v>
      </c>
      <c r="AH163" s="1035">
        <v>22</v>
      </c>
      <c r="AI163" s="1035">
        <v>0</v>
      </c>
      <c r="AJ163" s="1035">
        <v>0</v>
      </c>
      <c r="AK163" s="1035">
        <v>0</v>
      </c>
      <c r="AL163" s="1035">
        <v>0</v>
      </c>
      <c r="AM163" s="1035">
        <v>0</v>
      </c>
      <c r="AN163" s="1035">
        <v>0</v>
      </c>
      <c r="AO163" s="1035">
        <v>0</v>
      </c>
      <c r="AP163" s="14"/>
      <c r="AQ163" s="14"/>
      <c r="AR163" s="14"/>
      <c r="AS163" s="14"/>
      <c r="AT163" s="14"/>
      <c r="AU163" s="1035">
        <v>0</v>
      </c>
      <c r="AV163" s="1035">
        <v>0</v>
      </c>
      <c r="AW163" s="1035">
        <v>4196635</v>
      </c>
      <c r="AX163" s="1035">
        <v>3380561</v>
      </c>
      <c r="AY163" s="1035">
        <v>3380561</v>
      </c>
      <c r="AZ163" s="1035">
        <v>3380561</v>
      </c>
      <c r="BA163" s="1035">
        <v>3380561</v>
      </c>
      <c r="BB163" s="1035">
        <v>3380561</v>
      </c>
      <c r="BC163" s="1035">
        <v>3380561</v>
      </c>
      <c r="BD163" s="1035">
        <v>3380527</v>
      </c>
      <c r="BE163" s="1035">
        <v>3380527</v>
      </c>
      <c r="BF163" s="1035">
        <v>3372527</v>
      </c>
      <c r="BG163" s="1035">
        <v>3289568</v>
      </c>
      <c r="BH163" s="1035">
        <v>3289041</v>
      </c>
      <c r="BI163" s="1035">
        <v>3289041</v>
      </c>
      <c r="BJ163" s="1035">
        <v>3288792</v>
      </c>
      <c r="BK163" s="1035">
        <v>2783257</v>
      </c>
      <c r="BL163" s="1035">
        <v>2783257</v>
      </c>
      <c r="BM163" s="1035">
        <v>329796</v>
      </c>
      <c r="BN163" s="1035">
        <v>0</v>
      </c>
      <c r="BO163" s="1035">
        <v>0</v>
      </c>
      <c r="BP163" s="1035">
        <v>0</v>
      </c>
      <c r="BQ163" s="1035">
        <v>0</v>
      </c>
      <c r="BR163" s="1035">
        <v>0</v>
      </c>
      <c r="BS163" s="1035">
        <v>0</v>
      </c>
      <c r="BT163" s="1035">
        <v>0</v>
      </c>
    </row>
    <row r="164" spans="2:72">
      <c r="C164" s="12" t="s">
        <v>28</v>
      </c>
      <c r="D164" s="624" t="s">
        <v>846</v>
      </c>
      <c r="E164" s="12" t="s">
        <v>824</v>
      </c>
      <c r="H164" s="12">
        <v>2017</v>
      </c>
      <c r="I164" s="626" t="s">
        <v>585</v>
      </c>
      <c r="J164" s="626" t="s">
        <v>597</v>
      </c>
      <c r="P164" s="1035">
        <v>0</v>
      </c>
      <c r="Q164" s="1035">
        <v>0</v>
      </c>
      <c r="R164" s="1035">
        <v>259</v>
      </c>
      <c r="S164" s="1035">
        <v>189</v>
      </c>
      <c r="T164" s="1035">
        <v>189</v>
      </c>
      <c r="U164" s="1035">
        <v>189</v>
      </c>
      <c r="V164" s="1035">
        <v>189</v>
      </c>
      <c r="W164" s="1035">
        <v>189</v>
      </c>
      <c r="X164" s="1035">
        <v>189</v>
      </c>
      <c r="Y164" s="1035">
        <v>189</v>
      </c>
      <c r="Z164" s="1035">
        <v>189</v>
      </c>
      <c r="AA164" s="1035">
        <v>189</v>
      </c>
      <c r="AB164" s="1035">
        <v>179</v>
      </c>
      <c r="AC164" s="1035">
        <v>179</v>
      </c>
      <c r="AD164" s="1035">
        <v>179</v>
      </c>
      <c r="AE164" s="1035">
        <v>152</v>
      </c>
      <c r="AF164" s="1035">
        <v>152</v>
      </c>
      <c r="AG164" s="1035">
        <v>118</v>
      </c>
      <c r="AH164" s="1035">
        <v>93</v>
      </c>
      <c r="AI164" s="1035">
        <v>0</v>
      </c>
      <c r="AJ164" s="1035">
        <v>0</v>
      </c>
      <c r="AK164" s="1035">
        <v>0</v>
      </c>
      <c r="AL164" s="1035">
        <v>0</v>
      </c>
      <c r="AM164" s="1035">
        <v>0</v>
      </c>
      <c r="AN164" s="1035">
        <v>0</v>
      </c>
      <c r="AO164" s="1035">
        <v>0</v>
      </c>
      <c r="AP164" s="14"/>
      <c r="AQ164" s="14"/>
      <c r="AR164" s="14"/>
      <c r="AS164" s="14"/>
      <c r="AT164" s="14"/>
      <c r="AU164" s="1035">
        <v>0</v>
      </c>
      <c r="AV164" s="1035">
        <v>0</v>
      </c>
      <c r="AW164" s="1035">
        <v>3777549</v>
      </c>
      <c r="AX164" s="1035">
        <v>2735657</v>
      </c>
      <c r="AY164" s="1035">
        <v>2735657</v>
      </c>
      <c r="AZ164" s="1035">
        <v>2735657</v>
      </c>
      <c r="BA164" s="1035">
        <v>2735657</v>
      </c>
      <c r="BB164" s="1035">
        <v>2735657</v>
      </c>
      <c r="BC164" s="1035">
        <v>2735657</v>
      </c>
      <c r="BD164" s="1035">
        <v>2735604</v>
      </c>
      <c r="BE164" s="1035">
        <v>2735604</v>
      </c>
      <c r="BF164" s="1035">
        <v>2735604</v>
      </c>
      <c r="BG164" s="1035">
        <v>2685800</v>
      </c>
      <c r="BH164" s="1035">
        <v>2681118</v>
      </c>
      <c r="BI164" s="1035">
        <v>2681118</v>
      </c>
      <c r="BJ164" s="1035">
        <v>2263843</v>
      </c>
      <c r="BK164" s="1035">
        <v>2263843</v>
      </c>
      <c r="BL164" s="1035">
        <v>1753449</v>
      </c>
      <c r="BM164" s="1035">
        <v>1389735</v>
      </c>
      <c r="BN164" s="1035">
        <v>0</v>
      </c>
      <c r="BO164" s="1035">
        <v>0</v>
      </c>
      <c r="BP164" s="1035">
        <v>0</v>
      </c>
      <c r="BQ164" s="1035">
        <v>0</v>
      </c>
      <c r="BR164" s="1035">
        <v>0</v>
      </c>
      <c r="BS164" s="1035">
        <v>0</v>
      </c>
      <c r="BT164" s="1035">
        <v>0</v>
      </c>
    </row>
    <row r="165" spans="2:72">
      <c r="C165" s="12" t="s">
        <v>28</v>
      </c>
      <c r="D165" s="624" t="s">
        <v>113</v>
      </c>
      <c r="E165" s="12" t="s">
        <v>824</v>
      </c>
      <c r="H165" s="12">
        <v>2017</v>
      </c>
      <c r="I165" s="626" t="s">
        <v>585</v>
      </c>
      <c r="J165" s="626" t="s">
        <v>597</v>
      </c>
      <c r="P165" s="1035">
        <v>0</v>
      </c>
      <c r="Q165" s="1035">
        <v>0</v>
      </c>
      <c r="R165" s="1035">
        <v>274</v>
      </c>
      <c r="S165" s="1035">
        <v>274</v>
      </c>
      <c r="T165" s="1035">
        <v>274</v>
      </c>
      <c r="U165" s="1035">
        <v>274</v>
      </c>
      <c r="V165" s="1035">
        <v>274</v>
      </c>
      <c r="W165" s="1035">
        <v>274</v>
      </c>
      <c r="X165" s="1035">
        <v>274</v>
      </c>
      <c r="Y165" s="1035">
        <v>274</v>
      </c>
      <c r="Z165" s="1035">
        <v>274</v>
      </c>
      <c r="AA165" s="1035">
        <v>274</v>
      </c>
      <c r="AB165" s="1035">
        <v>274</v>
      </c>
      <c r="AC165" s="1035">
        <v>274</v>
      </c>
      <c r="AD165" s="1035">
        <v>274</v>
      </c>
      <c r="AE165" s="1035">
        <v>274</v>
      </c>
      <c r="AF165" s="1035">
        <v>274</v>
      </c>
      <c r="AG165" s="1035">
        <v>274</v>
      </c>
      <c r="AH165" s="1035">
        <v>274</v>
      </c>
      <c r="AI165" s="1035">
        <v>274</v>
      </c>
      <c r="AJ165" s="1035">
        <v>246</v>
      </c>
      <c r="AK165" s="1035">
        <v>0</v>
      </c>
      <c r="AL165" s="1035">
        <v>0</v>
      </c>
      <c r="AM165" s="1035">
        <v>0</v>
      </c>
      <c r="AN165" s="1035">
        <v>0</v>
      </c>
      <c r="AO165" s="1035">
        <v>0</v>
      </c>
      <c r="AP165" s="14"/>
      <c r="AQ165" s="14"/>
      <c r="AR165" s="14"/>
      <c r="AS165" s="14"/>
      <c r="AT165" s="14"/>
      <c r="AU165" s="1035">
        <v>0</v>
      </c>
      <c r="AV165" s="1035">
        <v>0</v>
      </c>
      <c r="AW165" s="1035">
        <v>956804</v>
      </c>
      <c r="AX165" s="1035">
        <v>956804</v>
      </c>
      <c r="AY165" s="1035">
        <v>956804</v>
      </c>
      <c r="AZ165" s="1035">
        <v>956804</v>
      </c>
      <c r="BA165" s="1035">
        <v>956804</v>
      </c>
      <c r="BB165" s="1035">
        <v>956804</v>
      </c>
      <c r="BC165" s="1035">
        <v>956804</v>
      </c>
      <c r="BD165" s="1035">
        <v>956804</v>
      </c>
      <c r="BE165" s="1035">
        <v>956804</v>
      </c>
      <c r="BF165" s="1035">
        <v>956804</v>
      </c>
      <c r="BG165" s="1035">
        <v>956804</v>
      </c>
      <c r="BH165" s="1035">
        <v>956804</v>
      </c>
      <c r="BI165" s="1035">
        <v>956804</v>
      </c>
      <c r="BJ165" s="1035">
        <v>956804</v>
      </c>
      <c r="BK165" s="1035">
        <v>956804</v>
      </c>
      <c r="BL165" s="1035">
        <v>956804</v>
      </c>
      <c r="BM165" s="1035">
        <v>956804</v>
      </c>
      <c r="BN165" s="1035">
        <v>956804</v>
      </c>
      <c r="BO165" s="1035">
        <v>912764</v>
      </c>
      <c r="BP165" s="1035">
        <v>0</v>
      </c>
      <c r="BQ165" s="1035">
        <v>0</v>
      </c>
      <c r="BR165" s="1035">
        <v>0</v>
      </c>
      <c r="BS165" s="1035">
        <v>0</v>
      </c>
      <c r="BT165" s="1035">
        <v>0</v>
      </c>
    </row>
    <row r="166" spans="2:72">
      <c r="C166" s="12" t="s">
        <v>28</v>
      </c>
      <c r="D166" s="624" t="s">
        <v>115</v>
      </c>
      <c r="E166" s="12" t="s">
        <v>824</v>
      </c>
      <c r="H166" s="12">
        <v>2017</v>
      </c>
      <c r="I166" s="626" t="s">
        <v>585</v>
      </c>
      <c r="J166" s="626" t="s">
        <v>597</v>
      </c>
      <c r="P166" s="1035">
        <v>0</v>
      </c>
      <c r="Q166" s="1035">
        <v>0</v>
      </c>
      <c r="R166" s="1035">
        <v>24</v>
      </c>
      <c r="S166" s="1035">
        <v>24</v>
      </c>
      <c r="T166" s="1035">
        <v>24</v>
      </c>
      <c r="U166" s="1035">
        <v>24</v>
      </c>
      <c r="V166" s="1035">
        <v>24</v>
      </c>
      <c r="W166" s="1035">
        <v>24</v>
      </c>
      <c r="X166" s="1035">
        <v>24</v>
      </c>
      <c r="Y166" s="1035">
        <v>24</v>
      </c>
      <c r="Z166" s="1035">
        <v>24</v>
      </c>
      <c r="AA166" s="1035">
        <v>24</v>
      </c>
      <c r="AB166" s="1035">
        <v>8</v>
      </c>
      <c r="AC166" s="1035">
        <v>8</v>
      </c>
      <c r="AD166" s="1035">
        <v>8</v>
      </c>
      <c r="AE166" s="1035">
        <v>8</v>
      </c>
      <c r="AF166" s="1035">
        <v>8</v>
      </c>
      <c r="AG166" s="1035">
        <v>8</v>
      </c>
      <c r="AH166" s="1035">
        <v>8</v>
      </c>
      <c r="AI166" s="1035">
        <v>8</v>
      </c>
      <c r="AJ166" s="1035">
        <v>8</v>
      </c>
      <c r="AK166" s="1035">
        <v>8</v>
      </c>
      <c r="AL166" s="1035">
        <v>0</v>
      </c>
      <c r="AM166" s="1035">
        <v>0</v>
      </c>
      <c r="AN166" s="1035">
        <v>0</v>
      </c>
      <c r="AO166" s="1035">
        <v>0</v>
      </c>
      <c r="AP166" s="14"/>
      <c r="AQ166" s="14"/>
      <c r="AR166" s="14"/>
      <c r="AS166" s="14"/>
      <c r="AT166" s="14"/>
      <c r="AU166" s="1035">
        <v>0</v>
      </c>
      <c r="AV166" s="1035">
        <v>0</v>
      </c>
      <c r="AW166" s="1035">
        <v>145140</v>
      </c>
      <c r="AX166" s="1035">
        <v>145140</v>
      </c>
      <c r="AY166" s="1035">
        <v>145140</v>
      </c>
      <c r="AZ166" s="1035">
        <v>145140</v>
      </c>
      <c r="BA166" s="1035">
        <v>145140</v>
      </c>
      <c r="BB166" s="1035">
        <v>145140</v>
      </c>
      <c r="BC166" s="1035">
        <v>145140</v>
      </c>
      <c r="BD166" s="1035">
        <v>145140</v>
      </c>
      <c r="BE166" s="1035">
        <v>145140</v>
      </c>
      <c r="BF166" s="1035">
        <v>145140</v>
      </c>
      <c r="BG166" s="1035">
        <v>119043</v>
      </c>
      <c r="BH166" s="1035">
        <v>118453</v>
      </c>
      <c r="BI166" s="1035">
        <v>118453</v>
      </c>
      <c r="BJ166" s="1035">
        <v>118453</v>
      </c>
      <c r="BK166" s="1035">
        <v>118453</v>
      </c>
      <c r="BL166" s="1035">
        <v>118453</v>
      </c>
      <c r="BM166" s="1035">
        <v>118453</v>
      </c>
      <c r="BN166" s="1035">
        <v>118453</v>
      </c>
      <c r="BO166" s="1035">
        <v>118453</v>
      </c>
      <c r="BP166" s="1035">
        <v>118453</v>
      </c>
      <c r="BQ166" s="1035">
        <v>0</v>
      </c>
      <c r="BR166" s="1035">
        <v>0</v>
      </c>
      <c r="BS166" s="1035">
        <v>0</v>
      </c>
      <c r="BT166" s="1035">
        <v>0</v>
      </c>
    </row>
    <row r="167" spans="2:72">
      <c r="C167" s="12" t="s">
        <v>817</v>
      </c>
      <c r="D167" s="983" t="s">
        <v>117</v>
      </c>
      <c r="E167" s="12" t="s">
        <v>824</v>
      </c>
      <c r="H167" s="12">
        <v>2017</v>
      </c>
      <c r="I167" s="626" t="s">
        <v>585</v>
      </c>
      <c r="J167" s="626" t="s">
        <v>597</v>
      </c>
      <c r="P167" s="1035">
        <v>0</v>
      </c>
      <c r="Q167" s="1035">
        <v>0</v>
      </c>
      <c r="R167" s="1035">
        <v>2946</v>
      </c>
      <c r="S167" s="1035">
        <v>3061</v>
      </c>
      <c r="T167" s="1035">
        <v>3061</v>
      </c>
      <c r="U167" s="1035">
        <v>3061</v>
      </c>
      <c r="V167" s="1035">
        <v>3061</v>
      </c>
      <c r="W167" s="1035">
        <v>3005</v>
      </c>
      <c r="X167" s="1035">
        <v>3005</v>
      </c>
      <c r="Y167" s="1035">
        <v>3005</v>
      </c>
      <c r="Z167" s="1035">
        <v>3005</v>
      </c>
      <c r="AA167" s="1035">
        <v>3005</v>
      </c>
      <c r="AB167" s="1035">
        <v>2938</v>
      </c>
      <c r="AC167" s="1035">
        <v>2443</v>
      </c>
      <c r="AD167" s="1035">
        <v>778</v>
      </c>
      <c r="AE167" s="1035">
        <v>483</v>
      </c>
      <c r="AF167" s="1035">
        <v>40</v>
      </c>
      <c r="AG167" s="1035">
        <v>0</v>
      </c>
      <c r="AH167" s="1035">
        <v>0</v>
      </c>
      <c r="AI167" s="1035">
        <v>0</v>
      </c>
      <c r="AJ167" s="1035">
        <v>0</v>
      </c>
      <c r="AK167" s="1035">
        <v>0</v>
      </c>
      <c r="AL167" s="1035">
        <v>0</v>
      </c>
      <c r="AM167" s="1035">
        <v>0</v>
      </c>
      <c r="AN167" s="1035">
        <v>0</v>
      </c>
      <c r="AO167" s="1035">
        <v>0</v>
      </c>
      <c r="AP167" s="14"/>
      <c r="AQ167" s="14"/>
      <c r="AR167" s="14"/>
      <c r="AS167" s="14"/>
      <c r="AT167" s="14"/>
      <c r="AU167" s="1035">
        <v>0</v>
      </c>
      <c r="AV167" s="1035">
        <v>0</v>
      </c>
      <c r="AW167" s="1035">
        <v>18742234</v>
      </c>
      <c r="AX167" s="1035">
        <v>19032537</v>
      </c>
      <c r="AY167" s="1035">
        <v>19032537</v>
      </c>
      <c r="AZ167" s="1035">
        <v>19032537</v>
      </c>
      <c r="BA167" s="1035">
        <v>19032537</v>
      </c>
      <c r="BB167" s="1035">
        <v>18711481</v>
      </c>
      <c r="BC167" s="1035">
        <v>18711481</v>
      </c>
      <c r="BD167" s="1035">
        <v>18711481</v>
      </c>
      <c r="BE167" s="1035">
        <v>18691215</v>
      </c>
      <c r="BF167" s="1035">
        <v>18691215</v>
      </c>
      <c r="BG167" s="1035">
        <v>18367876</v>
      </c>
      <c r="BH167" s="1035">
        <v>17205289</v>
      </c>
      <c r="BI167" s="1035">
        <v>6339572</v>
      </c>
      <c r="BJ167" s="1035">
        <v>4579334</v>
      </c>
      <c r="BK167" s="1035">
        <v>381773</v>
      </c>
      <c r="BL167" s="1035">
        <v>0</v>
      </c>
      <c r="BM167" s="1035">
        <v>0</v>
      </c>
      <c r="BN167" s="1035">
        <v>0</v>
      </c>
      <c r="BO167" s="1035">
        <v>0</v>
      </c>
      <c r="BP167" s="1035">
        <v>0</v>
      </c>
      <c r="BQ167" s="1035">
        <v>0</v>
      </c>
      <c r="BR167" s="1035">
        <v>0</v>
      </c>
      <c r="BS167" s="1035">
        <v>0</v>
      </c>
      <c r="BT167" s="1035">
        <v>0</v>
      </c>
    </row>
    <row r="168" spans="2:72">
      <c r="C168" s="12" t="s">
        <v>817</v>
      </c>
      <c r="D168" s="983" t="s">
        <v>119</v>
      </c>
      <c r="E168" s="12" t="s">
        <v>824</v>
      </c>
      <c r="H168" s="12">
        <v>2017</v>
      </c>
      <c r="I168" s="626" t="s">
        <v>585</v>
      </c>
      <c r="J168" s="626" t="s">
        <v>597</v>
      </c>
      <c r="P168" s="1035">
        <v>0</v>
      </c>
      <c r="Q168" s="1035">
        <v>0</v>
      </c>
      <c r="R168" s="1035">
        <v>16</v>
      </c>
      <c r="S168" s="1035">
        <v>16</v>
      </c>
      <c r="T168" s="1035">
        <v>16</v>
      </c>
      <c r="U168" s="1035">
        <v>16</v>
      </c>
      <c r="V168" s="1035">
        <v>16</v>
      </c>
      <c r="W168" s="1035">
        <v>16</v>
      </c>
      <c r="X168" s="1035">
        <v>16</v>
      </c>
      <c r="Y168" s="1035">
        <v>16</v>
      </c>
      <c r="Z168" s="1035">
        <v>16</v>
      </c>
      <c r="AA168" s="1035">
        <v>16</v>
      </c>
      <c r="AB168" s="1035">
        <v>16</v>
      </c>
      <c r="AC168" s="1035">
        <v>16</v>
      </c>
      <c r="AD168" s="1035">
        <v>16</v>
      </c>
      <c r="AE168" s="1035">
        <v>16</v>
      </c>
      <c r="AF168" s="1035">
        <v>16</v>
      </c>
      <c r="AG168" s="1035">
        <v>16</v>
      </c>
      <c r="AH168" s="1035">
        <v>16</v>
      </c>
      <c r="AI168" s="1035">
        <v>6</v>
      </c>
      <c r="AJ168" s="1035">
        <v>0</v>
      </c>
      <c r="AK168" s="1035">
        <v>0</v>
      </c>
      <c r="AL168" s="1035">
        <v>0</v>
      </c>
      <c r="AM168" s="1035">
        <v>0</v>
      </c>
      <c r="AN168" s="1035">
        <v>0</v>
      </c>
      <c r="AO168" s="1035">
        <v>0</v>
      </c>
      <c r="AP168" s="14"/>
      <c r="AQ168" s="14"/>
      <c r="AR168" s="14"/>
      <c r="AS168" s="14"/>
      <c r="AT168" s="14"/>
      <c r="AU168" s="1035">
        <v>0</v>
      </c>
      <c r="AV168" s="1035">
        <v>0</v>
      </c>
      <c r="AW168" s="1035">
        <v>72721</v>
      </c>
      <c r="AX168" s="1035">
        <v>72721</v>
      </c>
      <c r="AY168" s="1035">
        <v>72721</v>
      </c>
      <c r="AZ168" s="1035">
        <v>72721</v>
      </c>
      <c r="BA168" s="1035">
        <v>72721</v>
      </c>
      <c r="BB168" s="1035">
        <v>72721</v>
      </c>
      <c r="BC168" s="1035">
        <v>72721</v>
      </c>
      <c r="BD168" s="1035">
        <v>72721</v>
      </c>
      <c r="BE168" s="1035">
        <v>72721</v>
      </c>
      <c r="BF168" s="1035">
        <v>72721</v>
      </c>
      <c r="BG168" s="1035">
        <v>72721</v>
      </c>
      <c r="BH168" s="1035">
        <v>72721</v>
      </c>
      <c r="BI168" s="1035">
        <v>72721</v>
      </c>
      <c r="BJ168" s="1035">
        <v>72721</v>
      </c>
      <c r="BK168" s="1035">
        <v>72721</v>
      </c>
      <c r="BL168" s="1035">
        <v>72721</v>
      </c>
      <c r="BM168" s="1035">
        <v>72721</v>
      </c>
      <c r="BN168" s="1035">
        <v>24687</v>
      </c>
      <c r="BO168" s="1035">
        <v>0</v>
      </c>
      <c r="BP168" s="1035">
        <v>0</v>
      </c>
      <c r="BQ168" s="1035">
        <v>0</v>
      </c>
      <c r="BR168" s="1035">
        <v>0</v>
      </c>
      <c r="BS168" s="1035">
        <v>0</v>
      </c>
      <c r="BT168" s="1035">
        <v>0</v>
      </c>
    </row>
    <row r="169" spans="2:72">
      <c r="C169" s="12" t="s">
        <v>817</v>
      </c>
      <c r="D169" s="983" t="s">
        <v>123</v>
      </c>
      <c r="E169" s="12" t="s">
        <v>824</v>
      </c>
      <c r="H169" s="12">
        <v>2017</v>
      </c>
      <c r="I169" s="626" t="s">
        <v>585</v>
      </c>
      <c r="J169" s="626" t="s">
        <v>597</v>
      </c>
      <c r="P169" s="1035">
        <v>0</v>
      </c>
      <c r="Q169" s="1035">
        <v>0</v>
      </c>
      <c r="R169" s="1035">
        <v>0</v>
      </c>
      <c r="S169" s="1035">
        <v>0</v>
      </c>
      <c r="T169" s="1035">
        <v>0</v>
      </c>
      <c r="U169" s="1035">
        <v>0</v>
      </c>
      <c r="V169" s="1035">
        <v>0</v>
      </c>
      <c r="W169" s="1035">
        <v>0</v>
      </c>
      <c r="X169" s="1035">
        <v>0</v>
      </c>
      <c r="Y169" s="1035">
        <v>0</v>
      </c>
      <c r="Z169" s="1035">
        <v>0</v>
      </c>
      <c r="AA169" s="1035">
        <v>0</v>
      </c>
      <c r="AB169" s="1035">
        <v>0</v>
      </c>
      <c r="AC169" s="1035">
        <v>0</v>
      </c>
      <c r="AD169" s="1035">
        <v>0</v>
      </c>
      <c r="AE169" s="1035">
        <v>0</v>
      </c>
      <c r="AF169" s="1035">
        <v>0</v>
      </c>
      <c r="AG169" s="1035">
        <v>0</v>
      </c>
      <c r="AH169" s="1035">
        <v>0</v>
      </c>
      <c r="AI169" s="1035">
        <v>0</v>
      </c>
      <c r="AJ169" s="1035">
        <v>0</v>
      </c>
      <c r="AK169" s="1035">
        <v>0</v>
      </c>
      <c r="AL169" s="1035">
        <v>0</v>
      </c>
      <c r="AM169" s="1035">
        <v>0</v>
      </c>
      <c r="AN169" s="1035">
        <v>0</v>
      </c>
      <c r="AO169" s="1035">
        <v>0</v>
      </c>
      <c r="AP169" s="14"/>
      <c r="AQ169" s="14"/>
      <c r="AR169" s="14"/>
      <c r="AS169" s="14"/>
      <c r="AT169" s="14"/>
      <c r="AU169" s="1035">
        <v>0</v>
      </c>
      <c r="AV169" s="1035">
        <v>0</v>
      </c>
      <c r="AW169" s="1035">
        <v>6141</v>
      </c>
      <c r="AX169" s="1035">
        <v>6141</v>
      </c>
      <c r="AY169" s="1035">
        <v>6141</v>
      </c>
      <c r="AZ169" s="1035">
        <v>6141</v>
      </c>
      <c r="BA169" s="1035">
        <v>6141</v>
      </c>
      <c r="BB169" s="1035">
        <v>6141</v>
      </c>
      <c r="BC169" s="1035">
        <v>6141</v>
      </c>
      <c r="BD169" s="1035">
        <v>6141</v>
      </c>
      <c r="BE169" s="1035">
        <v>6141</v>
      </c>
      <c r="BF169" s="1035">
        <v>6141</v>
      </c>
      <c r="BG169" s="1035">
        <v>6141</v>
      </c>
      <c r="BH169" s="1035">
        <v>6141</v>
      </c>
      <c r="BI169" s="1035">
        <v>6141</v>
      </c>
      <c r="BJ169" s="1035">
        <v>0</v>
      </c>
      <c r="BK169" s="1035">
        <v>0</v>
      </c>
      <c r="BL169" s="1035">
        <v>0</v>
      </c>
      <c r="BM169" s="1035">
        <v>0</v>
      </c>
      <c r="BN169" s="1035">
        <v>0</v>
      </c>
      <c r="BO169" s="1035">
        <v>0</v>
      </c>
      <c r="BP169" s="1035">
        <v>0</v>
      </c>
      <c r="BQ169" s="1035">
        <v>0</v>
      </c>
      <c r="BR169" s="1035">
        <v>0</v>
      </c>
      <c r="BS169" s="1035">
        <v>0</v>
      </c>
      <c r="BT169" s="1035">
        <v>0</v>
      </c>
    </row>
    <row r="170" spans="2:72">
      <c r="C170" s="12" t="s">
        <v>817</v>
      </c>
      <c r="D170" s="624" t="s">
        <v>850</v>
      </c>
      <c r="E170" s="12" t="s">
        <v>824</v>
      </c>
      <c r="H170" s="12">
        <v>2017</v>
      </c>
      <c r="I170" s="626" t="s">
        <v>585</v>
      </c>
      <c r="J170" s="626" t="s">
        <v>597</v>
      </c>
      <c r="P170" s="1035">
        <v>0</v>
      </c>
      <c r="Q170" s="1035">
        <v>0</v>
      </c>
      <c r="R170" s="1035">
        <v>0</v>
      </c>
      <c r="S170" s="1035">
        <v>0</v>
      </c>
      <c r="T170" s="1035">
        <v>0</v>
      </c>
      <c r="U170" s="1035">
        <v>0</v>
      </c>
      <c r="V170" s="1035">
        <v>0</v>
      </c>
      <c r="W170" s="1035">
        <v>0</v>
      </c>
      <c r="X170" s="1035">
        <v>0</v>
      </c>
      <c r="Y170" s="1035">
        <v>0</v>
      </c>
      <c r="Z170" s="1035">
        <v>0</v>
      </c>
      <c r="AA170" s="1035">
        <v>0</v>
      </c>
      <c r="AB170" s="1035">
        <v>0</v>
      </c>
      <c r="AC170" s="1035">
        <v>0</v>
      </c>
      <c r="AD170" s="1035">
        <v>0</v>
      </c>
      <c r="AE170" s="1035">
        <v>0</v>
      </c>
      <c r="AF170" s="1035">
        <v>0</v>
      </c>
      <c r="AG170" s="1035">
        <v>0</v>
      </c>
      <c r="AH170" s="1035">
        <v>0</v>
      </c>
      <c r="AI170" s="1035">
        <v>0</v>
      </c>
      <c r="AJ170" s="1035">
        <v>0</v>
      </c>
      <c r="AK170" s="1035">
        <v>0</v>
      </c>
      <c r="AL170" s="1035">
        <v>0</v>
      </c>
      <c r="AM170" s="1035">
        <v>0</v>
      </c>
      <c r="AN170" s="1035">
        <v>0</v>
      </c>
      <c r="AO170" s="1035">
        <v>0</v>
      </c>
      <c r="AP170" s="14"/>
      <c r="AQ170" s="14"/>
      <c r="AR170" s="14"/>
      <c r="AS170" s="14"/>
      <c r="AT170" s="14"/>
      <c r="AU170" s="1035">
        <v>0</v>
      </c>
      <c r="AV170" s="1035">
        <v>0</v>
      </c>
      <c r="AW170" s="1035">
        <v>577329</v>
      </c>
      <c r="AX170" s="1035">
        <v>577329</v>
      </c>
      <c r="AY170" s="1035">
        <v>577329</v>
      </c>
      <c r="AZ170" s="1035">
        <v>577329</v>
      </c>
      <c r="BA170" s="1035">
        <v>577329</v>
      </c>
      <c r="BB170" s="1035">
        <v>439357</v>
      </c>
      <c r="BC170" s="1035">
        <v>439357</v>
      </c>
      <c r="BD170" s="1035">
        <v>439357</v>
      </c>
      <c r="BE170" s="1035">
        <v>205945</v>
      </c>
      <c r="BF170" s="1035">
        <v>0</v>
      </c>
      <c r="BG170" s="1035">
        <v>0</v>
      </c>
      <c r="BH170" s="1035">
        <v>0</v>
      </c>
      <c r="BI170" s="1035">
        <v>0</v>
      </c>
      <c r="BJ170" s="1035">
        <v>0</v>
      </c>
      <c r="BK170" s="1035">
        <v>0</v>
      </c>
      <c r="BL170" s="1035">
        <v>0</v>
      </c>
      <c r="BM170" s="1035">
        <v>0</v>
      </c>
      <c r="BN170" s="1035">
        <v>0</v>
      </c>
      <c r="BO170" s="1035">
        <v>0</v>
      </c>
      <c r="BP170" s="1035">
        <v>0</v>
      </c>
      <c r="BQ170" s="1035">
        <v>0</v>
      </c>
      <c r="BR170" s="1035">
        <v>0</v>
      </c>
      <c r="BS170" s="1035">
        <v>0</v>
      </c>
      <c r="BT170" s="1035">
        <v>0</v>
      </c>
    </row>
    <row r="171" spans="2:72">
      <c r="C171" s="12" t="s">
        <v>28</v>
      </c>
      <c r="D171" s="624" t="s">
        <v>852</v>
      </c>
      <c r="E171" s="12" t="s">
        <v>824</v>
      </c>
      <c r="H171" s="12">
        <v>2017</v>
      </c>
      <c r="I171" s="626" t="s">
        <v>585</v>
      </c>
      <c r="J171" s="626" t="s">
        <v>597</v>
      </c>
      <c r="P171" s="1035">
        <v>0</v>
      </c>
      <c r="Q171" s="1035">
        <v>0</v>
      </c>
      <c r="R171" s="1035">
        <v>17</v>
      </c>
      <c r="S171" s="1035">
        <v>17</v>
      </c>
      <c r="T171" s="1035">
        <v>17</v>
      </c>
      <c r="U171" s="1035">
        <v>17</v>
      </c>
      <c r="V171" s="1035">
        <v>17</v>
      </c>
      <c r="W171" s="1035">
        <v>17</v>
      </c>
      <c r="X171" s="1035">
        <v>17</v>
      </c>
      <c r="Y171" s="1035">
        <v>17</v>
      </c>
      <c r="Z171" s="1035">
        <v>17</v>
      </c>
      <c r="AA171" s="1035">
        <v>17</v>
      </c>
      <c r="AB171" s="1035">
        <v>17</v>
      </c>
      <c r="AC171" s="1035">
        <v>17</v>
      </c>
      <c r="AD171" s="1035">
        <v>17</v>
      </c>
      <c r="AE171" s="1035">
        <v>17</v>
      </c>
      <c r="AF171" s="1035">
        <v>17</v>
      </c>
      <c r="AG171" s="1035">
        <v>17</v>
      </c>
      <c r="AH171" s="1035">
        <v>17</v>
      </c>
      <c r="AI171" s="1035">
        <v>17</v>
      </c>
      <c r="AJ171" s="1035">
        <v>13</v>
      </c>
      <c r="AK171" s="1035">
        <v>8</v>
      </c>
      <c r="AL171" s="1035">
        <v>0</v>
      </c>
      <c r="AM171" s="1035">
        <v>0</v>
      </c>
      <c r="AN171" s="1035">
        <v>0</v>
      </c>
      <c r="AO171" s="1035">
        <v>0</v>
      </c>
      <c r="AP171" s="14"/>
      <c r="AQ171" s="14"/>
      <c r="AR171" s="14"/>
      <c r="AS171" s="14"/>
      <c r="AT171" s="14"/>
      <c r="AU171" s="1035">
        <v>0</v>
      </c>
      <c r="AV171" s="1035">
        <v>0</v>
      </c>
      <c r="AW171" s="1035">
        <v>120265</v>
      </c>
      <c r="AX171" s="1035">
        <v>120265</v>
      </c>
      <c r="AY171" s="1035">
        <v>120265</v>
      </c>
      <c r="AZ171" s="1035">
        <v>120265</v>
      </c>
      <c r="BA171" s="1035">
        <v>119981</v>
      </c>
      <c r="BB171" s="1035">
        <v>118307</v>
      </c>
      <c r="BC171" s="1035">
        <v>118307</v>
      </c>
      <c r="BD171" s="1035">
        <v>118307</v>
      </c>
      <c r="BE171" s="1035">
        <v>118307</v>
      </c>
      <c r="BF171" s="1035">
        <v>118307</v>
      </c>
      <c r="BG171" s="1035">
        <v>118307</v>
      </c>
      <c r="BH171" s="1035">
        <v>118307</v>
      </c>
      <c r="BI171" s="1035">
        <v>118307</v>
      </c>
      <c r="BJ171" s="1035">
        <v>118307</v>
      </c>
      <c r="BK171" s="1035">
        <v>118307</v>
      </c>
      <c r="BL171" s="1035">
        <v>117970</v>
      </c>
      <c r="BM171" s="1035">
        <v>117970</v>
      </c>
      <c r="BN171" s="1035">
        <v>117763</v>
      </c>
      <c r="BO171" s="1035">
        <v>114394</v>
      </c>
      <c r="BP171" s="1035">
        <v>22645</v>
      </c>
      <c r="BQ171" s="1035">
        <v>0</v>
      </c>
      <c r="BR171" s="1035">
        <v>0</v>
      </c>
      <c r="BS171" s="1035">
        <v>0</v>
      </c>
      <c r="BT171" s="1035">
        <v>0</v>
      </c>
    </row>
    <row r="175" spans="2:72">
      <c r="R175" s="1186"/>
      <c r="S175" s="1186"/>
      <c r="T175" s="1186"/>
      <c r="U175" s="1186"/>
      <c r="V175" s="1186"/>
      <c r="W175" s="1186"/>
      <c r="X175" s="1186"/>
      <c r="Y175" s="1186"/>
      <c r="Z175" s="1186"/>
      <c r="AA175" s="1186"/>
      <c r="AB175" s="1186"/>
    </row>
    <row r="176" spans="2:72">
      <c r="S176" s="1187"/>
      <c r="T176" s="1187"/>
      <c r="U176" s="1187"/>
      <c r="V176" s="1187"/>
      <c r="W176" s="1187"/>
      <c r="X176" s="1187"/>
      <c r="Y176" s="1187"/>
      <c r="Z176" s="1187"/>
      <c r="AA176" s="1187"/>
      <c r="AB176" s="1187"/>
    </row>
  </sheetData>
  <autoFilter ref="C26:BT26" xr:uid="{00000000-0009-0000-0000-00000C000000}">
    <sortState ref="C26:BT44">
      <sortCondition ref="H25"/>
    </sortState>
  </autoFilter>
  <mergeCells count="1">
    <mergeCell ref="C24:G24"/>
  </mergeCells>
  <conditionalFormatting sqref="L28:AO73 AQ38:BT75">
    <cfRule type="cellIs" dxfId="10" priority="13" operator="equal">
      <formula>0</formula>
    </cfRule>
  </conditionalFormatting>
  <conditionalFormatting sqref="L118:AO131 AQ116:BT131">
    <cfRule type="cellIs" dxfId="9" priority="10" operator="equal">
      <formula>0</formula>
    </cfRule>
  </conditionalFormatting>
  <conditionalFormatting sqref="L78:AO91 AQ76:BT93">
    <cfRule type="cellIs" dxfId="8" priority="12" operator="equal">
      <formula>0</formula>
    </cfRule>
  </conditionalFormatting>
  <conditionalFormatting sqref="L97:AO112 AQ94:BT115">
    <cfRule type="cellIs" dxfId="7" priority="11" operator="equal">
      <formula>0</formula>
    </cfRule>
  </conditionalFormatting>
  <conditionalFormatting sqref="L28:AO33">
    <cfRule type="cellIs" dxfId="6" priority="9" operator="equal">
      <formula>0</formula>
    </cfRule>
  </conditionalFormatting>
  <conditionalFormatting sqref="L34:AO45 AQ42:BT45">
    <cfRule type="cellIs" dxfId="5" priority="8" operator="equal">
      <formula>0</formula>
    </cfRule>
  </conditionalFormatting>
  <conditionalFormatting sqref="L74:AO77">
    <cfRule type="cellIs" dxfId="4" priority="7" operator="equal">
      <formula>0</formula>
    </cfRule>
  </conditionalFormatting>
  <conditionalFormatting sqref="L92:AO96">
    <cfRule type="cellIs" dxfId="3" priority="6" operator="equal">
      <formula>0</formula>
    </cfRule>
  </conditionalFormatting>
  <conditionalFormatting sqref="L113:AO117">
    <cfRule type="cellIs" dxfId="2" priority="5" operator="equal">
      <formula>0</formula>
    </cfRule>
  </conditionalFormatting>
  <conditionalFormatting sqref="AQ28:BT29">
    <cfRule type="cellIs" dxfId="1" priority="4" operator="equal">
      <formula>0</formula>
    </cfRule>
  </conditionalFormatting>
  <conditionalFormatting sqref="AQ30:BT41">
    <cfRule type="cellIs" dxfId="0" priority="2" operator="equal">
      <formula>0</formula>
    </cfRule>
  </conditionalFormatting>
  <pageMargins left="0.7" right="0.7" top="0.75" bottom="0.75" header="0.3" footer="0.3"/>
  <pageSetup paperSize="3" fitToWidth="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I28:I1048576</xm:sqref>
        </x14:dataValidation>
        <x14:dataValidation type="list" allowBlank="1" showInputMessage="1" showErrorMessage="1" xr:uid="{00000000-0002-0000-0C00-000001000000}">
          <x14:formula1>
            <xm:f>DropDownList!$H$2:$H$3</xm:f>
          </x14:formula1>
          <xm:sqref>J28:J1048576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2:AC56"/>
  <sheetViews>
    <sheetView topLeftCell="A39" zoomScale="86" zoomScaleNormal="86" workbookViewId="0">
      <selection activeCell="K58" sqref="K58"/>
    </sheetView>
  </sheetViews>
  <sheetFormatPr defaultColWidth="9.140625" defaultRowHeight="15"/>
  <cols>
    <col min="1" max="1" width="9.140625" style="12"/>
    <col min="2" max="2" width="14.85546875" style="12" customWidth="1"/>
    <col min="3" max="3" width="9.140625" style="12"/>
    <col min="4" max="4" width="19.28515625" style="12" customWidth="1"/>
    <col min="5" max="5" width="9.140625" style="12"/>
    <col min="6" max="7" width="10.85546875" style="12" customWidth="1"/>
    <col min="8" max="8" width="25.85546875" style="12" customWidth="1"/>
    <col min="9" max="14" width="11.140625" style="12" customWidth="1"/>
    <col min="15" max="16384" width="9.140625" style="12"/>
  </cols>
  <sheetData>
    <row r="12" spans="2:22" ht="24" customHeight="1"/>
    <row r="13" spans="2:22" ht="15.75">
      <c r="B13" s="580" t="s">
        <v>504</v>
      </c>
    </row>
    <row r="14" spans="2:22" ht="15.75">
      <c r="B14" s="580"/>
    </row>
    <row r="15" spans="2:22" s="659" customFormat="1" ht="27" customHeight="1">
      <c r="B15" s="657" t="s">
        <v>674</v>
      </c>
      <c r="C15" s="658"/>
      <c r="D15" s="658"/>
      <c r="E15" s="658"/>
      <c r="F15" s="658"/>
      <c r="G15" s="658"/>
      <c r="H15" s="658"/>
      <c r="I15" s="658"/>
      <c r="J15" s="658"/>
      <c r="K15" s="658"/>
      <c r="L15" s="658"/>
      <c r="M15" s="658"/>
      <c r="N15" s="658"/>
      <c r="O15" s="658"/>
      <c r="P15" s="658"/>
      <c r="Q15" s="658"/>
      <c r="R15" s="658"/>
      <c r="S15" s="658"/>
      <c r="T15" s="658"/>
      <c r="U15" s="658"/>
      <c r="V15" s="658"/>
    </row>
    <row r="18" spans="2:29" ht="18.75">
      <c r="B18" s="1130" t="s">
        <v>877</v>
      </c>
      <c r="C18" s="1131"/>
      <c r="D18" s="1131"/>
      <c r="E18" s="1131"/>
      <c r="F18" s="1131"/>
      <c r="G18" s="1131"/>
      <c r="H18" s="1131"/>
      <c r="I18" s="1131"/>
      <c r="J18" s="1131"/>
      <c r="K18" s="1131"/>
      <c r="L18" s="1131"/>
      <c r="M18" s="1131"/>
      <c r="N18" s="1131"/>
      <c r="O18" s="1131"/>
      <c r="P18" s="1131"/>
      <c r="Q18" s="1131"/>
      <c r="R18" s="1131"/>
      <c r="S18" s="1131"/>
      <c r="T18" s="1131"/>
      <c r="U18" s="1131"/>
      <c r="V18" s="1131"/>
      <c r="W18" s="1131"/>
      <c r="X18" s="1131"/>
      <c r="Y18" s="1131"/>
      <c r="Z18" s="1131"/>
      <c r="AA18" s="1131"/>
      <c r="AB18" s="1131"/>
      <c r="AC18" s="1131"/>
    </row>
    <row r="19" spans="2:29" ht="18.75">
      <c r="B19" s="1130" t="s">
        <v>878</v>
      </c>
      <c r="C19" s="1131"/>
      <c r="D19" s="1131"/>
      <c r="E19" s="1131"/>
      <c r="F19" s="1131"/>
      <c r="G19" s="1131"/>
      <c r="H19" s="1131"/>
      <c r="I19" s="1131"/>
      <c r="J19" s="1131"/>
      <c r="K19" s="1131"/>
      <c r="L19" s="1131"/>
      <c r="M19" s="1131"/>
      <c r="N19" s="1131"/>
      <c r="O19" s="1131"/>
      <c r="P19" s="1131"/>
      <c r="Q19" s="1131"/>
      <c r="R19" s="1131"/>
      <c r="S19" s="1131"/>
      <c r="T19" s="1131"/>
      <c r="U19" s="1131"/>
      <c r="V19" s="1131"/>
      <c r="W19" s="1131"/>
      <c r="X19" s="1131"/>
      <c r="Y19" s="1131"/>
      <c r="Z19" s="1131"/>
      <c r="AA19" s="1131"/>
      <c r="AB19" s="1131"/>
      <c r="AC19" s="1131"/>
    </row>
    <row r="20" spans="2:29" ht="18.75">
      <c r="B20" s="1130" t="s">
        <v>879</v>
      </c>
      <c r="C20" s="1131"/>
      <c r="D20" s="1131"/>
      <c r="E20" s="1131"/>
      <c r="F20" s="1131"/>
      <c r="G20" s="1131"/>
      <c r="H20" s="1131"/>
      <c r="I20" s="1131"/>
      <c r="J20" s="1131"/>
      <c r="K20" s="1131"/>
      <c r="L20" s="1131"/>
      <c r="M20" s="1131"/>
      <c r="N20" s="1131"/>
      <c r="O20" s="1131"/>
      <c r="P20" s="1131"/>
      <c r="Q20" s="1131"/>
      <c r="R20" s="1131"/>
      <c r="S20" s="1131"/>
      <c r="T20" s="1131"/>
      <c r="U20" s="1131"/>
      <c r="V20" s="1131"/>
      <c r="W20" s="1131"/>
      <c r="X20" s="1131"/>
      <c r="Y20" s="1131"/>
      <c r="Z20" s="1131"/>
      <c r="AA20" s="1131"/>
      <c r="AB20" s="1131"/>
      <c r="AC20" s="1131"/>
    </row>
    <row r="21" spans="2:29" ht="18.75">
      <c r="B21" s="1130" t="s">
        <v>880</v>
      </c>
      <c r="C21" s="1131"/>
      <c r="D21" s="1131"/>
      <c r="E21" s="1131"/>
      <c r="F21" s="1131"/>
      <c r="G21" s="1131"/>
      <c r="H21" s="1131"/>
      <c r="I21" s="1131"/>
      <c r="J21" s="1131"/>
      <c r="K21" s="1131"/>
      <c r="L21" s="1131"/>
      <c r="M21" s="1131"/>
      <c r="N21" s="1131"/>
      <c r="O21" s="1131"/>
      <c r="P21" s="1131"/>
      <c r="Q21" s="1131"/>
      <c r="R21" s="1131"/>
      <c r="S21" s="1131"/>
      <c r="T21" s="1131"/>
      <c r="U21" s="1131"/>
      <c r="V21" s="1131"/>
      <c r="W21" s="1131"/>
      <c r="X21" s="1131"/>
      <c r="Y21" s="1131"/>
      <c r="Z21" s="1131"/>
      <c r="AA21" s="1131"/>
      <c r="AB21" s="1131"/>
      <c r="AC21" s="1131"/>
    </row>
    <row r="22" spans="2:29" ht="18.75">
      <c r="B22" s="1130" t="s">
        <v>881</v>
      </c>
      <c r="C22" s="1131"/>
      <c r="D22" s="1131"/>
      <c r="E22" s="1131"/>
      <c r="F22" s="1131"/>
      <c r="G22" s="1131"/>
      <c r="H22" s="1131"/>
      <c r="I22" s="1131"/>
      <c r="J22" s="1131"/>
      <c r="K22" s="1131"/>
      <c r="L22" s="1131"/>
      <c r="M22" s="1131"/>
      <c r="N22" s="1131"/>
      <c r="O22" s="1131"/>
      <c r="P22" s="1131"/>
      <c r="Q22" s="1131"/>
      <c r="R22" s="1131"/>
      <c r="S22" s="1131"/>
      <c r="T22" s="1131"/>
      <c r="U22" s="1131"/>
      <c r="V22" s="1131"/>
      <c r="W22" s="1131"/>
      <c r="X22" s="1131"/>
      <c r="Y22" s="1131"/>
      <c r="Z22" s="1131"/>
      <c r="AA22" s="1131"/>
      <c r="AB22" s="1131"/>
      <c r="AC22" s="1131"/>
    </row>
    <row r="23" spans="2:29" ht="18.75">
      <c r="B23" s="1132" t="s">
        <v>882</v>
      </c>
      <c r="C23" s="1131"/>
      <c r="D23" s="1131"/>
      <c r="E23" s="1131"/>
      <c r="F23" s="1131"/>
      <c r="G23" s="1131"/>
      <c r="H23" s="1131"/>
      <c r="I23" s="1131"/>
      <c r="J23" s="1131"/>
      <c r="K23" s="1131"/>
      <c r="L23" s="1131"/>
      <c r="M23" s="1131"/>
      <c r="N23" s="1131"/>
      <c r="O23" s="1131"/>
      <c r="P23" s="1131"/>
      <c r="Q23" s="1131"/>
      <c r="R23" s="1131"/>
      <c r="S23" s="1131"/>
      <c r="T23" s="1131"/>
      <c r="U23" s="1131"/>
      <c r="V23" s="1131"/>
      <c r="W23" s="1131"/>
      <c r="X23" s="1131"/>
      <c r="Y23" s="1131"/>
      <c r="Z23" s="1131"/>
      <c r="AA23" s="1131"/>
      <c r="AB23" s="1131"/>
      <c r="AC23" s="1131"/>
    </row>
    <row r="24" spans="2:29" ht="18.75">
      <c r="B24" s="1132" t="s">
        <v>883</v>
      </c>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row>
    <row r="25" spans="2:29" ht="18.75">
      <c r="B25" s="1132" t="s">
        <v>884</v>
      </c>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row>
    <row r="26" spans="2:29" ht="18.75">
      <c r="B26" s="1132" t="s">
        <v>885</v>
      </c>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row>
    <row r="27" spans="2:29" ht="18.75">
      <c r="B27" s="1132" t="s">
        <v>886</v>
      </c>
      <c r="C27" s="1131"/>
      <c r="D27" s="1131"/>
      <c r="E27" s="1131"/>
      <c r="F27" s="1131"/>
      <c r="G27" s="1131"/>
      <c r="H27" s="1131"/>
      <c r="I27" s="1131"/>
      <c r="J27" s="1131"/>
      <c r="K27" s="1131"/>
      <c r="L27" s="1131"/>
      <c r="M27" s="1131"/>
      <c r="N27" s="1131"/>
      <c r="O27" s="1131"/>
      <c r="P27" s="1131"/>
      <c r="Q27" s="1131"/>
      <c r="R27" s="1131"/>
      <c r="S27" s="1131"/>
      <c r="T27" s="1131"/>
      <c r="U27" s="1131"/>
      <c r="V27" s="1131"/>
      <c r="W27" s="1131"/>
      <c r="X27" s="1131"/>
      <c r="Y27" s="1131"/>
      <c r="Z27" s="1131"/>
      <c r="AA27" s="1131"/>
      <c r="AB27" s="1131"/>
      <c r="AC27" s="1131"/>
    </row>
    <row r="28" spans="2:29" ht="18.75">
      <c r="B28" s="1132" t="s">
        <v>887</v>
      </c>
      <c r="C28" s="1131"/>
      <c r="D28" s="1131"/>
      <c r="E28" s="1131"/>
      <c r="F28" s="1131"/>
      <c r="G28" s="1131"/>
      <c r="H28" s="1131"/>
      <c r="I28" s="1131"/>
      <c r="J28" s="1131"/>
      <c r="K28" s="1131"/>
      <c r="L28" s="1131"/>
      <c r="M28" s="1131"/>
      <c r="N28" s="1131"/>
      <c r="O28" s="1131"/>
      <c r="P28" s="1131"/>
      <c r="Q28" s="1131"/>
      <c r="R28" s="1131"/>
      <c r="S28" s="1131"/>
      <c r="T28" s="1131"/>
      <c r="U28" s="1131"/>
      <c r="V28" s="1131"/>
      <c r="W28" s="1131"/>
      <c r="X28" s="1131"/>
      <c r="Y28" s="1131"/>
      <c r="Z28" s="1131"/>
      <c r="AA28" s="1131"/>
      <c r="AB28" s="1131"/>
      <c r="AC28" s="1131"/>
    </row>
    <row r="29" spans="2:29" ht="18.75">
      <c r="B29" s="1130" t="s">
        <v>913</v>
      </c>
      <c r="C29" s="1131"/>
      <c r="D29" s="1131"/>
      <c r="E29" s="1131"/>
      <c r="F29" s="1131"/>
      <c r="G29" s="1131"/>
      <c r="H29" s="1131"/>
      <c r="I29" s="1131"/>
      <c r="J29" s="1131"/>
      <c r="K29" s="1131"/>
      <c r="L29" s="1131"/>
      <c r="M29" s="1131"/>
      <c r="N29" s="1131"/>
      <c r="O29" s="1131"/>
      <c r="P29" s="1131"/>
      <c r="Q29" s="1131"/>
      <c r="R29" s="1131"/>
      <c r="S29" s="1131"/>
      <c r="T29" s="1131"/>
      <c r="U29" s="1131"/>
      <c r="V29" s="1131"/>
      <c r="W29" s="1131"/>
      <c r="X29" s="1131"/>
      <c r="Y29" s="1131"/>
      <c r="Z29" s="1131"/>
      <c r="AA29" s="1131"/>
      <c r="AB29" s="1131"/>
      <c r="AC29" s="1131"/>
    </row>
    <row r="31" spans="2:29" ht="18.75">
      <c r="B31" s="1067" t="s">
        <v>888</v>
      </c>
      <c r="C31" s="1068"/>
      <c r="D31" s="1068"/>
      <c r="E31" s="1068"/>
      <c r="F31" s="1069"/>
      <c r="G31" s="1069"/>
      <c r="H31" s="1068"/>
      <c r="I31" s="1070"/>
      <c r="J31" s="1068"/>
      <c r="K31" s="1068"/>
    </row>
    <row r="32" spans="2:29" ht="18.75">
      <c r="B32" s="1071"/>
      <c r="C32" s="1068"/>
      <c r="D32" s="1068"/>
      <c r="E32" s="1068"/>
      <c r="F32" s="1072"/>
      <c r="G32" s="1073"/>
      <c r="H32" s="1068"/>
      <c r="I32" s="1068"/>
      <c r="J32" s="1068"/>
      <c r="K32" s="1068"/>
    </row>
    <row r="33" spans="2:11" ht="18.75">
      <c r="B33" s="1074" t="s">
        <v>889</v>
      </c>
      <c r="C33" s="1075"/>
      <c r="D33" s="1068"/>
      <c r="E33" s="1068"/>
      <c r="F33" s="1069"/>
      <c r="G33" s="1069"/>
      <c r="H33" s="1068"/>
      <c r="I33" s="1068"/>
      <c r="J33" s="1068"/>
      <c r="K33" s="1068"/>
    </row>
    <row r="34" spans="2:11" ht="15.75" thickBot="1">
      <c r="B34" s="1076"/>
      <c r="C34" s="1075"/>
      <c r="D34" s="1068"/>
      <c r="E34" s="1068"/>
      <c r="F34" s="1069"/>
      <c r="G34" s="1069"/>
      <c r="H34" s="1068"/>
      <c r="I34" s="1068"/>
      <c r="J34" s="1068"/>
      <c r="K34" s="1068"/>
    </row>
    <row r="35" spans="2:11" ht="15.75">
      <c r="B35" s="1077"/>
      <c r="C35" s="1302" t="s">
        <v>890</v>
      </c>
      <c r="D35" s="1303"/>
      <c r="E35" s="1303"/>
      <c r="F35" s="1304"/>
      <c r="G35" s="1302" t="s">
        <v>891</v>
      </c>
      <c r="H35" s="1303"/>
      <c r="I35" s="1303"/>
      <c r="J35" s="1304"/>
      <c r="K35" s="1078"/>
    </row>
    <row r="36" spans="2:11" ht="15.75">
      <c r="B36" s="1079"/>
      <c r="C36" s="1080"/>
      <c r="D36" s="1080"/>
      <c r="E36" s="1081" t="s">
        <v>892</v>
      </c>
      <c r="F36" s="1082"/>
      <c r="G36" s="1081"/>
      <c r="H36" s="1080"/>
      <c r="I36" s="1081" t="s">
        <v>892</v>
      </c>
      <c r="J36" s="1083"/>
      <c r="K36" s="1084"/>
    </row>
    <row r="37" spans="2:11" ht="15.75">
      <c r="B37" s="1085"/>
      <c r="C37" s="1081" t="s">
        <v>893</v>
      </c>
      <c r="D37" s="1081" t="s">
        <v>894</v>
      </c>
      <c r="E37" s="1081" t="s">
        <v>895</v>
      </c>
      <c r="F37" s="1086" t="s">
        <v>25</v>
      </c>
      <c r="G37" s="1081" t="s">
        <v>893</v>
      </c>
      <c r="H37" s="1081" t="s">
        <v>896</v>
      </c>
      <c r="I37" s="1081" t="s">
        <v>895</v>
      </c>
      <c r="J37" s="1086" t="s">
        <v>25</v>
      </c>
      <c r="K37" s="1087" t="s">
        <v>27</v>
      </c>
    </row>
    <row r="38" spans="2:11" ht="16.5" thickBot="1">
      <c r="B38" s="1088" t="s">
        <v>897</v>
      </c>
      <c r="C38" s="1089" t="s">
        <v>898</v>
      </c>
      <c r="D38" s="1089" t="s">
        <v>899</v>
      </c>
      <c r="E38" s="1089" t="s">
        <v>893</v>
      </c>
      <c r="F38" s="1090" t="s">
        <v>27</v>
      </c>
      <c r="G38" s="1089" t="s">
        <v>898</v>
      </c>
      <c r="H38" s="1089" t="s">
        <v>899</v>
      </c>
      <c r="I38" s="1089" t="s">
        <v>893</v>
      </c>
      <c r="J38" s="1090" t="s">
        <v>27</v>
      </c>
      <c r="K38" s="1088" t="s">
        <v>900</v>
      </c>
    </row>
    <row r="39" spans="2:11" ht="15.75">
      <c r="B39" s="1091" t="s">
        <v>901</v>
      </c>
      <c r="C39" s="1092">
        <v>269</v>
      </c>
      <c r="D39" s="1092" t="s">
        <v>902</v>
      </c>
      <c r="E39" s="1092">
        <v>100</v>
      </c>
      <c r="F39" s="1093">
        <f t="shared" ref="F39:F40" si="0">C39*E39/1000</f>
        <v>26.9</v>
      </c>
      <c r="G39" s="1094">
        <f>+C39</f>
        <v>269</v>
      </c>
      <c r="H39" s="1095" t="s">
        <v>903</v>
      </c>
      <c r="I39" s="1096">
        <v>37.5</v>
      </c>
      <c r="J39" s="1097">
        <f t="shared" ref="J39:J41" si="1">G39*I39/1000</f>
        <v>10.0875</v>
      </c>
      <c r="K39" s="1098">
        <f t="shared" ref="K39:K41" si="2">+F39-J39</f>
        <v>16.8125</v>
      </c>
    </row>
    <row r="40" spans="2:11" ht="15.75">
      <c r="B40" s="1091" t="s">
        <v>901</v>
      </c>
      <c r="C40" s="1092">
        <v>54</v>
      </c>
      <c r="D40" s="1092" t="s">
        <v>904</v>
      </c>
      <c r="E40" s="1092">
        <v>130</v>
      </c>
      <c r="F40" s="1099">
        <f t="shared" si="0"/>
        <v>7.02</v>
      </c>
      <c r="G40" s="1094">
        <f t="shared" ref="G40:G41" si="3">+C40</f>
        <v>54</v>
      </c>
      <c r="H40" s="1095" t="s">
        <v>905</v>
      </c>
      <c r="I40" s="1096">
        <v>52.5</v>
      </c>
      <c r="J40" s="1100">
        <f t="shared" si="1"/>
        <v>2.835</v>
      </c>
      <c r="K40" s="1101">
        <f t="shared" si="2"/>
        <v>4.1849999999999996</v>
      </c>
    </row>
    <row r="41" spans="2:11" ht="15.75">
      <c r="B41" s="1091" t="s">
        <v>901</v>
      </c>
      <c r="C41" s="1092">
        <v>17</v>
      </c>
      <c r="D41" s="1092" t="s">
        <v>906</v>
      </c>
      <c r="E41" s="1092">
        <v>180</v>
      </c>
      <c r="F41" s="1102">
        <f>C41*E41/1000</f>
        <v>3.06</v>
      </c>
      <c r="G41" s="1094">
        <f t="shared" si="3"/>
        <v>17</v>
      </c>
      <c r="H41" s="1095" t="s">
        <v>907</v>
      </c>
      <c r="I41" s="1096">
        <v>72.5</v>
      </c>
      <c r="J41" s="1100">
        <f t="shared" si="1"/>
        <v>1.2324999999999999</v>
      </c>
      <c r="K41" s="1101">
        <f t="shared" si="2"/>
        <v>1.8275000000000001</v>
      </c>
    </row>
    <row r="42" spans="2:11" ht="16.5" thickBot="1">
      <c r="B42" s="1103"/>
      <c r="C42" s="1104"/>
      <c r="D42" s="1105"/>
      <c r="E42" s="1106"/>
      <c r="F42" s="1107"/>
      <c r="G42" s="1108"/>
      <c r="H42" s="1109"/>
      <c r="I42" s="1106"/>
      <c r="J42" s="1110"/>
      <c r="K42" s="1111"/>
    </row>
    <row r="43" spans="2:11" ht="16.5" thickBot="1">
      <c r="B43" s="1112" t="s">
        <v>908</v>
      </c>
      <c r="C43" s="1113">
        <f>SUM(C39:C42)</f>
        <v>340</v>
      </c>
      <c r="D43" s="1114"/>
      <c r="E43" s="1114"/>
      <c r="F43" s="1115">
        <f>SUM(F39:F42)</f>
        <v>36.980000000000004</v>
      </c>
      <c r="G43" s="1116">
        <f>SUM(G39:G42)</f>
        <v>340</v>
      </c>
      <c r="H43" s="1117"/>
      <c r="I43" s="1118"/>
      <c r="J43" s="1119">
        <f>SUM(J39:J42)</f>
        <v>14.154999999999999</v>
      </c>
      <c r="K43" s="1120">
        <f>SUM(K39:K42)</f>
        <v>22.824999999999999</v>
      </c>
    </row>
    <row r="44" spans="2:11" ht="15.75">
      <c r="B44" s="1121" t="s">
        <v>909</v>
      </c>
      <c r="C44" s="1070"/>
      <c r="D44" s="1070"/>
      <c r="E44" s="1068"/>
      <c r="F44" s="1073"/>
      <c r="G44" s="1073"/>
      <c r="H44" s="1122"/>
      <c r="I44" s="1123" t="s">
        <v>910</v>
      </c>
      <c r="J44" s="1124">
        <v>1.0404</v>
      </c>
      <c r="K44" s="1125">
        <f>K43*J44</f>
        <v>23.747129999999999</v>
      </c>
    </row>
    <row r="45" spans="2:11" ht="15.75">
      <c r="B45"/>
      <c r="C45" s="1070"/>
      <c r="D45" s="1070"/>
      <c r="E45" s="1070"/>
      <c r="F45" s="1073"/>
      <c r="G45" s="1073"/>
      <c r="H45" s="1122"/>
      <c r="I45" s="1126" t="s">
        <v>911</v>
      </c>
      <c r="J45" s="1124">
        <v>1.0124</v>
      </c>
      <c r="K45" s="1125">
        <f>K44*J45</f>
        <v>24.041594411999998</v>
      </c>
    </row>
    <row r="46" spans="2:11" ht="15.75">
      <c r="B46"/>
      <c r="C46" s="1068"/>
      <c r="D46" s="1127"/>
      <c r="E46" s="1068"/>
      <c r="F46" s="1073"/>
      <c r="G46" s="1073"/>
      <c r="H46" s="1122"/>
      <c r="I46"/>
      <c r="J46" s="1128" t="s">
        <v>912</v>
      </c>
      <c r="K46" s="1129">
        <f>K45</f>
        <v>24.041594411999998</v>
      </c>
    </row>
    <row r="50" spans="2:15">
      <c r="B50" s="12" t="s">
        <v>954</v>
      </c>
    </row>
    <row r="51" spans="2:15" ht="41.45" customHeight="1">
      <c r="E51" s="991">
        <v>2017</v>
      </c>
      <c r="F51" s="991">
        <v>2018</v>
      </c>
      <c r="G51" s="991">
        <v>2019</v>
      </c>
      <c r="H51" s="991">
        <v>2020</v>
      </c>
      <c r="I51" s="991">
        <v>2021</v>
      </c>
      <c r="J51" s="991">
        <v>2022</v>
      </c>
      <c r="K51" s="991">
        <v>2023</v>
      </c>
      <c r="L51" s="991">
        <v>2024</v>
      </c>
      <c r="M51" s="991">
        <v>2025</v>
      </c>
      <c r="N51" s="991">
        <v>2026</v>
      </c>
    </row>
    <row r="52" spans="2:15">
      <c r="B52" s="12" t="s">
        <v>817</v>
      </c>
      <c r="C52" s="983" t="s">
        <v>117</v>
      </c>
      <c r="E52" s="1188">
        <v>2946</v>
      </c>
      <c r="F52" s="1188">
        <v>3061</v>
      </c>
      <c r="G52" s="1188">
        <v>3061</v>
      </c>
      <c r="H52" s="1188">
        <v>3061</v>
      </c>
      <c r="I52" s="1188">
        <v>3061</v>
      </c>
      <c r="J52" s="1188">
        <v>3005</v>
      </c>
      <c r="K52" s="1188">
        <v>3005</v>
      </c>
      <c r="L52" s="1188">
        <v>3005</v>
      </c>
      <c r="M52" s="1188">
        <v>3005</v>
      </c>
      <c r="N52" s="1188">
        <v>3005</v>
      </c>
    </row>
    <row r="53" spans="2:15">
      <c r="D53" s="1189" t="s">
        <v>953</v>
      </c>
      <c r="E53" s="1186">
        <f>D52-E52</f>
        <v>-2946</v>
      </c>
      <c r="F53" s="1186">
        <f>E52-F52</f>
        <v>-115</v>
      </c>
      <c r="G53" s="1186">
        <f t="shared" ref="G53:N53" si="4">F52-G52</f>
        <v>0</v>
      </c>
      <c r="H53" s="1186">
        <f t="shared" si="4"/>
        <v>0</v>
      </c>
      <c r="I53" s="1186">
        <f t="shared" si="4"/>
        <v>0</v>
      </c>
      <c r="J53" s="1186">
        <f t="shared" si="4"/>
        <v>56</v>
      </c>
      <c r="K53" s="1186">
        <f t="shared" si="4"/>
        <v>0</v>
      </c>
      <c r="L53" s="1186">
        <f t="shared" si="4"/>
        <v>0</v>
      </c>
      <c r="M53" s="1186">
        <f t="shared" si="4"/>
        <v>0</v>
      </c>
      <c r="N53" s="1186">
        <f t="shared" si="4"/>
        <v>0</v>
      </c>
      <c r="O53" s="1186"/>
    </row>
    <row r="54" spans="2:15">
      <c r="D54" s="1189" t="s">
        <v>952</v>
      </c>
      <c r="E54" s="18"/>
      <c r="F54" s="1187">
        <f>(F52-F53)/E52</f>
        <v>1.0780719619823489</v>
      </c>
      <c r="G54" s="1187">
        <f t="shared" ref="G54:N54" si="5">(G52-G53)/F52</f>
        <v>1</v>
      </c>
      <c r="H54" s="1187">
        <f t="shared" si="5"/>
        <v>1</v>
      </c>
      <c r="I54" s="1187">
        <f t="shared" si="5"/>
        <v>1</v>
      </c>
      <c r="J54" s="1187">
        <f t="shared" si="5"/>
        <v>0.96341065011434168</v>
      </c>
      <c r="K54" s="1187">
        <f t="shared" si="5"/>
        <v>1</v>
      </c>
      <c r="L54" s="1187">
        <f t="shared" si="5"/>
        <v>1</v>
      </c>
      <c r="M54" s="1187">
        <f t="shared" si="5"/>
        <v>1</v>
      </c>
      <c r="N54" s="1187">
        <f t="shared" si="5"/>
        <v>1</v>
      </c>
      <c r="O54" s="1187"/>
    </row>
    <row r="55" spans="2:15">
      <c r="D55" s="1190" t="s">
        <v>955</v>
      </c>
      <c r="E55" s="1191">
        <f>K46</f>
        <v>24.041594411999998</v>
      </c>
      <c r="F55" s="1192">
        <f t="shared" ref="F55:N55" si="6">E55*F54</f>
        <v>25.918568856928715</v>
      </c>
      <c r="G55" s="1192">
        <f t="shared" si="6"/>
        <v>25.918568856928715</v>
      </c>
      <c r="H55" s="1192">
        <f t="shared" si="6"/>
        <v>25.918568856928715</v>
      </c>
      <c r="I55" s="1192">
        <f t="shared" si="6"/>
        <v>25.918568856928715</v>
      </c>
      <c r="J55" s="1192">
        <f t="shared" si="6"/>
        <v>24.970225272487024</v>
      </c>
      <c r="K55" s="1192">
        <f t="shared" si="6"/>
        <v>24.970225272487024</v>
      </c>
      <c r="L55" s="1192">
        <f t="shared" si="6"/>
        <v>24.970225272487024</v>
      </c>
      <c r="M55" s="1192">
        <f t="shared" si="6"/>
        <v>24.970225272487024</v>
      </c>
      <c r="N55" s="1192">
        <f t="shared" si="6"/>
        <v>24.970225272487024</v>
      </c>
    </row>
    <row r="56" spans="2:15">
      <c r="D56" s="1189"/>
    </row>
  </sheetData>
  <mergeCells count="2">
    <mergeCell ref="C35:F35"/>
    <mergeCell ref="G35:J35"/>
  </mergeCells>
  <pageMargins left="0.7" right="0.7" top="0.75" bottom="0.75" header="0.3" footer="0.3"/>
  <pageSetup paperSize="4" scale="67"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17" activePane="bottomLeft" state="frozen"/>
      <selection pane="bottomLeft" activeCell="C69" sqref="C69"/>
    </sheetView>
  </sheetViews>
  <sheetFormatPr defaultColWidth="9.140625" defaultRowHeight="15"/>
  <cols>
    <col min="1" max="1" width="9.140625" style="12"/>
    <col min="2" max="2" width="36.85546875" style="684" customWidth="1"/>
    <col min="3" max="3" width="9.140625" style="10"/>
    <col min="4" max="16384" width="9.140625" style="12"/>
  </cols>
  <sheetData>
    <row r="16" spans="2:21" ht="26.25" customHeight="1">
      <c r="B16" s="685" t="s">
        <v>560</v>
      </c>
      <c r="C16" s="1214" t="s">
        <v>504</v>
      </c>
      <c r="D16" s="1215"/>
      <c r="E16" s="1215"/>
      <c r="F16" s="1215"/>
      <c r="G16" s="1215"/>
      <c r="H16" s="1215"/>
      <c r="I16" s="1215"/>
      <c r="J16" s="1215"/>
      <c r="K16" s="1215"/>
      <c r="L16" s="1215"/>
      <c r="M16" s="1215"/>
      <c r="N16" s="1215"/>
      <c r="O16" s="1215"/>
      <c r="P16" s="1215"/>
      <c r="Q16" s="1215"/>
      <c r="R16" s="1215"/>
      <c r="S16" s="1215"/>
      <c r="T16" s="1215"/>
      <c r="U16" s="1215"/>
    </row>
    <row r="17" spans="2:21" ht="55.5" customHeight="1">
      <c r="B17" s="686" t="s">
        <v>642</v>
      </c>
      <c r="C17" s="1216" t="s">
        <v>643</v>
      </c>
      <c r="D17" s="1216"/>
      <c r="E17" s="1216"/>
      <c r="F17" s="1216"/>
      <c r="G17" s="1216"/>
      <c r="H17" s="1216"/>
      <c r="I17" s="1216"/>
      <c r="J17" s="1216"/>
      <c r="K17" s="1216"/>
      <c r="L17" s="1216"/>
      <c r="M17" s="1216"/>
      <c r="N17" s="1216"/>
      <c r="O17" s="1216"/>
      <c r="P17" s="1216"/>
      <c r="Q17" s="1216"/>
      <c r="R17" s="1216"/>
      <c r="S17" s="1216"/>
      <c r="T17" s="1216"/>
      <c r="U17" s="1217"/>
    </row>
    <row r="18" spans="2:21" ht="15.75">
      <c r="B18" s="687"/>
      <c r="C18" s="688"/>
      <c r="D18" s="689"/>
      <c r="E18" s="689"/>
      <c r="F18" s="689"/>
      <c r="G18" s="689"/>
      <c r="H18" s="689"/>
      <c r="I18" s="689"/>
      <c r="J18" s="689"/>
      <c r="K18" s="689"/>
      <c r="L18" s="689"/>
      <c r="M18" s="689"/>
      <c r="N18" s="689"/>
      <c r="O18" s="689"/>
      <c r="P18" s="689"/>
      <c r="Q18" s="689"/>
      <c r="R18" s="689"/>
      <c r="S18" s="689"/>
      <c r="T18" s="689"/>
      <c r="U18" s="690"/>
    </row>
    <row r="19" spans="2:21" ht="15.75">
      <c r="B19" s="687"/>
      <c r="C19" s="688" t="s">
        <v>647</v>
      </c>
      <c r="D19" s="689"/>
      <c r="E19" s="689"/>
      <c r="F19" s="689"/>
      <c r="G19" s="689"/>
      <c r="H19" s="689"/>
      <c r="I19" s="689"/>
      <c r="J19" s="689"/>
      <c r="K19" s="689"/>
      <c r="L19" s="689"/>
      <c r="M19" s="689"/>
      <c r="N19" s="689"/>
      <c r="O19" s="689"/>
      <c r="P19" s="689"/>
      <c r="Q19" s="689"/>
      <c r="R19" s="689"/>
      <c r="S19" s="689"/>
      <c r="T19" s="689"/>
      <c r="U19" s="690"/>
    </row>
    <row r="20" spans="2:21" ht="15.75">
      <c r="B20" s="687"/>
      <c r="C20" s="688"/>
      <c r="D20" s="689"/>
      <c r="E20" s="689"/>
      <c r="F20" s="689"/>
      <c r="G20" s="689"/>
      <c r="H20" s="689"/>
      <c r="I20" s="689"/>
      <c r="J20" s="689"/>
      <c r="K20" s="689"/>
      <c r="L20" s="689"/>
      <c r="M20" s="689"/>
      <c r="N20" s="689"/>
      <c r="O20" s="689"/>
      <c r="P20" s="689"/>
      <c r="Q20" s="689"/>
      <c r="R20" s="689"/>
      <c r="S20" s="689"/>
      <c r="T20" s="689"/>
      <c r="U20" s="690"/>
    </row>
    <row r="21" spans="2:21" ht="15.75">
      <c r="B21" s="687"/>
      <c r="C21" s="688" t="s">
        <v>644</v>
      </c>
      <c r="D21" s="689"/>
      <c r="E21" s="689"/>
      <c r="F21" s="689"/>
      <c r="G21" s="689"/>
      <c r="H21" s="689"/>
      <c r="I21" s="689"/>
      <c r="J21" s="689"/>
      <c r="K21" s="689"/>
      <c r="L21" s="689"/>
      <c r="M21" s="689"/>
      <c r="N21" s="689"/>
      <c r="O21" s="689"/>
      <c r="P21" s="689"/>
      <c r="Q21" s="689"/>
      <c r="R21" s="689"/>
      <c r="S21" s="689"/>
      <c r="T21" s="689"/>
      <c r="U21" s="690"/>
    </row>
    <row r="22" spans="2:21" ht="15.75">
      <c r="B22" s="687"/>
      <c r="C22" s="688"/>
      <c r="D22" s="689"/>
      <c r="E22" s="689"/>
      <c r="F22" s="689"/>
      <c r="G22" s="689"/>
      <c r="H22" s="689"/>
      <c r="I22" s="689"/>
      <c r="J22" s="689"/>
      <c r="K22" s="689"/>
      <c r="L22" s="689"/>
      <c r="M22" s="689"/>
      <c r="N22" s="689"/>
      <c r="O22" s="689"/>
      <c r="P22" s="689"/>
      <c r="Q22" s="689"/>
      <c r="R22" s="689"/>
      <c r="S22" s="689"/>
      <c r="T22" s="689"/>
      <c r="U22" s="690"/>
    </row>
    <row r="23" spans="2:21" ht="30" customHeight="1">
      <c r="B23" s="687"/>
      <c r="C23" s="1210" t="s">
        <v>645</v>
      </c>
      <c r="D23" s="1210"/>
      <c r="E23" s="1210"/>
      <c r="F23" s="1210"/>
      <c r="G23" s="1210"/>
      <c r="H23" s="1210"/>
      <c r="I23" s="1210"/>
      <c r="J23" s="1210"/>
      <c r="K23" s="1210"/>
      <c r="L23" s="1210"/>
      <c r="M23" s="1210"/>
      <c r="N23" s="1210"/>
      <c r="O23" s="1210"/>
      <c r="P23" s="1210"/>
      <c r="Q23" s="1210"/>
      <c r="R23" s="1210"/>
      <c r="S23" s="1210"/>
      <c r="T23" s="689"/>
      <c r="U23" s="690"/>
    </row>
    <row r="24" spans="2:21" ht="15.75">
      <c r="B24" s="687"/>
      <c r="C24" s="688"/>
      <c r="D24" s="689"/>
      <c r="E24" s="689"/>
      <c r="F24" s="689"/>
      <c r="G24" s="689"/>
      <c r="H24" s="689"/>
      <c r="I24" s="689"/>
      <c r="J24" s="689"/>
      <c r="K24" s="689"/>
      <c r="L24" s="689"/>
      <c r="M24" s="689"/>
      <c r="N24" s="689"/>
      <c r="O24" s="689"/>
      <c r="P24" s="689"/>
      <c r="Q24" s="689"/>
      <c r="R24" s="689"/>
      <c r="S24" s="689"/>
      <c r="T24" s="689"/>
      <c r="U24" s="690"/>
    </row>
    <row r="25" spans="2:21" ht="15.75">
      <c r="B25" s="687"/>
      <c r="C25" s="688" t="s">
        <v>648</v>
      </c>
      <c r="D25" s="689"/>
      <c r="E25" s="689"/>
      <c r="F25" s="689"/>
      <c r="G25" s="689"/>
      <c r="H25" s="689"/>
      <c r="I25" s="689"/>
      <c r="J25" s="689"/>
      <c r="K25" s="689"/>
      <c r="L25" s="689"/>
      <c r="M25" s="689"/>
      <c r="N25" s="689"/>
      <c r="O25" s="689"/>
      <c r="P25" s="689"/>
      <c r="Q25" s="689"/>
      <c r="R25" s="689"/>
      <c r="S25" s="689"/>
      <c r="T25" s="689"/>
      <c r="U25" s="690"/>
    </row>
    <row r="26" spans="2:21" ht="15.75">
      <c r="B26" s="687"/>
      <c r="C26" s="688"/>
      <c r="D26" s="689"/>
      <c r="E26" s="689"/>
      <c r="F26" s="689"/>
      <c r="G26" s="689"/>
      <c r="H26" s="689"/>
      <c r="I26" s="689"/>
      <c r="J26" s="689"/>
      <c r="K26" s="689"/>
      <c r="L26" s="689"/>
      <c r="M26" s="689"/>
      <c r="N26" s="689"/>
      <c r="O26" s="689"/>
      <c r="P26" s="689"/>
      <c r="Q26" s="689"/>
      <c r="R26" s="689"/>
      <c r="S26" s="689"/>
      <c r="T26" s="689"/>
      <c r="U26" s="690"/>
    </row>
    <row r="27" spans="2:21" ht="31.5" customHeight="1">
      <c r="B27" s="687"/>
      <c r="C27" s="1210" t="s">
        <v>646</v>
      </c>
      <c r="D27" s="1210"/>
      <c r="E27" s="1210"/>
      <c r="F27" s="1210"/>
      <c r="G27" s="1210"/>
      <c r="H27" s="1210"/>
      <c r="I27" s="1210"/>
      <c r="J27" s="1210"/>
      <c r="K27" s="1210"/>
      <c r="L27" s="1210"/>
      <c r="M27" s="1210"/>
      <c r="N27" s="1210"/>
      <c r="O27" s="1210"/>
      <c r="P27" s="1210"/>
      <c r="Q27" s="1210"/>
      <c r="R27" s="1210"/>
      <c r="S27" s="1210"/>
      <c r="T27" s="1210"/>
      <c r="U27" s="1211"/>
    </row>
    <row r="28" spans="2:21" ht="15.75">
      <c r="B28" s="687"/>
      <c r="C28" s="688"/>
      <c r="D28" s="689"/>
      <c r="E28" s="689"/>
      <c r="F28" s="689"/>
      <c r="G28" s="689"/>
      <c r="H28" s="689"/>
      <c r="I28" s="689"/>
      <c r="J28" s="689"/>
      <c r="K28" s="689"/>
      <c r="L28" s="689"/>
      <c r="M28" s="689"/>
      <c r="N28" s="689"/>
      <c r="O28" s="689"/>
      <c r="P28" s="689"/>
      <c r="Q28" s="689"/>
      <c r="R28" s="689"/>
      <c r="S28" s="689"/>
      <c r="T28" s="689"/>
      <c r="U28" s="690"/>
    </row>
    <row r="29" spans="2:21" ht="31.5" customHeight="1">
      <c r="B29" s="687"/>
      <c r="C29" s="1210" t="s">
        <v>649</v>
      </c>
      <c r="D29" s="1210"/>
      <c r="E29" s="1210"/>
      <c r="F29" s="1210"/>
      <c r="G29" s="1210"/>
      <c r="H29" s="1210"/>
      <c r="I29" s="1210"/>
      <c r="J29" s="1210"/>
      <c r="K29" s="1210"/>
      <c r="L29" s="1210"/>
      <c r="M29" s="1210"/>
      <c r="N29" s="1210"/>
      <c r="O29" s="1210"/>
      <c r="P29" s="1210"/>
      <c r="Q29" s="1210"/>
      <c r="R29" s="1210"/>
      <c r="S29" s="1210"/>
      <c r="T29" s="1210"/>
      <c r="U29" s="1211"/>
    </row>
    <row r="30" spans="2:21" ht="15.75">
      <c r="B30" s="687"/>
      <c r="C30" s="688"/>
      <c r="D30" s="689"/>
      <c r="E30" s="689"/>
      <c r="F30" s="689"/>
      <c r="G30" s="689"/>
      <c r="H30" s="689"/>
      <c r="I30" s="689"/>
      <c r="J30" s="689"/>
      <c r="K30" s="689"/>
      <c r="L30" s="689"/>
      <c r="M30" s="689"/>
      <c r="N30" s="689"/>
      <c r="O30" s="689"/>
      <c r="P30" s="689"/>
      <c r="Q30" s="689"/>
      <c r="R30" s="689"/>
      <c r="S30" s="689"/>
      <c r="T30" s="689"/>
      <c r="U30" s="690"/>
    </row>
    <row r="31" spans="2:21" ht="15.75">
      <c r="B31" s="687"/>
      <c r="C31" s="688" t="s">
        <v>650</v>
      </c>
      <c r="D31" s="689"/>
      <c r="E31" s="689"/>
      <c r="F31" s="689"/>
      <c r="G31" s="689"/>
      <c r="H31" s="689"/>
      <c r="I31" s="689"/>
      <c r="J31" s="689"/>
      <c r="K31" s="689"/>
      <c r="L31" s="689"/>
      <c r="M31" s="689"/>
      <c r="N31" s="689"/>
      <c r="O31" s="689"/>
      <c r="P31" s="689"/>
      <c r="Q31" s="689"/>
      <c r="R31" s="689"/>
      <c r="S31" s="689"/>
      <c r="T31" s="689"/>
      <c r="U31" s="690"/>
    </row>
    <row r="32" spans="2:21" ht="15.75">
      <c r="B32" s="691"/>
      <c r="C32" s="692"/>
      <c r="D32" s="693"/>
      <c r="E32" s="693"/>
      <c r="F32" s="693"/>
      <c r="G32" s="693"/>
      <c r="H32" s="693"/>
      <c r="I32" s="693"/>
      <c r="J32" s="693"/>
      <c r="K32" s="693"/>
      <c r="L32" s="693"/>
      <c r="M32" s="693"/>
      <c r="N32" s="693"/>
      <c r="O32" s="693"/>
      <c r="P32" s="693"/>
      <c r="Q32" s="693"/>
      <c r="R32" s="693"/>
      <c r="S32" s="693"/>
      <c r="T32" s="693"/>
      <c r="U32" s="694"/>
    </row>
    <row r="33" spans="2:21" ht="39" customHeight="1">
      <c r="B33" s="695" t="s">
        <v>651</v>
      </c>
      <c r="C33" s="1218" t="s">
        <v>652</v>
      </c>
      <c r="D33" s="1218"/>
      <c r="E33" s="1218"/>
      <c r="F33" s="1218"/>
      <c r="G33" s="1218"/>
      <c r="H33" s="1218"/>
      <c r="I33" s="1218"/>
      <c r="J33" s="1218"/>
      <c r="K33" s="1218"/>
      <c r="L33" s="1218"/>
      <c r="M33" s="1218"/>
      <c r="N33" s="1218"/>
      <c r="O33" s="1218"/>
      <c r="P33" s="1218"/>
      <c r="Q33" s="1218"/>
      <c r="R33" s="1218"/>
      <c r="S33" s="1218"/>
      <c r="T33" s="1218"/>
      <c r="U33" s="1219"/>
    </row>
    <row r="34" spans="2:21">
      <c r="B34" s="696"/>
      <c r="C34" s="697"/>
      <c r="D34" s="697"/>
      <c r="E34" s="697"/>
      <c r="F34" s="697"/>
      <c r="G34" s="697"/>
      <c r="H34" s="697"/>
      <c r="I34" s="697"/>
      <c r="J34" s="697"/>
      <c r="K34" s="697"/>
      <c r="L34" s="697"/>
      <c r="M34" s="697"/>
      <c r="N34" s="697"/>
      <c r="O34" s="697"/>
      <c r="P34" s="697"/>
      <c r="Q34" s="697"/>
      <c r="R34" s="697"/>
      <c r="S34" s="697"/>
      <c r="T34" s="697"/>
      <c r="U34" s="698"/>
    </row>
    <row r="35" spans="2:21" ht="15.75">
      <c r="B35" s="699" t="s">
        <v>653</v>
      </c>
      <c r="C35" s="700" t="s">
        <v>654</v>
      </c>
      <c r="D35" s="689"/>
      <c r="E35" s="689"/>
      <c r="F35" s="689"/>
      <c r="G35" s="689"/>
      <c r="H35" s="689"/>
      <c r="I35" s="689"/>
      <c r="J35" s="689"/>
      <c r="K35" s="689"/>
      <c r="L35" s="689"/>
      <c r="M35" s="689"/>
      <c r="N35" s="689"/>
      <c r="O35" s="689"/>
      <c r="P35" s="689"/>
      <c r="Q35" s="689"/>
      <c r="R35" s="689"/>
      <c r="S35" s="689"/>
      <c r="T35" s="689"/>
      <c r="U35" s="690"/>
    </row>
    <row r="36" spans="2:21">
      <c r="B36" s="701"/>
      <c r="C36" s="693"/>
      <c r="D36" s="693"/>
      <c r="E36" s="693"/>
      <c r="F36" s="693"/>
      <c r="G36" s="693"/>
      <c r="H36" s="693"/>
      <c r="I36" s="693"/>
      <c r="J36" s="693"/>
      <c r="K36" s="693"/>
      <c r="L36" s="693"/>
      <c r="M36" s="693"/>
      <c r="N36" s="693"/>
      <c r="O36" s="693"/>
      <c r="P36" s="693"/>
      <c r="Q36" s="693"/>
      <c r="R36" s="693"/>
      <c r="S36" s="693"/>
      <c r="T36" s="693"/>
      <c r="U36" s="694"/>
    </row>
    <row r="37" spans="2:21" ht="34.5" customHeight="1">
      <c r="B37" s="686" t="s">
        <v>655</v>
      </c>
      <c r="C37" s="1212" t="s">
        <v>656</v>
      </c>
      <c r="D37" s="1212"/>
      <c r="E37" s="1212"/>
      <c r="F37" s="1212"/>
      <c r="G37" s="1212"/>
      <c r="H37" s="1212"/>
      <c r="I37" s="1212"/>
      <c r="J37" s="1212"/>
      <c r="K37" s="1212"/>
      <c r="L37" s="1212"/>
      <c r="M37" s="1212"/>
      <c r="N37" s="1212"/>
      <c r="O37" s="1212"/>
      <c r="P37" s="1212"/>
      <c r="Q37" s="1212"/>
      <c r="R37" s="1212"/>
      <c r="S37" s="1212"/>
      <c r="T37" s="1212"/>
      <c r="U37" s="1213"/>
    </row>
    <row r="38" spans="2:21">
      <c r="B38" s="701"/>
      <c r="C38" s="693"/>
      <c r="D38" s="693"/>
      <c r="E38" s="693"/>
      <c r="F38" s="693"/>
      <c r="G38" s="693"/>
      <c r="H38" s="693"/>
      <c r="I38" s="693"/>
      <c r="J38" s="693"/>
      <c r="K38" s="693"/>
      <c r="L38" s="693"/>
      <c r="M38" s="693"/>
      <c r="N38" s="693"/>
      <c r="O38" s="693"/>
      <c r="P38" s="693"/>
      <c r="Q38" s="693"/>
      <c r="R38" s="693"/>
      <c r="S38" s="693"/>
      <c r="T38" s="693"/>
      <c r="U38" s="694"/>
    </row>
    <row r="39" spans="2:21" ht="15.75">
      <c r="B39" s="686" t="s">
        <v>657</v>
      </c>
      <c r="C39" s="702" t="s">
        <v>658</v>
      </c>
      <c r="D39" s="697"/>
      <c r="E39" s="697"/>
      <c r="F39" s="697"/>
      <c r="G39" s="697"/>
      <c r="H39" s="697"/>
      <c r="I39" s="697"/>
      <c r="J39" s="697"/>
      <c r="K39" s="697"/>
      <c r="L39" s="697"/>
      <c r="M39" s="697"/>
      <c r="N39" s="697"/>
      <c r="O39" s="697"/>
      <c r="P39" s="697"/>
      <c r="Q39" s="697"/>
      <c r="R39" s="697"/>
      <c r="S39" s="697"/>
      <c r="T39" s="697"/>
      <c r="U39" s="698"/>
    </row>
    <row r="40" spans="2:21">
      <c r="B40" s="701"/>
      <c r="C40" s="693"/>
      <c r="D40" s="693"/>
      <c r="E40" s="693"/>
      <c r="F40" s="693"/>
      <c r="G40" s="693"/>
      <c r="H40" s="693"/>
      <c r="I40" s="693"/>
      <c r="J40" s="693"/>
      <c r="K40" s="693"/>
      <c r="L40" s="693"/>
      <c r="M40" s="693"/>
      <c r="N40" s="693"/>
      <c r="O40" s="693"/>
      <c r="P40" s="693"/>
      <c r="Q40" s="693"/>
      <c r="R40" s="693"/>
      <c r="S40" s="693"/>
      <c r="T40" s="693"/>
      <c r="U40" s="694"/>
    </row>
    <row r="41" spans="2:21" ht="38.25" customHeight="1">
      <c r="B41" s="695" t="s">
        <v>659</v>
      </c>
      <c r="C41" s="1220" t="s">
        <v>660</v>
      </c>
      <c r="D41" s="1220"/>
      <c r="E41" s="1220"/>
      <c r="F41" s="1220"/>
      <c r="G41" s="1220"/>
      <c r="H41" s="1220"/>
      <c r="I41" s="1220"/>
      <c r="J41" s="1220"/>
      <c r="K41" s="1220"/>
      <c r="L41" s="1220"/>
      <c r="M41" s="1220"/>
      <c r="N41" s="1220"/>
      <c r="O41" s="1220"/>
      <c r="P41" s="1220"/>
      <c r="Q41" s="1220"/>
      <c r="R41" s="1220"/>
      <c r="S41" s="1220"/>
      <c r="T41" s="1220"/>
      <c r="U41" s="1221"/>
    </row>
    <row r="42" spans="2:21">
      <c r="B42" s="703"/>
      <c r="C42" s="697"/>
      <c r="D42" s="697"/>
      <c r="E42" s="697"/>
      <c r="F42" s="697"/>
      <c r="G42" s="697"/>
      <c r="H42" s="697"/>
      <c r="I42" s="697"/>
      <c r="J42" s="697"/>
      <c r="K42" s="697"/>
      <c r="L42" s="697"/>
      <c r="M42" s="697"/>
      <c r="N42" s="697"/>
      <c r="O42" s="697"/>
      <c r="P42" s="697"/>
      <c r="Q42" s="697"/>
      <c r="R42" s="697"/>
      <c r="S42" s="697"/>
      <c r="T42" s="697"/>
      <c r="U42" s="698"/>
    </row>
    <row r="43" spans="2:21" ht="15.75">
      <c r="B43" s="699" t="s">
        <v>661</v>
      </c>
      <c r="C43" s="700" t="s">
        <v>662</v>
      </c>
      <c r="D43" s="689"/>
      <c r="E43" s="689"/>
      <c r="F43" s="689"/>
      <c r="G43" s="689"/>
      <c r="H43" s="689"/>
      <c r="I43" s="689"/>
      <c r="J43" s="689"/>
      <c r="K43" s="689"/>
      <c r="L43" s="689"/>
      <c r="M43" s="689"/>
      <c r="N43" s="689"/>
      <c r="O43" s="689"/>
      <c r="P43" s="689"/>
      <c r="Q43" s="689"/>
      <c r="R43" s="689"/>
      <c r="S43" s="689"/>
      <c r="T43" s="689"/>
      <c r="U43" s="690"/>
    </row>
    <row r="44" spans="2:21">
      <c r="B44" s="704"/>
      <c r="C44" s="689"/>
      <c r="D44" s="689"/>
      <c r="E44" s="689"/>
      <c r="F44" s="689"/>
      <c r="G44" s="689"/>
      <c r="H44" s="689"/>
      <c r="I44" s="689"/>
      <c r="J44" s="689"/>
      <c r="K44" s="689"/>
      <c r="L44" s="689"/>
      <c r="M44" s="689"/>
      <c r="N44" s="689"/>
      <c r="O44" s="689"/>
      <c r="P44" s="689"/>
      <c r="Q44" s="689"/>
      <c r="R44" s="689"/>
      <c r="S44" s="689"/>
      <c r="T44" s="689"/>
      <c r="U44" s="690"/>
    </row>
    <row r="45" spans="2:21" ht="36" customHeight="1">
      <c r="B45" s="704"/>
      <c r="C45" s="1208" t="s">
        <v>679</v>
      </c>
      <c r="D45" s="1208"/>
      <c r="E45" s="1208"/>
      <c r="F45" s="1208"/>
      <c r="G45" s="1208"/>
      <c r="H45" s="1208"/>
      <c r="I45" s="1208"/>
      <c r="J45" s="1208"/>
      <c r="K45" s="1208"/>
      <c r="L45" s="1208"/>
      <c r="M45" s="1208"/>
      <c r="N45" s="1208"/>
      <c r="O45" s="1208"/>
      <c r="P45" s="1208"/>
      <c r="Q45" s="1208"/>
      <c r="R45" s="1208"/>
      <c r="S45" s="1208"/>
      <c r="T45" s="1208"/>
      <c r="U45" s="1209"/>
    </row>
    <row r="46" spans="2:21">
      <c r="B46" s="704"/>
      <c r="C46" s="705"/>
      <c r="D46" s="689"/>
      <c r="E46" s="689"/>
      <c r="F46" s="689"/>
      <c r="G46" s="689"/>
      <c r="H46" s="689"/>
      <c r="I46" s="689"/>
      <c r="J46" s="689"/>
      <c r="K46" s="689"/>
      <c r="L46" s="689"/>
      <c r="M46" s="689"/>
      <c r="N46" s="689"/>
      <c r="O46" s="689"/>
      <c r="P46" s="689"/>
      <c r="Q46" s="689"/>
      <c r="R46" s="689"/>
      <c r="S46" s="689"/>
      <c r="T46" s="689"/>
      <c r="U46" s="690"/>
    </row>
    <row r="47" spans="2:21" ht="35.25" customHeight="1">
      <c r="B47" s="704"/>
      <c r="C47" s="1208" t="s">
        <v>663</v>
      </c>
      <c r="D47" s="1208"/>
      <c r="E47" s="1208"/>
      <c r="F47" s="1208"/>
      <c r="G47" s="1208"/>
      <c r="H47" s="1208"/>
      <c r="I47" s="1208"/>
      <c r="J47" s="1208"/>
      <c r="K47" s="1208"/>
      <c r="L47" s="1208"/>
      <c r="M47" s="1208"/>
      <c r="N47" s="1208"/>
      <c r="O47" s="1208"/>
      <c r="P47" s="1208"/>
      <c r="Q47" s="1208"/>
      <c r="R47" s="1208"/>
      <c r="S47" s="1208"/>
      <c r="T47" s="1208"/>
      <c r="U47" s="1209"/>
    </row>
    <row r="48" spans="2:21">
      <c r="B48" s="704"/>
      <c r="C48" s="705"/>
      <c r="D48" s="689"/>
      <c r="E48" s="689"/>
      <c r="F48" s="689"/>
      <c r="G48" s="689"/>
      <c r="H48" s="689"/>
      <c r="I48" s="689"/>
      <c r="J48" s="689"/>
      <c r="K48" s="689"/>
      <c r="L48" s="689"/>
      <c r="M48" s="689"/>
      <c r="N48" s="689"/>
      <c r="O48" s="689"/>
      <c r="P48" s="689"/>
      <c r="Q48" s="689"/>
      <c r="R48" s="689"/>
      <c r="S48" s="689"/>
      <c r="T48" s="689"/>
      <c r="U48" s="690"/>
    </row>
    <row r="49" spans="2:21" ht="40.5" customHeight="1">
      <c r="B49" s="704"/>
      <c r="C49" s="1208" t="s">
        <v>664</v>
      </c>
      <c r="D49" s="1208"/>
      <c r="E49" s="1208"/>
      <c r="F49" s="1208"/>
      <c r="G49" s="1208"/>
      <c r="H49" s="1208"/>
      <c r="I49" s="1208"/>
      <c r="J49" s="1208"/>
      <c r="K49" s="1208"/>
      <c r="L49" s="1208"/>
      <c r="M49" s="1208"/>
      <c r="N49" s="1208"/>
      <c r="O49" s="1208"/>
      <c r="P49" s="1208"/>
      <c r="Q49" s="1208"/>
      <c r="R49" s="1208"/>
      <c r="S49" s="1208"/>
      <c r="T49" s="1208"/>
      <c r="U49" s="1209"/>
    </row>
    <row r="50" spans="2:21">
      <c r="B50" s="704"/>
      <c r="C50" s="705"/>
      <c r="D50" s="689"/>
      <c r="E50" s="689"/>
      <c r="F50" s="689"/>
      <c r="G50" s="689"/>
      <c r="H50" s="689"/>
      <c r="I50" s="689"/>
      <c r="J50" s="689"/>
      <c r="K50" s="689"/>
      <c r="L50" s="689"/>
      <c r="M50" s="689"/>
      <c r="N50" s="689"/>
      <c r="O50" s="689"/>
      <c r="P50" s="689"/>
      <c r="Q50" s="689"/>
      <c r="R50" s="689"/>
      <c r="S50" s="689"/>
      <c r="T50" s="689"/>
      <c r="U50" s="690"/>
    </row>
    <row r="51" spans="2:21" ht="30" customHeight="1">
      <c r="B51" s="704"/>
      <c r="C51" s="1208" t="s">
        <v>665</v>
      </c>
      <c r="D51" s="1208"/>
      <c r="E51" s="1208"/>
      <c r="F51" s="1208"/>
      <c r="G51" s="1208"/>
      <c r="H51" s="1208"/>
      <c r="I51" s="1208"/>
      <c r="J51" s="1208"/>
      <c r="K51" s="1208"/>
      <c r="L51" s="1208"/>
      <c r="M51" s="1208"/>
      <c r="N51" s="1208"/>
      <c r="O51" s="1208"/>
      <c r="P51" s="1208"/>
      <c r="Q51" s="1208"/>
      <c r="R51" s="1208"/>
      <c r="S51" s="1208"/>
      <c r="T51" s="1208"/>
      <c r="U51" s="1209"/>
    </row>
    <row r="52" spans="2:21" ht="15.75">
      <c r="B52" s="704"/>
      <c r="C52" s="688"/>
      <c r="D52" s="689"/>
      <c r="E52" s="689"/>
      <c r="F52" s="689"/>
      <c r="G52" s="689"/>
      <c r="H52" s="689"/>
      <c r="I52" s="689"/>
      <c r="J52" s="689"/>
      <c r="K52" s="689"/>
      <c r="L52" s="689"/>
      <c r="M52" s="689"/>
      <c r="N52" s="689"/>
      <c r="O52" s="689"/>
      <c r="P52" s="689"/>
      <c r="Q52" s="689"/>
      <c r="R52" s="689"/>
      <c r="S52" s="689"/>
      <c r="T52" s="689"/>
      <c r="U52" s="690"/>
    </row>
    <row r="53" spans="2:21" ht="31.5" customHeight="1">
      <c r="B53" s="704"/>
      <c r="C53" s="1210" t="s">
        <v>678</v>
      </c>
      <c r="D53" s="1210"/>
      <c r="E53" s="1210"/>
      <c r="F53" s="1210"/>
      <c r="G53" s="1210"/>
      <c r="H53" s="1210"/>
      <c r="I53" s="1210"/>
      <c r="J53" s="1210"/>
      <c r="K53" s="1210"/>
      <c r="L53" s="1210"/>
      <c r="M53" s="1210"/>
      <c r="N53" s="1210"/>
      <c r="O53" s="1210"/>
      <c r="P53" s="1210"/>
      <c r="Q53" s="1210"/>
      <c r="R53" s="1210"/>
      <c r="S53" s="1210"/>
      <c r="T53" s="1210"/>
      <c r="U53" s="1211"/>
    </row>
    <row r="54" spans="2:21">
      <c r="B54" s="701"/>
      <c r="C54" s="693"/>
      <c r="D54" s="693"/>
      <c r="E54" s="693"/>
      <c r="F54" s="693"/>
      <c r="G54" s="693"/>
      <c r="H54" s="693"/>
      <c r="I54" s="693"/>
      <c r="J54" s="693"/>
      <c r="K54" s="693"/>
      <c r="L54" s="693"/>
      <c r="M54" s="693"/>
      <c r="N54" s="693"/>
      <c r="O54" s="693"/>
      <c r="P54" s="693"/>
      <c r="Q54" s="693"/>
      <c r="R54" s="693"/>
      <c r="S54" s="693"/>
      <c r="T54" s="693"/>
      <c r="U54" s="694"/>
    </row>
    <row r="55" spans="2:21" ht="48" customHeight="1">
      <c r="B55" s="686" t="s">
        <v>666</v>
      </c>
      <c r="C55" s="1212" t="s">
        <v>667</v>
      </c>
      <c r="D55" s="1212"/>
      <c r="E55" s="1212"/>
      <c r="F55" s="1212"/>
      <c r="G55" s="1212"/>
      <c r="H55" s="1212"/>
      <c r="I55" s="1212"/>
      <c r="J55" s="1212"/>
      <c r="K55" s="1212"/>
      <c r="L55" s="1212"/>
      <c r="M55" s="1212"/>
      <c r="N55" s="1212"/>
      <c r="O55" s="1212"/>
      <c r="P55" s="1212"/>
      <c r="Q55" s="1212"/>
      <c r="R55" s="1212"/>
      <c r="S55" s="1212"/>
      <c r="T55" s="1212"/>
      <c r="U55" s="1213"/>
    </row>
    <row r="56" spans="2:21">
      <c r="B56" s="701"/>
      <c r="C56" s="693"/>
      <c r="D56" s="693"/>
      <c r="E56" s="693"/>
      <c r="F56" s="693"/>
      <c r="G56" s="693"/>
      <c r="H56" s="693"/>
      <c r="I56" s="693"/>
      <c r="J56" s="693"/>
      <c r="K56" s="693"/>
      <c r="L56" s="693"/>
      <c r="M56" s="693"/>
      <c r="N56" s="693"/>
      <c r="O56" s="693"/>
      <c r="P56" s="693"/>
      <c r="Q56" s="693"/>
      <c r="R56" s="693"/>
      <c r="S56" s="693"/>
      <c r="T56" s="693"/>
      <c r="U56" s="694"/>
    </row>
    <row r="57" spans="2:21" ht="34.5" customHeight="1">
      <c r="B57" s="686" t="s">
        <v>668</v>
      </c>
      <c r="C57" s="1212" t="s">
        <v>669</v>
      </c>
      <c r="D57" s="1212"/>
      <c r="E57" s="1212"/>
      <c r="F57" s="1212"/>
      <c r="G57" s="1212"/>
      <c r="H57" s="1212"/>
      <c r="I57" s="1212"/>
      <c r="J57" s="1212"/>
      <c r="K57" s="1212"/>
      <c r="L57" s="1212"/>
      <c r="M57" s="1212"/>
      <c r="N57" s="1212"/>
      <c r="O57" s="1212"/>
      <c r="P57" s="1212"/>
      <c r="Q57" s="1212"/>
      <c r="R57" s="1212"/>
      <c r="S57" s="1212"/>
      <c r="T57" s="1212"/>
      <c r="U57" s="1213"/>
    </row>
    <row r="58" spans="2:21">
      <c r="B58" s="706"/>
      <c r="C58" s="693"/>
      <c r="D58" s="693"/>
      <c r="E58" s="693"/>
      <c r="F58" s="693"/>
      <c r="G58" s="693"/>
      <c r="H58" s="693"/>
      <c r="I58" s="693"/>
      <c r="J58" s="693"/>
      <c r="K58" s="693"/>
      <c r="L58" s="693"/>
      <c r="M58" s="693"/>
      <c r="N58" s="693"/>
      <c r="O58" s="693"/>
      <c r="P58" s="693"/>
      <c r="Q58" s="693"/>
      <c r="R58" s="693"/>
      <c r="S58" s="693"/>
      <c r="T58" s="693"/>
      <c r="U58" s="694"/>
    </row>
    <row r="59" spans="2:21" ht="30.75" customHeight="1">
      <c r="B59" s="695" t="s">
        <v>670</v>
      </c>
      <c r="C59" s="707" t="s">
        <v>671</v>
      </c>
      <c r="D59" s="708"/>
      <c r="E59" s="708"/>
      <c r="F59" s="708"/>
      <c r="G59" s="708"/>
      <c r="H59" s="708"/>
      <c r="I59" s="708"/>
      <c r="J59" s="708"/>
      <c r="K59" s="708"/>
      <c r="L59" s="708"/>
      <c r="M59" s="708"/>
      <c r="N59" s="708"/>
      <c r="O59" s="708"/>
      <c r="P59" s="708"/>
      <c r="Q59" s="708"/>
      <c r="R59" s="708"/>
      <c r="S59" s="708"/>
      <c r="T59" s="708"/>
      <c r="U59" s="70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80" zoomScaleNormal="80" workbookViewId="0">
      <selection activeCell="C43" sqref="C43"/>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1223" t="s">
        <v>681</v>
      </c>
      <c r="C3" s="1224"/>
      <c r="D3" s="1224"/>
      <c r="E3" s="1224"/>
      <c r="F3" s="1225"/>
      <c r="G3" s="122"/>
    </row>
    <row r="4" spans="2:20" ht="16.5" customHeight="1">
      <c r="B4" s="1226"/>
      <c r="C4" s="1227"/>
      <c r="D4" s="1227"/>
      <c r="E4" s="1227"/>
      <c r="F4" s="1228"/>
      <c r="G4" s="122"/>
    </row>
    <row r="5" spans="2:20" ht="71.25" customHeight="1">
      <c r="B5" s="1226"/>
      <c r="C5" s="1227"/>
      <c r="D5" s="1227"/>
      <c r="E5" s="1227"/>
      <c r="F5" s="1228"/>
      <c r="G5" s="122"/>
    </row>
    <row r="6" spans="2:20" ht="21.75" customHeight="1">
      <c r="B6" s="1229"/>
      <c r="C6" s="1230"/>
      <c r="D6" s="1230"/>
      <c r="E6" s="1230"/>
      <c r="F6" s="1231"/>
      <c r="G6" s="122"/>
    </row>
    <row r="8" spans="2:20" ht="21">
      <c r="B8" s="1222" t="s">
        <v>480</v>
      </c>
      <c r="C8" s="1222"/>
      <c r="D8" s="1222"/>
      <c r="E8" s="1222"/>
      <c r="F8" s="1222"/>
      <c r="G8" s="1222"/>
    </row>
    <row r="9" spans="2:20" ht="24.75" customHeight="1" thickBot="1">
      <c r="B9" s="114"/>
      <c r="C9" s="114"/>
      <c r="D9" s="114"/>
      <c r="E9" s="114"/>
      <c r="F9" s="114"/>
      <c r="G9" s="119"/>
    </row>
    <row r="10" spans="2:20" ht="27.75" customHeight="1" thickBot="1">
      <c r="B10" s="117" t="s">
        <v>170</v>
      </c>
      <c r="C10" s="102" t="s">
        <v>405</v>
      </c>
      <c r="D10" s="114"/>
      <c r="E10" s="114"/>
      <c r="F10" s="114"/>
      <c r="G10" s="119"/>
    </row>
    <row r="11" spans="2:20">
      <c r="B11" s="114"/>
      <c r="C11" s="114"/>
      <c r="D11" s="114"/>
      <c r="E11" s="114"/>
      <c r="F11" s="114"/>
      <c r="G11" s="119"/>
    </row>
    <row r="12" spans="2:20" s="9" customFormat="1" ht="31.5" customHeight="1" thickBot="1">
      <c r="B12" s="83" t="s">
        <v>596</v>
      </c>
      <c r="G12" s="28"/>
      <c r="L12" s="33"/>
      <c r="M12" s="33"/>
      <c r="N12" s="33"/>
      <c r="O12" s="33"/>
      <c r="P12" s="33"/>
      <c r="Q12" s="68"/>
      <c r="S12" s="8"/>
      <c r="T12" s="8"/>
    </row>
    <row r="13" spans="2:20" s="9" customFormat="1" ht="26.25" customHeight="1" thickBot="1">
      <c r="B13" s="102" t="s">
        <v>415</v>
      </c>
      <c r="C13" s="124" t="s">
        <v>635</v>
      </c>
      <c r="G13" s="109"/>
      <c r="L13" s="33"/>
      <c r="M13" s="33"/>
      <c r="N13" s="33"/>
      <c r="O13" s="33"/>
      <c r="P13" s="33"/>
      <c r="Q13" s="68"/>
      <c r="S13" s="8"/>
      <c r="T13" s="8"/>
    </row>
    <row r="14" spans="2:20" s="9" customFormat="1" ht="26.25" customHeight="1" thickBot="1">
      <c r="B14" s="102" t="s">
        <v>415</v>
      </c>
      <c r="C14" s="169" t="s">
        <v>630</v>
      </c>
      <c r="G14" s="123"/>
      <c r="L14" s="33"/>
      <c r="M14" s="33"/>
      <c r="N14" s="33"/>
      <c r="O14" s="33"/>
      <c r="P14" s="33"/>
      <c r="Q14" s="68"/>
      <c r="S14" s="8"/>
      <c r="T14" s="8"/>
    </row>
    <row r="15" spans="2:20" s="9" customFormat="1" ht="26.25" customHeight="1" thickBot="1">
      <c r="B15" s="102" t="s">
        <v>415</v>
      </c>
      <c r="C15" s="169" t="s">
        <v>631</v>
      </c>
      <c r="G15" s="123"/>
      <c r="L15" s="33"/>
      <c r="M15" s="33"/>
      <c r="N15" s="33"/>
      <c r="O15" s="33"/>
      <c r="P15" s="33"/>
      <c r="Q15" s="68"/>
      <c r="S15" s="8"/>
      <c r="T15" s="8"/>
    </row>
    <row r="16" spans="2:20" s="9" customFormat="1" ht="26.25" customHeight="1" thickBot="1">
      <c r="B16" s="102" t="s">
        <v>415</v>
      </c>
      <c r="C16" s="169" t="s">
        <v>632</v>
      </c>
      <c r="G16" s="123"/>
      <c r="L16" s="33"/>
      <c r="M16" s="33"/>
      <c r="N16" s="33"/>
      <c r="O16" s="33"/>
      <c r="P16" s="33"/>
      <c r="Q16" s="68"/>
      <c r="S16" s="8"/>
      <c r="T16" s="8"/>
    </row>
    <row r="17" spans="2:20" s="9" customFormat="1" ht="26.25" customHeight="1" thickBot="1">
      <c r="B17" s="102" t="s">
        <v>415</v>
      </c>
      <c r="C17" s="124" t="s">
        <v>633</v>
      </c>
      <c r="G17" s="109"/>
      <c r="L17" s="33"/>
      <c r="M17" s="33"/>
      <c r="N17" s="33"/>
      <c r="O17" s="33"/>
      <c r="P17" s="33"/>
      <c r="Q17" s="68"/>
      <c r="S17" s="8"/>
      <c r="T17" s="8"/>
    </row>
    <row r="18" spans="2:20" s="9" customFormat="1" ht="26.25" customHeight="1" thickBot="1">
      <c r="B18" s="102" t="s">
        <v>415</v>
      </c>
      <c r="C18" s="124" t="s">
        <v>634</v>
      </c>
      <c r="G18" s="123"/>
      <c r="L18" s="33"/>
      <c r="M18" s="33"/>
      <c r="N18" s="33"/>
      <c r="O18" s="33"/>
      <c r="P18" s="33"/>
      <c r="Q18" s="68"/>
      <c r="S18" s="8"/>
      <c r="T18" s="8"/>
    </row>
    <row r="19" spans="2:20" s="9" customFormat="1" ht="26.25" customHeight="1" thickBot="1">
      <c r="B19" s="102" t="s">
        <v>415</v>
      </c>
      <c r="C19" s="124" t="s">
        <v>636</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0" t="s">
        <v>539</v>
      </c>
      <c r="C21" s="240" t="s">
        <v>470</v>
      </c>
      <c r="D21" s="240" t="s">
        <v>446</v>
      </c>
      <c r="E21" s="240" t="s">
        <v>438</v>
      </c>
      <c r="F21" s="240" t="s">
        <v>552</v>
      </c>
      <c r="G21" s="40"/>
      <c r="M21" s="25"/>
      <c r="T21" s="25"/>
    </row>
    <row r="22" spans="2:20" s="103" customFormat="1" ht="36" customHeight="1">
      <c r="B22" s="638" t="s">
        <v>542</v>
      </c>
      <c r="C22" s="644" t="s">
        <v>436</v>
      </c>
      <c r="D22" s="647" t="s">
        <v>442</v>
      </c>
      <c r="E22" s="651" t="s">
        <v>595</v>
      </c>
      <c r="F22" s="647" t="s">
        <v>447</v>
      </c>
      <c r="G22" s="171"/>
      <c r="M22" s="636"/>
      <c r="T22" s="636"/>
    </row>
    <row r="23" spans="2:20" s="103" customFormat="1" ht="35.25" customHeight="1">
      <c r="B23" s="639" t="s">
        <v>457</v>
      </c>
      <c r="C23" s="645" t="s">
        <v>437</v>
      </c>
      <c r="D23" s="648" t="s">
        <v>443</v>
      </c>
      <c r="E23" s="652" t="s">
        <v>595</v>
      </c>
      <c r="F23" s="648" t="s">
        <v>447</v>
      </c>
      <c r="G23" s="171"/>
      <c r="M23" s="636"/>
      <c r="T23" s="636"/>
    </row>
    <row r="24" spans="2:20" s="103" customFormat="1" ht="34.5" customHeight="1">
      <c r="B24" s="639" t="s">
        <v>454</v>
      </c>
      <c r="C24" s="645" t="s">
        <v>437</v>
      </c>
      <c r="D24" s="648" t="s">
        <v>444</v>
      </c>
      <c r="E24" s="652" t="s">
        <v>595</v>
      </c>
      <c r="F24" s="648" t="s">
        <v>447</v>
      </c>
      <c r="G24" s="171"/>
      <c r="M24" s="636"/>
      <c r="T24" s="636"/>
    </row>
    <row r="25" spans="2:20" s="103" customFormat="1" ht="32.25" customHeight="1">
      <c r="B25" s="640" t="s">
        <v>455</v>
      </c>
      <c r="C25" s="645" t="s">
        <v>436</v>
      </c>
      <c r="D25" s="648" t="s">
        <v>445</v>
      </c>
      <c r="E25" s="653" t="s">
        <v>614</v>
      </c>
      <c r="F25" s="656"/>
      <c r="G25" s="171"/>
      <c r="M25" s="636"/>
      <c r="T25" s="636"/>
    </row>
    <row r="26" spans="2:20" s="103" customFormat="1" ht="30.75" customHeight="1">
      <c r="B26" s="641" t="s">
        <v>540</v>
      </c>
      <c r="C26" s="645" t="s">
        <v>436</v>
      </c>
      <c r="D26" s="648"/>
      <c r="E26" s="653"/>
      <c r="F26" s="656"/>
      <c r="G26" s="171"/>
      <c r="M26" s="636"/>
      <c r="T26" s="636"/>
    </row>
    <row r="27" spans="2:20" s="103" customFormat="1" ht="32.25" customHeight="1">
      <c r="B27" s="642" t="s">
        <v>541</v>
      </c>
      <c r="C27" s="645" t="s">
        <v>436</v>
      </c>
      <c r="D27" s="649" t="s">
        <v>537</v>
      </c>
      <c r="E27" s="653"/>
      <c r="F27" s="656"/>
      <c r="G27" s="171"/>
      <c r="M27" s="636"/>
      <c r="T27" s="636"/>
    </row>
    <row r="28" spans="2:20" s="103" customFormat="1" ht="27" customHeight="1">
      <c r="B28" s="640" t="s">
        <v>456</v>
      </c>
      <c r="C28" s="645" t="s">
        <v>439</v>
      </c>
      <c r="D28" s="648" t="s">
        <v>481</v>
      </c>
      <c r="E28" s="653" t="s">
        <v>458</v>
      </c>
      <c r="F28" s="656"/>
      <c r="G28" s="171"/>
      <c r="M28" s="636"/>
      <c r="T28" s="636"/>
    </row>
    <row r="29" spans="2:20" s="103" customFormat="1" ht="27" customHeight="1">
      <c r="B29" s="642" t="s">
        <v>451</v>
      </c>
      <c r="C29" s="645" t="s">
        <v>436</v>
      </c>
      <c r="D29" s="648"/>
      <c r="E29" s="653"/>
      <c r="F29" s="648" t="s">
        <v>406</v>
      </c>
      <c r="G29" s="171"/>
      <c r="M29" s="636"/>
      <c r="T29" s="636"/>
    </row>
    <row r="30" spans="2:20" s="103" customFormat="1" ht="32.25" customHeight="1">
      <c r="B30" s="640" t="s">
        <v>206</v>
      </c>
      <c r="C30" s="645" t="s">
        <v>441</v>
      </c>
      <c r="D30" s="648" t="s">
        <v>554</v>
      </c>
      <c r="E30" s="654"/>
      <c r="F30" s="648" t="s">
        <v>553</v>
      </c>
      <c r="G30" s="637"/>
      <c r="M30" s="636"/>
    </row>
    <row r="31" spans="2:20" s="103" customFormat="1" ht="27.75" customHeight="1">
      <c r="B31" s="643" t="s">
        <v>538</v>
      </c>
      <c r="C31" s="646" t="s">
        <v>440</v>
      </c>
      <c r="D31" s="650"/>
      <c r="E31" s="655"/>
      <c r="F31" s="650"/>
      <c r="G31" s="637"/>
      <c r="M31" s="636"/>
    </row>
    <row r="32" spans="2:20" s="103" customFormat="1" ht="23.25" customHeight="1">
      <c r="C32" s="172"/>
      <c r="D32" s="172"/>
      <c r="E32" s="172"/>
      <c r="G32" s="637"/>
      <c r="M32" s="636"/>
    </row>
    <row r="33" spans="2:13" s="17" customFormat="1">
      <c r="B33" s="172"/>
      <c r="C33" s="170"/>
      <c r="D33" s="170"/>
      <c r="E33" s="170"/>
      <c r="G33" s="160"/>
      <c r="M33" s="25"/>
    </row>
    <row r="34" spans="2:13">
      <c r="C34" s="10"/>
      <c r="D34" s="10"/>
      <c r="E34" s="10"/>
    </row>
  </sheetData>
  <mergeCells count="2">
    <mergeCell ref="B8:G8"/>
    <mergeCell ref="B3:F6"/>
  </mergeCells>
  <pageMargins left="0.7" right="0.7" top="0.75" bottom="0.75" header="0.3" footer="0.3"/>
  <pageSetup paperSize="3"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409</v>
      </c>
      <c r="B1" s="8" t="s">
        <v>40</v>
      </c>
      <c r="C1" s="120" t="s">
        <v>233</v>
      </c>
      <c r="D1" s="8" t="s">
        <v>414</v>
      </c>
      <c r="E1" s="120" t="s">
        <v>449</v>
      </c>
      <c r="F1" s="120" t="s">
        <v>548</v>
      </c>
      <c r="G1" s="120" t="s">
        <v>578</v>
      </c>
      <c r="H1" s="120" t="s">
        <v>589</v>
      </c>
    </row>
    <row r="2" spans="1:8">
      <c r="A2" s="12" t="s">
        <v>28</v>
      </c>
      <c r="B2" s="12" t="s">
        <v>26</v>
      </c>
      <c r="C2" s="10">
        <v>2006</v>
      </c>
      <c r="D2" s="12" t="s">
        <v>415</v>
      </c>
      <c r="E2" s="10">
        <f>'2. LRAMVA Threshold'!D9</f>
        <v>2017</v>
      </c>
      <c r="F2" s="26" t="s">
        <v>169</v>
      </c>
      <c r="G2" s="12" t="s">
        <v>579</v>
      </c>
      <c r="H2" s="12" t="s">
        <v>597</v>
      </c>
    </row>
    <row r="3" spans="1:8">
      <c r="A3" s="12" t="s">
        <v>370</v>
      </c>
      <c r="B3" s="12" t="s">
        <v>26</v>
      </c>
      <c r="C3" s="10">
        <v>2007</v>
      </c>
      <c r="D3" s="12" t="s">
        <v>416</v>
      </c>
      <c r="E3" s="10">
        <f>'2. LRAMVA Threshold'!D24</f>
        <v>0</v>
      </c>
      <c r="F3" s="12" t="s">
        <v>549</v>
      </c>
      <c r="G3" s="12" t="s">
        <v>580</v>
      </c>
      <c r="H3" s="12" t="s">
        <v>590</v>
      </c>
    </row>
    <row r="4" spans="1:8">
      <c r="A4" s="12" t="s">
        <v>371</v>
      </c>
      <c r="B4" s="12" t="s">
        <v>27</v>
      </c>
      <c r="C4" s="10">
        <v>2008</v>
      </c>
      <c r="D4" s="12" t="s">
        <v>417</v>
      </c>
      <c r="F4" s="12" t="s">
        <v>168</v>
      </c>
      <c r="G4" s="12" t="s">
        <v>581</v>
      </c>
    </row>
    <row r="5" spans="1:8">
      <c r="A5" s="12" t="s">
        <v>372</v>
      </c>
      <c r="B5" s="12" t="s">
        <v>27</v>
      </c>
      <c r="C5" s="10">
        <v>2009</v>
      </c>
      <c r="F5" s="12" t="s">
        <v>367</v>
      </c>
      <c r="G5" s="12" t="s">
        <v>582</v>
      </c>
    </row>
    <row r="6" spans="1:8">
      <c r="A6" s="12" t="s">
        <v>373</v>
      </c>
      <c r="B6" s="12" t="s">
        <v>27</v>
      </c>
      <c r="C6" s="10">
        <v>2010</v>
      </c>
      <c r="F6" s="12" t="s">
        <v>368</v>
      </c>
      <c r="G6" s="12" t="s">
        <v>583</v>
      </c>
    </row>
    <row r="7" spans="1:8">
      <c r="A7" s="12" t="s">
        <v>374</v>
      </c>
      <c r="B7" s="12" t="s">
        <v>27</v>
      </c>
      <c r="C7" s="10">
        <v>2011</v>
      </c>
      <c r="F7" s="12" t="s">
        <v>369</v>
      </c>
      <c r="G7" s="12" t="s">
        <v>584</v>
      </c>
    </row>
    <row r="8" spans="1:8">
      <c r="A8" s="12" t="s">
        <v>375</v>
      </c>
      <c r="B8" s="12" t="s">
        <v>27</v>
      </c>
      <c r="C8" s="10">
        <v>2012</v>
      </c>
      <c r="F8" s="12" t="s">
        <v>557</v>
      </c>
      <c r="G8" s="12" t="s">
        <v>585</v>
      </c>
    </row>
    <row r="9" spans="1:8">
      <c r="A9" s="12" t="s">
        <v>376</v>
      </c>
      <c r="B9" s="12" t="s">
        <v>27</v>
      </c>
      <c r="C9" s="10">
        <v>2013</v>
      </c>
      <c r="G9" s="12" t="s">
        <v>586</v>
      </c>
    </row>
    <row r="10" spans="1:8">
      <c r="A10" s="12" t="s">
        <v>377</v>
      </c>
      <c r="B10" s="12" t="s">
        <v>27</v>
      </c>
      <c r="C10" s="10">
        <v>2014</v>
      </c>
      <c r="G10" s="12" t="s">
        <v>587</v>
      </c>
    </row>
    <row r="11" spans="1:8">
      <c r="A11" s="12" t="s">
        <v>378</v>
      </c>
      <c r="B11" s="12" t="s">
        <v>27</v>
      </c>
      <c r="C11" s="10">
        <v>2015</v>
      </c>
      <c r="G11" s="12" t="s">
        <v>588</v>
      </c>
    </row>
    <row r="12" spans="1:8">
      <c r="A12" s="12" t="s">
        <v>379</v>
      </c>
      <c r="B12" s="12" t="s">
        <v>27</v>
      </c>
      <c r="C12" s="10">
        <v>2016</v>
      </c>
    </row>
    <row r="13" spans="1:8">
      <c r="A13" s="12" t="s">
        <v>380</v>
      </c>
      <c r="B13" s="12" t="s">
        <v>27</v>
      </c>
      <c r="C13" s="10">
        <v>2017</v>
      </c>
    </row>
    <row r="14" spans="1:8">
      <c r="A14" s="12" t="s">
        <v>381</v>
      </c>
      <c r="B14" s="12" t="s">
        <v>27</v>
      </c>
      <c r="C14" s="10">
        <v>2018</v>
      </c>
    </row>
    <row r="15" spans="1:8">
      <c r="A15" s="12" t="s">
        <v>382</v>
      </c>
      <c r="B15" s="12" t="s">
        <v>27</v>
      </c>
      <c r="C15" s="10">
        <v>2019</v>
      </c>
    </row>
    <row r="16" spans="1:8">
      <c r="A16" s="12" t="s">
        <v>383</v>
      </c>
      <c r="B16" s="12" t="s">
        <v>27</v>
      </c>
      <c r="C16" s="10">
        <v>2020</v>
      </c>
    </row>
    <row r="17" spans="1:2">
      <c r="A17" s="12" t="s">
        <v>384</v>
      </c>
      <c r="B17" s="12" t="s">
        <v>27</v>
      </c>
    </row>
    <row r="18" spans="1:2">
      <c r="A18" s="12" t="s">
        <v>385</v>
      </c>
      <c r="B18" s="12" t="s">
        <v>27</v>
      </c>
    </row>
    <row r="19" spans="1:2">
      <c r="A19" s="12" t="s">
        <v>386</v>
      </c>
      <c r="B19" s="12" t="s">
        <v>27</v>
      </c>
    </row>
    <row r="20" spans="1:2">
      <c r="A20" s="12" t="s">
        <v>387</v>
      </c>
      <c r="B20" s="12" t="s">
        <v>27</v>
      </c>
    </row>
    <row r="21" spans="1:2">
      <c r="A21" s="12" t="s">
        <v>388</v>
      </c>
      <c r="B21" s="12" t="s">
        <v>27</v>
      </c>
    </row>
    <row r="22" spans="1:2">
      <c r="A22" s="12" t="s">
        <v>389</v>
      </c>
      <c r="B22" s="12" t="s">
        <v>27</v>
      </c>
    </row>
    <row r="23" spans="1:2">
      <c r="A23" s="12" t="s">
        <v>390</v>
      </c>
      <c r="B23" s="12" t="s">
        <v>27</v>
      </c>
    </row>
    <row r="24" spans="1:2">
      <c r="A24" s="12" t="s">
        <v>391</v>
      </c>
      <c r="B24" s="12" t="s">
        <v>27</v>
      </c>
    </row>
    <row r="25" spans="1:2">
      <c r="A25" s="12" t="s">
        <v>392</v>
      </c>
      <c r="B25" s="12" t="s">
        <v>27</v>
      </c>
    </row>
    <row r="26" spans="1:2">
      <c r="A26" s="12" t="s">
        <v>31</v>
      </c>
      <c r="B26" s="12" t="s">
        <v>26</v>
      </c>
    </row>
    <row r="27" spans="1:2">
      <c r="A27" s="12" t="s">
        <v>393</v>
      </c>
      <c r="B27" s="12" t="s">
        <v>27</v>
      </c>
    </row>
    <row r="28" spans="1:2">
      <c r="A28" s="12" t="s">
        <v>394</v>
      </c>
      <c r="B28" s="12" t="s">
        <v>27</v>
      </c>
    </row>
    <row r="29" spans="1:2">
      <c r="A29" s="12" t="s">
        <v>395</v>
      </c>
      <c r="B29" s="12" t="s">
        <v>27</v>
      </c>
    </row>
    <row r="30" spans="1:2">
      <c r="A30" s="12" t="s">
        <v>29</v>
      </c>
      <c r="B30" s="12" t="s">
        <v>27</v>
      </c>
    </row>
    <row r="31" spans="1:2">
      <c r="A31" s="12" t="s">
        <v>396</v>
      </c>
      <c r="B31" s="12" t="s">
        <v>27</v>
      </c>
    </row>
    <row r="32" spans="1:2">
      <c r="A32" s="12" t="s">
        <v>397</v>
      </c>
      <c r="B32" s="12" t="s">
        <v>27</v>
      </c>
    </row>
    <row r="33" spans="1:2">
      <c r="A33" s="12" t="s">
        <v>398</v>
      </c>
      <c r="B33" s="12" t="s">
        <v>27</v>
      </c>
    </row>
    <row r="34" spans="1:2">
      <c r="A34" s="12" t="s">
        <v>399</v>
      </c>
      <c r="B34" s="12" t="s">
        <v>27</v>
      </c>
    </row>
    <row r="35" spans="1:2">
      <c r="A35" s="12" t="s">
        <v>400</v>
      </c>
      <c r="B35" s="12" t="s">
        <v>27</v>
      </c>
    </row>
    <row r="36" spans="1:2">
      <c r="A36" s="12" t="s">
        <v>401</v>
      </c>
      <c r="B36" s="12" t="s">
        <v>27</v>
      </c>
    </row>
    <row r="37" spans="1:2">
      <c r="A37" s="12" t="s">
        <v>402</v>
      </c>
      <c r="B37" s="12" t="s">
        <v>27</v>
      </c>
    </row>
    <row r="38" spans="1:2">
      <c r="A38" s="12" t="s">
        <v>403</v>
      </c>
      <c r="B38" s="12" t="s">
        <v>27</v>
      </c>
    </row>
    <row r="39" spans="1:2">
      <c r="A39" s="12" t="s">
        <v>404</v>
      </c>
      <c r="B39" s="12" t="s">
        <v>27</v>
      </c>
    </row>
    <row r="40" spans="1:2">
      <c r="A40" s="12" t="s">
        <v>30</v>
      </c>
      <c r="B40" s="12" t="s">
        <v>27</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09"/>
  <sheetViews>
    <sheetView topLeftCell="R61" zoomScale="85" zoomScaleNormal="85" workbookViewId="0">
      <selection activeCell="T117" sqref="T117"/>
    </sheetView>
  </sheetViews>
  <sheetFormatPr defaultColWidth="9.140625" defaultRowHeight="15.75"/>
  <cols>
    <col min="1" max="1" width="2.7109375" style="9" customWidth="1"/>
    <col min="2" max="2" width="43.28515625" style="9" customWidth="1"/>
    <col min="3" max="3" width="16.5703125" style="9" customWidth="1"/>
    <col min="4" max="4" width="26"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20.42578125" style="9" customWidth="1"/>
    <col min="19" max="19" width="17.140625" style="9" customWidth="1"/>
    <col min="20" max="20" width="18.85546875" style="8" customWidth="1"/>
    <col min="21" max="21" width="18.28515625" style="8" customWidth="1"/>
    <col min="22" max="22" width="19.28515625" style="9" customWidth="1"/>
    <col min="23" max="23" width="26.8554687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170</v>
      </c>
      <c r="C4" s="126" t="s">
        <v>174</v>
      </c>
      <c r="E4" s="9"/>
      <c r="T4" s="9"/>
      <c r="V4" s="8"/>
    </row>
    <row r="5" spans="2:22" ht="26.25" customHeight="1" thickBot="1">
      <c r="C5" s="129" t="s">
        <v>171</v>
      </c>
      <c r="E5" s="9"/>
      <c r="T5" s="9"/>
      <c r="V5" s="8"/>
    </row>
    <row r="6" spans="2:22" ht="27" customHeight="1" thickBot="1">
      <c r="B6" s="83"/>
      <c r="C6" s="561" t="s">
        <v>550</v>
      </c>
      <c r="D6" s="17"/>
      <c r="E6" s="9"/>
      <c r="T6" s="9"/>
      <c r="V6" s="8"/>
    </row>
    <row r="7" spans="2:22" ht="21" customHeight="1">
      <c r="B7" s="529"/>
      <c r="C7" s="17"/>
      <c r="D7" s="17"/>
      <c r="E7" s="9"/>
      <c r="T7" s="9"/>
      <c r="V7" s="8"/>
    </row>
    <row r="8" spans="2:22" ht="24.75" customHeight="1">
      <c r="B8" s="117" t="s">
        <v>238</v>
      </c>
      <c r="C8" s="186" t="s">
        <v>691</v>
      </c>
      <c r="D8" s="593"/>
      <c r="E8" s="9"/>
      <c r="T8" s="9"/>
      <c r="V8" s="8"/>
    </row>
    <row r="9" spans="2:22" ht="41.25" customHeight="1">
      <c r="B9" s="543" t="s">
        <v>519</v>
      </c>
      <c r="C9" s="539"/>
      <c r="D9" s="537"/>
      <c r="E9" s="537"/>
      <c r="F9" s="537"/>
      <c r="G9" s="537"/>
      <c r="H9" s="537"/>
      <c r="I9" s="537"/>
      <c r="J9" s="538"/>
      <c r="K9" s="538"/>
      <c r="L9" s="538"/>
      <c r="M9" s="18"/>
      <c r="T9" s="9"/>
      <c r="V9" s="8"/>
    </row>
    <row r="10" spans="2:22" ht="10.5" customHeight="1">
      <c r="B10" s="543"/>
      <c r="C10" s="539"/>
      <c r="D10" s="537"/>
      <c r="E10" s="537"/>
      <c r="F10" s="537"/>
      <c r="G10" s="537"/>
      <c r="H10" s="537"/>
      <c r="I10" s="537"/>
      <c r="J10" s="538"/>
      <c r="K10" s="538"/>
      <c r="L10" s="538"/>
      <c r="M10" s="18"/>
      <c r="T10" s="9"/>
      <c r="V10" s="8"/>
    </row>
    <row r="11" spans="2:22" s="541" customFormat="1" ht="26.25" customHeight="1">
      <c r="B11" s="560" t="s">
        <v>555</v>
      </c>
      <c r="C11" s="559"/>
      <c r="D11" s="559"/>
      <c r="E11" s="559"/>
      <c r="F11" s="559"/>
      <c r="G11" s="559"/>
      <c r="H11" s="559"/>
      <c r="T11" s="542"/>
      <c r="U11" s="542"/>
    </row>
    <row r="12" spans="2:22" s="32" customFormat="1" ht="18.75" customHeight="1">
      <c r="B12" s="536"/>
      <c r="T12" s="183"/>
      <c r="U12" s="183"/>
    </row>
    <row r="13" spans="2:22" s="32" customFormat="1" ht="22.5" customHeight="1" thickBot="1">
      <c r="B13" s="182" t="s">
        <v>507</v>
      </c>
      <c r="C13" s="17"/>
      <c r="F13" s="182" t="s">
        <v>508</v>
      </c>
      <c r="G13" s="36"/>
      <c r="H13" s="31"/>
      <c r="I13" s="9"/>
      <c r="J13" s="181" t="s">
        <v>505</v>
      </c>
      <c r="N13" s="103"/>
      <c r="P13" s="9"/>
      <c r="Q13" s="184"/>
      <c r="R13" s="42"/>
      <c r="T13" s="183"/>
      <c r="U13" s="183"/>
    </row>
    <row r="14" spans="2:22" ht="29.25" customHeight="1" thickBot="1">
      <c r="B14" s="124" t="s">
        <v>546</v>
      </c>
      <c r="D14" s="534" t="s">
        <v>692</v>
      </c>
      <c r="E14" s="130"/>
      <c r="F14" s="124" t="s">
        <v>547</v>
      </c>
      <c r="H14" s="534" t="s">
        <v>694</v>
      </c>
      <c r="J14" s="124" t="s">
        <v>514</v>
      </c>
      <c r="L14" s="132"/>
      <c r="N14" s="103"/>
      <c r="Q14" s="99"/>
      <c r="R14" s="96"/>
    </row>
    <row r="15" spans="2:22" ht="26.25" customHeight="1" thickBot="1">
      <c r="B15" s="124" t="s">
        <v>423</v>
      </c>
      <c r="C15" s="106"/>
      <c r="D15" s="534" t="s">
        <v>693</v>
      </c>
      <c r="F15" s="124" t="s">
        <v>413</v>
      </c>
      <c r="G15" s="127"/>
      <c r="H15" s="534" t="s">
        <v>695</v>
      </c>
      <c r="I15" s="17"/>
      <c r="J15" s="124" t="s">
        <v>515</v>
      </c>
      <c r="L15" s="132"/>
      <c r="M15" s="103"/>
      <c r="Q15" s="108"/>
      <c r="R15" s="96"/>
    </row>
    <row r="16" spans="2:22" ht="28.5" customHeight="1" thickBot="1">
      <c r="B16" s="124" t="s">
        <v>453</v>
      </c>
      <c r="C16" s="106"/>
      <c r="D16" s="535" t="s">
        <v>182</v>
      </c>
      <c r="E16" s="103"/>
      <c r="F16" s="124" t="s">
        <v>433</v>
      </c>
      <c r="G16" s="125"/>
      <c r="H16" s="535">
        <v>2017</v>
      </c>
      <c r="I16" s="103"/>
      <c r="K16" s="192"/>
      <c r="L16" s="192"/>
      <c r="M16" s="192"/>
      <c r="N16" s="192"/>
      <c r="Q16" s="115"/>
      <c r="R16" s="96"/>
    </row>
    <row r="17" spans="1:21" ht="29.25" customHeight="1">
      <c r="B17" s="124" t="s">
        <v>420</v>
      </c>
      <c r="C17" s="106"/>
      <c r="D17" s="713">
        <v>1761700.36</v>
      </c>
      <c r="E17" s="121"/>
      <c r="F17" s="720" t="s">
        <v>683</v>
      </c>
      <c r="G17" s="192"/>
      <c r="H17" s="714">
        <v>1</v>
      </c>
      <c r="I17" s="17"/>
      <c r="M17" s="192"/>
      <c r="N17" s="192"/>
      <c r="P17" s="99"/>
      <c r="Q17" s="99"/>
      <c r="R17" s="96"/>
    </row>
    <row r="18" spans="1:21" s="28" customFormat="1" ht="29.25" customHeight="1">
      <c r="B18" s="124"/>
      <c r="C18" s="715"/>
      <c r="D18" s="712"/>
      <c r="E18" s="716"/>
      <c r="F18" s="711"/>
      <c r="G18" s="717"/>
      <c r="H18" s="718"/>
      <c r="I18" s="160"/>
      <c r="M18" s="717"/>
      <c r="N18" s="717"/>
      <c r="P18" s="717"/>
      <c r="Q18" s="717"/>
      <c r="R18" s="719"/>
      <c r="T18" s="37"/>
      <c r="U18" s="37"/>
    </row>
    <row r="19" spans="1:21" ht="27.75" customHeight="1" thickBot="1">
      <c r="E19" s="9"/>
      <c r="F19" s="124" t="s">
        <v>434</v>
      </c>
      <c r="G19" s="595" t="s">
        <v>362</v>
      </c>
      <c r="H19" s="239">
        <f>SUM(R54,R57,R60,R63,R66,R69,R72)</f>
        <v>828763.94932554092</v>
      </c>
      <c r="I19" s="17"/>
      <c r="J19" s="115"/>
      <c r="K19" s="115"/>
      <c r="L19" s="115"/>
      <c r="M19" s="115"/>
      <c r="N19" s="115"/>
      <c r="P19" s="115"/>
      <c r="Q19" s="115"/>
      <c r="R19" s="96"/>
    </row>
    <row r="20" spans="1:21" ht="27.75" customHeight="1" thickBot="1">
      <c r="E20" s="9"/>
      <c r="F20" s="124" t="s">
        <v>435</v>
      </c>
      <c r="G20" s="595" t="s">
        <v>363</v>
      </c>
      <c r="H20" s="131">
        <f>-SUM(R55,R58,R61,R64,R67,R70,R73)</f>
        <v>221949.34909553963</v>
      </c>
      <c r="I20" s="17"/>
      <c r="J20" s="115"/>
      <c r="P20" s="115"/>
      <c r="Q20" s="115"/>
      <c r="R20" s="96"/>
    </row>
    <row r="21" spans="1:21" ht="27.75" customHeight="1" thickBot="1">
      <c r="C21" s="32"/>
      <c r="D21" s="32"/>
      <c r="E21" s="32"/>
      <c r="F21" s="124" t="s">
        <v>407</v>
      </c>
      <c r="G21" s="595" t="s">
        <v>364</v>
      </c>
      <c r="H21" s="1199">
        <f>'1.  LRAMVA Summary'!R85+'1.  LRAMVA Summary'!R84</f>
        <v>14442.187485474029</v>
      </c>
      <c r="I21" s="103"/>
      <c r="P21" s="115"/>
      <c r="Q21" s="115"/>
      <c r="R21" s="96"/>
    </row>
    <row r="22" spans="1:21" ht="27.75" customHeight="1">
      <c r="C22" s="32"/>
      <c r="D22" s="32"/>
      <c r="E22" s="32"/>
      <c r="F22" s="124" t="s">
        <v>509</v>
      </c>
      <c r="G22" s="595" t="s">
        <v>448</v>
      </c>
      <c r="H22" s="185">
        <f>H19-H20+H21</f>
        <v>621256.78771547531</v>
      </c>
      <c r="I22" s="103"/>
      <c r="P22" s="192"/>
      <c r="Q22" s="192"/>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1234" t="s">
        <v>690</v>
      </c>
      <c r="C26" s="1234"/>
      <c r="D26" s="1234"/>
      <c r="E26" s="1234"/>
      <c r="F26" s="1234"/>
      <c r="G26" s="1234"/>
    </row>
    <row r="27" spans="1:21" ht="14.25" customHeight="1">
      <c r="A27" s="28"/>
      <c r="B27" s="540"/>
      <c r="C27" s="540"/>
      <c r="D27" s="530"/>
      <c r="E27" s="530"/>
      <c r="F27" s="530"/>
      <c r="G27" s="540"/>
    </row>
    <row r="28" spans="1:21" s="17" customFormat="1" ht="27" customHeight="1">
      <c r="B28" s="1237" t="s">
        <v>506</v>
      </c>
      <c r="C28" s="1238"/>
      <c r="D28" s="133" t="s">
        <v>40</v>
      </c>
      <c r="E28" s="134" t="s">
        <v>680</v>
      </c>
      <c r="F28" s="134" t="s">
        <v>407</v>
      </c>
      <c r="G28" s="135" t="s">
        <v>408</v>
      </c>
      <c r="T28" s="136"/>
      <c r="U28" s="136"/>
    </row>
    <row r="29" spans="1:21" ht="20.25" customHeight="1">
      <c r="B29" s="1232" t="s">
        <v>28</v>
      </c>
      <c r="C29" s="1233"/>
      <c r="D29" s="629" t="s">
        <v>26</v>
      </c>
      <c r="E29" s="138">
        <f>SUM(D54:D83)</f>
        <v>145385.58890589702</v>
      </c>
      <c r="F29" s="1195">
        <f>D85+D84</f>
        <v>3460.1770159603493</v>
      </c>
      <c r="G29" s="138">
        <f>E29+F29</f>
        <v>148845.76592185738</v>
      </c>
    </row>
    <row r="30" spans="1:21" ht="20.25" customHeight="1">
      <c r="B30" s="1232" t="s">
        <v>370</v>
      </c>
      <c r="C30" s="1233"/>
      <c r="D30" s="629" t="s">
        <v>26</v>
      </c>
      <c r="E30" s="139">
        <f>SUM(E54:E83)</f>
        <v>46693.340468348928</v>
      </c>
      <c r="F30" s="1196">
        <f>E85+E84</f>
        <v>1111.3015031467046</v>
      </c>
      <c r="G30" s="139">
        <f>E30+F30</f>
        <v>47804.641971495636</v>
      </c>
    </row>
    <row r="31" spans="1:21" ht="20.25" customHeight="1">
      <c r="B31" s="1232" t="s">
        <v>384</v>
      </c>
      <c r="C31" s="1233"/>
      <c r="D31" s="629" t="s">
        <v>27</v>
      </c>
      <c r="E31" s="139">
        <f>SUM(F54:F83)</f>
        <v>74185.095179178315</v>
      </c>
      <c r="F31" s="1196">
        <f>F85+F84</f>
        <v>1765.6052652644444</v>
      </c>
      <c r="G31" s="139">
        <f t="shared" ref="G31:G34" si="0">E31+F31</f>
        <v>75950.700444442758</v>
      </c>
    </row>
    <row r="32" spans="1:21" ht="20.25" customHeight="1">
      <c r="B32" s="1232" t="s">
        <v>375</v>
      </c>
      <c r="C32" s="1233"/>
      <c r="D32" s="629" t="s">
        <v>27</v>
      </c>
      <c r="E32" s="139">
        <f>SUM(G54:G83)</f>
        <v>79126.666415253916</v>
      </c>
      <c r="F32" s="1196">
        <f>G85+G84</f>
        <v>1883.2146606830433</v>
      </c>
      <c r="G32" s="139">
        <f t="shared" si="0"/>
        <v>81009.881075936966</v>
      </c>
    </row>
    <row r="33" spans="2:22" ht="20.25" customHeight="1">
      <c r="B33" s="1232" t="s">
        <v>395</v>
      </c>
      <c r="C33" s="1233"/>
      <c r="D33" s="629" t="s">
        <v>27</v>
      </c>
      <c r="E33" s="139">
        <f>SUM(H54:H83)</f>
        <v>281680.94711981731</v>
      </c>
      <c r="F33" s="1196">
        <f>H85+H84</f>
        <v>6704.0065414516512</v>
      </c>
      <c r="G33" s="139">
        <f>E33+F33</f>
        <v>288384.95366126898</v>
      </c>
    </row>
    <row r="34" spans="2:22" ht="20.25" customHeight="1">
      <c r="B34" s="1232" t="s">
        <v>31</v>
      </c>
      <c r="C34" s="1233"/>
      <c r="D34" s="629" t="s">
        <v>26</v>
      </c>
      <c r="E34" s="139">
        <f>SUM(I54:I83)</f>
        <v>0</v>
      </c>
      <c r="F34" s="1196">
        <f>I85+I84</f>
        <v>0</v>
      </c>
      <c r="G34" s="139">
        <f t="shared" si="0"/>
        <v>0</v>
      </c>
    </row>
    <row r="35" spans="2:22" ht="20.25" customHeight="1">
      <c r="B35" s="1232" t="s">
        <v>29</v>
      </c>
      <c r="C35" s="1233"/>
      <c r="D35" s="629" t="s">
        <v>27</v>
      </c>
      <c r="E35" s="139">
        <f>SUM(J54:J83)</f>
        <v>0</v>
      </c>
      <c r="F35" s="1196">
        <f>J85+J84</f>
        <v>0</v>
      </c>
      <c r="G35" s="139">
        <f>E35+F35</f>
        <v>0</v>
      </c>
    </row>
    <row r="36" spans="2:22" ht="20.25" customHeight="1">
      <c r="B36" s="1232" t="s">
        <v>30</v>
      </c>
      <c r="C36" s="1233"/>
      <c r="D36" s="629" t="s">
        <v>27</v>
      </c>
      <c r="E36" s="139">
        <f>SUM(K54:K83)</f>
        <v>-20257.037858494274</v>
      </c>
      <c r="F36" s="1196">
        <f>K85+K84</f>
        <v>-482.11750103216372</v>
      </c>
      <c r="G36" s="139">
        <f t="shared" ref="G36:G42" si="1">E36+F36</f>
        <v>-20739.155359526438</v>
      </c>
    </row>
    <row r="37" spans="2:22" ht="20.25" customHeight="1">
      <c r="B37" s="1232"/>
      <c r="C37" s="1233"/>
      <c r="D37" s="629"/>
      <c r="E37" s="139">
        <f>SUM(L54:L83)</f>
        <v>0</v>
      </c>
      <c r="F37" s="1196">
        <f>L85+L84</f>
        <v>0</v>
      </c>
      <c r="G37" s="139">
        <f t="shared" si="1"/>
        <v>0</v>
      </c>
    </row>
    <row r="38" spans="2:22" ht="20.25" customHeight="1">
      <c r="B38" s="1232"/>
      <c r="C38" s="1233"/>
      <c r="D38" s="629"/>
      <c r="E38" s="139">
        <f>SUM(M54:M83)</f>
        <v>0</v>
      </c>
      <c r="F38" s="1196">
        <f>M85+M84</f>
        <v>0</v>
      </c>
      <c r="G38" s="139">
        <f t="shared" si="1"/>
        <v>0</v>
      </c>
    </row>
    <row r="39" spans="2:22" ht="20.25" customHeight="1">
      <c r="B39" s="1232"/>
      <c r="C39" s="1233"/>
      <c r="D39" s="629"/>
      <c r="E39" s="139">
        <f>SUM(N54:N83)</f>
        <v>0</v>
      </c>
      <c r="F39" s="1196">
        <f>N85+N84</f>
        <v>0</v>
      </c>
      <c r="G39" s="139">
        <f t="shared" si="1"/>
        <v>0</v>
      </c>
    </row>
    <row r="40" spans="2:22" ht="20.25" customHeight="1">
      <c r="B40" s="1232"/>
      <c r="C40" s="1233"/>
      <c r="D40" s="629"/>
      <c r="E40" s="139">
        <f>SUM(O54:O83)</f>
        <v>0</v>
      </c>
      <c r="F40" s="1196">
        <f>O85+O84</f>
        <v>0</v>
      </c>
      <c r="G40" s="139">
        <f t="shared" si="1"/>
        <v>0</v>
      </c>
    </row>
    <row r="41" spans="2:22" ht="20.25" customHeight="1">
      <c r="B41" s="1232"/>
      <c r="C41" s="1233"/>
      <c r="D41" s="629"/>
      <c r="E41" s="139">
        <f>SUM(P54:P83)</f>
        <v>0</v>
      </c>
      <c r="F41" s="1196">
        <f>P85+P84</f>
        <v>0</v>
      </c>
      <c r="G41" s="139">
        <f t="shared" si="1"/>
        <v>0</v>
      </c>
    </row>
    <row r="42" spans="2:22" ht="20.25" customHeight="1">
      <c r="B42" s="1232"/>
      <c r="C42" s="1233"/>
      <c r="D42" s="630"/>
      <c r="E42" s="140">
        <f>SUM(Q54:Q83)</f>
        <v>0</v>
      </c>
      <c r="F42" s="1197">
        <f>Q85+Q84</f>
        <v>0</v>
      </c>
      <c r="G42" s="140">
        <f t="shared" si="1"/>
        <v>0</v>
      </c>
    </row>
    <row r="43" spans="2:22" s="8" customFormat="1" ht="21" customHeight="1">
      <c r="B43" s="1235" t="s">
        <v>25</v>
      </c>
      <c r="C43" s="1236"/>
      <c r="D43" s="137"/>
      <c r="E43" s="141">
        <f>SUM(E29:E42)</f>
        <v>606814.60023000115</v>
      </c>
      <c r="F43" s="1198">
        <f>SUM(F29:F42)</f>
        <v>14442.187485474027</v>
      </c>
      <c r="G43" s="141">
        <f>SUM(G29:G42)</f>
        <v>621256.78771547531</v>
      </c>
      <c r="H43" s="197"/>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89"/>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1234" t="s">
        <v>617</v>
      </c>
      <c r="C48" s="1234"/>
      <c r="D48" s="1234"/>
      <c r="E48" s="1234"/>
      <c r="F48" s="1234"/>
      <c r="G48" s="1234"/>
      <c r="H48" s="1234"/>
      <c r="I48" s="1234"/>
      <c r="J48" s="1234"/>
      <c r="K48" s="1234"/>
      <c r="L48" s="1234"/>
      <c r="M48" s="609"/>
      <c r="N48" s="105"/>
      <c r="O48" s="105"/>
      <c r="P48" s="105"/>
      <c r="Q48" s="105"/>
      <c r="R48" s="105"/>
      <c r="T48" s="37"/>
      <c r="U48" s="19"/>
      <c r="V48" s="38"/>
    </row>
    <row r="49" spans="2:22" s="28" customFormat="1" ht="40.9" customHeight="1">
      <c r="B49" s="1234" t="s">
        <v>563</v>
      </c>
      <c r="C49" s="1234"/>
      <c r="D49" s="1234"/>
      <c r="E49" s="1234"/>
      <c r="F49" s="1234"/>
      <c r="G49" s="1234"/>
      <c r="H49" s="1234"/>
      <c r="I49" s="1234"/>
      <c r="J49" s="1234"/>
      <c r="K49" s="1234"/>
      <c r="L49" s="1234"/>
      <c r="M49" s="609"/>
      <c r="N49" s="105"/>
      <c r="O49" s="105"/>
      <c r="P49" s="105"/>
      <c r="Q49" s="105"/>
      <c r="R49" s="105"/>
      <c r="T49" s="37"/>
      <c r="U49" s="19"/>
      <c r="V49" s="38"/>
    </row>
    <row r="50" spans="2:22" s="28" customFormat="1" ht="18" customHeight="1">
      <c r="B50" s="1234" t="s">
        <v>689</v>
      </c>
      <c r="C50" s="1234"/>
      <c r="D50" s="1234"/>
      <c r="E50" s="1234"/>
      <c r="F50" s="1234"/>
      <c r="G50" s="1234"/>
      <c r="H50" s="1234"/>
      <c r="I50" s="1234"/>
      <c r="J50" s="1234"/>
      <c r="K50" s="1234"/>
      <c r="L50" s="1234"/>
      <c r="M50" s="609"/>
      <c r="N50" s="105"/>
      <c r="O50" s="105"/>
      <c r="P50" s="105"/>
      <c r="Q50" s="105"/>
      <c r="R50" s="105"/>
      <c r="T50" s="37"/>
      <c r="U50" s="19"/>
      <c r="V50" s="38"/>
    </row>
    <row r="51" spans="2:22" ht="15" customHeight="1">
      <c r="B51" s="605"/>
      <c r="C51" s="31"/>
      <c r="D51" s="31"/>
      <c r="E51" s="31"/>
      <c r="F51" s="31"/>
      <c r="G51" s="31"/>
      <c r="H51" s="31"/>
      <c r="I51" s="31"/>
      <c r="J51" s="31"/>
      <c r="K51" s="31"/>
      <c r="L51" s="31"/>
      <c r="M51" s="31"/>
      <c r="N51" s="31"/>
      <c r="O51" s="31"/>
      <c r="P51" s="31"/>
      <c r="Q51" s="31"/>
      <c r="R51" s="31"/>
      <c r="U51" s="19"/>
      <c r="V51" s="13"/>
    </row>
    <row r="52" spans="2:22" s="17" customFormat="1" ht="63" customHeight="1">
      <c r="B52" s="240" t="s">
        <v>33</v>
      </c>
      <c r="C52" s="240" t="s">
        <v>516</v>
      </c>
      <c r="D52" s="135" t="str">
        <f>IF($B29&lt;&gt;"",$B29,"")</f>
        <v>Residential</v>
      </c>
      <c r="E52" s="135" t="str">
        <f>IF($B30&lt;&gt;"",$B30,"")</f>
        <v>GS&lt;50 kW</v>
      </c>
      <c r="F52" s="135" t="str">
        <f>IF($B31&lt;&gt;"",$B31,"")</f>
        <v>General Service 50 to 999 kW</v>
      </c>
      <c r="G52" s="135" t="str">
        <f>IF($B32&lt;&gt;"",$B32,"")</f>
        <v>General Service 1,000 to 4,999 kW</v>
      </c>
      <c r="H52" s="135" t="str">
        <f>IF($B33&lt;&gt;"",$B33,"")</f>
        <v>Large Use</v>
      </c>
      <c r="I52" s="135" t="str">
        <f>IF($B34&lt;&gt;"",$B34,"")</f>
        <v>Unmetered Scattered Load</v>
      </c>
      <c r="J52" s="135" t="str">
        <f>IF($B35&lt;&gt;"",$B35,"")</f>
        <v>Sentinel Lighting</v>
      </c>
      <c r="K52" s="135" t="str">
        <f>IF($B36&lt;&gt;"",$B36,"")</f>
        <v>Street Lighting</v>
      </c>
      <c r="L52" s="135" t="str">
        <f>IF($B37&lt;&gt;"",$B37,"")</f>
        <v/>
      </c>
      <c r="M52" s="135" t="str">
        <f>IF($B38&lt;&gt;"",$B38,"")</f>
        <v/>
      </c>
      <c r="N52" s="135" t="str">
        <f>IF($B39&lt;&gt;"",$B39,"")</f>
        <v/>
      </c>
      <c r="O52" s="135" t="str">
        <f>IF($B40&lt;&gt;"",$B40,"")</f>
        <v/>
      </c>
      <c r="P52" s="135" t="str">
        <f>IF($B41&lt;&gt;"",$B41,"")</f>
        <v/>
      </c>
      <c r="Q52" s="135" t="str">
        <f>IF($B42&lt;&gt;"",$B42,"")</f>
        <v/>
      </c>
      <c r="R52" s="240" t="s">
        <v>25</v>
      </c>
      <c r="T52" s="136"/>
      <c r="U52" s="142"/>
    </row>
    <row r="53" spans="2:22" s="143" customFormat="1" ht="15.75" customHeight="1">
      <c r="B53" s="567"/>
      <c r="C53" s="568"/>
      <c r="D53" s="568" t="str">
        <f>D29</f>
        <v>kWh</v>
      </c>
      <c r="E53" s="568" t="str">
        <f>D30</f>
        <v>kWh</v>
      </c>
      <c r="F53" s="568" t="str">
        <f>D31</f>
        <v>kW</v>
      </c>
      <c r="G53" s="568" t="str">
        <f>D32</f>
        <v>kW</v>
      </c>
      <c r="H53" s="568" t="str">
        <f>D33</f>
        <v>kW</v>
      </c>
      <c r="I53" s="568" t="str">
        <f>D34</f>
        <v>kWh</v>
      </c>
      <c r="J53" s="568" t="str">
        <f>D35</f>
        <v>kW</v>
      </c>
      <c r="K53" s="568" t="str">
        <f>D36</f>
        <v>kW</v>
      </c>
      <c r="L53" s="568">
        <f>D37</f>
        <v>0</v>
      </c>
      <c r="M53" s="568">
        <f>D38</f>
        <v>0</v>
      </c>
      <c r="N53" s="568">
        <f>D39</f>
        <v>0</v>
      </c>
      <c r="O53" s="568">
        <f>D40</f>
        <v>0</v>
      </c>
      <c r="P53" s="568">
        <f>D41</f>
        <v>0</v>
      </c>
      <c r="Q53" s="568">
        <f>D42</f>
        <v>0</v>
      </c>
      <c r="R53" s="569"/>
      <c r="U53" s="144"/>
    </row>
    <row r="54" spans="2:22" s="17" customFormat="1">
      <c r="B54" s="145" t="s">
        <v>141</v>
      </c>
      <c r="C54" s="146"/>
      <c r="D54" s="147">
        <f>'4.  2011-2014 LRAM'!Y131</f>
        <v>0</v>
      </c>
      <c r="E54" s="147">
        <f>'4.  2011-2014 LRAM'!Z131</f>
        <v>0</v>
      </c>
      <c r="F54" s="147">
        <f>'4.  2011-2014 LRAM'!AA131</f>
        <v>0</v>
      </c>
      <c r="G54" s="147">
        <f>'4.  2011-2014 LRAM'!AB131</f>
        <v>0</v>
      </c>
      <c r="H54" s="147">
        <f>'4.  2011-2014 LRAM'!AC131</f>
        <v>0</v>
      </c>
      <c r="I54" s="147">
        <f>'4.  2011-2014 LRAM'!AD131</f>
        <v>0</v>
      </c>
      <c r="J54" s="147">
        <f>'4.  2011-2014 LRAM'!AE131</f>
        <v>0</v>
      </c>
      <c r="K54" s="147">
        <f>'4.  2011-2014 LRAM'!AF131</f>
        <v>0</v>
      </c>
      <c r="L54" s="147">
        <f>'4.  2011-2014 LRAM'!AG131</f>
        <v>0</v>
      </c>
      <c r="M54" s="147">
        <f>'4.  2011-2014 LRAM'!AH131</f>
        <v>0</v>
      </c>
      <c r="N54" s="147">
        <f>'4.  2011-2014 LRAM'!AI131</f>
        <v>0</v>
      </c>
      <c r="O54" s="147">
        <f>'4.  2011-2014 LRAM'!AJ131</f>
        <v>0</v>
      </c>
      <c r="P54" s="147">
        <f>'4.  2011-2014 LRAM'!AK131</f>
        <v>0</v>
      </c>
      <c r="Q54" s="147">
        <f>'4.  2011-2014 LRAM'!AL131</f>
        <v>0</v>
      </c>
      <c r="R54" s="148">
        <f>SUM(D54:Q54)</f>
        <v>0</v>
      </c>
      <c r="U54" s="149"/>
      <c r="V54" s="150"/>
    </row>
    <row r="55" spans="2:22" s="17" customFormat="1">
      <c r="B55" s="151" t="s">
        <v>34</v>
      </c>
      <c r="C55" s="152"/>
      <c r="D55" s="153">
        <f>-'4.  2011-2014 LRAM'!Y132</f>
        <v>0</v>
      </c>
      <c r="E55" s="153">
        <f>-'4.  2011-2014 LRAM'!Z132</f>
        <v>0</v>
      </c>
      <c r="F55" s="153">
        <f>-'4.  2011-2014 LRAM'!AA132</f>
        <v>0</v>
      </c>
      <c r="G55" s="153">
        <f>-'4.  2011-2014 LRAM'!AB132</f>
        <v>0</v>
      </c>
      <c r="H55" s="153">
        <f>-'4.  2011-2014 LRAM'!AC132</f>
        <v>0</v>
      </c>
      <c r="I55" s="153">
        <f>-'4.  2011-2014 LRAM'!AD132</f>
        <v>0</v>
      </c>
      <c r="J55" s="153">
        <f>-'4.  2011-2014 LRAM'!AE132</f>
        <v>0</v>
      </c>
      <c r="K55" s="153">
        <f>-'4.  2011-2014 LRAM'!AF132</f>
        <v>0</v>
      </c>
      <c r="L55" s="153">
        <f>-'4.  2011-2014 LRAM'!AG132</f>
        <v>0</v>
      </c>
      <c r="M55" s="153">
        <f>-'4.  2011-2014 LRAM'!AH132</f>
        <v>0</v>
      </c>
      <c r="N55" s="153">
        <f>-'4.  2011-2014 LRAM'!AI132</f>
        <v>0</v>
      </c>
      <c r="O55" s="153">
        <f>-'4.  2011-2014 LRAM'!AJ132</f>
        <v>0</v>
      </c>
      <c r="P55" s="153">
        <f>-'4.  2011-2014 LRAM'!AK132</f>
        <v>0</v>
      </c>
      <c r="Q55" s="153">
        <f>-'4.  2011-2014 LRAM'!AL132</f>
        <v>0</v>
      </c>
      <c r="R55" s="154">
        <f>SUM(D55:Q55)</f>
        <v>0</v>
      </c>
      <c r="S55" s="155"/>
      <c r="T55" s="136"/>
      <c r="U55" s="156"/>
      <c r="V55" s="150"/>
    </row>
    <row r="56" spans="2:22" s="136" customFormat="1">
      <c r="B56" s="616" t="s">
        <v>66</v>
      </c>
      <c r="C56" s="613"/>
      <c r="D56" s="157"/>
      <c r="E56" s="157"/>
      <c r="F56" s="157"/>
      <c r="G56" s="157"/>
      <c r="H56" s="157"/>
      <c r="I56" s="157"/>
      <c r="J56" s="157"/>
      <c r="K56" s="158"/>
      <c r="L56" s="158"/>
      <c r="M56" s="158"/>
      <c r="N56" s="158"/>
      <c r="O56" s="158"/>
      <c r="P56" s="158"/>
      <c r="Q56" s="158"/>
      <c r="R56" s="159"/>
      <c r="U56" s="156"/>
      <c r="V56" s="150"/>
    </row>
    <row r="57" spans="2:22" s="17" customFormat="1">
      <c r="B57" s="151" t="s">
        <v>142</v>
      </c>
      <c r="C57" s="152"/>
      <c r="D57" s="153">
        <f>'4.  2011-2014 LRAM'!Y261</f>
        <v>0</v>
      </c>
      <c r="E57" s="153">
        <f>'4.  2011-2014 LRAM'!Z261</f>
        <v>0</v>
      </c>
      <c r="F57" s="153">
        <f>'4.  2011-2014 LRAM'!AA261</f>
        <v>0</v>
      </c>
      <c r="G57" s="153">
        <f>'4.  2011-2014 LRAM'!AB261</f>
        <v>0</v>
      </c>
      <c r="H57" s="153">
        <f>'4.  2011-2014 LRAM'!AC261</f>
        <v>0</v>
      </c>
      <c r="I57" s="153">
        <f>'4.  2011-2014 LRAM'!AD261</f>
        <v>0</v>
      </c>
      <c r="J57" s="153">
        <f>'4.  2011-2014 LRAM'!AE261</f>
        <v>0</v>
      </c>
      <c r="K57" s="153">
        <f>'4.  2011-2014 LRAM'!AF261</f>
        <v>0</v>
      </c>
      <c r="L57" s="153">
        <f>'4.  2011-2014 LRAM'!AG261</f>
        <v>0</v>
      </c>
      <c r="M57" s="153">
        <f>'4.  2011-2014 LRAM'!AH261</f>
        <v>0</v>
      </c>
      <c r="N57" s="153">
        <f>'4.  2011-2014 LRAM'!AI261</f>
        <v>0</v>
      </c>
      <c r="O57" s="153">
        <f>'4.  2011-2014 LRAM'!AJ261</f>
        <v>0</v>
      </c>
      <c r="P57" s="153">
        <f>'4.  2011-2014 LRAM'!AK261</f>
        <v>0</v>
      </c>
      <c r="Q57" s="153">
        <f>'4.  2011-2014 LRAM'!AL261</f>
        <v>0</v>
      </c>
      <c r="R57" s="154">
        <f>SUM(D57:Q57)</f>
        <v>0</v>
      </c>
      <c r="U57" s="149"/>
      <c r="V57" s="150"/>
    </row>
    <row r="58" spans="2:22" s="17" customFormat="1">
      <c r="B58" s="151" t="s">
        <v>35</v>
      </c>
      <c r="C58" s="152"/>
      <c r="D58" s="153">
        <f>-'4.  2011-2014 LRAM'!Y262</f>
        <v>0</v>
      </c>
      <c r="E58" s="153">
        <f>-'4.  2011-2014 LRAM'!Z262</f>
        <v>0</v>
      </c>
      <c r="F58" s="153">
        <f>-'4.  2011-2014 LRAM'!AA262</f>
        <v>0</v>
      </c>
      <c r="G58" s="153">
        <f>-'4.  2011-2014 LRAM'!AB262</f>
        <v>0</v>
      </c>
      <c r="H58" s="153">
        <f>-'4.  2011-2014 LRAM'!AC262</f>
        <v>0</v>
      </c>
      <c r="I58" s="153">
        <f>-'4.  2011-2014 LRAM'!AD262</f>
        <v>0</v>
      </c>
      <c r="J58" s="153">
        <f>-'4.  2011-2014 LRAM'!AE262</f>
        <v>0</v>
      </c>
      <c r="K58" s="153">
        <f>-'4.  2011-2014 LRAM'!AF262</f>
        <v>0</v>
      </c>
      <c r="L58" s="153">
        <f>-'4.  2011-2014 LRAM'!AG262</f>
        <v>0</v>
      </c>
      <c r="M58" s="153">
        <f>-'4.  2011-2014 LRAM'!AH262</f>
        <v>0</v>
      </c>
      <c r="N58" s="153">
        <f>-'4.  2011-2014 LRAM'!AI262</f>
        <v>0</v>
      </c>
      <c r="O58" s="153">
        <f>-'4.  2011-2014 LRAM'!AJ262</f>
        <v>0</v>
      </c>
      <c r="P58" s="153">
        <f>-'4.  2011-2014 LRAM'!AK262</f>
        <v>0</v>
      </c>
      <c r="Q58" s="153">
        <f>-'4.  2011-2014 LRAM'!AL262</f>
        <v>0</v>
      </c>
      <c r="R58" s="154">
        <f>SUM(D58:Q58)</f>
        <v>0</v>
      </c>
      <c r="S58" s="155"/>
      <c r="U58" s="149"/>
      <c r="V58" s="150"/>
    </row>
    <row r="59" spans="2:22" s="136" customFormat="1">
      <c r="B59" s="616" t="s">
        <v>66</v>
      </c>
      <c r="C59" s="613"/>
      <c r="D59" s="157"/>
      <c r="E59" s="157"/>
      <c r="F59" s="157"/>
      <c r="G59" s="157"/>
      <c r="H59" s="157"/>
      <c r="I59" s="157"/>
      <c r="J59" s="157"/>
      <c r="K59" s="158"/>
      <c r="L59" s="158"/>
      <c r="M59" s="158"/>
      <c r="N59" s="158"/>
      <c r="O59" s="158"/>
      <c r="P59" s="158"/>
      <c r="Q59" s="158"/>
      <c r="R59" s="159"/>
      <c r="U59" s="156"/>
      <c r="V59" s="150"/>
    </row>
    <row r="60" spans="2:22" s="160" customFormat="1">
      <c r="B60" s="151" t="s">
        <v>37</v>
      </c>
      <c r="C60" s="152"/>
      <c r="D60" s="153">
        <f>'4.  2011-2014 LRAM'!Y391</f>
        <v>0</v>
      </c>
      <c r="E60" s="153">
        <f>'4.  2011-2014 LRAM'!Z391</f>
        <v>0</v>
      </c>
      <c r="F60" s="153">
        <f>'4.  2011-2014 LRAM'!AA391</f>
        <v>0</v>
      </c>
      <c r="G60" s="153">
        <f>'4.  2011-2014 LRAM'!AB391</f>
        <v>0</v>
      </c>
      <c r="H60" s="153">
        <f>'4.  2011-2014 LRAM'!AC391</f>
        <v>0</v>
      </c>
      <c r="I60" s="153">
        <f>'4.  2011-2014 LRAM'!AD391</f>
        <v>0</v>
      </c>
      <c r="J60" s="153">
        <f>'4.  2011-2014 LRAM'!AE391</f>
        <v>0</v>
      </c>
      <c r="K60" s="153">
        <f>'4.  2011-2014 LRAM'!AF391</f>
        <v>0</v>
      </c>
      <c r="L60" s="153">
        <f>'4.  2011-2014 LRAM'!AG391</f>
        <v>0</v>
      </c>
      <c r="M60" s="153">
        <f>'4.  2011-2014 LRAM'!AH391</f>
        <v>0</v>
      </c>
      <c r="N60" s="153">
        <f>'4.  2011-2014 LRAM'!AI391</f>
        <v>0</v>
      </c>
      <c r="O60" s="153">
        <f>'4.  2011-2014 LRAM'!AJ391</f>
        <v>0</v>
      </c>
      <c r="P60" s="153">
        <f>'4.  2011-2014 LRAM'!AK391</f>
        <v>0</v>
      </c>
      <c r="Q60" s="153">
        <f>'4.  2011-2014 LRAM'!AL391</f>
        <v>0</v>
      </c>
      <c r="R60" s="154">
        <f>SUM(D60:Q60)</f>
        <v>0</v>
      </c>
      <c r="U60" s="149"/>
      <c r="V60" s="150"/>
    </row>
    <row r="61" spans="2:22" s="160" customFormat="1">
      <c r="B61" s="151" t="s">
        <v>36</v>
      </c>
      <c r="C61" s="152"/>
      <c r="D61" s="153">
        <f>-'4.  2011-2014 LRAM'!Y392</f>
        <v>0</v>
      </c>
      <c r="E61" s="153">
        <f>-'4.  2011-2014 LRAM'!Z392</f>
        <v>0</v>
      </c>
      <c r="F61" s="153">
        <f>-'4.  2011-2014 LRAM'!AA392</f>
        <v>0</v>
      </c>
      <c r="G61" s="153">
        <f>-'4.  2011-2014 LRAM'!AB392</f>
        <v>0</v>
      </c>
      <c r="H61" s="153">
        <f>-'4.  2011-2014 LRAM'!AC392</f>
        <v>0</v>
      </c>
      <c r="I61" s="153">
        <f>-'4.  2011-2014 LRAM'!AD392</f>
        <v>0</v>
      </c>
      <c r="J61" s="153">
        <f>-'4.  2011-2014 LRAM'!AE392</f>
        <v>0</v>
      </c>
      <c r="K61" s="153">
        <f>-'4.  2011-2014 LRAM'!AF392</f>
        <v>0</v>
      </c>
      <c r="L61" s="153">
        <f>-'4.  2011-2014 LRAM'!AG392</f>
        <v>0</v>
      </c>
      <c r="M61" s="153">
        <f>-'4.  2011-2014 LRAM'!AH392</f>
        <v>0</v>
      </c>
      <c r="N61" s="153">
        <f>-'4.  2011-2014 LRAM'!AI392</f>
        <v>0</v>
      </c>
      <c r="O61" s="153">
        <f>-'4.  2011-2014 LRAM'!AJ392</f>
        <v>0</v>
      </c>
      <c r="P61" s="153">
        <f>-'4.  2011-2014 LRAM'!AK392</f>
        <v>0</v>
      </c>
      <c r="Q61" s="153">
        <f>-'4.  2011-2014 LRAM'!AL392</f>
        <v>0</v>
      </c>
      <c r="R61" s="154">
        <f>SUM(D61:Q61)</f>
        <v>0</v>
      </c>
      <c r="S61" s="155"/>
      <c r="U61" s="149"/>
      <c r="V61" s="150"/>
    </row>
    <row r="62" spans="2:22" s="136" customFormat="1">
      <c r="B62" s="616" t="s">
        <v>66</v>
      </c>
      <c r="C62" s="613"/>
      <c r="D62" s="157"/>
      <c r="E62" s="157"/>
      <c r="F62" s="157"/>
      <c r="G62" s="157"/>
      <c r="H62" s="157"/>
      <c r="I62" s="157"/>
      <c r="J62" s="157"/>
      <c r="K62" s="158"/>
      <c r="L62" s="158"/>
      <c r="M62" s="158"/>
      <c r="N62" s="158"/>
      <c r="O62" s="158"/>
      <c r="P62" s="158"/>
      <c r="Q62" s="158"/>
      <c r="R62" s="159"/>
      <c r="U62" s="156"/>
      <c r="V62" s="150"/>
    </row>
    <row r="63" spans="2:22" s="160" customFormat="1">
      <c r="B63" s="151" t="s">
        <v>39</v>
      </c>
      <c r="C63" s="152"/>
      <c r="D63" s="153">
        <f>'4.  2011-2014 LRAM'!Y521</f>
        <v>0</v>
      </c>
      <c r="E63" s="153">
        <f>'4.  2011-2014 LRAM'!Z521</f>
        <v>0</v>
      </c>
      <c r="F63" s="153">
        <f>'4.  2011-2014 LRAM'!AA521</f>
        <v>0</v>
      </c>
      <c r="G63" s="153">
        <f>'4.  2011-2014 LRAM'!AB521</f>
        <v>0</v>
      </c>
      <c r="H63" s="153">
        <f>'4.  2011-2014 LRAM'!AC521</f>
        <v>0</v>
      </c>
      <c r="I63" s="153">
        <f>'4.  2011-2014 LRAM'!AD521</f>
        <v>0</v>
      </c>
      <c r="J63" s="153">
        <f>'4.  2011-2014 LRAM'!AE521</f>
        <v>0</v>
      </c>
      <c r="K63" s="153">
        <f>'4.  2011-2014 LRAM'!AF521</f>
        <v>0</v>
      </c>
      <c r="L63" s="153">
        <f>'4.  2011-2014 LRAM'!AG521</f>
        <v>0</v>
      </c>
      <c r="M63" s="153">
        <f>'4.  2011-2014 LRAM'!AH521</f>
        <v>0</v>
      </c>
      <c r="N63" s="153">
        <f>'4.  2011-2014 LRAM'!AI521</f>
        <v>0</v>
      </c>
      <c r="O63" s="153">
        <f>'4.  2011-2014 LRAM'!AJ521</f>
        <v>0</v>
      </c>
      <c r="P63" s="153">
        <f>'4.  2011-2014 LRAM'!AK521</f>
        <v>0</v>
      </c>
      <c r="Q63" s="153">
        <f>'4.  2011-2014 LRAM'!AL521</f>
        <v>0</v>
      </c>
      <c r="R63" s="154">
        <f>SUM(D63:Q63)</f>
        <v>0</v>
      </c>
      <c r="U63" s="149"/>
      <c r="V63" s="150"/>
    </row>
    <row r="64" spans="2:22" s="160" customFormat="1">
      <c r="B64" s="151" t="s">
        <v>38</v>
      </c>
      <c r="C64" s="152"/>
      <c r="D64" s="153">
        <f>-'4.  2011-2014 LRAM'!Y522</f>
        <v>0</v>
      </c>
      <c r="E64" s="153">
        <f>-'4.  2011-2014 LRAM'!Z522</f>
        <v>0</v>
      </c>
      <c r="F64" s="153">
        <f>-'4.  2011-2014 LRAM'!AA522</f>
        <v>0</v>
      </c>
      <c r="G64" s="153">
        <f>-'4.  2011-2014 LRAM'!AB522</f>
        <v>0</v>
      </c>
      <c r="H64" s="153">
        <f>-'4.  2011-2014 LRAM'!AC522</f>
        <v>0</v>
      </c>
      <c r="I64" s="153">
        <f>-'4.  2011-2014 LRAM'!AD522</f>
        <v>0</v>
      </c>
      <c r="J64" s="153">
        <f>-'4.  2011-2014 LRAM'!AE522</f>
        <v>0</v>
      </c>
      <c r="K64" s="153">
        <f>-'4.  2011-2014 LRAM'!AF522</f>
        <v>0</v>
      </c>
      <c r="L64" s="153">
        <f>-'4.  2011-2014 LRAM'!AG522</f>
        <v>0</v>
      </c>
      <c r="M64" s="153">
        <f>-'4.  2011-2014 LRAM'!AH522</f>
        <v>0</v>
      </c>
      <c r="N64" s="153">
        <f>-'4.  2011-2014 LRAM'!AI522</f>
        <v>0</v>
      </c>
      <c r="O64" s="153">
        <f>-'4.  2011-2014 LRAM'!AJ522</f>
        <v>0</v>
      </c>
      <c r="P64" s="153">
        <f>-'4.  2011-2014 LRAM'!AK522</f>
        <v>0</v>
      </c>
      <c r="Q64" s="153">
        <f>-'4.  2011-2014 LRAM'!AL522</f>
        <v>0</v>
      </c>
      <c r="R64" s="154">
        <f>SUM(D64:Q64)</f>
        <v>0</v>
      </c>
      <c r="S64" s="155"/>
      <c r="U64" s="149"/>
      <c r="V64" s="150"/>
    </row>
    <row r="65" spans="2:25" s="136" customFormat="1">
      <c r="B65" s="616" t="s">
        <v>66</v>
      </c>
      <c r="C65" s="613"/>
      <c r="D65" s="157"/>
      <c r="E65" s="157"/>
      <c r="F65" s="157"/>
      <c r="G65" s="157"/>
      <c r="H65" s="157"/>
      <c r="I65" s="157"/>
      <c r="J65" s="157"/>
      <c r="K65" s="158"/>
      <c r="L65" s="158"/>
      <c r="M65" s="158"/>
      <c r="N65" s="158"/>
      <c r="O65" s="158"/>
      <c r="P65" s="158"/>
      <c r="Q65" s="158"/>
      <c r="R65" s="159"/>
      <c r="U65" s="156"/>
      <c r="V65" s="150"/>
    </row>
    <row r="66" spans="2:25" s="160" customFormat="1">
      <c r="B66" s="151" t="s">
        <v>93</v>
      </c>
      <c r="C66" s="527"/>
      <c r="D66" s="161">
        <f>'5.  2015-2020 LRAM'!Y204</f>
        <v>0</v>
      </c>
      <c r="E66" s="161">
        <f>'5.  2015-2020 LRAM'!Z204</f>
        <v>0</v>
      </c>
      <c r="F66" s="161">
        <f>'5.  2015-2020 LRAM'!AA204</f>
        <v>0</v>
      </c>
      <c r="G66" s="161">
        <f>'5.  2015-2020 LRAM'!AB204</f>
        <v>0</v>
      </c>
      <c r="H66" s="161">
        <f>'5.  2015-2020 LRAM'!AC204</f>
        <v>0</v>
      </c>
      <c r="I66" s="161">
        <f>'5.  2015-2020 LRAM'!AD204</f>
        <v>0</v>
      </c>
      <c r="J66" s="161">
        <f>'5.  2015-2020 LRAM'!AE204</f>
        <v>0</v>
      </c>
      <c r="K66" s="161">
        <f>'5.  2015-2020 LRAM'!AF204</f>
        <v>0</v>
      </c>
      <c r="L66" s="161">
        <f>'5.  2015-2020 LRAM'!AG204</f>
        <v>0</v>
      </c>
      <c r="M66" s="161">
        <f>'5.  2015-2020 LRAM'!AH204</f>
        <v>0</v>
      </c>
      <c r="N66" s="161">
        <f>'5.  2015-2020 LRAM'!AI204</f>
        <v>0</v>
      </c>
      <c r="O66" s="161">
        <f>'5.  2015-2020 LRAM'!AJ204</f>
        <v>0</v>
      </c>
      <c r="P66" s="161">
        <f>'5.  2015-2020 LRAM'!AK204</f>
        <v>0</v>
      </c>
      <c r="Q66" s="161">
        <f>'5.  2015-2020 LRAM'!AL204</f>
        <v>0</v>
      </c>
      <c r="R66" s="154">
        <f>SUM(D66:Q66)</f>
        <v>0</v>
      </c>
      <c r="U66" s="149"/>
      <c r="V66" s="150"/>
    </row>
    <row r="67" spans="2:25" s="160" customFormat="1" ht="31.5">
      <c r="B67" s="151" t="s">
        <v>92</v>
      </c>
      <c r="C67" s="152"/>
      <c r="D67" s="161">
        <f>-'5.  2015-2020 LRAM'!Y205</f>
        <v>0</v>
      </c>
      <c r="E67" s="161">
        <f>-'5.  2015-2020 LRAM'!Z205</f>
        <v>0</v>
      </c>
      <c r="F67" s="161">
        <f>-'5.  2015-2020 LRAM'!AA205</f>
        <v>0</v>
      </c>
      <c r="G67" s="161">
        <f>-'5.  2015-2020 LRAM'!AB205</f>
        <v>0</v>
      </c>
      <c r="H67" s="161">
        <f>-'5.  2015-2020 LRAM'!AC205</f>
        <v>0</v>
      </c>
      <c r="I67" s="161">
        <f>-'5.  2015-2020 LRAM'!AD205</f>
        <v>0</v>
      </c>
      <c r="J67" s="161">
        <f>-'5.  2015-2020 LRAM'!AE205</f>
        <v>0</v>
      </c>
      <c r="K67" s="161">
        <f>-'5.  2015-2020 LRAM'!AF205</f>
        <v>0</v>
      </c>
      <c r="L67" s="161">
        <f>-'5.  2015-2020 LRAM'!AG205</f>
        <v>0</v>
      </c>
      <c r="M67" s="161">
        <f>-'5.  2015-2020 LRAM'!AH205</f>
        <v>0</v>
      </c>
      <c r="N67" s="161">
        <f>-'5.  2015-2020 LRAM'!AI205</f>
        <v>0</v>
      </c>
      <c r="O67" s="161">
        <f>-'5.  2015-2020 LRAM'!AJ205</f>
        <v>0</v>
      </c>
      <c r="P67" s="161">
        <f>-'5.  2015-2020 LRAM'!AK205</f>
        <v>0</v>
      </c>
      <c r="Q67" s="161">
        <f>-'5.  2015-2020 LRAM'!AL205</f>
        <v>0</v>
      </c>
      <c r="R67" s="154">
        <f>SUM(D67:Q67)</f>
        <v>0</v>
      </c>
      <c r="S67" s="155"/>
      <c r="T67" s="1054" t="s">
        <v>868</v>
      </c>
      <c r="U67" s="1055" t="s">
        <v>869</v>
      </c>
      <c r="V67" s="1056" t="s">
        <v>870</v>
      </c>
      <c r="W67" s="1057" t="s">
        <v>871</v>
      </c>
      <c r="X67" s="1049"/>
      <c r="Y67" s="1049"/>
    </row>
    <row r="68" spans="2:25" s="136" customFormat="1">
      <c r="B68" s="616" t="s">
        <v>66</v>
      </c>
      <c r="C68" s="613"/>
      <c r="D68" s="157"/>
      <c r="E68" s="157"/>
      <c r="F68" s="157"/>
      <c r="G68" s="157"/>
      <c r="H68" s="157"/>
      <c r="I68" s="157"/>
      <c r="J68" s="157"/>
      <c r="K68" s="158"/>
      <c r="L68" s="158"/>
      <c r="M68" s="158"/>
      <c r="N68" s="158"/>
      <c r="O68" s="158"/>
      <c r="P68" s="158"/>
      <c r="Q68" s="158"/>
      <c r="R68" s="159"/>
      <c r="T68" s="1052">
        <f>R72+R73</f>
        <v>606814.60023000126</v>
      </c>
      <c r="U68" s="1050">
        <f>R85</f>
        <v>10877.151709122772</v>
      </c>
      <c r="V68" s="1051">
        <f>R84+R85</f>
        <v>14442.187485474029</v>
      </c>
      <c r="W68" s="1053">
        <f>T68+V68</f>
        <v>621256.78771547531</v>
      </c>
    </row>
    <row r="69" spans="2:25" s="160" customFormat="1">
      <c r="B69" s="151" t="s">
        <v>224</v>
      </c>
      <c r="C69" s="527"/>
      <c r="D69" s="153">
        <f>'5.  2015-2020 LRAM'!Y391</f>
        <v>0</v>
      </c>
      <c r="E69" s="153">
        <f>'5.  2015-2020 LRAM'!Z391</f>
        <v>0</v>
      </c>
      <c r="F69" s="153">
        <f>'5.  2015-2020 LRAM'!AA391</f>
        <v>0</v>
      </c>
      <c r="G69" s="153">
        <f>'5.  2015-2020 LRAM'!AB391</f>
        <v>0</v>
      </c>
      <c r="H69" s="153">
        <f>'5.  2015-2020 LRAM'!AC391</f>
        <v>0</v>
      </c>
      <c r="I69" s="153">
        <f>'5.  2015-2020 LRAM'!AD391</f>
        <v>0</v>
      </c>
      <c r="J69" s="153">
        <f>'5.  2015-2020 LRAM'!AE391</f>
        <v>0</v>
      </c>
      <c r="K69" s="153">
        <f>'5.  2015-2020 LRAM'!AF391</f>
        <v>0</v>
      </c>
      <c r="L69" s="153">
        <f>'5.  2015-2020 LRAM'!AG391</f>
        <v>0</v>
      </c>
      <c r="M69" s="153">
        <f>'5.  2015-2020 LRAM'!AH391</f>
        <v>0</v>
      </c>
      <c r="N69" s="153">
        <f>'5.  2015-2020 LRAM'!AI391</f>
        <v>0</v>
      </c>
      <c r="O69" s="153">
        <f>'5.  2015-2020 LRAM'!AJ391</f>
        <v>0</v>
      </c>
      <c r="P69" s="153">
        <f>'5.  2015-2020 LRAM'!AK391</f>
        <v>0</v>
      </c>
      <c r="Q69" s="153">
        <f>'5.  2015-2020 LRAM'!AL391</f>
        <v>0</v>
      </c>
      <c r="R69" s="154">
        <f>SUM(D69:Q69)</f>
        <v>0</v>
      </c>
      <c r="U69" s="149"/>
      <c r="V69" s="1047"/>
    </row>
    <row r="70" spans="2:25" s="160" customFormat="1">
      <c r="B70" s="151" t="s">
        <v>223</v>
      </c>
      <c r="C70" s="152"/>
      <c r="D70" s="153">
        <f>-'5.  2015-2020 LRAM'!Y392</f>
        <v>0</v>
      </c>
      <c r="E70" s="153">
        <f>-'5.  2015-2020 LRAM'!Z392</f>
        <v>0</v>
      </c>
      <c r="F70" s="153">
        <f>-'5.  2015-2020 LRAM'!AA392</f>
        <v>0</v>
      </c>
      <c r="G70" s="153">
        <f>-'5.  2015-2020 LRAM'!AB392</f>
        <v>0</v>
      </c>
      <c r="H70" s="153">
        <f>-'5.  2015-2020 LRAM'!AC392</f>
        <v>0</v>
      </c>
      <c r="I70" s="153">
        <f>-'5.  2015-2020 LRAM'!AD392</f>
        <v>0</v>
      </c>
      <c r="J70" s="153">
        <f>-'5.  2015-2020 LRAM'!AE392</f>
        <v>0</v>
      </c>
      <c r="K70" s="153">
        <f>-'5.  2015-2020 LRAM'!AF392</f>
        <v>0</v>
      </c>
      <c r="L70" s="153">
        <f>-'5.  2015-2020 LRAM'!AG392</f>
        <v>0</v>
      </c>
      <c r="M70" s="153">
        <f>-'5.  2015-2020 LRAM'!AH392</f>
        <v>0</v>
      </c>
      <c r="N70" s="153">
        <f>-'5.  2015-2020 LRAM'!AI392</f>
        <v>0</v>
      </c>
      <c r="O70" s="153">
        <f>-'5.  2015-2020 LRAM'!AJ392</f>
        <v>0</v>
      </c>
      <c r="P70" s="153">
        <f>-'5.  2015-2020 LRAM'!AK392</f>
        <v>0</v>
      </c>
      <c r="Q70" s="153">
        <f>-'5.  2015-2020 LRAM'!AL392</f>
        <v>0</v>
      </c>
      <c r="R70" s="154">
        <f>SUM(D70:Q70)</f>
        <v>0</v>
      </c>
      <c r="S70" s="155"/>
      <c r="T70" s="1048"/>
      <c r="U70" s="156"/>
      <c r="V70" s="1047"/>
      <c r="W70" s="1048"/>
    </row>
    <row r="71" spans="2:25" s="136" customFormat="1">
      <c r="B71" s="616" t="s">
        <v>66</v>
      </c>
      <c r="C71" s="613"/>
      <c r="D71" s="157"/>
      <c r="E71" s="157"/>
      <c r="F71" s="157"/>
      <c r="G71" s="157"/>
      <c r="H71" s="157"/>
      <c r="I71" s="157"/>
      <c r="J71" s="157"/>
      <c r="K71" s="158"/>
      <c r="L71" s="158"/>
      <c r="M71" s="158"/>
      <c r="N71" s="158"/>
      <c r="O71" s="158"/>
      <c r="P71" s="158"/>
      <c r="Q71" s="158"/>
      <c r="R71" s="159"/>
      <c r="T71" s="160"/>
      <c r="U71" s="149"/>
      <c r="V71" s="1047"/>
      <c r="W71" s="160"/>
    </row>
    <row r="72" spans="2:25" s="160" customFormat="1">
      <c r="B72" s="151" t="s">
        <v>226</v>
      </c>
      <c r="C72" s="527"/>
      <c r="D72" s="153">
        <f>'5.  2015-2020 LRAM'!Y586</f>
        <v>188170.09501570702</v>
      </c>
      <c r="E72" s="153">
        <f>'5.  2015-2020 LRAM'!Z586</f>
        <v>62451.643006720195</v>
      </c>
      <c r="F72" s="153">
        <f>'5.  2015-2020 LRAM'!AA586</f>
        <v>98495.327138359164</v>
      </c>
      <c r="G72" s="153">
        <f>'5.  2015-2020 LRAM'!AB586</f>
        <v>83828.894436309434</v>
      </c>
      <c r="H72" s="153">
        <f>'5.  2015-2020 LRAM'!AC586</f>
        <v>392185.18929232319</v>
      </c>
      <c r="I72" s="153">
        <f>'5.  2015-2020 LRAM'!AD586</f>
        <v>0</v>
      </c>
      <c r="J72" s="153">
        <f>'5.  2015-2020 LRAM'!AE586</f>
        <v>0</v>
      </c>
      <c r="K72" s="153">
        <f>'5.  2015-2020 LRAM'!AF586</f>
        <v>3632.8004361218491</v>
      </c>
      <c r="L72" s="153">
        <f>'5.  2015-2020 LRAM'!AG586</f>
        <v>0</v>
      </c>
      <c r="M72" s="153">
        <f>'5.  2015-2020 LRAM'!AH586</f>
        <v>0</v>
      </c>
      <c r="N72" s="153">
        <f>'5.  2015-2020 LRAM'!AI586</f>
        <v>0</v>
      </c>
      <c r="O72" s="153">
        <f>'5.  2015-2020 LRAM'!AJ586</f>
        <v>0</v>
      </c>
      <c r="P72" s="153">
        <f>'5.  2015-2020 LRAM'!AK586</f>
        <v>0</v>
      </c>
      <c r="Q72" s="153">
        <f>'5.  2015-2020 LRAM'!AL586</f>
        <v>0</v>
      </c>
      <c r="R72" s="154">
        <f>SUM(D72:Q72)</f>
        <v>828763.94932554092</v>
      </c>
      <c r="U72" s="149"/>
      <c r="V72" s="1047"/>
    </row>
    <row r="73" spans="2:25" s="160" customFormat="1">
      <c r="B73" s="151" t="s">
        <v>225</v>
      </c>
      <c r="C73" s="152"/>
      <c r="D73" s="153">
        <f>-'5.  2015-2020 LRAM'!Y587</f>
        <v>-42784.506109810005</v>
      </c>
      <c r="E73" s="153">
        <f>-'5.  2015-2020 LRAM'!Z587</f>
        <v>-15758.302538371267</v>
      </c>
      <c r="F73" s="153">
        <f>-'5.  2015-2020 LRAM'!AA587</f>
        <v>-24310.231959180845</v>
      </c>
      <c r="G73" s="153">
        <f>-'5.  2015-2020 LRAM'!AB587</f>
        <v>-4702.2280210555209</v>
      </c>
      <c r="H73" s="153">
        <f>-'5.  2015-2020 LRAM'!AC587</f>
        <v>-110504.2421725059</v>
      </c>
      <c r="I73" s="153">
        <f>-'5.  2015-2020 LRAM'!AD587</f>
        <v>0</v>
      </c>
      <c r="J73" s="153">
        <f>-'5.  2015-2020 LRAM'!AE587</f>
        <v>0</v>
      </c>
      <c r="K73" s="153">
        <f>-'5.  2015-2020 LRAM'!AF587</f>
        <v>-23889.838294616122</v>
      </c>
      <c r="L73" s="153">
        <f>-'5.  2015-2020 LRAM'!AG587</f>
        <v>0</v>
      </c>
      <c r="M73" s="153">
        <f>-'5.  2015-2020 LRAM'!AH587</f>
        <v>0</v>
      </c>
      <c r="N73" s="153">
        <f>-'5.  2015-2020 LRAM'!AI587</f>
        <v>0</v>
      </c>
      <c r="O73" s="153">
        <f>-'5.  2015-2020 LRAM'!AJ587</f>
        <v>0</v>
      </c>
      <c r="P73" s="153">
        <f>-'5.  2015-2020 LRAM'!AK587</f>
        <v>0</v>
      </c>
      <c r="Q73" s="153">
        <f>-'5.  2015-2020 LRAM'!AL587</f>
        <v>0</v>
      </c>
      <c r="R73" s="154">
        <f>SUM(D73:Q73)</f>
        <v>-221949.34909553963</v>
      </c>
      <c r="S73" s="155"/>
      <c r="T73" s="1048"/>
      <c r="U73" s="156"/>
      <c r="V73" s="1047"/>
      <c r="W73" s="1048"/>
    </row>
    <row r="74" spans="2:25" s="136" customFormat="1" ht="30" customHeight="1">
      <c r="B74" s="616" t="s">
        <v>66</v>
      </c>
      <c r="C74" s="613"/>
      <c r="D74" s="157"/>
      <c r="E74" s="157"/>
      <c r="F74" s="157"/>
      <c r="G74" s="157"/>
      <c r="H74" s="157"/>
      <c r="I74" s="157"/>
      <c r="J74" s="157"/>
      <c r="K74" s="158"/>
      <c r="L74" s="158"/>
      <c r="M74" s="158"/>
      <c r="N74" s="158"/>
      <c r="O74" s="158"/>
      <c r="P74" s="158"/>
      <c r="Q74" s="158"/>
      <c r="R74" s="159"/>
      <c r="T74" s="160"/>
      <c r="U74" s="149"/>
      <c r="V74" s="1047"/>
      <c r="W74" s="160"/>
    </row>
    <row r="75" spans="2:25" s="160" customFormat="1" hidden="1">
      <c r="B75" s="151" t="s">
        <v>228</v>
      </c>
      <c r="C75" s="527"/>
      <c r="D75" s="153">
        <f>'5.  2015-2020 LRAM'!Y770</f>
        <v>0</v>
      </c>
      <c r="E75" s="153">
        <f>'5.  2015-2020 LRAM'!Z770</f>
        <v>0</v>
      </c>
      <c r="F75" s="153">
        <f>'5.  2015-2020 LRAM'!AA770</f>
        <v>0</v>
      </c>
      <c r="G75" s="153">
        <f>'5.  2015-2020 LRAM'!AB770</f>
        <v>0</v>
      </c>
      <c r="H75" s="153">
        <f>'5.  2015-2020 LRAM'!AC770</f>
        <v>0</v>
      </c>
      <c r="I75" s="153">
        <f>'5.  2015-2020 LRAM'!AD770</f>
        <v>0</v>
      </c>
      <c r="J75" s="153">
        <f>'5.  2015-2020 LRAM'!AE770</f>
        <v>0</v>
      </c>
      <c r="K75" s="153">
        <f>'5.  2015-2020 LRAM'!AF770</f>
        <v>0</v>
      </c>
      <c r="L75" s="153">
        <f>'5.  2015-2020 LRAM'!AG770</f>
        <v>0</v>
      </c>
      <c r="M75" s="153">
        <f>'5.  2015-2020 LRAM'!AH770</f>
        <v>0</v>
      </c>
      <c r="N75" s="153">
        <f>'5.  2015-2020 LRAM'!AI770</f>
        <v>0</v>
      </c>
      <c r="O75" s="153">
        <f>'5.  2015-2020 LRAM'!AJ770</f>
        <v>0</v>
      </c>
      <c r="P75" s="153">
        <f>'5.  2015-2020 LRAM'!AK770</f>
        <v>0</v>
      </c>
      <c r="Q75" s="153">
        <f>'5.  2015-2020 LRAM'!AL770</f>
        <v>0</v>
      </c>
      <c r="R75" s="154">
        <f>SUM(D75:Q75)</f>
        <v>0</v>
      </c>
      <c r="U75" s="149"/>
      <c r="V75" s="1047"/>
    </row>
    <row r="76" spans="2:25" s="160" customFormat="1" ht="16.5" hidden="1" customHeight="1">
      <c r="B76" s="151" t="s">
        <v>227</v>
      </c>
      <c r="C76" s="152"/>
      <c r="D76" s="153">
        <f>-'5.  2015-2020 LRAM'!Y771</f>
        <v>0</v>
      </c>
      <c r="E76" s="153">
        <f>-'5.  2015-2020 LRAM'!Z771</f>
        <v>0</v>
      </c>
      <c r="F76" s="153">
        <f>-'5.  2015-2020 LRAM'!AA771</f>
        <v>0</v>
      </c>
      <c r="G76" s="153">
        <f>-'5.  2015-2020 LRAM'!AB771</f>
        <v>0</v>
      </c>
      <c r="H76" s="153">
        <f>-'5.  2015-2020 LRAM'!AC771</f>
        <v>0</v>
      </c>
      <c r="I76" s="153">
        <f>-'5.  2015-2020 LRAM'!AD771</f>
        <v>0</v>
      </c>
      <c r="J76" s="153">
        <f>-'5.  2015-2020 LRAM'!AE771</f>
        <v>0</v>
      </c>
      <c r="K76" s="153">
        <f>-'5.  2015-2020 LRAM'!AF771</f>
        <v>0</v>
      </c>
      <c r="L76" s="153">
        <f>-'5.  2015-2020 LRAM'!AG771</f>
        <v>0</v>
      </c>
      <c r="M76" s="153">
        <f>-'5.  2015-2020 LRAM'!AH771</f>
        <v>0</v>
      </c>
      <c r="N76" s="153">
        <f>-'5.  2015-2020 LRAM'!AI771</f>
        <v>0</v>
      </c>
      <c r="O76" s="153">
        <f>-'5.  2015-2020 LRAM'!AJ771</f>
        <v>0</v>
      </c>
      <c r="P76" s="153">
        <f>-'5.  2015-2020 LRAM'!AK771</f>
        <v>0</v>
      </c>
      <c r="Q76" s="153">
        <f>-'5.  2015-2020 LRAM'!AL771</f>
        <v>0</v>
      </c>
      <c r="R76" s="154">
        <f>SUM(D76:Q76)</f>
        <v>0</v>
      </c>
      <c r="S76" s="155"/>
      <c r="T76" s="1048"/>
      <c r="U76" s="156"/>
      <c r="V76" s="1047"/>
      <c r="W76" s="1048"/>
    </row>
    <row r="77" spans="2:25" s="136" customFormat="1" hidden="1">
      <c r="B77" s="616" t="s">
        <v>66</v>
      </c>
      <c r="C77" s="613"/>
      <c r="D77" s="157"/>
      <c r="E77" s="157"/>
      <c r="F77" s="157"/>
      <c r="G77" s="157"/>
      <c r="H77" s="157"/>
      <c r="I77" s="157"/>
      <c r="J77" s="157"/>
      <c r="K77" s="158"/>
      <c r="L77" s="158"/>
      <c r="M77" s="158"/>
      <c r="N77" s="158"/>
      <c r="O77" s="158"/>
      <c r="P77" s="158"/>
      <c r="Q77" s="158"/>
      <c r="R77" s="159"/>
      <c r="T77" s="1048"/>
      <c r="U77" s="156"/>
      <c r="V77" s="1047"/>
      <c r="W77" s="1048"/>
    </row>
    <row r="78" spans="2:25" s="160" customFormat="1" hidden="1">
      <c r="B78" s="151" t="s">
        <v>230</v>
      </c>
      <c r="C78" s="152"/>
      <c r="D78" s="153">
        <f>'5.  2015-2020 LRAM'!Y954</f>
        <v>0</v>
      </c>
      <c r="E78" s="153">
        <f>'5.  2015-2020 LRAM'!Z954</f>
        <v>0</v>
      </c>
      <c r="F78" s="153">
        <f>'5.  2015-2020 LRAM'!AA954</f>
        <v>0</v>
      </c>
      <c r="G78" s="153">
        <f>'5.  2015-2020 LRAM'!AB954</f>
        <v>0</v>
      </c>
      <c r="H78" s="153">
        <f>'5.  2015-2020 LRAM'!AC954</f>
        <v>0</v>
      </c>
      <c r="I78" s="153">
        <f>'5.  2015-2020 LRAM'!AD954</f>
        <v>0</v>
      </c>
      <c r="J78" s="153">
        <f>'5.  2015-2020 LRAM'!AE954</f>
        <v>0</v>
      </c>
      <c r="K78" s="153">
        <f>'5.  2015-2020 LRAM'!AF954</f>
        <v>0</v>
      </c>
      <c r="L78" s="153">
        <f>'5.  2015-2020 LRAM'!AG954</f>
        <v>0</v>
      </c>
      <c r="M78" s="153">
        <f>'5.  2015-2020 LRAM'!AH954</f>
        <v>0</v>
      </c>
      <c r="N78" s="153">
        <f>'5.  2015-2020 LRAM'!AI954</f>
        <v>0</v>
      </c>
      <c r="O78" s="153">
        <f>'5.  2015-2020 LRAM'!AJ954</f>
        <v>0</v>
      </c>
      <c r="P78" s="153">
        <f>'5.  2015-2020 LRAM'!AK954</f>
        <v>0</v>
      </c>
      <c r="Q78" s="153">
        <f>'5.  2015-2020 LRAM'!AL954</f>
        <v>0</v>
      </c>
      <c r="R78" s="154">
        <f>SUM(D78:Q78)</f>
        <v>0</v>
      </c>
    </row>
    <row r="79" spans="2:25" s="160" customFormat="1" hidden="1">
      <c r="B79" s="151" t="s">
        <v>229</v>
      </c>
      <c r="C79" s="152"/>
      <c r="D79" s="153">
        <f>-'5.  2015-2020 LRAM'!Y955</f>
        <v>0</v>
      </c>
      <c r="E79" s="153">
        <f>-'5.  2015-2020 LRAM'!Z955</f>
        <v>0</v>
      </c>
      <c r="F79" s="153">
        <f>-'5.  2015-2020 LRAM'!AA955</f>
        <v>0</v>
      </c>
      <c r="G79" s="153">
        <f>-'5.  2015-2020 LRAM'!AB955</f>
        <v>0</v>
      </c>
      <c r="H79" s="153">
        <f>-'5.  2015-2020 LRAM'!AC955</f>
        <v>0</v>
      </c>
      <c r="I79" s="153">
        <f>-'5.  2015-2020 LRAM'!AD955</f>
        <v>0</v>
      </c>
      <c r="J79" s="153">
        <f>-'5.  2015-2020 LRAM'!AE955</f>
        <v>0</v>
      </c>
      <c r="K79" s="153">
        <f>-'5.  2015-2020 LRAM'!AF955</f>
        <v>0</v>
      </c>
      <c r="L79" s="153">
        <f>-'5.  2015-2020 LRAM'!AG955</f>
        <v>0</v>
      </c>
      <c r="M79" s="153">
        <f>-'5.  2015-2020 LRAM'!AH955</f>
        <v>0</v>
      </c>
      <c r="N79" s="153">
        <f>-'5.  2015-2020 LRAM'!AI955</f>
        <v>0</v>
      </c>
      <c r="O79" s="153">
        <f>-'5.  2015-2020 LRAM'!AJ955</f>
        <v>0</v>
      </c>
      <c r="P79" s="153">
        <f>-'5.  2015-2020 LRAM'!AK955</f>
        <v>0</v>
      </c>
      <c r="Q79" s="153">
        <f>-'5.  2015-2020 LRAM'!AL955</f>
        <v>0</v>
      </c>
      <c r="R79" s="154">
        <f>SUM(D79:Q79)</f>
        <v>0</v>
      </c>
      <c r="S79" s="155"/>
    </row>
    <row r="80" spans="2:25" s="136" customFormat="1" hidden="1">
      <c r="B80" s="616" t="s">
        <v>66</v>
      </c>
      <c r="C80" s="613"/>
      <c r="D80" s="157"/>
      <c r="E80" s="157"/>
      <c r="F80" s="157"/>
      <c r="G80" s="157"/>
      <c r="H80" s="157"/>
      <c r="I80" s="157"/>
      <c r="J80" s="157"/>
      <c r="K80" s="158"/>
      <c r="L80" s="158"/>
      <c r="M80" s="158"/>
      <c r="N80" s="158"/>
      <c r="O80" s="158"/>
      <c r="P80" s="158"/>
      <c r="Q80" s="158"/>
      <c r="R80" s="159"/>
      <c r="T80" s="1048"/>
      <c r="U80" s="1048"/>
      <c r="V80" s="1048"/>
      <c r="W80" s="1048"/>
    </row>
    <row r="81" spans="2:23" s="160" customFormat="1" hidden="1">
      <c r="B81" s="151" t="s">
        <v>232</v>
      </c>
      <c r="C81" s="527"/>
      <c r="D81" s="153">
        <f>'5.  2015-2020 LRAM'!Y1138</f>
        <v>0</v>
      </c>
      <c r="E81" s="153">
        <f>'5.  2015-2020 LRAM'!Z1138</f>
        <v>0</v>
      </c>
      <c r="F81" s="153">
        <f>'5.  2015-2020 LRAM'!AA1138</f>
        <v>0</v>
      </c>
      <c r="G81" s="153">
        <f>'5.  2015-2020 LRAM'!AB1138</f>
        <v>0</v>
      </c>
      <c r="H81" s="153">
        <f>'5.  2015-2020 LRAM'!AC1138</f>
        <v>0</v>
      </c>
      <c r="I81" s="153">
        <f>'5.  2015-2020 LRAM'!AD1138</f>
        <v>0</v>
      </c>
      <c r="J81" s="153">
        <f>'5.  2015-2020 LRAM'!AE1138</f>
        <v>0</v>
      </c>
      <c r="K81" s="153">
        <f>'5.  2015-2020 LRAM'!AF1138</f>
        <v>0</v>
      </c>
      <c r="L81" s="153">
        <f>'5.  2015-2020 LRAM'!AG1138</f>
        <v>0</v>
      </c>
      <c r="M81" s="153">
        <f>'5.  2015-2020 LRAM'!AH1138</f>
        <v>0</v>
      </c>
      <c r="N81" s="153">
        <f>'5.  2015-2020 LRAM'!AI1138</f>
        <v>0</v>
      </c>
      <c r="O81" s="153">
        <f>'5.  2015-2020 LRAM'!AJ1138</f>
        <v>0</v>
      </c>
      <c r="P81" s="153">
        <f>'5.  2015-2020 LRAM'!AK1138</f>
        <v>0</v>
      </c>
      <c r="Q81" s="153">
        <f>'5.  2015-2020 LRAM'!AL1138</f>
        <v>0</v>
      </c>
      <c r="R81" s="154">
        <f>SUM(D81:Q81)</f>
        <v>0</v>
      </c>
    </row>
    <row r="82" spans="2:23" s="160" customFormat="1" hidden="1">
      <c r="B82" s="151" t="s">
        <v>231</v>
      </c>
      <c r="C82" s="152"/>
      <c r="D82" s="153">
        <f>-'5.  2015-2020 LRAM'!Y1139</f>
        <v>0</v>
      </c>
      <c r="E82" s="153">
        <f>-'5.  2015-2020 LRAM'!Z1139</f>
        <v>0</v>
      </c>
      <c r="F82" s="153">
        <f>-'5.  2015-2020 LRAM'!AA1139</f>
        <v>0</v>
      </c>
      <c r="G82" s="153">
        <f>-'5.  2015-2020 LRAM'!AB1139</f>
        <v>0</v>
      </c>
      <c r="H82" s="153">
        <f>-'5.  2015-2020 LRAM'!AC1139</f>
        <v>0</v>
      </c>
      <c r="I82" s="153">
        <f>-'5.  2015-2020 LRAM'!AD1139</f>
        <v>0</v>
      </c>
      <c r="J82" s="153">
        <f>-'5.  2015-2020 LRAM'!AE1139</f>
        <v>0</v>
      </c>
      <c r="K82" s="153">
        <f>-'5.  2015-2020 LRAM'!AF1139</f>
        <v>0</v>
      </c>
      <c r="L82" s="153">
        <f>-'5.  2015-2020 LRAM'!AG1139</f>
        <v>0</v>
      </c>
      <c r="M82" s="153">
        <f>-'5.  2015-2020 LRAM'!AH1139</f>
        <v>0</v>
      </c>
      <c r="N82" s="153">
        <f>-'5.  2015-2020 LRAM'!AI1139</f>
        <v>0</v>
      </c>
      <c r="O82" s="153">
        <f>-'5.  2015-2020 LRAM'!AJ1139</f>
        <v>0</v>
      </c>
      <c r="P82" s="153">
        <f>-'5.  2015-2020 LRAM'!AK1139</f>
        <v>0</v>
      </c>
      <c r="Q82" s="153">
        <f>-'5.  2015-2020 LRAM'!AL1139</f>
        <v>0</v>
      </c>
      <c r="R82" s="154">
        <f>SUM(D82:Q82)</f>
        <v>0</v>
      </c>
      <c r="S82" s="155"/>
    </row>
    <row r="83" spans="2:23" s="136" customFormat="1" hidden="1">
      <c r="B83" s="616" t="s">
        <v>66</v>
      </c>
      <c r="C83" s="613"/>
      <c r="D83" s="157"/>
      <c r="E83" s="157"/>
      <c r="F83" s="157"/>
      <c r="G83" s="157"/>
      <c r="H83" s="157"/>
      <c r="I83" s="157"/>
      <c r="J83" s="157"/>
      <c r="K83" s="158"/>
      <c r="L83" s="158"/>
      <c r="M83" s="158"/>
      <c r="N83" s="158"/>
      <c r="O83" s="158"/>
      <c r="P83" s="158"/>
      <c r="Q83" s="158"/>
      <c r="R83" s="159"/>
      <c r="T83" s="1048"/>
      <c r="U83" s="1048"/>
      <c r="V83" s="1048"/>
      <c r="W83" s="1048"/>
    </row>
    <row r="84" spans="2:23" s="136" customFormat="1">
      <c r="B84" s="1040" t="s">
        <v>866</v>
      </c>
      <c r="C84" s="1041"/>
      <c r="D84" s="1044">
        <f>'6.  Carrying Charges'!I117</f>
        <v>854.14033482214495</v>
      </c>
      <c r="E84" s="1044">
        <f>'6.  Carrying Charges'!J117</f>
        <v>274.32337525154998</v>
      </c>
      <c r="F84" s="1044">
        <f>'6.  Carrying Charges'!K117</f>
        <v>435.83743417767266</v>
      </c>
      <c r="G84" s="1044">
        <f>'6.  Carrying Charges'!L117</f>
        <v>464.86916518961669</v>
      </c>
      <c r="H84" s="1044">
        <f>'6.  Carrying Charges'!M117</f>
        <v>1654.8755643289269</v>
      </c>
      <c r="I84" s="1044">
        <f>'6.  Carrying Charges'!N117</f>
        <v>0</v>
      </c>
      <c r="J84" s="1044">
        <f>'6.  Carrying Charges'!O117</f>
        <v>0</v>
      </c>
      <c r="K84" s="1044">
        <f>'6.  Carrying Charges'!P117</f>
        <v>-119.01009741865386</v>
      </c>
      <c r="L84" s="1042"/>
      <c r="M84" s="1042"/>
      <c r="N84" s="1042"/>
      <c r="O84" s="1042"/>
      <c r="P84" s="1042"/>
      <c r="Q84" s="1042"/>
      <c r="R84" s="1045">
        <f>SUM(D84:Q84)</f>
        <v>3565.035776351257</v>
      </c>
      <c r="T84" s="1048"/>
      <c r="U84" s="1048"/>
      <c r="V84" s="1048"/>
      <c r="W84" s="1048"/>
    </row>
    <row r="85" spans="2:23" s="17" customFormat="1" ht="20.25" customHeight="1">
      <c r="B85" s="1043" t="s">
        <v>867</v>
      </c>
      <c r="C85" s="1041"/>
      <c r="D85" s="1044">
        <f>'6.  Carrying Charges'!I132</f>
        <v>2606.0366811382046</v>
      </c>
      <c r="E85" s="1044">
        <f>'6.  Carrying Charges'!J132</f>
        <v>836.97812789515467</v>
      </c>
      <c r="F85" s="1044">
        <f>'6.  Carrying Charges'!K132</f>
        <v>1329.7678310867716</v>
      </c>
      <c r="G85" s="1044">
        <f>'6.  Carrying Charges'!L132</f>
        <v>1418.3454954934266</v>
      </c>
      <c r="H85" s="1044">
        <f>'6.  Carrying Charges'!M132</f>
        <v>5049.1309771227243</v>
      </c>
      <c r="I85" s="1044">
        <f>'6.  Carrying Charges'!N132</f>
        <v>0</v>
      </c>
      <c r="J85" s="1044">
        <f>'6.  Carrying Charges'!O132</f>
        <v>0</v>
      </c>
      <c r="K85" s="1044">
        <f>'6.  Carrying Charges'!P132</f>
        <v>-363.10740361350986</v>
      </c>
      <c r="L85" s="1044">
        <f>'6.  Carrying Charges'!Q162</f>
        <v>0</v>
      </c>
      <c r="M85" s="1044">
        <f>'6.  Carrying Charges'!R162</f>
        <v>0</v>
      </c>
      <c r="N85" s="1044">
        <f>'6.  Carrying Charges'!S162</f>
        <v>0</v>
      </c>
      <c r="O85" s="1044">
        <f>'6.  Carrying Charges'!T162</f>
        <v>0</v>
      </c>
      <c r="P85" s="1044">
        <f>'6.  Carrying Charges'!U162</f>
        <v>0</v>
      </c>
      <c r="Q85" s="1044">
        <f>'6.  Carrying Charges'!V162</f>
        <v>0</v>
      </c>
      <c r="R85" s="1045">
        <f>SUM(D85:Q85)</f>
        <v>10877.151709122772</v>
      </c>
      <c r="U85" s="149"/>
      <c r="V85" s="150"/>
    </row>
    <row r="86" spans="2:23" s="160" customFormat="1" ht="21.75" customHeight="1">
      <c r="B86" s="614" t="s">
        <v>239</v>
      </c>
      <c r="C86" s="615"/>
      <c r="D86" s="1046">
        <f>SUM(D54:D74)+D85+D84</f>
        <v>148845.76592185738</v>
      </c>
      <c r="E86" s="1046">
        <f t="shared" ref="E86:K86" si="2">SUM(E54:E74)+E85+E84</f>
        <v>47804.641971495636</v>
      </c>
      <c r="F86" s="1046">
        <f t="shared" si="2"/>
        <v>75950.700444442773</v>
      </c>
      <c r="G86" s="1046">
        <f t="shared" si="2"/>
        <v>81009.881075936966</v>
      </c>
      <c r="H86" s="1046">
        <f t="shared" si="2"/>
        <v>288384.95366126898</v>
      </c>
      <c r="I86" s="1046">
        <f t="shared" si="2"/>
        <v>0</v>
      </c>
      <c r="J86" s="1046">
        <f t="shared" si="2"/>
        <v>0</v>
      </c>
      <c r="K86" s="1046">
        <f t="shared" si="2"/>
        <v>-20739.155359526438</v>
      </c>
      <c r="L86" s="614">
        <f t="shared" ref="L86:O86" si="3">SUM(L54:L74)+L85</f>
        <v>0</v>
      </c>
      <c r="M86" s="614">
        <f t="shared" si="3"/>
        <v>0</v>
      </c>
      <c r="N86" s="614">
        <f t="shared" si="3"/>
        <v>0</v>
      </c>
      <c r="O86" s="614">
        <f t="shared" si="3"/>
        <v>0</v>
      </c>
      <c r="P86" s="614">
        <f>SUM(P54:P74)+P85</f>
        <v>0</v>
      </c>
      <c r="Q86" s="614">
        <f>SUM(Q54:Q74)+Q85</f>
        <v>0</v>
      </c>
      <c r="R86" s="1046">
        <f>SUM(R54:R74)+R85+R84</f>
        <v>621256.78771547531</v>
      </c>
      <c r="U86" s="149"/>
      <c r="V86" s="150"/>
    </row>
    <row r="87" spans="2:23" ht="20.25" customHeight="1">
      <c r="B87" s="446" t="s">
        <v>535</v>
      </c>
      <c r="C87" s="594"/>
      <c r="D87" s="593"/>
      <c r="E87" s="593"/>
      <c r="F87" s="593"/>
      <c r="G87" s="593"/>
      <c r="H87" s="593"/>
      <c r="I87" s="593"/>
      <c r="J87" s="593"/>
      <c r="K87" s="593"/>
      <c r="L87" s="593"/>
      <c r="M87" s="593"/>
      <c r="N87" s="593"/>
      <c r="O87" s="593"/>
      <c r="P87" s="593"/>
      <c r="Q87" s="593"/>
      <c r="R87" s="593"/>
      <c r="V87" s="13"/>
    </row>
    <row r="88" spans="2:23" ht="20.25" customHeight="1">
      <c r="B88" s="612"/>
      <c r="C88" s="66"/>
      <c r="E88" s="9"/>
      <c r="V88" s="13"/>
    </row>
    <row r="89" spans="2:23" ht="15">
      <c r="E89" s="9"/>
    </row>
    <row r="90" spans="2:23" ht="21" hidden="1" customHeight="1">
      <c r="B90" s="118" t="s">
        <v>536</v>
      </c>
      <c r="F90" s="581"/>
    </row>
    <row r="91" spans="2:23" s="541" customFormat="1" ht="27.75" hidden="1" customHeight="1">
      <c r="B91" s="562" t="s">
        <v>556</v>
      </c>
      <c r="C91" s="558"/>
      <c r="D91" s="558"/>
      <c r="E91" s="565"/>
      <c r="F91" s="558"/>
      <c r="G91" s="558"/>
      <c r="H91" s="558"/>
      <c r="I91" s="558"/>
      <c r="J91" s="558"/>
      <c r="T91" s="542"/>
      <c r="U91" s="542"/>
    </row>
    <row r="92" spans="2:23" ht="11.25" hidden="1" customHeight="1">
      <c r="B92" s="110"/>
    </row>
    <row r="93" spans="2:23" s="554" customFormat="1" ht="25.5" hidden="1" customHeight="1">
      <c r="B93" s="556"/>
      <c r="C93" s="552">
        <v>2011</v>
      </c>
      <c r="D93" s="552">
        <v>2012</v>
      </c>
      <c r="E93" s="552">
        <v>2013</v>
      </c>
      <c r="F93" s="552">
        <v>2014</v>
      </c>
      <c r="G93" s="552">
        <v>2015</v>
      </c>
      <c r="H93" s="552">
        <v>2016</v>
      </c>
      <c r="I93" s="552">
        <v>2017</v>
      </c>
      <c r="J93" s="552">
        <v>2018</v>
      </c>
      <c r="K93" s="552">
        <v>2019</v>
      </c>
      <c r="L93" s="552">
        <v>2020</v>
      </c>
      <c r="M93" s="553" t="s">
        <v>25</v>
      </c>
      <c r="T93" s="555"/>
      <c r="U93" s="555"/>
    </row>
    <row r="94" spans="2:23" s="90" customFormat="1" ht="23.25" hidden="1" customHeight="1">
      <c r="B94" s="195">
        <v>2011</v>
      </c>
      <c r="C94" s="547">
        <f>'4.  2011-2014 LRAM'!AM131</f>
        <v>0</v>
      </c>
      <c r="D94" s="548">
        <f>SUM('4.  2011-2014 LRAM'!Y259:AL259)</f>
        <v>0</v>
      </c>
      <c r="E94" s="548">
        <f>SUM('4.  2011-2014 LRAM'!Y388:AL388)</f>
        <v>0</v>
      </c>
      <c r="F94" s="549">
        <f>SUM('4.  2011-2014 LRAM'!Y517:AL517)</f>
        <v>0</v>
      </c>
      <c r="G94" s="549">
        <f>SUM('5.  2015-2020 LRAM'!Y199:AL199)</f>
        <v>0</v>
      </c>
      <c r="H94" s="548">
        <f>SUM('5.  2015-2020 LRAM'!Y385:AL385)</f>
        <v>0</v>
      </c>
      <c r="I94" s="549">
        <f>SUM('5.  2015-2020 LRAM'!Y579:AL579)</f>
        <v>0</v>
      </c>
      <c r="J94" s="548">
        <f>SUM('5.  2015-2020 LRAM'!Y762:AL762)</f>
        <v>0</v>
      </c>
      <c r="K94" s="548">
        <f>SUM('5.  2015-2020 LRAM'!Y945:AL945)</f>
        <v>0</v>
      </c>
      <c r="L94" s="548">
        <f>SUM('5.  2015-2020 LRAM'!Y1128:AL1128)</f>
        <v>0</v>
      </c>
      <c r="M94" s="548">
        <f>SUM(C94:L94)</f>
        <v>0</v>
      </c>
      <c r="T94" s="194"/>
      <c r="U94" s="194"/>
    </row>
    <row r="95" spans="2:23" s="90" customFormat="1" ht="23.25" hidden="1" customHeight="1">
      <c r="B95" s="195">
        <v>2012</v>
      </c>
      <c r="C95" s="550"/>
      <c r="D95" s="549">
        <f>SUM('4.  2011-2014 LRAM'!Y260:AL260)</f>
        <v>0</v>
      </c>
      <c r="E95" s="548">
        <f>SUM('4.  2011-2014 LRAM'!Y389:AL389)</f>
        <v>0</v>
      </c>
      <c r="F95" s="549">
        <f>SUM('4.  2011-2014 LRAM'!Y518:AL518)</f>
        <v>0</v>
      </c>
      <c r="G95" s="549">
        <f>SUM('5.  2015-2020 LRAM'!Y200:AL200)</f>
        <v>0</v>
      </c>
      <c r="H95" s="548">
        <f>SUM('5.  2015-2020 LRAM'!Y386:AL386)</f>
        <v>0</v>
      </c>
      <c r="I95" s="549">
        <f>SUM('5.  2015-2020 LRAM'!Y580:AL580)</f>
        <v>0</v>
      </c>
      <c r="J95" s="548">
        <f>SUM('5.  2015-2020 LRAM'!Y763:AL763)</f>
        <v>0</v>
      </c>
      <c r="K95" s="548">
        <f>SUM('5.  2015-2020 LRAM'!Y946:AL946)</f>
        <v>0</v>
      </c>
      <c r="L95" s="548">
        <f>SUM('5.  2015-2020 LRAM'!Y1129:AL1129)</f>
        <v>0</v>
      </c>
      <c r="M95" s="548">
        <f>SUM(D95:L95)</f>
        <v>0</v>
      </c>
      <c r="T95" s="194"/>
      <c r="U95" s="194"/>
    </row>
    <row r="96" spans="2:23" s="90" customFormat="1" ht="23.25" hidden="1" customHeight="1">
      <c r="B96" s="195">
        <v>2013</v>
      </c>
      <c r="C96" s="551"/>
      <c r="D96" s="551"/>
      <c r="E96" s="549">
        <f>SUM('4.  2011-2014 LRAM'!Y390:AL390)</f>
        <v>0</v>
      </c>
      <c r="F96" s="549">
        <f>SUM('4.  2011-2014 LRAM'!Y519:AL519)</f>
        <v>0</v>
      </c>
      <c r="G96" s="549">
        <f>SUM('5.  2015-2020 LRAM'!Y201:AL201)</f>
        <v>0</v>
      </c>
      <c r="H96" s="548">
        <f>SUM('5.  2015-2020 LRAM'!Y387:AL387)</f>
        <v>0</v>
      </c>
      <c r="I96" s="549">
        <f>SUM('5.  2015-2020 LRAM'!Y581:AL581)</f>
        <v>0</v>
      </c>
      <c r="J96" s="548">
        <f>SUM('5.  2015-2020 LRAM'!Y764:AL764)</f>
        <v>0</v>
      </c>
      <c r="K96" s="548">
        <f>SUM('5.  2015-2020 LRAM'!Y947:AL947)</f>
        <v>0</v>
      </c>
      <c r="L96" s="548">
        <f>SUM('5.  2015-2020 LRAM'!Y1130:AL1130)</f>
        <v>0</v>
      </c>
      <c r="M96" s="548">
        <f>SUM(C96:L96)</f>
        <v>0</v>
      </c>
      <c r="T96" s="194"/>
      <c r="U96" s="194"/>
    </row>
    <row r="97" spans="2:21" s="90" customFormat="1" ht="23.25" hidden="1" customHeight="1">
      <c r="B97" s="195">
        <v>2014</v>
      </c>
      <c r="C97" s="551"/>
      <c r="D97" s="551"/>
      <c r="E97" s="551"/>
      <c r="F97" s="549">
        <f>SUM('4.  2011-2014 LRAM'!Y520:AL520)</f>
        <v>0</v>
      </c>
      <c r="G97" s="549">
        <f>SUM('5.  2015-2020 LRAM'!Y202:AL202)</f>
        <v>0</v>
      </c>
      <c r="H97" s="548">
        <f>SUM('5.  2015-2020 LRAM'!Y388:AL388)</f>
        <v>0</v>
      </c>
      <c r="I97" s="549">
        <f>SUM('5.  2015-2020 LRAM'!Y582:AL582)</f>
        <v>82107.226322849237</v>
      </c>
      <c r="J97" s="548">
        <f>SUM('5.  2015-2020 LRAM'!Y765:AL765)</f>
        <v>0</v>
      </c>
      <c r="K97" s="548">
        <f>SUM('5.  2015-2020 LRAM'!Y948:AL948)</f>
        <v>0</v>
      </c>
      <c r="L97" s="548">
        <f>SUM('5.  2015-2020 LRAM'!Y1131:AL1131)</f>
        <v>0</v>
      </c>
      <c r="M97" s="548">
        <f>SUM(F97:L97)</f>
        <v>82107.226322849237</v>
      </c>
      <c r="T97" s="194"/>
      <c r="U97" s="194"/>
    </row>
    <row r="98" spans="2:21" s="90" customFormat="1" ht="23.25" hidden="1" customHeight="1">
      <c r="B98" s="195">
        <v>2015</v>
      </c>
      <c r="C98" s="551"/>
      <c r="D98" s="551"/>
      <c r="E98" s="551"/>
      <c r="F98" s="551"/>
      <c r="G98" s="549">
        <f>SUM('5.  2015-2020 LRAM'!Y203:AL203)</f>
        <v>0</v>
      </c>
      <c r="H98" s="548">
        <f>SUM('5.  2015-2020 LRAM'!Y389:AL389)</f>
        <v>0</v>
      </c>
      <c r="I98" s="549">
        <f>SUM('5.  2015-2020 LRAM'!Y583:AL583)</f>
        <v>451701.640396</v>
      </c>
      <c r="J98" s="548">
        <f>SUM('5.  2015-2020 LRAM'!Y766:AL766)</f>
        <v>0</v>
      </c>
      <c r="K98" s="548">
        <f>SUM('5.  2015-2020 LRAM'!Y949:AL949)</f>
        <v>0</v>
      </c>
      <c r="L98" s="548">
        <f>SUM('5.  2015-2020 LRAM'!Y1132:AL1132)</f>
        <v>0</v>
      </c>
      <c r="M98" s="548">
        <f>SUM(G98:L98)</f>
        <v>451701.640396</v>
      </c>
      <c r="T98" s="194"/>
      <c r="U98" s="194"/>
    </row>
    <row r="99" spans="2:21" s="90" customFormat="1" ht="23.25" hidden="1" customHeight="1">
      <c r="B99" s="195">
        <v>2016</v>
      </c>
      <c r="C99" s="551"/>
      <c r="D99" s="551"/>
      <c r="E99" s="551"/>
      <c r="F99" s="551"/>
      <c r="G99" s="551"/>
      <c r="H99" s="548">
        <f>SUM('5.  2015-2020 LRAM'!Y390:AL390)</f>
        <v>0</v>
      </c>
      <c r="I99" s="549">
        <f>SUM('5.  2015-2020 LRAM'!Y584:AL584)</f>
        <v>98349.446831799985</v>
      </c>
      <c r="J99" s="548">
        <f>SUM('5.  2015-2020 LRAM'!Y767:AL767)</f>
        <v>0</v>
      </c>
      <c r="K99" s="548">
        <f>SUM('5.  2015-2020 LRAM'!Y950:AL950)</f>
        <v>0</v>
      </c>
      <c r="L99" s="548">
        <f>SUM('5.  2015-2020 LRAM'!Y1133:AL1133)</f>
        <v>0</v>
      </c>
      <c r="M99" s="548">
        <f>SUM(H99:L99)</f>
        <v>98349.446831799985</v>
      </c>
      <c r="T99" s="194"/>
      <c r="U99" s="194"/>
    </row>
    <row r="100" spans="2:21" s="90" customFormat="1" ht="23.25" hidden="1" customHeight="1">
      <c r="B100" s="195">
        <v>2017</v>
      </c>
      <c r="C100" s="551"/>
      <c r="D100" s="551"/>
      <c r="E100" s="551"/>
      <c r="F100" s="551"/>
      <c r="G100" s="551"/>
      <c r="H100" s="551"/>
      <c r="I100" s="548">
        <f>SUM('5.  2015-2020 LRAM'!Y585:AL585)</f>
        <v>196605.63577489165</v>
      </c>
      <c r="J100" s="548">
        <f>SUM('5.  2015-2020 LRAM'!Y768:AL768)</f>
        <v>0</v>
      </c>
      <c r="K100" s="548">
        <f>SUM('5.  2015-2020 LRAM'!Y951:AL951)</f>
        <v>0</v>
      </c>
      <c r="L100" s="548">
        <f>SUM('5.  2015-2020 LRAM'!Y1134:AL1134)</f>
        <v>0</v>
      </c>
      <c r="M100" s="548">
        <f>SUM(I100:L100)</f>
        <v>196605.63577489165</v>
      </c>
      <c r="T100" s="194"/>
      <c r="U100" s="194"/>
    </row>
    <row r="101" spans="2:21" s="90" customFormat="1" ht="23.25" hidden="1" customHeight="1">
      <c r="B101" s="195">
        <v>2018</v>
      </c>
      <c r="C101" s="551"/>
      <c r="D101" s="551"/>
      <c r="E101" s="551"/>
      <c r="F101" s="551"/>
      <c r="G101" s="551"/>
      <c r="H101" s="551"/>
      <c r="I101" s="551"/>
      <c r="J101" s="548">
        <f>SUM('5.  2015-2020 LRAM'!Y769:AL769)</f>
        <v>0</v>
      </c>
      <c r="K101" s="548">
        <f>SUM('5.  2015-2020 LRAM'!Y952:AL952)</f>
        <v>0</v>
      </c>
      <c r="L101" s="548">
        <f>SUM('5.  2015-2020 LRAM'!Y1135:AL1135)</f>
        <v>0</v>
      </c>
      <c r="M101" s="548">
        <f>SUM(J101:L101)</f>
        <v>0</v>
      </c>
      <c r="T101" s="194"/>
      <c r="U101" s="194"/>
    </row>
    <row r="102" spans="2:21" s="90" customFormat="1" ht="23.25" hidden="1" customHeight="1">
      <c r="B102" s="195">
        <v>2019</v>
      </c>
      <c r="C102" s="551"/>
      <c r="D102" s="551"/>
      <c r="E102" s="551"/>
      <c r="F102" s="551"/>
      <c r="G102" s="551"/>
      <c r="H102" s="551"/>
      <c r="I102" s="551"/>
      <c r="J102" s="551"/>
      <c r="K102" s="548">
        <f>SUM('5.  2015-2020 LRAM'!Y953:AL953)</f>
        <v>0</v>
      </c>
      <c r="L102" s="548">
        <f>SUM('5.  2015-2020 LRAM'!Y1136:AL1136)</f>
        <v>0</v>
      </c>
      <c r="M102" s="548">
        <f>SUM(K102:L102)</f>
        <v>0</v>
      </c>
      <c r="T102" s="194"/>
      <c r="U102" s="194"/>
    </row>
    <row r="103" spans="2:21" s="90" customFormat="1" ht="23.25" hidden="1" customHeight="1">
      <c r="B103" s="195">
        <v>2020</v>
      </c>
      <c r="C103" s="551"/>
      <c r="D103" s="551"/>
      <c r="E103" s="551"/>
      <c r="F103" s="551"/>
      <c r="G103" s="551"/>
      <c r="H103" s="551"/>
      <c r="I103" s="551"/>
      <c r="J103" s="551"/>
      <c r="K103" s="551"/>
      <c r="L103" s="550">
        <f>SUM('5.  2015-2020 LRAM'!Y1137:AL1137)</f>
        <v>0</v>
      </c>
      <c r="M103" s="550">
        <f>L103</f>
        <v>0</v>
      </c>
      <c r="T103" s="194"/>
      <c r="U103" s="194"/>
    </row>
    <row r="104" spans="2:21" s="193" customFormat="1" ht="24" hidden="1" customHeight="1">
      <c r="B104" s="563" t="s">
        <v>518</v>
      </c>
      <c r="C104" s="547">
        <f>C94</f>
        <v>0</v>
      </c>
      <c r="D104" s="548">
        <f>D94+D95</f>
        <v>0</v>
      </c>
      <c r="E104" s="548">
        <f>E94+E95+E96</f>
        <v>0</v>
      </c>
      <c r="F104" s="548">
        <f>F94+F95+F96+F97</f>
        <v>0</v>
      </c>
      <c r="G104" s="548">
        <f>G94+G95+G96+G97+G98</f>
        <v>0</v>
      </c>
      <c r="H104" s="548">
        <f>H94+H95+H96+H97+H98+H99</f>
        <v>0</v>
      </c>
      <c r="I104" s="548">
        <f>I94+I95+I96+I97+I98+I99+I100</f>
        <v>828763.9493255408</v>
      </c>
      <c r="J104" s="548">
        <f>J94+J95+J96+J97+J98+J99+J100+J101</f>
        <v>0</v>
      </c>
      <c r="K104" s="548">
        <f>K94+K95+K96+K97+K98+K99+K100+K101+K102</f>
        <v>0</v>
      </c>
      <c r="L104" s="548">
        <f>SUM(L94:L103)</f>
        <v>0</v>
      </c>
      <c r="M104" s="548">
        <f>SUM(M94:M103)</f>
        <v>828763.9493255408</v>
      </c>
      <c r="T104" s="196"/>
      <c r="U104" s="196"/>
    </row>
    <row r="105" spans="2:21" s="27" customFormat="1" ht="24.75" hidden="1" customHeight="1">
      <c r="B105" s="564" t="s">
        <v>517</v>
      </c>
      <c r="C105" s="546">
        <f>'4.  2011-2014 LRAM'!AM132</f>
        <v>0</v>
      </c>
      <c r="D105" s="546">
        <f>'4.  2011-2014 LRAM'!AM262</f>
        <v>0</v>
      </c>
      <c r="E105" s="546">
        <f>'4.  2011-2014 LRAM'!AM392</f>
        <v>0</v>
      </c>
      <c r="F105" s="546">
        <f>'4.  2011-2014 LRAM'!AM522</f>
        <v>0</v>
      </c>
      <c r="G105" s="546">
        <f>'5.  2015-2020 LRAM'!AM205</f>
        <v>0</v>
      </c>
      <c r="H105" s="546">
        <f>'5.  2015-2020 LRAM'!AM392</f>
        <v>0</v>
      </c>
      <c r="I105" s="546">
        <f>'5.  2015-2020 LRAM'!AM587</f>
        <v>221949.34909553963</v>
      </c>
      <c r="J105" s="546">
        <f>'5.  2015-2020 LRAM'!AM771</f>
        <v>0</v>
      </c>
      <c r="K105" s="546">
        <f>'5.  2015-2020 LRAM'!AM955</f>
        <v>0</v>
      </c>
      <c r="L105" s="546">
        <f>'5.  2015-2020 LRAM'!AM1139</f>
        <v>0</v>
      </c>
      <c r="M105" s="548">
        <f>SUM(C105:L105)</f>
        <v>221949.34909553963</v>
      </c>
      <c r="T105" s="89"/>
      <c r="U105" s="89"/>
    </row>
    <row r="106" spans="2:21" ht="24.75" hidden="1" customHeight="1">
      <c r="B106" s="564" t="s">
        <v>42</v>
      </c>
      <c r="C106" s="546">
        <f>'6.  Carrying Charges'!W27</f>
        <v>0</v>
      </c>
      <c r="D106" s="546">
        <f>'6.  Carrying Charges'!W42</f>
        <v>0</v>
      </c>
      <c r="E106" s="546">
        <f>'6.  Carrying Charges'!W57</f>
        <v>0</v>
      </c>
      <c r="F106" s="546">
        <f>'6.  Carrying Charges'!W72</f>
        <v>0</v>
      </c>
      <c r="G106" s="546">
        <f>'6.  Carrying Charges'!W87</f>
        <v>0</v>
      </c>
      <c r="H106" s="546">
        <f>'6.  Carrying Charges'!W102</f>
        <v>0</v>
      </c>
      <c r="I106" s="546">
        <f>'6.  Carrying Charges'!W117</f>
        <v>3565.0357763512566</v>
      </c>
      <c r="J106" s="546">
        <f>'6.  Carrying Charges'!W132</f>
        <v>10877.151709122772</v>
      </c>
      <c r="K106" s="546">
        <f>'6.  Carrying Charges'!W147</f>
        <v>10877.151709122772</v>
      </c>
      <c r="L106" s="546">
        <f>'6.  Carrying Charges'!W162</f>
        <v>10877.151709122772</v>
      </c>
      <c r="M106" s="548">
        <f>SUM(C106:L106)</f>
        <v>36196.490903719576</v>
      </c>
    </row>
    <row r="107" spans="2:21" ht="23.25" hidden="1" customHeight="1">
      <c r="B107" s="563" t="s">
        <v>25</v>
      </c>
      <c r="C107" s="546">
        <f>C104-C105+C106</f>
        <v>0</v>
      </c>
      <c r="D107" s="546">
        <f t="shared" ref="D107:J107" si="4">D104-D105+D106</f>
        <v>0</v>
      </c>
      <c r="E107" s="546">
        <f t="shared" si="4"/>
        <v>0</v>
      </c>
      <c r="F107" s="546">
        <f t="shared" si="4"/>
        <v>0</v>
      </c>
      <c r="G107" s="546">
        <f t="shared" si="4"/>
        <v>0</v>
      </c>
      <c r="H107" s="546">
        <f t="shared" si="4"/>
        <v>0</v>
      </c>
      <c r="I107" s="546">
        <f t="shared" si="4"/>
        <v>610379.63600635238</v>
      </c>
      <c r="J107" s="546">
        <f t="shared" si="4"/>
        <v>10877.151709122772</v>
      </c>
      <c r="K107" s="546">
        <f>K104-K105+K106</f>
        <v>10877.151709122772</v>
      </c>
      <c r="L107" s="546">
        <f>L104-L105+L106</f>
        <v>10877.151709122772</v>
      </c>
      <c r="M107" s="546">
        <f>M104-M105+M106</f>
        <v>643011.09113372071</v>
      </c>
    </row>
    <row r="108" spans="2:21" hidden="1"/>
    <row r="109" spans="2:21">
      <c r="B109" s="581"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5" location="'6.  Carrying Charges'!A1" display="Carrying Charges" xr:uid="{00000000-0004-0000-0400-000000000000}"/>
    <hyperlink ref="B109"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56"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3</xdr:col>
                    <xdr:colOff>247650</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3</xdr:col>
                    <xdr:colOff>247650</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3</xdr:col>
                    <xdr:colOff>247650</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3</xdr:col>
                    <xdr:colOff>247650</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3</xdr:col>
                    <xdr:colOff>247650</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3</xdr:col>
                    <xdr:colOff>247650</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5"/>
  <sheetViews>
    <sheetView topLeftCell="A35" zoomScale="80" zoomScaleNormal="80" workbookViewId="0">
      <selection activeCell="C59" sqref="C59"/>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29" t="s">
        <v>170</v>
      </c>
      <c r="C14" s="126" t="s">
        <v>174</v>
      </c>
    </row>
    <row r="15" spans="2:3" ht="26.25" customHeight="1" thickBot="1">
      <c r="C15" s="128" t="s">
        <v>405</v>
      </c>
    </row>
    <row r="16" spans="2:3" ht="27" customHeight="1" thickBot="1">
      <c r="C16" s="561" t="s">
        <v>550</v>
      </c>
    </row>
    <row r="19" spans="2:8" ht="15.75">
      <c r="B19" s="529" t="s">
        <v>622</v>
      </c>
    </row>
    <row r="20" spans="2:8" ht="13.5" customHeight="1"/>
    <row r="21" spans="2:8" ht="40.9" customHeight="1">
      <c r="B21" s="1234" t="s">
        <v>688</v>
      </c>
      <c r="C21" s="1234"/>
      <c r="D21" s="1234"/>
      <c r="E21" s="1234"/>
      <c r="F21" s="1234"/>
      <c r="G21" s="1234"/>
      <c r="H21" s="1234"/>
    </row>
    <row r="23" spans="2:8" s="601" customFormat="1" ht="15.75">
      <c r="B23" s="611" t="s">
        <v>545</v>
      </c>
      <c r="C23" s="611" t="s">
        <v>560</v>
      </c>
      <c r="D23" s="611" t="s">
        <v>544</v>
      </c>
      <c r="E23" s="1243" t="s">
        <v>33</v>
      </c>
      <c r="F23" s="1244"/>
      <c r="G23" s="1243" t="s">
        <v>543</v>
      </c>
      <c r="H23" s="1244"/>
    </row>
    <row r="24" spans="2:8" ht="30" customHeight="1">
      <c r="B24" s="600">
        <v>1</v>
      </c>
      <c r="C24" s="635" t="s">
        <v>169</v>
      </c>
      <c r="D24" s="1029" t="s">
        <v>874</v>
      </c>
      <c r="E24" s="1250" t="s">
        <v>872</v>
      </c>
      <c r="F24" s="1251"/>
      <c r="G24" s="1245" t="s">
        <v>862</v>
      </c>
      <c r="H24" s="1253"/>
    </row>
    <row r="25" spans="2:8" ht="50.25" customHeight="1">
      <c r="B25" s="600">
        <v>2</v>
      </c>
      <c r="C25" s="635" t="s">
        <v>169</v>
      </c>
      <c r="D25" s="1029" t="s">
        <v>875</v>
      </c>
      <c r="E25" s="1250" t="s">
        <v>876</v>
      </c>
      <c r="F25" s="1251"/>
      <c r="G25" s="1245" t="s">
        <v>862</v>
      </c>
      <c r="H25" s="1253"/>
    </row>
    <row r="26" spans="2:8">
      <c r="B26" s="600">
        <v>3</v>
      </c>
      <c r="C26" s="635" t="s">
        <v>169</v>
      </c>
      <c r="D26" s="1029" t="s">
        <v>963</v>
      </c>
      <c r="E26" s="1241" t="s">
        <v>873</v>
      </c>
      <c r="F26" s="1249"/>
      <c r="G26" s="1245" t="s">
        <v>862</v>
      </c>
      <c r="H26" s="1253"/>
    </row>
    <row r="27" spans="2:8" ht="60">
      <c r="B27" s="600">
        <v>4</v>
      </c>
      <c r="C27" s="635" t="s">
        <v>367</v>
      </c>
      <c r="D27" s="1029" t="s">
        <v>842</v>
      </c>
      <c r="E27" s="1247" t="s">
        <v>840</v>
      </c>
      <c r="F27" s="1248"/>
      <c r="G27" s="1247" t="s">
        <v>841</v>
      </c>
      <c r="H27" s="1248"/>
    </row>
    <row r="28" spans="2:8" ht="135">
      <c r="B28" s="600">
        <v>5</v>
      </c>
      <c r="C28" s="635" t="s">
        <v>367</v>
      </c>
      <c r="D28" s="1029" t="s">
        <v>843</v>
      </c>
      <c r="E28" s="1247" t="s">
        <v>844</v>
      </c>
      <c r="F28" s="1248"/>
      <c r="G28" s="1247" t="s">
        <v>845</v>
      </c>
      <c r="H28" s="1248"/>
    </row>
    <row r="29" spans="2:8" ht="30.75" customHeight="1">
      <c r="B29" s="980">
        <v>6</v>
      </c>
      <c r="C29" s="981" t="s">
        <v>368</v>
      </c>
      <c r="D29" s="982" t="s">
        <v>814</v>
      </c>
      <c r="E29" s="1239" t="s">
        <v>838</v>
      </c>
      <c r="F29" s="1240"/>
      <c r="G29" s="1247" t="s">
        <v>854</v>
      </c>
      <c r="H29" s="1248"/>
    </row>
    <row r="30" spans="2:8">
      <c r="B30" s="600">
        <v>7</v>
      </c>
      <c r="C30" s="635" t="s">
        <v>368</v>
      </c>
      <c r="D30" s="982" t="s">
        <v>847</v>
      </c>
      <c r="E30" s="1239" t="s">
        <v>848</v>
      </c>
      <c r="F30" s="1240"/>
      <c r="G30" s="1247" t="s">
        <v>839</v>
      </c>
      <c r="H30" s="1248"/>
    </row>
    <row r="31" spans="2:8" ht="30.75" customHeight="1">
      <c r="B31" s="600">
        <v>8</v>
      </c>
      <c r="C31" s="635" t="s">
        <v>368</v>
      </c>
      <c r="D31" s="599" t="s">
        <v>853</v>
      </c>
      <c r="E31" s="1239" t="s">
        <v>856</v>
      </c>
      <c r="F31" s="1240"/>
      <c r="G31" s="1247" t="s">
        <v>855</v>
      </c>
      <c r="H31" s="1248"/>
    </row>
    <row r="32" spans="2:8">
      <c r="B32" s="600">
        <v>9</v>
      </c>
      <c r="C32" s="635" t="s">
        <v>368</v>
      </c>
      <c r="D32" s="599" t="s">
        <v>857</v>
      </c>
      <c r="E32" s="1239" t="s">
        <v>858</v>
      </c>
      <c r="F32" s="1240"/>
      <c r="G32" s="1245" t="s">
        <v>859</v>
      </c>
      <c r="H32" s="1246"/>
    </row>
    <row r="33" spans="2:8" ht="72" customHeight="1">
      <c r="B33" s="600">
        <v>10</v>
      </c>
      <c r="C33" s="635" t="s">
        <v>368</v>
      </c>
      <c r="D33" s="599" t="s">
        <v>957</v>
      </c>
      <c r="E33" s="1239" t="s">
        <v>958</v>
      </c>
      <c r="F33" s="1252"/>
      <c r="G33" s="1245" t="s">
        <v>956</v>
      </c>
      <c r="H33" s="1253"/>
    </row>
    <row r="34" spans="2:8" ht="29.25" customHeight="1">
      <c r="B34" s="600">
        <v>11</v>
      </c>
      <c r="C34" s="635" t="s">
        <v>369</v>
      </c>
      <c r="D34" s="599" t="s">
        <v>860</v>
      </c>
      <c r="E34" s="1250" t="s">
        <v>861</v>
      </c>
      <c r="F34" s="1251"/>
      <c r="G34" s="1245" t="s">
        <v>862</v>
      </c>
      <c r="H34" s="1246"/>
    </row>
    <row r="35" spans="2:8" ht="30.75" customHeight="1">
      <c r="B35" s="600">
        <v>12</v>
      </c>
      <c r="C35" s="635" t="s">
        <v>369</v>
      </c>
      <c r="D35" s="599" t="s">
        <v>863</v>
      </c>
      <c r="E35" s="1239" t="s">
        <v>864</v>
      </c>
      <c r="F35" s="1240"/>
      <c r="G35" s="1247" t="s">
        <v>865</v>
      </c>
      <c r="H35" s="1248"/>
    </row>
    <row r="36" spans="2:8">
      <c r="B36" s="600">
        <v>13</v>
      </c>
      <c r="C36" s="635" t="s">
        <v>169</v>
      </c>
      <c r="D36" s="599" t="s">
        <v>960</v>
      </c>
      <c r="E36" s="1239" t="s">
        <v>959</v>
      </c>
      <c r="F36" s="1252"/>
      <c r="G36" s="1241" t="s">
        <v>862</v>
      </c>
      <c r="H36" s="1249"/>
    </row>
    <row r="37" spans="2:8">
      <c r="B37" s="600">
        <v>14</v>
      </c>
      <c r="C37" s="635" t="s">
        <v>169</v>
      </c>
      <c r="D37" s="599" t="s">
        <v>961</v>
      </c>
      <c r="E37" s="1239" t="s">
        <v>962</v>
      </c>
      <c r="F37" s="1240"/>
      <c r="G37" s="1241" t="s">
        <v>862</v>
      </c>
      <c r="H37" s="1249"/>
    </row>
    <row r="38" spans="2:8">
      <c r="B38" s="600"/>
      <c r="C38" s="635"/>
      <c r="D38" s="599"/>
      <c r="E38" s="1200"/>
      <c r="F38" s="1201"/>
      <c r="G38" s="1202"/>
      <c r="H38" s="1203"/>
    </row>
    <row r="39" spans="2:8">
      <c r="B39" s="600" t="s">
        <v>479</v>
      </c>
      <c r="C39" s="635"/>
      <c r="D39" s="599"/>
      <c r="E39" s="1239"/>
      <c r="F39" s="1240"/>
      <c r="G39" s="1245"/>
      <c r="H39" s="1246"/>
    </row>
    <row r="41" spans="2:8" ht="30.75" customHeight="1">
      <c r="B41" s="529" t="s">
        <v>618</v>
      </c>
    </row>
    <row r="42" spans="2:8" ht="23.25" customHeight="1">
      <c r="B42" s="560" t="s">
        <v>623</v>
      </c>
      <c r="C42" s="597"/>
      <c r="D42" s="597"/>
      <c r="E42" s="597"/>
      <c r="F42" s="597"/>
      <c r="G42" s="597"/>
      <c r="H42" s="597"/>
    </row>
    <row r="44" spans="2:8" s="90" customFormat="1" ht="15.75">
      <c r="B44" s="611" t="s">
        <v>545</v>
      </c>
      <c r="C44" s="611" t="s">
        <v>560</v>
      </c>
      <c r="D44" s="611" t="s">
        <v>544</v>
      </c>
      <c r="E44" s="1243" t="s">
        <v>33</v>
      </c>
      <c r="F44" s="1244"/>
      <c r="G44" s="1243" t="s">
        <v>543</v>
      </c>
      <c r="H44" s="1244"/>
    </row>
    <row r="45" spans="2:8">
      <c r="B45" s="600">
        <v>1</v>
      </c>
      <c r="C45" s="635" t="s">
        <v>368</v>
      </c>
      <c r="D45" s="599" t="s">
        <v>964</v>
      </c>
      <c r="E45" s="1239" t="s">
        <v>965</v>
      </c>
      <c r="F45" s="1240"/>
      <c r="G45" s="1241" t="s">
        <v>966</v>
      </c>
      <c r="H45" s="1242"/>
    </row>
    <row r="46" spans="2:8">
      <c r="B46" s="600">
        <v>2</v>
      </c>
      <c r="C46" s="635" t="s">
        <v>368</v>
      </c>
      <c r="D46" s="599" t="s">
        <v>967</v>
      </c>
      <c r="E46" s="1239" t="s">
        <v>968</v>
      </c>
      <c r="F46" s="1240"/>
      <c r="G46" s="1241" t="s">
        <v>969</v>
      </c>
      <c r="H46" s="1242"/>
    </row>
    <row r="47" spans="2:8">
      <c r="B47" s="600">
        <v>3</v>
      </c>
      <c r="C47" s="635"/>
      <c r="D47" s="599"/>
      <c r="E47" s="1239"/>
      <c r="F47" s="1240"/>
      <c r="G47" s="1241"/>
      <c r="H47" s="1242"/>
    </row>
    <row r="48" spans="2:8">
      <c r="B48" s="600">
        <v>4</v>
      </c>
      <c r="C48" s="635"/>
      <c r="D48" s="599"/>
      <c r="E48" s="1239"/>
      <c r="F48" s="1240"/>
      <c r="G48" s="1241"/>
      <c r="H48" s="1242"/>
    </row>
    <row r="49" spans="2:8">
      <c r="B49" s="600">
        <v>5</v>
      </c>
      <c r="C49" s="635"/>
      <c r="D49" s="599"/>
      <c r="E49" s="1239"/>
      <c r="F49" s="1240"/>
      <c r="G49" s="1241"/>
      <c r="H49" s="1242"/>
    </row>
    <row r="50" spans="2:8">
      <c r="B50" s="600">
        <v>6</v>
      </c>
      <c r="C50" s="635"/>
      <c r="D50" s="599"/>
      <c r="E50" s="1239"/>
      <c r="F50" s="1240"/>
      <c r="G50" s="1241"/>
      <c r="H50" s="1242"/>
    </row>
    <row r="51" spans="2:8">
      <c r="B51" s="600">
        <v>7</v>
      </c>
      <c r="C51" s="635"/>
      <c r="D51" s="599"/>
      <c r="E51" s="1239"/>
      <c r="F51" s="1240"/>
      <c r="G51" s="1241"/>
      <c r="H51" s="1242"/>
    </row>
    <row r="52" spans="2:8">
      <c r="B52" s="600">
        <v>8</v>
      </c>
      <c r="C52" s="635"/>
      <c r="D52" s="599"/>
      <c r="E52" s="1239"/>
      <c r="F52" s="1240"/>
      <c r="G52" s="1241"/>
      <c r="H52" s="1242"/>
    </row>
    <row r="53" spans="2:8">
      <c r="B53" s="600">
        <v>9</v>
      </c>
      <c r="C53" s="635"/>
      <c r="D53" s="599"/>
      <c r="E53" s="1239"/>
      <c r="F53" s="1240"/>
      <c r="G53" s="1241"/>
      <c r="H53" s="1242"/>
    </row>
    <row r="54" spans="2:8">
      <c r="B54" s="600">
        <v>10</v>
      </c>
      <c r="C54" s="635"/>
      <c r="D54" s="599"/>
      <c r="E54" s="1239"/>
      <c r="F54" s="1240"/>
      <c r="G54" s="1241"/>
      <c r="H54" s="1242"/>
    </row>
    <row r="55" spans="2:8">
      <c r="B55" s="600" t="s">
        <v>479</v>
      </c>
      <c r="C55" s="635"/>
      <c r="D55" s="599"/>
      <c r="E55" s="1239"/>
      <c r="F55" s="1240"/>
      <c r="G55" s="1241"/>
      <c r="H55" s="1242"/>
    </row>
  </sheetData>
  <mergeCells count="57">
    <mergeCell ref="E33:F33"/>
    <mergeCell ref="G33:H33"/>
    <mergeCell ref="E24:F24"/>
    <mergeCell ref="G24:H24"/>
    <mergeCell ref="E25:F25"/>
    <mergeCell ref="E26:F26"/>
    <mergeCell ref="G25:H25"/>
    <mergeCell ref="G26:H26"/>
    <mergeCell ref="G30:H30"/>
    <mergeCell ref="G31:H31"/>
    <mergeCell ref="G32:H32"/>
    <mergeCell ref="B21:H21"/>
    <mergeCell ref="E37:F37"/>
    <mergeCell ref="G23:H23"/>
    <mergeCell ref="E23:F23"/>
    <mergeCell ref="E29:F29"/>
    <mergeCell ref="E27:F27"/>
    <mergeCell ref="E28:F28"/>
    <mergeCell ref="E30:F30"/>
    <mergeCell ref="E31:F31"/>
    <mergeCell ref="E32:F32"/>
    <mergeCell ref="E34:F34"/>
    <mergeCell ref="E35:F35"/>
    <mergeCell ref="E36:F36"/>
    <mergeCell ref="G29:H29"/>
    <mergeCell ref="G27:H27"/>
    <mergeCell ref="G28:H28"/>
    <mergeCell ref="G34:H34"/>
    <mergeCell ref="G35:H35"/>
    <mergeCell ref="G36:H36"/>
    <mergeCell ref="G37:H37"/>
    <mergeCell ref="G39:H39"/>
    <mergeCell ref="E44:F44"/>
    <mergeCell ref="G44:H44"/>
    <mergeCell ref="E39:F39"/>
    <mergeCell ref="E45:F45"/>
    <mergeCell ref="G45:H45"/>
    <mergeCell ref="E46:F46"/>
    <mergeCell ref="G46:H46"/>
    <mergeCell ref="E47:F47"/>
    <mergeCell ref="G47:H47"/>
    <mergeCell ref="E48:F48"/>
    <mergeCell ref="G48:H48"/>
    <mergeCell ref="E49:F49"/>
    <mergeCell ref="G49:H49"/>
    <mergeCell ref="E50:F50"/>
    <mergeCell ref="G50:H50"/>
    <mergeCell ref="E54:F54"/>
    <mergeCell ref="G54:H54"/>
    <mergeCell ref="E55:F55"/>
    <mergeCell ref="G55:H55"/>
    <mergeCell ref="E51:F51"/>
    <mergeCell ref="G51:H51"/>
    <mergeCell ref="E52:F52"/>
    <mergeCell ref="G52:H52"/>
    <mergeCell ref="E53:F53"/>
    <mergeCell ref="G53:H53"/>
  </mergeCells>
  <pageMargins left="0.70866141732283472" right="0.70866141732283472" top="0.74803149606299213" bottom="0.74803149606299213" header="0.31496062992125984" footer="0.31496062992125984"/>
  <pageSetup paperSize="17" scale="56"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C45:C55 C24:C39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zoomScale="80" zoomScaleNormal="80" workbookViewId="0"/>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66" t="s">
        <v>170</v>
      </c>
      <c r="C4" s="449"/>
      <c r="D4" s="250" t="s">
        <v>174</v>
      </c>
      <c r="E4" s="431"/>
      <c r="F4" s="431"/>
      <c r="G4" s="431"/>
      <c r="H4" s="431"/>
      <c r="I4" s="431"/>
      <c r="J4" s="431"/>
      <c r="K4" s="431"/>
      <c r="L4" s="431"/>
      <c r="M4" s="431"/>
      <c r="N4" s="431"/>
      <c r="O4" s="431"/>
      <c r="P4" s="431"/>
      <c r="Q4" s="450"/>
    </row>
    <row r="5" spans="2:17" s="2" customFormat="1" ht="24" customHeight="1" thickBot="1">
      <c r="B5" s="451"/>
      <c r="C5" s="449"/>
      <c r="D5" s="452" t="s">
        <v>405</v>
      </c>
      <c r="F5" s="431"/>
      <c r="G5" s="431"/>
      <c r="H5" s="431"/>
      <c r="I5" s="431"/>
      <c r="J5" s="431"/>
      <c r="K5" s="431"/>
      <c r="L5" s="431"/>
      <c r="M5" s="431"/>
      <c r="N5" s="431"/>
      <c r="O5" s="431"/>
      <c r="P5" s="431"/>
      <c r="Q5" s="450"/>
    </row>
    <row r="6" spans="2:17" s="2" customFormat="1" ht="28.5" customHeight="1" thickBot="1">
      <c r="B6" s="451"/>
      <c r="C6" s="449"/>
      <c r="D6" s="254" t="s">
        <v>171</v>
      </c>
      <c r="E6" s="431"/>
      <c r="F6" s="431"/>
      <c r="G6" s="431"/>
      <c r="H6" s="431"/>
      <c r="I6" s="431"/>
      <c r="J6" s="431"/>
      <c r="K6" s="431"/>
      <c r="L6" s="431"/>
      <c r="M6" s="431"/>
      <c r="N6" s="431"/>
      <c r="O6" s="431"/>
      <c r="P6" s="431"/>
      <c r="Q6" s="450"/>
    </row>
    <row r="7" spans="2:17" s="104" customFormat="1" ht="29.25" customHeight="1" thickBot="1">
      <c r="D7" s="561" t="s">
        <v>550</v>
      </c>
      <c r="P7" s="105"/>
      <c r="Q7" s="105"/>
    </row>
    <row r="8" spans="2:17" s="104" customFormat="1" ht="30" customHeight="1">
      <c r="D8" s="566"/>
      <c r="P8" s="105"/>
      <c r="Q8" s="105"/>
    </row>
    <row r="9" spans="2:17" s="2" customFormat="1" ht="24.75" customHeight="1">
      <c r="B9" s="118" t="s">
        <v>410</v>
      </c>
      <c r="C9" s="17"/>
      <c r="D9" s="448">
        <v>2017</v>
      </c>
    </row>
    <row r="10" spans="2:17" s="17" customFormat="1" ht="16.5" customHeight="1"/>
    <row r="11" spans="2:17" s="17" customFormat="1" ht="36.75" customHeight="1">
      <c r="B11" s="1254" t="s">
        <v>562</v>
      </c>
      <c r="C11" s="1254"/>
      <c r="D11" s="1254"/>
      <c r="E11" s="1254"/>
      <c r="F11" s="1254"/>
      <c r="G11" s="1254"/>
      <c r="H11" s="1254"/>
      <c r="I11" s="1254"/>
      <c r="J11" s="1254"/>
      <c r="K11" s="1254"/>
      <c r="L11" s="1254"/>
      <c r="M11" s="1254"/>
      <c r="N11" s="606"/>
      <c r="O11" s="606"/>
      <c r="P11" s="606"/>
      <c r="Q11" s="606"/>
    </row>
    <row r="12" spans="2:17" s="2" customFormat="1" ht="15.75" customHeight="1">
      <c r="D12" s="20"/>
    </row>
    <row r="13" spans="2:17" s="17" customFormat="1" ht="48" customHeight="1">
      <c r="C13" s="240" t="str">
        <f>'1.  LRAMVA Summary'!R52</f>
        <v>Total</v>
      </c>
      <c r="D13" s="240" t="str">
        <f>'1.  LRAMVA Summary'!D52</f>
        <v>Residential</v>
      </c>
      <c r="E13" s="240" t="str">
        <f>'1.  LRAMVA Summary'!E52</f>
        <v>GS&lt;50 kW</v>
      </c>
      <c r="F13" s="240" t="str">
        <f>'1.  LRAMVA Summary'!F52</f>
        <v>General Service 50 to 999 kW</v>
      </c>
      <c r="G13" s="240" t="str">
        <f>'1.  LRAMVA Summary'!G52</f>
        <v>General Service 1,000 to 4,999 kW</v>
      </c>
      <c r="H13" s="240" t="str">
        <f>'1.  LRAMVA Summary'!H52</f>
        <v>Large Use</v>
      </c>
      <c r="I13" s="240" t="str">
        <f>'1.  LRAMVA Summary'!I52</f>
        <v>Unmetered Scattered Load</v>
      </c>
      <c r="J13" s="240" t="str">
        <f>'1.  LRAMVA Summary'!J52</f>
        <v>Sentinel Lighting</v>
      </c>
      <c r="K13" s="240" t="str">
        <f>'1.  LRAMVA Summary'!K52</f>
        <v>Street Lighting</v>
      </c>
      <c r="L13" s="240" t="str">
        <f>'1.  LRAMVA Summary'!L52</f>
        <v/>
      </c>
      <c r="M13" s="240" t="str">
        <f>'1.  LRAMVA Summary'!M52</f>
        <v/>
      </c>
      <c r="N13" s="240" t="str">
        <f>'1.  LRAMVA Summary'!N52</f>
        <v/>
      </c>
      <c r="O13" s="240" t="str">
        <f>'1.  LRAMVA Summary'!O52</f>
        <v/>
      </c>
      <c r="P13" s="240" t="str">
        <f>'1.  LRAMVA Summary'!P52</f>
        <v/>
      </c>
      <c r="Q13" s="240" t="str">
        <f>'1.  LRAMVA Summary'!Q52</f>
        <v/>
      </c>
    </row>
    <row r="14" spans="2:17" s="2" customFormat="1" ht="15.75" customHeight="1">
      <c r="B14" s="82"/>
      <c r="C14" s="570"/>
      <c r="D14" s="571" t="str">
        <f>'1.  LRAMVA Summary'!D53</f>
        <v>kWh</v>
      </c>
      <c r="E14" s="571" t="str">
        <f>'1.  LRAMVA Summary'!E53</f>
        <v>kWh</v>
      </c>
      <c r="F14" s="571" t="str">
        <f>'1.  LRAMVA Summary'!F53</f>
        <v>kW</v>
      </c>
      <c r="G14" s="571" t="str">
        <f>'1.  LRAMVA Summary'!G53</f>
        <v>kW</v>
      </c>
      <c r="H14" s="571" t="str">
        <f>'1.  LRAMVA Summary'!H53</f>
        <v>kW</v>
      </c>
      <c r="I14" s="571" t="str">
        <f>'1.  LRAMVA Summary'!I53</f>
        <v>kWh</v>
      </c>
      <c r="J14" s="571" t="str">
        <f>'1.  LRAMVA Summary'!J53</f>
        <v>kW</v>
      </c>
      <c r="K14" s="571" t="str">
        <f>'1.  LRAMVA Summary'!K53</f>
        <v>kW</v>
      </c>
      <c r="L14" s="571">
        <f>'1.  LRAMVA Summary'!L53</f>
        <v>0</v>
      </c>
      <c r="M14" s="571">
        <f>'1.  LRAMVA Summary'!M53</f>
        <v>0</v>
      </c>
      <c r="N14" s="571">
        <f>'1.  LRAMVA Summary'!N53</f>
        <v>0</v>
      </c>
      <c r="O14" s="571">
        <f>'1.  LRAMVA Summary'!O53</f>
        <v>0</v>
      </c>
      <c r="P14" s="571">
        <f>'1.  LRAMVA Summary'!P53</f>
        <v>0</v>
      </c>
      <c r="Q14" s="572">
        <f>'1.  LRAMVA Summary'!Q53</f>
        <v>0</v>
      </c>
    </row>
    <row r="15" spans="2:17" s="449" customFormat="1" ht="15.75" customHeight="1">
      <c r="B15" s="454" t="s">
        <v>26</v>
      </c>
      <c r="C15" s="617">
        <f>SUM(D15:Q15)</f>
        <v>33013333.333333336</v>
      </c>
      <c r="D15" s="444">
        <f>[2]Sheet1!$C$108</f>
        <v>4365765.92957245</v>
      </c>
      <c r="E15" s="444">
        <f>[2]Sheet1!$C$109</f>
        <v>1133690.8300986523</v>
      </c>
      <c r="F15" s="444">
        <f>[2]Sheet1!$C$110</f>
        <v>3401072.4902959564</v>
      </c>
      <c r="G15" s="444">
        <f>[2]Sheet1!$C$111</f>
        <v>728801.24792056216</v>
      </c>
      <c r="H15" s="444">
        <f>[2]Sheet1!$C$112</f>
        <v>22538608.051695611</v>
      </c>
      <c r="I15" s="444">
        <f>[2]Sheet1!$C$113</f>
        <v>0</v>
      </c>
      <c r="J15" s="444">
        <f>[2]Sheet1!$C$114</f>
        <v>0</v>
      </c>
      <c r="K15" s="444">
        <f>[2]Sheet1!$C$115</f>
        <v>845394.78375010076</v>
      </c>
      <c r="L15" s="444"/>
      <c r="M15" s="444"/>
      <c r="N15" s="444"/>
      <c r="O15" s="444"/>
      <c r="P15" s="445"/>
      <c r="Q15" s="445"/>
    </row>
    <row r="16" spans="2:17" s="449" customFormat="1" ht="15.75" customHeight="1">
      <c r="B16" s="454" t="s">
        <v>27</v>
      </c>
      <c r="C16" s="617">
        <f>SUM(D16:Q16)</f>
        <v>53192.699118761389</v>
      </c>
      <c r="D16" s="443"/>
      <c r="E16" s="443"/>
      <c r="F16" s="721">
        <f>[2]Sheet1!$D$110</f>
        <v>8871.3761118055845</v>
      </c>
      <c r="G16" s="721">
        <f>[2]Sheet1!$D$111</f>
        <v>1545.7177676787485</v>
      </c>
      <c r="H16" s="721">
        <f>[2]Sheet1!$D$112</f>
        <v>40431.832780544399</v>
      </c>
      <c r="I16" s="443"/>
      <c r="J16" s="721">
        <f>[2]Sheet1!$D$114</f>
        <v>0</v>
      </c>
      <c r="K16" s="722">
        <f>[2]Sheet1!$D$115</f>
        <v>2343.7724587326593</v>
      </c>
      <c r="L16" s="445"/>
      <c r="M16" s="445"/>
      <c r="N16" s="445"/>
      <c r="O16" s="445"/>
      <c r="P16" s="445"/>
      <c r="Q16" s="445"/>
    </row>
    <row r="17" spans="2:17" s="17" customFormat="1" ht="15.75" customHeight="1"/>
    <row r="18" spans="2:17" s="25" customFormat="1" ht="15.75" customHeight="1">
      <c r="B18" s="188" t="s">
        <v>450</v>
      </c>
      <c r="C18" s="189"/>
      <c r="D18" s="189">
        <f t="shared" ref="D18:E18" si="0">IF(D14="kw",HLOOKUP(D14,D14:D16,3,FALSE),HLOOKUP(D14,D14:D16,2,FALSE))</f>
        <v>4365765.92957245</v>
      </c>
      <c r="E18" s="189">
        <f t="shared" si="0"/>
        <v>1133690.8300986523</v>
      </c>
      <c r="F18" s="189">
        <f>IF(F14="kw",HLOOKUP(F14,F14:F16,3,FALSE),HLOOKUP(F14,F14:F16,2,FALSE))</f>
        <v>8871.3761118055845</v>
      </c>
      <c r="G18" s="189">
        <f t="shared" ref="G18:Q18" si="1">IF(G14="kw",HLOOKUP(G14,G14:G16,3,FALSE),HLOOKUP(G14,G14:G16,2,FALSE))</f>
        <v>1545.7177676787485</v>
      </c>
      <c r="H18" s="189">
        <f t="shared" si="1"/>
        <v>40431.832780544399</v>
      </c>
      <c r="I18" s="189">
        <f t="shared" si="1"/>
        <v>0</v>
      </c>
      <c r="J18" s="189">
        <f t="shared" si="1"/>
        <v>0</v>
      </c>
      <c r="K18" s="189">
        <f t="shared" si="1"/>
        <v>2343.7724587326593</v>
      </c>
      <c r="L18" s="189">
        <f t="shared" si="1"/>
        <v>0</v>
      </c>
      <c r="M18" s="189">
        <f t="shared" si="1"/>
        <v>0</v>
      </c>
      <c r="N18" s="189">
        <f t="shared" si="1"/>
        <v>0</v>
      </c>
      <c r="O18" s="189">
        <f t="shared" si="1"/>
        <v>0</v>
      </c>
      <c r="P18" s="189">
        <f t="shared" si="1"/>
        <v>0</v>
      </c>
      <c r="Q18" s="189">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1" customFormat="1" ht="21" customHeight="1">
      <c r="B20" s="453" t="s">
        <v>682</v>
      </c>
      <c r="C20" s="446" t="s">
        <v>697</v>
      </c>
      <c r="D20" s="447"/>
    </row>
    <row r="21" spans="2:17" s="431" customFormat="1" ht="21" customHeight="1">
      <c r="B21" s="453" t="s">
        <v>365</v>
      </c>
      <c r="C21" s="446" t="s">
        <v>696</v>
      </c>
      <c r="D21" s="447"/>
    </row>
    <row r="22" spans="2:17" s="17" customFormat="1" ht="15.75" customHeight="1">
      <c r="B22" s="163"/>
      <c r="C22" s="164"/>
      <c r="D22" s="160"/>
    </row>
    <row r="23" spans="2:17" s="17" customFormat="1" ht="23.25" customHeight="1">
      <c r="B23" s="165"/>
      <c r="C23" s="165"/>
      <c r="D23" s="160"/>
    </row>
    <row r="24" spans="2:17" s="17" customFormat="1" ht="22.5" customHeight="1">
      <c r="B24" s="118" t="s">
        <v>411</v>
      </c>
      <c r="C24" s="118"/>
      <c r="D24" s="448"/>
    </row>
    <row r="25" spans="2:17" s="2" customFormat="1" ht="15.75" customHeight="1">
      <c r="D25" s="20"/>
    </row>
    <row r="26" spans="2:17" s="2" customFormat="1" ht="42" customHeight="1">
      <c r="B26" s="1254" t="s">
        <v>561</v>
      </c>
      <c r="C26" s="1254"/>
      <c r="D26" s="1254"/>
      <c r="E26" s="1254"/>
      <c r="F26" s="1254"/>
      <c r="G26" s="1254"/>
      <c r="H26" s="1254"/>
      <c r="I26" s="1254"/>
      <c r="J26" s="1254"/>
      <c r="K26" s="1254"/>
      <c r="L26" s="1254"/>
      <c r="M26" s="1254"/>
      <c r="N26" s="606"/>
      <c r="O26" s="606"/>
      <c r="P26" s="606"/>
      <c r="Q26" s="606"/>
    </row>
    <row r="27" spans="2:17" s="2" customFormat="1" ht="15.75" customHeight="1">
      <c r="D27" s="20"/>
    </row>
    <row r="28" spans="2:17" s="17" customFormat="1" ht="44.25" customHeight="1">
      <c r="C28" s="240" t="str">
        <f>'1.  LRAMVA Summary'!R52</f>
        <v>Total</v>
      </c>
      <c r="D28" s="240" t="str">
        <f>'1.  LRAMVA Summary'!D52</f>
        <v>Residential</v>
      </c>
      <c r="E28" s="240" t="str">
        <f>'1.  LRAMVA Summary'!E52</f>
        <v>GS&lt;50 kW</v>
      </c>
      <c r="F28" s="240" t="str">
        <f>'1.  LRAMVA Summary'!F52</f>
        <v>General Service 50 to 999 kW</v>
      </c>
      <c r="G28" s="240" t="str">
        <f>'1.  LRAMVA Summary'!G52</f>
        <v>General Service 1,000 to 4,999 kW</v>
      </c>
      <c r="H28" s="240" t="str">
        <f>'1.  LRAMVA Summary'!H52</f>
        <v>Large Use</v>
      </c>
      <c r="I28" s="240" t="str">
        <f>'1.  LRAMVA Summary'!I52</f>
        <v>Unmetered Scattered Load</v>
      </c>
      <c r="J28" s="240" t="str">
        <f>'1.  LRAMVA Summary'!J52</f>
        <v>Sentinel Lighting</v>
      </c>
      <c r="K28" s="240" t="str">
        <f>'1.  LRAMVA Summary'!K52</f>
        <v>Street Lighting</v>
      </c>
      <c r="L28" s="240" t="str">
        <f>'1.  LRAMVA Summary'!L52</f>
        <v/>
      </c>
      <c r="M28" s="240" t="str">
        <f>'1.  LRAMVA Summary'!M52</f>
        <v/>
      </c>
      <c r="N28" s="240" t="str">
        <f>'1.  LRAMVA Summary'!N52</f>
        <v/>
      </c>
      <c r="O28" s="240" t="str">
        <f>'1.  LRAMVA Summary'!O52</f>
        <v/>
      </c>
      <c r="P28" s="240" t="str">
        <f>'1.  LRAMVA Summary'!P52</f>
        <v/>
      </c>
      <c r="Q28" s="240" t="str">
        <f>'1.  LRAMVA Summary'!Q52</f>
        <v/>
      </c>
    </row>
    <row r="29" spans="2:17" s="2" customFormat="1" ht="15.75" customHeight="1">
      <c r="B29" s="82"/>
      <c r="C29" s="570"/>
      <c r="D29" s="571" t="str">
        <f>'1.  LRAMVA Summary'!D53</f>
        <v>kWh</v>
      </c>
      <c r="E29" s="571" t="str">
        <f>'1.  LRAMVA Summary'!E53</f>
        <v>kWh</v>
      </c>
      <c r="F29" s="571" t="str">
        <f>'1.  LRAMVA Summary'!F53</f>
        <v>kW</v>
      </c>
      <c r="G29" s="571" t="str">
        <f>'1.  LRAMVA Summary'!G53</f>
        <v>kW</v>
      </c>
      <c r="H29" s="571" t="str">
        <f>'1.  LRAMVA Summary'!H53</f>
        <v>kW</v>
      </c>
      <c r="I29" s="571" t="str">
        <f>'1.  LRAMVA Summary'!I53</f>
        <v>kWh</v>
      </c>
      <c r="J29" s="571" t="str">
        <f>'1.  LRAMVA Summary'!J53</f>
        <v>kW</v>
      </c>
      <c r="K29" s="571" t="str">
        <f>'1.  LRAMVA Summary'!K53</f>
        <v>kW</v>
      </c>
      <c r="L29" s="571">
        <f>'1.  LRAMVA Summary'!L53</f>
        <v>0</v>
      </c>
      <c r="M29" s="571">
        <f>'1.  LRAMVA Summary'!M53</f>
        <v>0</v>
      </c>
      <c r="N29" s="571">
        <f>'1.  LRAMVA Summary'!N53</f>
        <v>0</v>
      </c>
      <c r="O29" s="571">
        <f>'1.  LRAMVA Summary'!O53</f>
        <v>0</v>
      </c>
      <c r="P29" s="571">
        <f>'1.  LRAMVA Summary'!P53</f>
        <v>0</v>
      </c>
      <c r="Q29" s="572">
        <f>'1.  LRAMVA Summary'!Q53</f>
        <v>0</v>
      </c>
    </row>
    <row r="30" spans="2:17" s="449" customFormat="1" ht="15.75" customHeight="1">
      <c r="B30" s="454" t="s">
        <v>26</v>
      </c>
      <c r="C30" s="617">
        <f>SUM(D30:Q30)</f>
        <v>0</v>
      </c>
      <c r="D30" s="455"/>
      <c r="E30" s="455"/>
      <c r="F30" s="455"/>
      <c r="G30" s="455"/>
      <c r="H30" s="455"/>
      <c r="I30" s="455"/>
      <c r="J30" s="455"/>
      <c r="K30" s="455"/>
      <c r="L30" s="455"/>
      <c r="M30" s="455"/>
      <c r="N30" s="455"/>
      <c r="O30" s="455"/>
      <c r="P30" s="455"/>
      <c r="Q30" s="445"/>
    </row>
    <row r="31" spans="2:17" s="456" customFormat="1" ht="15" customHeight="1">
      <c r="B31" s="454" t="s">
        <v>27</v>
      </c>
      <c r="C31" s="617">
        <f>SUM(D31:Q31)</f>
        <v>0</v>
      </c>
      <c r="D31" s="443"/>
      <c r="E31" s="443"/>
      <c r="F31" s="443"/>
      <c r="G31" s="443"/>
      <c r="H31" s="443"/>
      <c r="I31" s="443"/>
      <c r="J31" s="443"/>
      <c r="K31" s="445"/>
      <c r="L31" s="445"/>
      <c r="M31" s="445"/>
      <c r="N31" s="445"/>
      <c r="O31" s="445"/>
      <c r="P31" s="445"/>
      <c r="Q31" s="445"/>
    </row>
    <row r="32" spans="2:17" s="17" customFormat="1" ht="15.75" customHeight="1"/>
    <row r="33" spans="2:32" s="25" customFormat="1" ht="15.75" customHeight="1">
      <c r="B33" s="188" t="s">
        <v>450</v>
      </c>
      <c r="C33" s="189"/>
      <c r="D33" s="189">
        <f>IF(D29="kw",HLOOKUP(D29,D29:D31,3,FALSE),HLOOKUP(D29,D29:D31,2,FALSE))</f>
        <v>0</v>
      </c>
      <c r="E33" s="189">
        <f>IF(E29="kw",HLOOKUP(E29,E29:E31,3,FALSE),HLOOKUP(E29,E29:E31,2,FALSE))</f>
        <v>0</v>
      </c>
      <c r="F33" s="189">
        <f>IF(F29="kw",HLOOKUP(F29,F29:F31,3,FALSE),HLOOKUP(F29,F29:F31,2,FALSE))</f>
        <v>0</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3" t="s">
        <v>682</v>
      </c>
      <c r="C35" s="446"/>
      <c r="D35" s="447"/>
      <c r="E35" s="93"/>
      <c r="F35" s="93"/>
      <c r="G35" s="93"/>
      <c r="H35" s="93"/>
      <c r="I35" s="93"/>
      <c r="J35" s="93"/>
      <c r="K35" s="93"/>
      <c r="L35" s="93"/>
      <c r="M35" s="93"/>
      <c r="N35" s="93"/>
      <c r="O35" s="93"/>
      <c r="P35" s="93"/>
      <c r="Q35" s="93"/>
    </row>
    <row r="36" spans="2:32" s="431" customFormat="1" ht="21" customHeight="1">
      <c r="B36" s="453" t="s">
        <v>365</v>
      </c>
      <c r="C36" s="446" t="s">
        <v>412</v>
      </c>
      <c r="D36" s="447"/>
    </row>
    <row r="37" spans="2:32" s="17" customFormat="1" ht="15.75" customHeight="1">
      <c r="B37" s="163"/>
      <c r="C37" s="164"/>
      <c r="D37" s="160"/>
      <c r="R37" s="160"/>
    </row>
    <row r="38" spans="2:32" s="17" customFormat="1" ht="15.75" customHeight="1">
      <c r="B38" s="163"/>
      <c r="C38" s="163"/>
      <c r="D38" s="160"/>
      <c r="R38" s="160"/>
    </row>
    <row r="39" spans="2:32" s="20" customFormat="1" ht="15.75">
      <c r="B39" s="118" t="s">
        <v>452</v>
      </c>
      <c r="C39" s="35"/>
      <c r="D39" s="34"/>
      <c r="E39" s="39"/>
      <c r="F39" s="40"/>
    </row>
    <row r="40" spans="2:32" s="70" customFormat="1" ht="39" customHeight="1">
      <c r="B40" s="1254" t="s">
        <v>616</v>
      </c>
      <c r="C40" s="1254"/>
      <c r="D40" s="1254"/>
      <c r="E40" s="1254"/>
      <c r="F40" s="1254"/>
      <c r="G40" s="1254"/>
      <c r="H40" s="1254"/>
      <c r="I40" s="1254"/>
      <c r="J40" s="1254"/>
      <c r="K40" s="1254"/>
      <c r="L40" s="1254"/>
      <c r="M40" s="1254"/>
      <c r="N40" s="606"/>
      <c r="O40" s="606"/>
      <c r="P40" s="606"/>
      <c r="Q40" s="606"/>
    </row>
    <row r="41" spans="2:32" s="2" customFormat="1" ht="16.5" customHeight="1">
      <c r="B41" s="10"/>
      <c r="C41" s="10"/>
      <c r="D41" s="22"/>
      <c r="E41" s="20"/>
      <c r="F41" s="20"/>
      <c r="G41" s="20"/>
      <c r="R41" s="20"/>
    </row>
    <row r="42" spans="2:32" s="17" customFormat="1" ht="56.25" customHeight="1">
      <c r="B42" s="240" t="s">
        <v>233</v>
      </c>
      <c r="C42" s="240" t="s">
        <v>613</v>
      </c>
      <c r="D42" s="240" t="str">
        <f>'1.  LRAMVA Summary'!D52</f>
        <v>Residential</v>
      </c>
      <c r="E42" s="240" t="str">
        <f>'1.  LRAMVA Summary'!E52</f>
        <v>GS&lt;50 kW</v>
      </c>
      <c r="F42" s="240" t="str">
        <f>'1.  LRAMVA Summary'!F52</f>
        <v>General Service 50 to 999 kW</v>
      </c>
      <c r="G42" s="240" t="str">
        <f>'1.  LRAMVA Summary'!G52</f>
        <v>General Service 1,000 to 4,999 kW</v>
      </c>
      <c r="H42" s="240" t="str">
        <f>'1.  LRAMVA Summary'!H52</f>
        <v>Large Use</v>
      </c>
      <c r="I42" s="240" t="str">
        <f>'1.  LRAMVA Summary'!I52</f>
        <v>Unmetered Scattered Load</v>
      </c>
      <c r="J42" s="240" t="str">
        <f>'1.  LRAMVA Summary'!J52</f>
        <v>Sentinel Lighting</v>
      </c>
      <c r="K42" s="240" t="str">
        <f>'1.  LRAMVA Summary'!K52</f>
        <v>Street Lighting</v>
      </c>
      <c r="L42" s="240" t="str">
        <f>'1.  LRAMVA Summary'!L52</f>
        <v/>
      </c>
      <c r="M42" s="240" t="str">
        <f>'1.  LRAMVA Summary'!M52</f>
        <v/>
      </c>
      <c r="N42" s="240" t="str">
        <f>'1.  LRAMVA Summary'!N52</f>
        <v/>
      </c>
      <c r="O42" s="240" t="str">
        <f>'1.  LRAMVA Summary'!O52</f>
        <v/>
      </c>
      <c r="P42" s="240" t="str">
        <f>'1.  LRAMVA Summary'!P52</f>
        <v/>
      </c>
      <c r="Q42" s="240" t="str">
        <f>'1.  LRAMVA Summary'!Q52</f>
        <v/>
      </c>
      <c r="R42" s="190"/>
    </row>
    <row r="43" spans="2:32" s="143" customFormat="1" ht="18" customHeight="1">
      <c r="B43" s="573"/>
      <c r="C43" s="574"/>
      <c r="D43" s="575" t="str">
        <f>'1.  LRAMVA Summary'!D53</f>
        <v>kWh</v>
      </c>
      <c r="E43" s="575" t="str">
        <f>'1.  LRAMVA Summary'!E53</f>
        <v>kWh</v>
      </c>
      <c r="F43" s="575" t="str">
        <f>'1.  LRAMVA Summary'!F53</f>
        <v>kW</v>
      </c>
      <c r="G43" s="575" t="str">
        <f>'1.  LRAMVA Summary'!G53</f>
        <v>kW</v>
      </c>
      <c r="H43" s="575" t="str">
        <f>'1.  LRAMVA Summary'!H53</f>
        <v>kW</v>
      </c>
      <c r="I43" s="575" t="str">
        <f>'1.  LRAMVA Summary'!I53</f>
        <v>kWh</v>
      </c>
      <c r="J43" s="575" t="str">
        <f>'1.  LRAMVA Summary'!J53</f>
        <v>kW</v>
      </c>
      <c r="K43" s="575" t="str">
        <f>'1.  LRAMVA Summary'!K53</f>
        <v>kW</v>
      </c>
      <c r="L43" s="575">
        <f>'1.  LRAMVA Summary'!L53</f>
        <v>0</v>
      </c>
      <c r="M43" s="575">
        <f>'1.  LRAMVA Summary'!M53</f>
        <v>0</v>
      </c>
      <c r="N43" s="575">
        <f>'1.  LRAMVA Summary'!N53</f>
        <v>0</v>
      </c>
      <c r="O43" s="575">
        <f>'1.  LRAMVA Summary'!O53</f>
        <v>0</v>
      </c>
      <c r="P43" s="575">
        <f>'1.  LRAMVA Summary'!P53</f>
        <v>0</v>
      </c>
      <c r="Q43" s="576">
        <f>'1.  LRAMVA Summary'!Q53</f>
        <v>0</v>
      </c>
      <c r="R43" s="166"/>
    </row>
    <row r="44" spans="2:32" s="17" customFormat="1" ht="15.75">
      <c r="B44" s="167">
        <v>2011</v>
      </c>
      <c r="C44" s="526"/>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75">
      <c r="B45" s="167">
        <v>2012</v>
      </c>
      <c r="C45" s="526"/>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75">
      <c r="B46" s="168">
        <v>2013</v>
      </c>
      <c r="C46" s="526"/>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75">
      <c r="B47" s="168">
        <v>2014</v>
      </c>
      <c r="C47" s="526"/>
      <c r="D47" s="187">
        <f t="shared" ref="D47:Q47" si="6">IF(ISBLANK($C$47),0,IF($C$47=$D$9,HLOOKUP(D43,D14:D18,5,FALSE),HLOOKUP(D43,D29:D33,5,FALSE)))</f>
        <v>0</v>
      </c>
      <c r="E47" s="187">
        <f t="shared" si="6"/>
        <v>0</v>
      </c>
      <c r="F47" s="187">
        <f t="shared" si="6"/>
        <v>0</v>
      </c>
      <c r="G47" s="187">
        <f t="shared" si="6"/>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75">
      <c r="B48" s="168">
        <v>2015</v>
      </c>
      <c r="C48" s="526"/>
      <c r="D48" s="187">
        <f t="shared" ref="D48:Q48" si="7">IF(ISBLANK($C$48),0,IF($C$48=$D$9,HLOOKUP(D43,D14:D18,5,FALSE),HLOOKUP(D43,D29:D33,5,FALSE)))</f>
        <v>0</v>
      </c>
      <c r="E48" s="187">
        <f t="shared" si="7"/>
        <v>0</v>
      </c>
      <c r="F48" s="187">
        <f t="shared" si="7"/>
        <v>0</v>
      </c>
      <c r="G48" s="187">
        <f t="shared" si="7"/>
        <v>0</v>
      </c>
      <c r="H48" s="187">
        <f t="shared" si="7"/>
        <v>0</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75">
      <c r="B49" s="168">
        <v>2016</v>
      </c>
      <c r="C49" s="526"/>
      <c r="D49" s="187">
        <f t="shared" ref="D49:Q49" si="8">IF(ISBLANK($C$49),0,IF($C$49=$D$9,HLOOKUP(D43,D14:D18,5,FALSE),HLOOKUP(D43,D29:D33,5,FALSE)))</f>
        <v>0</v>
      </c>
      <c r="E49" s="187">
        <f t="shared" si="8"/>
        <v>0</v>
      </c>
      <c r="F49" s="187">
        <f t="shared" si="8"/>
        <v>0</v>
      </c>
      <c r="G49" s="187">
        <f t="shared" si="8"/>
        <v>0</v>
      </c>
      <c r="H49" s="187">
        <f t="shared" si="8"/>
        <v>0</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75">
      <c r="B50" s="168">
        <v>2017</v>
      </c>
      <c r="C50" s="526">
        <v>2017</v>
      </c>
      <c r="D50" s="187">
        <f t="shared" ref="D50:I50" si="9">IF(ISBLANK($C$50),0,IF($C$50=$D$9,HLOOKUP(D43,D14:D18,5,FALSE),HLOOKUP(D43,D29:D33,5,FALSE)))</f>
        <v>4365765.92957245</v>
      </c>
      <c r="E50" s="187">
        <f t="shared" si="9"/>
        <v>1133690.8300986523</v>
      </c>
      <c r="F50" s="187">
        <f t="shared" si="9"/>
        <v>8871.3761118055845</v>
      </c>
      <c r="G50" s="187">
        <f t="shared" si="9"/>
        <v>1545.7177676787485</v>
      </c>
      <c r="H50" s="187">
        <f t="shared" si="9"/>
        <v>40431.832780544399</v>
      </c>
      <c r="I50" s="187">
        <f t="shared" si="9"/>
        <v>0</v>
      </c>
      <c r="J50" s="187">
        <f t="shared" ref="J50:Q50" si="10">IF(ISBLANK($C$50),0,IF($C$50=$D$9,HLOOKUP(J43,J14:J18,5,FALSE),HLOOKUP(J43,J29:J33,5,FALSE)))</f>
        <v>0</v>
      </c>
      <c r="K50" s="187">
        <f t="shared" si="10"/>
        <v>2343.7724587326593</v>
      </c>
      <c r="L50" s="187">
        <f t="shared" si="10"/>
        <v>0</v>
      </c>
      <c r="M50" s="187">
        <f t="shared" si="10"/>
        <v>0</v>
      </c>
      <c r="N50" s="187">
        <f t="shared" si="10"/>
        <v>0</v>
      </c>
      <c r="O50" s="187">
        <f t="shared" si="10"/>
        <v>0</v>
      </c>
      <c r="P50" s="187">
        <f t="shared" si="10"/>
        <v>0</v>
      </c>
      <c r="Q50" s="187">
        <f t="shared" si="10"/>
        <v>0</v>
      </c>
      <c r="R50" s="160"/>
      <c r="AF50" s="160"/>
    </row>
    <row r="51" spans="2:32" s="17" customFormat="1" ht="15.75" hidden="1">
      <c r="B51" s="168">
        <v>2018</v>
      </c>
      <c r="C51" s="526"/>
      <c r="D51" s="187">
        <f t="shared" ref="D51:Q51" si="11">IF(ISBLANK($C$51),0,IF($C$51=$D$9,HLOOKUP(D43,D14:D18,5,FALSE),HLOOKUP(D43,D29:D33,5,FALSE)))</f>
        <v>0</v>
      </c>
      <c r="E51" s="187">
        <f t="shared" si="11"/>
        <v>0</v>
      </c>
      <c r="F51" s="187">
        <f t="shared" si="11"/>
        <v>0</v>
      </c>
      <c r="G51" s="187">
        <f t="shared" si="11"/>
        <v>0</v>
      </c>
      <c r="H51" s="187">
        <f t="shared" si="11"/>
        <v>0</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75" hidden="1">
      <c r="B52" s="168">
        <v>2019</v>
      </c>
      <c r="C52" s="526"/>
      <c r="D52" s="187">
        <f t="shared" ref="D52:Q52" si="12">IF(ISBLANK($C$52),0,IF($C$52=$D$9,HLOOKUP(D43,D14:D18,5,FALSE),HLOOKUP(D43,D29:D33,5,FALSE)))</f>
        <v>0</v>
      </c>
      <c r="E52" s="187">
        <f t="shared" si="12"/>
        <v>0</v>
      </c>
      <c r="F52" s="187">
        <f t="shared" si="12"/>
        <v>0</v>
      </c>
      <c r="G52" s="187">
        <f t="shared" si="12"/>
        <v>0</v>
      </c>
      <c r="H52" s="187">
        <f t="shared" si="12"/>
        <v>0</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75" hidden="1">
      <c r="B53" s="168">
        <v>2020</v>
      </c>
      <c r="C53" s="526"/>
      <c r="D53" s="187">
        <f t="shared" ref="D53:Q53" si="13">IF(ISBLANK($C$53),0,IF($C$53=$D$9,HLOOKUP(D43,D14:D18,5,FALSE),HLOOKUP(D43,D29:D33,5,FALSE)))</f>
        <v>0</v>
      </c>
      <c r="E53" s="187">
        <f t="shared" si="13"/>
        <v>0</v>
      </c>
      <c r="F53" s="187">
        <f t="shared" si="13"/>
        <v>0</v>
      </c>
      <c r="G53" s="187">
        <f t="shared" si="13"/>
        <v>0</v>
      </c>
      <c r="H53" s="187">
        <f t="shared" si="13"/>
        <v>0</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431" customFormat="1" ht="21" customHeight="1">
      <c r="B54" s="446" t="s">
        <v>535</v>
      </c>
      <c r="C54" s="457"/>
      <c r="D54" s="458"/>
      <c r="E54" s="459"/>
      <c r="F54" s="459"/>
      <c r="G54" s="459"/>
      <c r="H54" s="459"/>
      <c r="I54" s="459"/>
      <c r="J54" s="459"/>
      <c r="K54" s="459"/>
      <c r="L54" s="459"/>
      <c r="M54" s="459"/>
      <c r="N54" s="459"/>
      <c r="O54" s="459"/>
      <c r="P54" s="459"/>
      <c r="Q54" s="458"/>
      <c r="R54" s="450"/>
    </row>
    <row r="55" spans="2:32" s="17" customFormat="1" ht="15.75" customHeight="1">
      <c r="B55" s="165"/>
      <c r="C55" s="165"/>
      <c r="D55" s="160"/>
    </row>
    <row r="56" spans="2:32" s="17" customFormat="1" ht="15.75" customHeight="1">
      <c r="B56" s="165"/>
      <c r="C56" s="165"/>
      <c r="D56" s="160"/>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70" zoomScaleNormal="70" workbookViewId="0">
      <pane ySplit="14" topLeftCell="A15" activePane="bottomLeft" state="frozen"/>
      <selection pane="bottomLeft" activeCell="L146" sqref="L146"/>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1260" t="s">
        <v>170</v>
      </c>
      <c r="C4" s="85" t="s">
        <v>174</v>
      </c>
      <c r="D4" s="85"/>
      <c r="E4" s="49"/>
    </row>
    <row r="5" spans="1:26" s="18" customFormat="1" ht="26.25" hidden="1" customHeight="1" outlineLevel="1" thickBot="1">
      <c r="A5" s="4"/>
      <c r="B5" s="1260"/>
      <c r="C5" s="86" t="s">
        <v>171</v>
      </c>
      <c r="D5" s="86"/>
      <c r="E5" s="49"/>
    </row>
    <row r="6" spans="1:26" ht="26.25" hidden="1" customHeight="1" outlineLevel="1" thickBot="1">
      <c r="B6" s="1260"/>
      <c r="C6" s="1263" t="s">
        <v>550</v>
      </c>
      <c r="D6" s="1264"/>
      <c r="F6" s="18"/>
      <c r="M6" s="6"/>
      <c r="N6" s="6"/>
      <c r="O6" s="6"/>
      <c r="P6" s="6"/>
      <c r="Q6" s="6"/>
      <c r="R6" s="6"/>
      <c r="S6" s="6"/>
      <c r="T6" s="6"/>
      <c r="U6" s="6"/>
      <c r="V6" s="6"/>
      <c r="W6" s="6"/>
      <c r="X6" s="6"/>
      <c r="Y6" s="6"/>
      <c r="Z6" s="6"/>
    </row>
    <row r="7" spans="1:26" s="18" customFormat="1" ht="26.25" hidden="1" customHeight="1" outlineLevel="1">
      <c r="A7" s="4"/>
      <c r="B7" s="532"/>
      <c r="M7" s="6"/>
      <c r="N7" s="6"/>
      <c r="O7" s="6"/>
      <c r="P7" s="6"/>
      <c r="Q7" s="6"/>
      <c r="R7" s="6"/>
      <c r="S7" s="6"/>
      <c r="T7" s="6"/>
      <c r="U7" s="6"/>
      <c r="V7" s="6"/>
      <c r="W7" s="6"/>
      <c r="X7" s="6"/>
      <c r="Y7" s="6"/>
      <c r="Z7" s="6"/>
    </row>
    <row r="8" spans="1:26" s="18" customFormat="1" ht="19.5" hidden="1" customHeight="1" outlineLevel="1">
      <c r="A8" s="4"/>
      <c r="B8" s="532" t="s">
        <v>526</v>
      </c>
      <c r="C8" s="586" t="s">
        <v>481</v>
      </c>
      <c r="D8" s="585"/>
      <c r="M8" s="6"/>
      <c r="N8" s="6"/>
      <c r="O8" s="6"/>
      <c r="P8" s="6"/>
      <c r="Q8" s="6"/>
      <c r="R8" s="6"/>
      <c r="S8" s="6"/>
      <c r="T8" s="6"/>
      <c r="U8" s="6"/>
      <c r="V8" s="6"/>
      <c r="W8" s="6"/>
      <c r="X8" s="6"/>
      <c r="Y8" s="6"/>
      <c r="Z8" s="6"/>
    </row>
    <row r="9" spans="1:26" s="18" customFormat="1" ht="19.5" hidden="1" customHeight="1" outlineLevel="1">
      <c r="A9" s="4"/>
      <c r="B9" s="532"/>
      <c r="C9" s="586" t="s">
        <v>527</v>
      </c>
      <c r="D9" s="585"/>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44"/>
    </row>
    <row r="12" spans="1:26" ht="58.5" customHeight="1">
      <c r="B12" s="1258" t="s">
        <v>624</v>
      </c>
      <c r="C12" s="1258"/>
      <c r="D12" s="1258"/>
      <c r="E12" s="1258"/>
      <c r="F12" s="1258"/>
      <c r="G12" s="1258"/>
      <c r="H12" s="1258"/>
      <c r="I12" s="1258"/>
      <c r="J12" s="1258"/>
      <c r="K12" s="1258"/>
      <c r="L12" s="1258"/>
      <c r="M12" s="1258"/>
      <c r="N12" s="1258"/>
      <c r="O12" s="1258"/>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5"/>
      <c r="C14" s="464" t="s">
        <v>40</v>
      </c>
      <c r="D14" s="465" t="s">
        <v>564</v>
      </c>
      <c r="E14" s="465" t="s">
        <v>565</v>
      </c>
      <c r="F14" s="465" t="s">
        <v>566</v>
      </c>
      <c r="G14" s="465" t="s">
        <v>567</v>
      </c>
      <c r="H14" s="465" t="s">
        <v>568</v>
      </c>
      <c r="I14" s="465" t="s">
        <v>569</v>
      </c>
      <c r="J14" s="465" t="s">
        <v>570</v>
      </c>
      <c r="K14" s="465" t="s">
        <v>698</v>
      </c>
      <c r="L14" s="465" t="s">
        <v>571</v>
      </c>
      <c r="M14" s="465" t="s">
        <v>572</v>
      </c>
      <c r="N14" s="465" t="s">
        <v>573</v>
      </c>
      <c r="O14" s="465" t="s">
        <v>574</v>
      </c>
      <c r="P14" s="7"/>
    </row>
    <row r="15" spans="1:26" s="7" customFormat="1" ht="18.75" customHeight="1">
      <c r="B15" s="466" t="s">
        <v>187</v>
      </c>
      <c r="C15" s="1261"/>
      <c r="D15" s="467">
        <v>2010</v>
      </c>
      <c r="E15" s="467">
        <v>2011</v>
      </c>
      <c r="F15" s="467">
        <v>2012</v>
      </c>
      <c r="G15" s="467">
        <v>2013</v>
      </c>
      <c r="H15" s="467">
        <v>2014</v>
      </c>
      <c r="I15" s="467">
        <v>2015</v>
      </c>
      <c r="J15" s="467">
        <v>2016</v>
      </c>
      <c r="K15" s="467">
        <v>2017</v>
      </c>
      <c r="L15" s="467">
        <v>2018</v>
      </c>
      <c r="M15" s="467">
        <v>2019</v>
      </c>
      <c r="N15" s="467">
        <v>2020</v>
      </c>
      <c r="O15" s="468">
        <v>2021</v>
      </c>
    </row>
    <row r="16" spans="1:26" s="111" customFormat="1" ht="18" customHeight="1">
      <c r="B16" s="469" t="s">
        <v>558</v>
      </c>
      <c r="C16" s="1256"/>
      <c r="D16" s="470"/>
      <c r="E16" s="470"/>
      <c r="F16" s="470"/>
      <c r="G16" s="470"/>
      <c r="H16" s="470"/>
      <c r="I16" s="470"/>
      <c r="J16" s="470"/>
      <c r="K16" s="470">
        <v>0</v>
      </c>
      <c r="L16" s="470"/>
      <c r="M16" s="470"/>
      <c r="N16" s="470"/>
      <c r="O16" s="471"/>
    </row>
    <row r="17" spans="1:15" s="111" customFormat="1" ht="17.25" customHeight="1">
      <c r="B17" s="472" t="s">
        <v>559</v>
      </c>
      <c r="C17" s="1262"/>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3" t="str">
        <f>'1.  LRAMVA Summary'!B29</f>
        <v>Residential</v>
      </c>
      <c r="C18" s="1255" t="str">
        <f>'2. LRAMVA Threshold'!D43</f>
        <v>kWh</v>
      </c>
      <c r="D18" s="46"/>
      <c r="E18" s="46"/>
      <c r="F18" s="46"/>
      <c r="G18" s="46"/>
      <c r="H18" s="46"/>
      <c r="I18" s="46"/>
      <c r="J18" s="46"/>
      <c r="K18" s="46">
        <v>9.7999999999999997E-3</v>
      </c>
      <c r="L18" s="46"/>
      <c r="M18" s="46"/>
      <c r="N18" s="46"/>
      <c r="O18" s="69"/>
    </row>
    <row r="19" spans="1:15" s="7" customFormat="1" ht="15" customHeight="1" outlineLevel="1">
      <c r="B19" s="528" t="s">
        <v>510</v>
      </c>
      <c r="C19" s="1256"/>
      <c r="D19" s="46"/>
      <c r="E19" s="46"/>
      <c r="F19" s="46"/>
      <c r="G19" s="46"/>
      <c r="H19" s="46"/>
      <c r="I19" s="46"/>
      <c r="J19" s="46"/>
      <c r="K19" s="46"/>
      <c r="L19" s="46"/>
      <c r="M19" s="46"/>
      <c r="N19" s="46"/>
      <c r="O19" s="69"/>
    </row>
    <row r="20" spans="1:15" s="7" customFormat="1" ht="15" customHeight="1" outlineLevel="1">
      <c r="B20" s="528" t="s">
        <v>511</v>
      </c>
      <c r="C20" s="1256"/>
      <c r="D20" s="46"/>
      <c r="E20" s="46"/>
      <c r="F20" s="46"/>
      <c r="G20" s="46"/>
      <c r="H20" s="46"/>
      <c r="I20" s="46"/>
      <c r="J20" s="46"/>
      <c r="K20" s="46"/>
      <c r="L20" s="46"/>
      <c r="M20" s="46"/>
      <c r="N20" s="46"/>
      <c r="O20" s="69"/>
    </row>
    <row r="21" spans="1:15" s="7" customFormat="1" ht="15" customHeight="1" outlineLevel="1">
      <c r="B21" s="528" t="s">
        <v>489</v>
      </c>
      <c r="C21" s="1256"/>
      <c r="D21" s="46"/>
      <c r="E21" s="46"/>
      <c r="F21" s="46"/>
      <c r="G21" s="46"/>
      <c r="H21" s="46"/>
      <c r="I21" s="46"/>
      <c r="J21" s="46"/>
      <c r="K21" s="46"/>
      <c r="L21" s="46"/>
      <c r="M21" s="46"/>
      <c r="N21" s="46"/>
      <c r="O21" s="69"/>
    </row>
    <row r="22" spans="1:15" s="7" customFormat="1" ht="14.25" customHeight="1">
      <c r="B22" s="528" t="s">
        <v>512</v>
      </c>
      <c r="C22" s="1257"/>
      <c r="D22" s="65">
        <f>SUM(D18:D21)</f>
        <v>0</v>
      </c>
      <c r="E22" s="65">
        <f>SUM(E18:E21)</f>
        <v>0</v>
      </c>
      <c r="F22" s="65">
        <f>SUM(F18:F21)</f>
        <v>0</v>
      </c>
      <c r="G22" s="65">
        <f t="shared" ref="G22:N22" si="2">SUM(G18:G21)</f>
        <v>0</v>
      </c>
      <c r="H22" s="65">
        <f t="shared" si="2"/>
        <v>0</v>
      </c>
      <c r="I22" s="65">
        <f t="shared" si="2"/>
        <v>0</v>
      </c>
      <c r="J22" s="65">
        <f t="shared" si="2"/>
        <v>0</v>
      </c>
      <c r="K22" s="65">
        <f t="shared" si="2"/>
        <v>9.7999999999999997E-3</v>
      </c>
      <c r="L22" s="65">
        <f t="shared" si="2"/>
        <v>0</v>
      </c>
      <c r="M22" s="65">
        <f t="shared" si="2"/>
        <v>0</v>
      </c>
      <c r="N22" s="65">
        <f t="shared" si="2"/>
        <v>0</v>
      </c>
      <c r="O22" s="76"/>
    </row>
    <row r="23" spans="1:15" s="63" customFormat="1">
      <c r="A23" s="62"/>
      <c r="B23" s="485" t="s">
        <v>513</v>
      </c>
      <c r="C23" s="475"/>
      <c r="D23" s="476"/>
      <c r="E23" s="477">
        <f>ROUND(SUM(D22*E16+E22*E17)/12,4)</f>
        <v>0</v>
      </c>
      <c r="F23" s="477">
        <f>ROUND(SUM(E22*F16+F22*F17)/12,4)</f>
        <v>0</v>
      </c>
      <c r="G23" s="477">
        <f>ROUND(SUM(F22*G16+G22*G17)/12,4)</f>
        <v>0</v>
      </c>
      <c r="H23" s="477">
        <f>ROUND(SUM(G22*H16+H22*H17)/12,4)</f>
        <v>0</v>
      </c>
      <c r="I23" s="477">
        <f>ROUND(SUM(H22*I16+I22*I17)/12,4)</f>
        <v>0</v>
      </c>
      <c r="J23" s="477">
        <f t="shared" ref="J23:N23" si="3">ROUND(SUM(I22*J16+J22*J17)/12,4)</f>
        <v>0</v>
      </c>
      <c r="K23" s="477">
        <f t="shared" si="3"/>
        <v>9.7999999999999997E-3</v>
      </c>
      <c r="L23" s="477">
        <f t="shared" si="3"/>
        <v>0</v>
      </c>
      <c r="M23" s="477">
        <f t="shared" si="3"/>
        <v>0</v>
      </c>
      <c r="N23" s="477">
        <f t="shared" si="3"/>
        <v>0</v>
      </c>
      <c r="O23" s="478"/>
    </row>
    <row r="24" spans="1:15" s="63" customFormat="1">
      <c r="A24" s="62"/>
      <c r="B24" s="474"/>
      <c r="C24" s="479"/>
      <c r="D24" s="476"/>
      <c r="E24" s="477"/>
      <c r="F24" s="477"/>
      <c r="G24" s="477"/>
      <c r="H24" s="477"/>
      <c r="I24" s="477"/>
      <c r="J24" s="477"/>
      <c r="K24" s="477"/>
      <c r="L24" s="480"/>
      <c r="M24" s="480"/>
      <c r="N24" s="480"/>
      <c r="O24" s="478"/>
    </row>
    <row r="25" spans="1:15" s="63" customFormat="1" ht="15.75" customHeight="1">
      <c r="A25" s="62"/>
      <c r="B25" s="596" t="str">
        <f>'1.  LRAMVA Summary'!B30</f>
        <v>GS&lt;50 kW</v>
      </c>
      <c r="C25" s="1255" t="str">
        <f>'2. LRAMVA Threshold'!E43</f>
        <v>kWh</v>
      </c>
      <c r="D25" s="46"/>
      <c r="E25" s="46"/>
      <c r="F25" s="46"/>
      <c r="G25" s="46"/>
      <c r="H25" s="46"/>
      <c r="I25" s="46"/>
      <c r="J25" s="46"/>
      <c r="K25" s="46">
        <v>1.3899999999999999E-2</v>
      </c>
      <c r="L25" s="46"/>
      <c r="M25" s="46"/>
      <c r="N25" s="46"/>
      <c r="O25" s="69"/>
    </row>
    <row r="26" spans="1:15" s="18" customFormat="1" outlineLevel="1">
      <c r="A26" s="4"/>
      <c r="B26" s="528" t="s">
        <v>510</v>
      </c>
      <c r="C26" s="1256"/>
      <c r="D26" s="46"/>
      <c r="E26" s="46"/>
      <c r="F26" s="46"/>
      <c r="G26" s="46"/>
      <c r="H26" s="46"/>
      <c r="I26" s="46"/>
      <c r="J26" s="46"/>
      <c r="K26" s="46"/>
      <c r="L26" s="46"/>
      <c r="M26" s="46"/>
      <c r="N26" s="46"/>
      <c r="O26" s="69"/>
    </row>
    <row r="27" spans="1:15" s="18" customFormat="1" outlineLevel="1">
      <c r="A27" s="4"/>
      <c r="B27" s="528" t="s">
        <v>511</v>
      </c>
      <c r="C27" s="1256"/>
      <c r="D27" s="46"/>
      <c r="E27" s="46"/>
      <c r="F27" s="46"/>
      <c r="G27" s="46"/>
      <c r="H27" s="46"/>
      <c r="I27" s="46"/>
      <c r="J27" s="46"/>
      <c r="K27" s="46"/>
      <c r="L27" s="46"/>
      <c r="M27" s="46"/>
      <c r="N27" s="46"/>
      <c r="O27" s="69"/>
    </row>
    <row r="28" spans="1:15" s="18" customFormat="1" outlineLevel="1">
      <c r="A28" s="4"/>
      <c r="B28" s="528" t="s">
        <v>489</v>
      </c>
      <c r="C28" s="1256"/>
      <c r="D28" s="46"/>
      <c r="E28" s="46"/>
      <c r="F28" s="46"/>
      <c r="G28" s="46"/>
      <c r="H28" s="46"/>
      <c r="I28" s="46"/>
      <c r="J28" s="46"/>
      <c r="K28" s="46"/>
      <c r="L28" s="46"/>
      <c r="M28" s="46"/>
      <c r="N28" s="46"/>
      <c r="O28" s="69"/>
    </row>
    <row r="29" spans="1:15" s="18" customFormat="1">
      <c r="A29" s="4"/>
      <c r="B29" s="528" t="s">
        <v>512</v>
      </c>
      <c r="C29" s="1257"/>
      <c r="D29" s="65">
        <f>SUM(D25:D28)</f>
        <v>0</v>
      </c>
      <c r="E29" s="65">
        <f t="shared" ref="E29:N29" si="4">SUM(E25:E28)</f>
        <v>0</v>
      </c>
      <c r="F29" s="65">
        <f t="shared" si="4"/>
        <v>0</v>
      </c>
      <c r="G29" s="65">
        <f t="shared" si="4"/>
        <v>0</v>
      </c>
      <c r="H29" s="65">
        <f t="shared" si="4"/>
        <v>0</v>
      </c>
      <c r="I29" s="65">
        <f t="shared" si="4"/>
        <v>0</v>
      </c>
      <c r="J29" s="65">
        <f t="shared" si="4"/>
        <v>0</v>
      </c>
      <c r="K29" s="65">
        <f t="shared" si="4"/>
        <v>1.3899999999999999E-2</v>
      </c>
      <c r="L29" s="65">
        <f t="shared" si="4"/>
        <v>0</v>
      </c>
      <c r="M29" s="65">
        <f t="shared" si="4"/>
        <v>0</v>
      </c>
      <c r="N29" s="65">
        <f t="shared" si="4"/>
        <v>0</v>
      </c>
      <c r="O29" s="76"/>
    </row>
    <row r="30" spans="1:15" s="18" customFormat="1">
      <c r="A30" s="4"/>
      <c r="B30" s="485" t="s">
        <v>513</v>
      </c>
      <c r="C30" s="481"/>
      <c r="D30" s="71"/>
      <c r="E30" s="477">
        <f>ROUND(SUM(D29*E16+E29*E17)/12,4)</f>
        <v>0</v>
      </c>
      <c r="F30" s="477">
        <f t="shared" ref="F30:N30" si="5">ROUND(SUM(E29*F16+F29*F17)/12,4)</f>
        <v>0</v>
      </c>
      <c r="G30" s="477">
        <f t="shared" si="5"/>
        <v>0</v>
      </c>
      <c r="H30" s="477">
        <f t="shared" si="5"/>
        <v>0</v>
      </c>
      <c r="I30" s="477">
        <f t="shared" si="5"/>
        <v>0</v>
      </c>
      <c r="J30" s="477">
        <f>ROUND(SUM(I29*J16+J29*J17)/12,4)</f>
        <v>0</v>
      </c>
      <c r="K30" s="477">
        <f t="shared" si="5"/>
        <v>1.3899999999999999E-2</v>
      </c>
      <c r="L30" s="477">
        <f t="shared" si="5"/>
        <v>0</v>
      </c>
      <c r="M30" s="477">
        <f t="shared" si="5"/>
        <v>0</v>
      </c>
      <c r="N30" s="477">
        <f t="shared" si="5"/>
        <v>0</v>
      </c>
      <c r="O30" s="482"/>
    </row>
    <row r="31" spans="1:15" s="18" customFormat="1">
      <c r="A31" s="4"/>
      <c r="B31" s="474"/>
      <c r="C31" s="483"/>
      <c r="D31" s="484"/>
      <c r="E31" s="484"/>
      <c r="F31" s="484"/>
      <c r="G31" s="484"/>
      <c r="H31" s="484"/>
      <c r="I31" s="484"/>
      <c r="J31" s="484"/>
      <c r="K31" s="484"/>
      <c r="L31" s="484"/>
      <c r="M31" s="484"/>
      <c r="N31" s="480"/>
      <c r="O31" s="482"/>
    </row>
    <row r="32" spans="1:15" s="64" customFormat="1">
      <c r="B32" s="596" t="str">
        <f>'1.  LRAMVA Summary'!B31</f>
        <v>General Service 50 to 999 kW</v>
      </c>
      <c r="C32" s="1255" t="str">
        <f>'2. LRAMVA Threshold'!F43</f>
        <v>kW</v>
      </c>
      <c r="D32" s="46"/>
      <c r="E32" s="46"/>
      <c r="F32" s="46"/>
      <c r="G32" s="46"/>
      <c r="H32" s="46"/>
      <c r="I32" s="46"/>
      <c r="J32" s="46"/>
      <c r="K32" s="46">
        <v>2.7403</v>
      </c>
      <c r="L32" s="46"/>
      <c r="M32" s="46"/>
      <c r="N32" s="46"/>
      <c r="O32" s="69"/>
    </row>
    <row r="33" spans="1:15" s="18" customFormat="1" outlineLevel="1">
      <c r="A33" s="4"/>
      <c r="B33" s="528" t="s">
        <v>510</v>
      </c>
      <c r="C33" s="1256"/>
      <c r="D33" s="46"/>
      <c r="E33" s="46"/>
      <c r="F33" s="46"/>
      <c r="G33" s="46"/>
      <c r="H33" s="46"/>
      <c r="I33" s="46"/>
      <c r="J33" s="46"/>
      <c r="K33" s="46"/>
      <c r="L33" s="46"/>
      <c r="M33" s="46"/>
      <c r="N33" s="46"/>
      <c r="O33" s="69"/>
    </row>
    <row r="34" spans="1:15" s="18" customFormat="1" outlineLevel="1">
      <c r="A34" s="4"/>
      <c r="B34" s="528" t="s">
        <v>511</v>
      </c>
      <c r="C34" s="1256"/>
      <c r="D34" s="46"/>
      <c r="E34" s="46"/>
      <c r="F34" s="46"/>
      <c r="G34" s="46"/>
      <c r="H34" s="46"/>
      <c r="I34" s="46"/>
      <c r="J34" s="46"/>
      <c r="K34" s="46"/>
      <c r="L34" s="46"/>
      <c r="M34" s="46"/>
      <c r="N34" s="46"/>
      <c r="O34" s="69"/>
    </row>
    <row r="35" spans="1:15" s="18" customFormat="1" outlineLevel="1">
      <c r="A35" s="4"/>
      <c r="B35" s="528" t="s">
        <v>489</v>
      </c>
      <c r="C35" s="1256"/>
      <c r="D35" s="46"/>
      <c r="E35" s="46"/>
      <c r="F35" s="46"/>
      <c r="G35" s="46"/>
      <c r="H35" s="46"/>
      <c r="I35" s="46"/>
      <c r="J35" s="46"/>
      <c r="K35" s="46"/>
      <c r="L35" s="46"/>
      <c r="M35" s="46"/>
      <c r="N35" s="46"/>
      <c r="O35" s="69"/>
    </row>
    <row r="36" spans="1:15" s="18" customFormat="1">
      <c r="A36" s="4"/>
      <c r="B36" s="528" t="s">
        <v>512</v>
      </c>
      <c r="C36" s="1257"/>
      <c r="D36" s="65">
        <f>SUM(D32:D35)</f>
        <v>0</v>
      </c>
      <c r="E36" s="65">
        <f>SUM(E32:E35)</f>
        <v>0</v>
      </c>
      <c r="F36" s="65">
        <f t="shared" ref="F36:M36" si="6">SUM(F32:F35)</f>
        <v>0</v>
      </c>
      <c r="G36" s="65">
        <f t="shared" si="6"/>
        <v>0</v>
      </c>
      <c r="H36" s="65">
        <f t="shared" si="6"/>
        <v>0</v>
      </c>
      <c r="I36" s="65">
        <f t="shared" si="6"/>
        <v>0</v>
      </c>
      <c r="J36" s="65">
        <f t="shared" si="6"/>
        <v>0</v>
      </c>
      <c r="K36" s="65">
        <f t="shared" si="6"/>
        <v>2.7403</v>
      </c>
      <c r="L36" s="65">
        <f t="shared" si="6"/>
        <v>0</v>
      </c>
      <c r="M36" s="65">
        <f t="shared" si="6"/>
        <v>0</v>
      </c>
      <c r="N36" s="65">
        <f>SUM(N32:N35)</f>
        <v>0</v>
      </c>
      <c r="O36" s="76"/>
    </row>
    <row r="37" spans="1:15" s="18" customFormat="1">
      <c r="A37" s="4"/>
      <c r="B37" s="485" t="s">
        <v>513</v>
      </c>
      <c r="C37" s="481"/>
      <c r="D37" s="71"/>
      <c r="E37" s="477">
        <f t="shared" ref="E37:N37" si="7">ROUND(SUM(D36*E16+E36*E17)/12,4)</f>
        <v>0</v>
      </c>
      <c r="F37" s="477">
        <f t="shared" si="7"/>
        <v>0</v>
      </c>
      <c r="G37" s="477">
        <f t="shared" si="7"/>
        <v>0</v>
      </c>
      <c r="H37" s="477">
        <f t="shared" si="7"/>
        <v>0</v>
      </c>
      <c r="I37" s="477">
        <f t="shared" si="7"/>
        <v>0</v>
      </c>
      <c r="J37" s="477">
        <f t="shared" si="7"/>
        <v>0</v>
      </c>
      <c r="K37" s="477">
        <f t="shared" si="7"/>
        <v>2.7403</v>
      </c>
      <c r="L37" s="477">
        <f t="shared" si="7"/>
        <v>0</v>
      </c>
      <c r="M37" s="477">
        <f t="shared" si="7"/>
        <v>0</v>
      </c>
      <c r="N37" s="477">
        <f t="shared" si="7"/>
        <v>0</v>
      </c>
      <c r="O37" s="482"/>
    </row>
    <row r="38" spans="1:15" s="70" customFormat="1" ht="15.75" customHeight="1">
      <c r="B38" s="485"/>
      <c r="C38" s="481"/>
      <c r="D38" s="71"/>
      <c r="E38" s="71"/>
      <c r="F38" s="71"/>
      <c r="G38" s="71"/>
      <c r="H38" s="71"/>
      <c r="I38" s="71"/>
      <c r="J38" s="71"/>
      <c r="K38" s="71"/>
      <c r="L38" s="480"/>
      <c r="M38" s="480"/>
      <c r="N38" s="480"/>
      <c r="O38" s="486"/>
    </row>
    <row r="39" spans="1:15" s="64" customFormat="1">
      <c r="A39" s="62"/>
      <c r="B39" s="596" t="str">
        <f>'1.  LRAMVA Summary'!B32</f>
        <v>General Service 1,000 to 4,999 kW</v>
      </c>
      <c r="C39" s="1255" t="str">
        <f>'2. LRAMVA Threshold'!G43</f>
        <v>kW</v>
      </c>
      <c r="D39" s="46"/>
      <c r="E39" s="46"/>
      <c r="F39" s="46"/>
      <c r="G39" s="46"/>
      <c r="H39" s="46"/>
      <c r="I39" s="46"/>
      <c r="J39" s="46"/>
      <c r="K39" s="46">
        <v>3.0421</v>
      </c>
      <c r="L39" s="46"/>
      <c r="M39" s="46"/>
      <c r="N39" s="46"/>
      <c r="O39" s="69"/>
    </row>
    <row r="40" spans="1:15" s="18" customFormat="1" outlineLevel="1">
      <c r="A40" s="4"/>
      <c r="B40" s="528" t="s">
        <v>510</v>
      </c>
      <c r="C40" s="1256"/>
      <c r="D40" s="46"/>
      <c r="E40" s="46"/>
      <c r="F40" s="46"/>
      <c r="G40" s="46"/>
      <c r="H40" s="46"/>
      <c r="I40" s="46"/>
      <c r="J40" s="46"/>
      <c r="K40" s="46"/>
      <c r="L40" s="46"/>
      <c r="M40" s="46"/>
      <c r="N40" s="46"/>
      <c r="O40" s="69"/>
    </row>
    <row r="41" spans="1:15" s="18" customFormat="1" outlineLevel="1">
      <c r="A41" s="4"/>
      <c r="B41" s="528" t="s">
        <v>511</v>
      </c>
      <c r="C41" s="1256"/>
      <c r="D41" s="46"/>
      <c r="E41" s="46"/>
      <c r="F41" s="46"/>
      <c r="G41" s="46"/>
      <c r="H41" s="46"/>
      <c r="I41" s="46"/>
      <c r="J41" s="46"/>
      <c r="K41" s="46"/>
      <c r="L41" s="46"/>
      <c r="M41" s="46"/>
      <c r="N41" s="46"/>
      <c r="O41" s="69"/>
    </row>
    <row r="42" spans="1:15" s="18" customFormat="1" outlineLevel="1">
      <c r="A42" s="4"/>
      <c r="B42" s="528" t="s">
        <v>489</v>
      </c>
      <c r="C42" s="1256"/>
      <c r="D42" s="46"/>
      <c r="E42" s="46"/>
      <c r="F42" s="46"/>
      <c r="G42" s="46"/>
      <c r="H42" s="46"/>
      <c r="I42" s="46"/>
      <c r="J42" s="46"/>
      <c r="K42" s="46"/>
      <c r="L42" s="46"/>
      <c r="M42" s="46"/>
      <c r="N42" s="46"/>
      <c r="O42" s="69"/>
    </row>
    <row r="43" spans="1:15" s="18" customFormat="1">
      <c r="A43" s="4"/>
      <c r="B43" s="528" t="s">
        <v>512</v>
      </c>
      <c r="C43" s="1257"/>
      <c r="D43" s="65">
        <f>SUM(D39:D42)</f>
        <v>0</v>
      </c>
      <c r="E43" s="65">
        <f t="shared" ref="E43:N43" si="8">SUM(E39:E42)</f>
        <v>0</v>
      </c>
      <c r="F43" s="65">
        <f t="shared" si="8"/>
        <v>0</v>
      </c>
      <c r="G43" s="65">
        <f t="shared" si="8"/>
        <v>0</v>
      </c>
      <c r="H43" s="65">
        <f t="shared" si="8"/>
        <v>0</v>
      </c>
      <c r="I43" s="65">
        <f t="shared" si="8"/>
        <v>0</v>
      </c>
      <c r="J43" s="65">
        <f t="shared" si="8"/>
        <v>0</v>
      </c>
      <c r="K43" s="65">
        <f t="shared" si="8"/>
        <v>3.0421</v>
      </c>
      <c r="L43" s="65">
        <f t="shared" si="8"/>
        <v>0</v>
      </c>
      <c r="M43" s="65">
        <f t="shared" si="8"/>
        <v>0</v>
      </c>
      <c r="N43" s="65">
        <f t="shared" si="8"/>
        <v>0</v>
      </c>
      <c r="O43" s="76"/>
    </row>
    <row r="44" spans="1:15" s="14" customFormat="1">
      <c r="A44" s="72"/>
      <c r="B44" s="485" t="s">
        <v>513</v>
      </c>
      <c r="C44" s="481"/>
      <c r="D44" s="71"/>
      <c r="E44" s="477">
        <f t="shared" ref="E44:N44" si="9">ROUND(SUM(D43*E16+E43*E17)/12,4)</f>
        <v>0</v>
      </c>
      <c r="F44" s="477">
        <f t="shared" si="9"/>
        <v>0</v>
      </c>
      <c r="G44" s="477">
        <f t="shared" si="9"/>
        <v>0</v>
      </c>
      <c r="H44" s="477">
        <f t="shared" si="9"/>
        <v>0</v>
      </c>
      <c r="I44" s="477">
        <f t="shared" si="9"/>
        <v>0</v>
      </c>
      <c r="J44" s="477">
        <f t="shared" si="9"/>
        <v>0</v>
      </c>
      <c r="K44" s="477">
        <f t="shared" si="9"/>
        <v>3.0421</v>
      </c>
      <c r="L44" s="477">
        <f t="shared" si="9"/>
        <v>0</v>
      </c>
      <c r="M44" s="477">
        <f t="shared" si="9"/>
        <v>0</v>
      </c>
      <c r="N44" s="477">
        <f t="shared" si="9"/>
        <v>0</v>
      </c>
      <c r="O44" s="482"/>
    </row>
    <row r="45" spans="1:15" s="70" customFormat="1" ht="14.25">
      <c r="A45" s="72"/>
      <c r="B45" s="485"/>
      <c r="C45" s="481"/>
      <c r="D45" s="71"/>
      <c r="E45" s="71"/>
      <c r="F45" s="71"/>
      <c r="G45" s="71"/>
      <c r="H45" s="71"/>
      <c r="I45" s="71"/>
      <c r="J45" s="71"/>
      <c r="K45" s="71"/>
      <c r="L45" s="480"/>
      <c r="M45" s="480"/>
      <c r="N45" s="480"/>
      <c r="O45" s="486"/>
    </row>
    <row r="46" spans="1:15" s="64" customFormat="1">
      <c r="A46" s="62"/>
      <c r="B46" s="596" t="str">
        <f>'1.  LRAMVA Summary'!B33</f>
        <v>Large Use</v>
      </c>
      <c r="C46" s="1255" t="str">
        <f>'2. LRAMVA Threshold'!H43</f>
        <v>kW</v>
      </c>
      <c r="D46" s="46"/>
      <c r="E46" s="46"/>
      <c r="F46" s="46"/>
      <c r="G46" s="46"/>
      <c r="H46" s="46"/>
      <c r="I46" s="46"/>
      <c r="J46" s="46"/>
      <c r="K46" s="46">
        <v>2.7330999999999999</v>
      </c>
      <c r="L46" s="46"/>
      <c r="M46" s="46"/>
      <c r="N46" s="46"/>
      <c r="O46" s="69"/>
    </row>
    <row r="47" spans="1:15" s="18" customFormat="1" outlineLevel="1">
      <c r="A47" s="4"/>
      <c r="B47" s="528" t="s">
        <v>510</v>
      </c>
      <c r="C47" s="1256"/>
      <c r="D47" s="46"/>
      <c r="E47" s="46"/>
      <c r="F47" s="46"/>
      <c r="G47" s="46"/>
      <c r="H47" s="46"/>
      <c r="I47" s="46"/>
      <c r="J47" s="46"/>
      <c r="K47" s="46"/>
      <c r="L47" s="46"/>
      <c r="M47" s="46"/>
      <c r="N47" s="46"/>
      <c r="O47" s="69"/>
    </row>
    <row r="48" spans="1:15" s="18" customFormat="1" outlineLevel="1">
      <c r="A48" s="4"/>
      <c r="B48" s="528" t="s">
        <v>511</v>
      </c>
      <c r="C48" s="1256"/>
      <c r="D48" s="46"/>
      <c r="E48" s="46"/>
      <c r="F48" s="46"/>
      <c r="G48" s="46"/>
      <c r="H48" s="46"/>
      <c r="I48" s="46"/>
      <c r="J48" s="46"/>
      <c r="K48" s="46"/>
      <c r="L48" s="46"/>
      <c r="M48" s="46"/>
      <c r="N48" s="46"/>
      <c r="O48" s="69"/>
    </row>
    <row r="49" spans="1:15" s="18" customFormat="1" outlineLevel="1">
      <c r="A49" s="4"/>
      <c r="B49" s="528" t="s">
        <v>489</v>
      </c>
      <c r="C49" s="1256"/>
      <c r="D49" s="46"/>
      <c r="E49" s="46"/>
      <c r="F49" s="46"/>
      <c r="G49" s="46"/>
      <c r="H49" s="46"/>
      <c r="I49" s="46"/>
      <c r="J49" s="46"/>
      <c r="K49" s="46"/>
      <c r="L49" s="46"/>
      <c r="M49" s="46"/>
      <c r="N49" s="46"/>
      <c r="O49" s="69"/>
    </row>
    <row r="50" spans="1:15" s="18" customFormat="1">
      <c r="A50" s="4"/>
      <c r="B50" s="528" t="s">
        <v>512</v>
      </c>
      <c r="C50" s="1257"/>
      <c r="D50" s="65">
        <f>SUM(D46:D49)</f>
        <v>0</v>
      </c>
      <c r="E50" s="65">
        <f t="shared" ref="E50:N50" si="10">SUM(E46:E49)</f>
        <v>0</v>
      </c>
      <c r="F50" s="65">
        <f t="shared" si="10"/>
        <v>0</v>
      </c>
      <c r="G50" s="65">
        <f t="shared" si="10"/>
        <v>0</v>
      </c>
      <c r="H50" s="65">
        <f t="shared" si="10"/>
        <v>0</v>
      </c>
      <c r="I50" s="65">
        <f t="shared" si="10"/>
        <v>0</v>
      </c>
      <c r="J50" s="65">
        <f t="shared" si="10"/>
        <v>0</v>
      </c>
      <c r="K50" s="65">
        <f t="shared" si="10"/>
        <v>2.7330999999999999</v>
      </c>
      <c r="L50" s="65">
        <f t="shared" si="10"/>
        <v>0</v>
      </c>
      <c r="M50" s="65">
        <f t="shared" si="10"/>
        <v>0</v>
      </c>
      <c r="N50" s="65">
        <f t="shared" si="10"/>
        <v>0</v>
      </c>
      <c r="O50" s="76"/>
    </row>
    <row r="51" spans="1:15" s="14" customFormat="1">
      <c r="A51" s="72"/>
      <c r="B51" s="485" t="s">
        <v>513</v>
      </c>
      <c r="C51" s="481"/>
      <c r="D51" s="71"/>
      <c r="E51" s="477">
        <f t="shared" ref="E51:N51" si="11">ROUND(SUM(D50*E16+E50*E17)/12,4)</f>
        <v>0</v>
      </c>
      <c r="F51" s="477">
        <f t="shared" si="11"/>
        <v>0</v>
      </c>
      <c r="G51" s="477">
        <f t="shared" si="11"/>
        <v>0</v>
      </c>
      <c r="H51" s="477">
        <f t="shared" si="11"/>
        <v>0</v>
      </c>
      <c r="I51" s="477">
        <f t="shared" si="11"/>
        <v>0</v>
      </c>
      <c r="J51" s="477">
        <f t="shared" si="11"/>
        <v>0</v>
      </c>
      <c r="K51" s="477">
        <f t="shared" si="11"/>
        <v>2.7330999999999999</v>
      </c>
      <c r="L51" s="477">
        <f t="shared" si="11"/>
        <v>0</v>
      </c>
      <c r="M51" s="477">
        <f t="shared" si="11"/>
        <v>0</v>
      </c>
      <c r="N51" s="477">
        <f t="shared" si="11"/>
        <v>0</v>
      </c>
      <c r="O51" s="482"/>
    </row>
    <row r="52" spans="1:15" s="70" customFormat="1" ht="14.25">
      <c r="A52" s="72"/>
      <c r="B52" s="485"/>
      <c r="C52" s="481"/>
      <c r="D52" s="71"/>
      <c r="E52" s="71"/>
      <c r="F52" s="71"/>
      <c r="G52" s="71"/>
      <c r="H52" s="71"/>
      <c r="I52" s="71"/>
      <c r="J52" s="71"/>
      <c r="K52" s="71"/>
      <c r="L52" s="487"/>
      <c r="M52" s="487"/>
      <c r="N52" s="487"/>
      <c r="O52" s="486"/>
    </row>
    <row r="53" spans="1:15" s="64" customFormat="1">
      <c r="A53" s="62"/>
      <c r="B53" s="596" t="str">
        <f>'1.  LRAMVA Summary'!B34</f>
        <v>Unmetered Scattered Load</v>
      </c>
      <c r="C53" s="1255" t="str">
        <f>'2. LRAMVA Threshold'!I43</f>
        <v>kWh</v>
      </c>
      <c r="D53" s="46"/>
      <c r="E53" s="46"/>
      <c r="F53" s="46"/>
      <c r="G53" s="46"/>
      <c r="H53" s="46"/>
      <c r="I53" s="46"/>
      <c r="J53" s="46"/>
      <c r="K53" s="46">
        <v>2.2100000000000002E-2</v>
      </c>
      <c r="L53" s="46"/>
      <c r="M53" s="46"/>
      <c r="N53" s="46"/>
      <c r="O53" s="69"/>
    </row>
    <row r="54" spans="1:15" s="18" customFormat="1" outlineLevel="1">
      <c r="A54" s="4"/>
      <c r="B54" s="528" t="s">
        <v>510</v>
      </c>
      <c r="C54" s="1256"/>
      <c r="D54" s="46"/>
      <c r="E54" s="46"/>
      <c r="F54" s="46"/>
      <c r="G54" s="46"/>
      <c r="H54" s="46"/>
      <c r="I54" s="46"/>
      <c r="J54" s="46"/>
      <c r="K54" s="46"/>
      <c r="L54" s="46"/>
      <c r="M54" s="46"/>
      <c r="N54" s="46"/>
      <c r="O54" s="69"/>
    </row>
    <row r="55" spans="1:15" s="18" customFormat="1" outlineLevel="1">
      <c r="A55" s="4"/>
      <c r="B55" s="528" t="s">
        <v>511</v>
      </c>
      <c r="C55" s="1256"/>
      <c r="D55" s="46"/>
      <c r="E55" s="46"/>
      <c r="F55" s="46"/>
      <c r="G55" s="46"/>
      <c r="H55" s="46"/>
      <c r="I55" s="46"/>
      <c r="J55" s="46"/>
      <c r="K55" s="46"/>
      <c r="L55" s="46"/>
      <c r="M55" s="46"/>
      <c r="N55" s="46"/>
      <c r="O55" s="69"/>
    </row>
    <row r="56" spans="1:15" s="18" customFormat="1" outlineLevel="1">
      <c r="A56" s="4"/>
      <c r="B56" s="528" t="s">
        <v>489</v>
      </c>
      <c r="C56" s="1256"/>
      <c r="D56" s="46"/>
      <c r="E56" s="46"/>
      <c r="F56" s="46"/>
      <c r="G56" s="46"/>
      <c r="H56" s="46"/>
      <c r="I56" s="46"/>
      <c r="J56" s="46"/>
      <c r="K56" s="46"/>
      <c r="L56" s="46"/>
      <c r="M56" s="46"/>
      <c r="N56" s="46"/>
      <c r="O56" s="69"/>
    </row>
    <row r="57" spans="1:15" s="18" customFormat="1">
      <c r="A57" s="4"/>
      <c r="B57" s="528" t="s">
        <v>512</v>
      </c>
      <c r="C57" s="1257"/>
      <c r="D57" s="65">
        <f>SUM(D53:D56)</f>
        <v>0</v>
      </c>
      <c r="E57" s="65">
        <f t="shared" ref="E57:N57" si="12">SUM(E53:E56)</f>
        <v>0</v>
      </c>
      <c r="F57" s="65">
        <f t="shared" si="12"/>
        <v>0</v>
      </c>
      <c r="G57" s="65">
        <f t="shared" si="12"/>
        <v>0</v>
      </c>
      <c r="H57" s="65">
        <f t="shared" si="12"/>
        <v>0</v>
      </c>
      <c r="I57" s="65">
        <f t="shared" si="12"/>
        <v>0</v>
      </c>
      <c r="J57" s="65">
        <f t="shared" si="12"/>
        <v>0</v>
      </c>
      <c r="K57" s="65">
        <f t="shared" si="12"/>
        <v>2.2100000000000002E-2</v>
      </c>
      <c r="L57" s="65">
        <f t="shared" si="12"/>
        <v>0</v>
      </c>
      <c r="M57" s="65">
        <f t="shared" si="12"/>
        <v>0</v>
      </c>
      <c r="N57" s="65">
        <f t="shared" si="12"/>
        <v>0</v>
      </c>
      <c r="O57" s="77"/>
    </row>
    <row r="58" spans="1:15" s="14" customFormat="1">
      <c r="A58" s="72"/>
      <c r="B58" s="485" t="s">
        <v>513</v>
      </c>
      <c r="C58" s="481"/>
      <c r="D58" s="71"/>
      <c r="E58" s="477">
        <f t="shared" ref="E58:N58" si="13">ROUND(SUM(D57*E16+E57*E17)/12,4)</f>
        <v>0</v>
      </c>
      <c r="F58" s="477">
        <f t="shared" si="13"/>
        <v>0</v>
      </c>
      <c r="G58" s="477">
        <f t="shared" si="13"/>
        <v>0</v>
      </c>
      <c r="H58" s="477">
        <f t="shared" si="13"/>
        <v>0</v>
      </c>
      <c r="I58" s="477">
        <f t="shared" si="13"/>
        <v>0</v>
      </c>
      <c r="J58" s="477">
        <f t="shared" si="13"/>
        <v>0</v>
      </c>
      <c r="K58" s="477">
        <f t="shared" si="13"/>
        <v>2.2100000000000002E-2</v>
      </c>
      <c r="L58" s="477">
        <f t="shared" si="13"/>
        <v>0</v>
      </c>
      <c r="M58" s="477">
        <f t="shared" si="13"/>
        <v>0</v>
      </c>
      <c r="N58" s="477">
        <f t="shared" si="13"/>
        <v>0</v>
      </c>
      <c r="O58" s="482"/>
    </row>
    <row r="59" spans="1:15" s="70" customFormat="1" ht="14.25">
      <c r="A59" s="72"/>
      <c r="B59" s="485"/>
      <c r="C59" s="481"/>
      <c r="D59" s="71"/>
      <c r="E59" s="71"/>
      <c r="F59" s="71"/>
      <c r="G59" s="71"/>
      <c r="H59" s="71"/>
      <c r="I59" s="71"/>
      <c r="J59" s="71"/>
      <c r="K59" s="71"/>
      <c r="L59" s="487"/>
      <c r="M59" s="487"/>
      <c r="N59" s="487"/>
      <c r="O59" s="486"/>
    </row>
    <row r="60" spans="1:15" s="64" customFormat="1">
      <c r="A60" s="62"/>
      <c r="B60" s="596" t="str">
        <f>'1.  LRAMVA Summary'!B35</f>
        <v>Sentinel Lighting</v>
      </c>
      <c r="C60" s="1255" t="str">
        <f>'2. LRAMVA Threshold'!J43</f>
        <v>kW</v>
      </c>
      <c r="D60" s="46"/>
      <c r="E60" s="46"/>
      <c r="F60" s="46"/>
      <c r="G60" s="46"/>
      <c r="H60" s="46"/>
      <c r="I60" s="46"/>
      <c r="J60" s="46"/>
      <c r="K60" s="46">
        <v>8.3138000000000005</v>
      </c>
      <c r="L60" s="46"/>
      <c r="M60" s="46"/>
      <c r="N60" s="46"/>
      <c r="O60" s="69"/>
    </row>
    <row r="61" spans="1:15" s="18" customFormat="1" outlineLevel="1">
      <c r="A61" s="4"/>
      <c r="B61" s="528" t="s">
        <v>510</v>
      </c>
      <c r="C61" s="1256"/>
      <c r="D61" s="46"/>
      <c r="E61" s="46"/>
      <c r="F61" s="46"/>
      <c r="G61" s="46"/>
      <c r="H61" s="46"/>
      <c r="I61" s="46"/>
      <c r="J61" s="46"/>
      <c r="K61" s="46"/>
      <c r="L61" s="46"/>
      <c r="M61" s="46"/>
      <c r="N61" s="46"/>
      <c r="O61" s="69"/>
    </row>
    <row r="62" spans="1:15" s="18" customFormat="1" outlineLevel="1">
      <c r="A62" s="4"/>
      <c r="B62" s="528" t="s">
        <v>511</v>
      </c>
      <c r="C62" s="1256"/>
      <c r="D62" s="46"/>
      <c r="E62" s="46"/>
      <c r="F62" s="46"/>
      <c r="G62" s="46"/>
      <c r="H62" s="46"/>
      <c r="I62" s="46"/>
      <c r="J62" s="46"/>
      <c r="K62" s="46"/>
      <c r="L62" s="46"/>
      <c r="M62" s="46"/>
      <c r="N62" s="46"/>
      <c r="O62" s="69"/>
    </row>
    <row r="63" spans="1:15" s="18" customFormat="1" outlineLevel="1">
      <c r="A63" s="4"/>
      <c r="B63" s="528" t="s">
        <v>489</v>
      </c>
      <c r="C63" s="1256"/>
      <c r="D63" s="46"/>
      <c r="E63" s="46"/>
      <c r="F63" s="46"/>
      <c r="G63" s="46"/>
      <c r="H63" s="46"/>
      <c r="I63" s="46"/>
      <c r="J63" s="46"/>
      <c r="K63" s="46"/>
      <c r="L63" s="46"/>
      <c r="M63" s="46"/>
      <c r="N63" s="46"/>
      <c r="O63" s="69"/>
    </row>
    <row r="64" spans="1:15" s="18" customFormat="1">
      <c r="A64" s="4"/>
      <c r="B64" s="528" t="s">
        <v>512</v>
      </c>
      <c r="C64" s="1257"/>
      <c r="D64" s="65">
        <f>SUM(D60:D63)</f>
        <v>0</v>
      </c>
      <c r="E64" s="65">
        <f t="shared" ref="E64:N64" si="14">SUM(E60:E63)</f>
        <v>0</v>
      </c>
      <c r="F64" s="65">
        <f t="shared" si="14"/>
        <v>0</v>
      </c>
      <c r="G64" s="65">
        <f t="shared" si="14"/>
        <v>0</v>
      </c>
      <c r="H64" s="65">
        <f t="shared" si="14"/>
        <v>0</v>
      </c>
      <c r="I64" s="65">
        <f t="shared" si="14"/>
        <v>0</v>
      </c>
      <c r="J64" s="65">
        <f t="shared" si="14"/>
        <v>0</v>
      </c>
      <c r="K64" s="65">
        <f t="shared" si="14"/>
        <v>8.3138000000000005</v>
      </c>
      <c r="L64" s="65">
        <f t="shared" si="14"/>
        <v>0</v>
      </c>
      <c r="M64" s="65">
        <f t="shared" si="14"/>
        <v>0</v>
      </c>
      <c r="N64" s="65">
        <f t="shared" si="14"/>
        <v>0</v>
      </c>
      <c r="O64" s="77"/>
    </row>
    <row r="65" spans="1:15" s="14" customFormat="1">
      <c r="A65" s="72"/>
      <c r="B65" s="485" t="s">
        <v>513</v>
      </c>
      <c r="C65" s="481"/>
      <c r="D65" s="71"/>
      <c r="E65" s="477">
        <f t="shared" ref="E65:N65" si="15">ROUND(SUM(D64*E16+E64*E17)/12,4)</f>
        <v>0</v>
      </c>
      <c r="F65" s="477">
        <f t="shared" si="15"/>
        <v>0</v>
      </c>
      <c r="G65" s="477">
        <f t="shared" si="15"/>
        <v>0</v>
      </c>
      <c r="H65" s="477">
        <f t="shared" si="15"/>
        <v>0</v>
      </c>
      <c r="I65" s="477">
        <f>ROUND(SUM(H64*I16+I64*I17)/12,4)</f>
        <v>0</v>
      </c>
      <c r="J65" s="477">
        <f t="shared" si="15"/>
        <v>0</v>
      </c>
      <c r="K65" s="477">
        <f t="shared" si="15"/>
        <v>8.3138000000000005</v>
      </c>
      <c r="L65" s="477">
        <f t="shared" si="15"/>
        <v>0</v>
      </c>
      <c r="M65" s="477">
        <f t="shared" si="15"/>
        <v>0</v>
      </c>
      <c r="N65" s="477">
        <f t="shared" si="15"/>
        <v>0</v>
      </c>
      <c r="O65" s="482"/>
    </row>
    <row r="66" spans="1:15" s="14" customFormat="1">
      <c r="A66" s="72"/>
      <c r="B66" s="73"/>
      <c r="C66" s="80"/>
      <c r="D66" s="71"/>
      <c r="E66" s="71"/>
      <c r="F66" s="71"/>
      <c r="G66" s="71"/>
      <c r="H66" s="71"/>
      <c r="I66" s="71"/>
      <c r="J66" s="71"/>
      <c r="K66" s="71"/>
      <c r="L66" s="480"/>
      <c r="M66" s="480"/>
      <c r="N66" s="480"/>
      <c r="O66" s="482"/>
    </row>
    <row r="67" spans="1:15" s="64" customFormat="1">
      <c r="A67" s="62"/>
      <c r="B67" s="596" t="str">
        <f>'1.  LRAMVA Summary'!B36</f>
        <v>Street Lighting</v>
      </c>
      <c r="C67" s="1255" t="str">
        <f>'2. LRAMVA Threshold'!K43</f>
        <v>kW</v>
      </c>
      <c r="D67" s="46"/>
      <c r="E67" s="46"/>
      <c r="F67" s="46"/>
      <c r="G67" s="46"/>
      <c r="H67" s="46"/>
      <c r="I67" s="46"/>
      <c r="J67" s="46"/>
      <c r="K67" s="46">
        <v>10.1929</v>
      </c>
      <c r="L67" s="46"/>
      <c r="M67" s="46"/>
      <c r="N67" s="46"/>
      <c r="O67" s="69"/>
    </row>
    <row r="68" spans="1:15" s="18" customFormat="1" outlineLevel="1">
      <c r="A68" s="4"/>
      <c r="B68" s="528" t="s">
        <v>510</v>
      </c>
      <c r="C68" s="1256"/>
      <c r="D68" s="46"/>
      <c r="E68" s="46"/>
      <c r="F68" s="46"/>
      <c r="G68" s="46"/>
      <c r="H68" s="46"/>
      <c r="I68" s="46"/>
      <c r="J68" s="46"/>
      <c r="K68" s="46"/>
      <c r="L68" s="46"/>
      <c r="M68" s="46"/>
      <c r="N68" s="46"/>
      <c r="O68" s="69"/>
    </row>
    <row r="69" spans="1:15" s="18" customFormat="1" outlineLevel="1">
      <c r="A69" s="4"/>
      <c r="B69" s="528" t="s">
        <v>511</v>
      </c>
      <c r="C69" s="1256"/>
      <c r="D69" s="46"/>
      <c r="E69" s="46"/>
      <c r="F69" s="46"/>
      <c r="G69" s="46"/>
      <c r="H69" s="46"/>
      <c r="I69" s="46"/>
      <c r="J69" s="46"/>
      <c r="K69" s="46"/>
      <c r="L69" s="46"/>
      <c r="M69" s="46"/>
      <c r="N69" s="46"/>
      <c r="O69" s="69"/>
    </row>
    <row r="70" spans="1:15" s="18" customFormat="1" outlineLevel="1">
      <c r="A70" s="4"/>
      <c r="B70" s="528" t="s">
        <v>489</v>
      </c>
      <c r="C70" s="1256"/>
      <c r="D70" s="46"/>
      <c r="E70" s="46"/>
      <c r="F70" s="46"/>
      <c r="G70" s="46"/>
      <c r="H70" s="46"/>
      <c r="I70" s="46"/>
      <c r="J70" s="46"/>
      <c r="K70" s="46"/>
      <c r="L70" s="46"/>
      <c r="M70" s="46"/>
      <c r="N70" s="46"/>
      <c r="O70" s="69"/>
    </row>
    <row r="71" spans="1:15" s="18" customFormat="1">
      <c r="A71" s="4"/>
      <c r="B71" s="528" t="s">
        <v>512</v>
      </c>
      <c r="C71" s="1257"/>
      <c r="D71" s="65">
        <f>SUM(D67:D70)</f>
        <v>0</v>
      </c>
      <c r="E71" s="65">
        <f t="shared" ref="E71:N71" si="16">SUM(E67:E70)</f>
        <v>0</v>
      </c>
      <c r="F71" s="65">
        <f>SUM(F67:F70)</f>
        <v>0</v>
      </c>
      <c r="G71" s="65">
        <f t="shared" si="16"/>
        <v>0</v>
      </c>
      <c r="H71" s="65">
        <f t="shared" si="16"/>
        <v>0</v>
      </c>
      <c r="I71" s="65">
        <f t="shared" si="16"/>
        <v>0</v>
      </c>
      <c r="J71" s="65">
        <f t="shared" si="16"/>
        <v>0</v>
      </c>
      <c r="K71" s="65">
        <f t="shared" si="16"/>
        <v>10.1929</v>
      </c>
      <c r="L71" s="65">
        <f t="shared" si="16"/>
        <v>0</v>
      </c>
      <c r="M71" s="65">
        <f t="shared" si="16"/>
        <v>0</v>
      </c>
      <c r="N71" s="65">
        <f t="shared" si="16"/>
        <v>0</v>
      </c>
      <c r="O71" s="77"/>
    </row>
    <row r="72" spans="1:15" s="14" customFormat="1">
      <c r="A72" s="72"/>
      <c r="B72" s="485" t="s">
        <v>513</v>
      </c>
      <c r="C72" s="481"/>
      <c r="D72" s="71"/>
      <c r="E72" s="477">
        <f t="shared" ref="E72:N72" si="17">ROUND(SUM(D71*E16+E71*E17)/12,4)</f>
        <v>0</v>
      </c>
      <c r="F72" s="477">
        <f t="shared" si="17"/>
        <v>0</v>
      </c>
      <c r="G72" s="477">
        <f t="shared" si="17"/>
        <v>0</v>
      </c>
      <c r="H72" s="477">
        <f t="shared" si="17"/>
        <v>0</v>
      </c>
      <c r="I72" s="477">
        <f t="shared" si="17"/>
        <v>0</v>
      </c>
      <c r="J72" s="477">
        <f t="shared" si="17"/>
        <v>0</v>
      </c>
      <c r="K72" s="477">
        <f t="shared" si="17"/>
        <v>10.1929</v>
      </c>
      <c r="L72" s="477">
        <f t="shared" si="17"/>
        <v>0</v>
      </c>
      <c r="M72" s="477">
        <f t="shared" si="17"/>
        <v>0</v>
      </c>
      <c r="N72" s="477">
        <f t="shared" si="17"/>
        <v>0</v>
      </c>
      <c r="O72" s="482"/>
    </row>
    <row r="73" spans="1:15" s="14" customFormat="1">
      <c r="A73" s="72"/>
      <c r="B73" s="474"/>
      <c r="C73" s="481"/>
      <c r="D73" s="71"/>
      <c r="E73" s="477"/>
      <c r="F73" s="477"/>
      <c r="G73" s="477"/>
      <c r="H73" s="477"/>
      <c r="I73" s="477"/>
      <c r="J73" s="477"/>
      <c r="K73" s="477"/>
      <c r="L73" s="477"/>
      <c r="M73" s="477"/>
      <c r="N73" s="477"/>
      <c r="O73" s="482"/>
    </row>
    <row r="74" spans="1:15" s="64" customFormat="1">
      <c r="A74" s="62"/>
      <c r="B74" s="596">
        <f>'1.  LRAMVA Summary'!B37</f>
        <v>0</v>
      </c>
      <c r="C74" s="1255">
        <f>'2. LRAMVA Threshold'!L43</f>
        <v>0</v>
      </c>
      <c r="D74" s="46"/>
      <c r="E74" s="46"/>
      <c r="F74" s="46"/>
      <c r="G74" s="46"/>
      <c r="H74" s="46"/>
      <c r="I74" s="46"/>
      <c r="J74" s="46"/>
      <c r="K74" s="46"/>
      <c r="L74" s="46"/>
      <c r="M74" s="46"/>
      <c r="N74" s="46"/>
      <c r="O74" s="69"/>
    </row>
    <row r="75" spans="1:15" s="18" customFormat="1" outlineLevel="1">
      <c r="A75" s="4"/>
      <c r="B75" s="528" t="s">
        <v>510</v>
      </c>
      <c r="C75" s="1256"/>
      <c r="D75" s="46"/>
      <c r="E75" s="46"/>
      <c r="F75" s="46"/>
      <c r="G75" s="46"/>
      <c r="H75" s="46"/>
      <c r="I75" s="46"/>
      <c r="J75" s="46"/>
      <c r="K75" s="46"/>
      <c r="L75" s="46"/>
      <c r="M75" s="46"/>
      <c r="N75" s="46"/>
      <c r="O75" s="69"/>
    </row>
    <row r="76" spans="1:15" s="18" customFormat="1" outlineLevel="1">
      <c r="A76" s="4"/>
      <c r="B76" s="528" t="s">
        <v>511</v>
      </c>
      <c r="C76" s="1256"/>
      <c r="D76" s="46"/>
      <c r="E76" s="46"/>
      <c r="F76" s="46"/>
      <c r="G76" s="46"/>
      <c r="H76" s="46"/>
      <c r="I76" s="46"/>
      <c r="J76" s="46"/>
      <c r="K76" s="46"/>
      <c r="L76" s="46"/>
      <c r="M76" s="46"/>
      <c r="N76" s="46"/>
      <c r="O76" s="69"/>
    </row>
    <row r="77" spans="1:15" s="18" customFormat="1" outlineLevel="1">
      <c r="A77" s="4"/>
      <c r="B77" s="528" t="s">
        <v>489</v>
      </c>
      <c r="C77" s="1256"/>
      <c r="D77" s="46"/>
      <c r="E77" s="46"/>
      <c r="F77" s="46"/>
      <c r="G77" s="46"/>
      <c r="H77" s="46"/>
      <c r="I77" s="46"/>
      <c r="J77" s="46"/>
      <c r="K77" s="46"/>
      <c r="L77" s="46"/>
      <c r="M77" s="46"/>
      <c r="N77" s="46"/>
      <c r="O77" s="69"/>
    </row>
    <row r="78" spans="1:15" s="18" customFormat="1">
      <c r="A78" s="4"/>
      <c r="B78" s="528" t="s">
        <v>512</v>
      </c>
      <c r="C78" s="1257"/>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85" t="s">
        <v>513</v>
      </c>
      <c r="C79" s="481"/>
      <c r="D79" s="71"/>
      <c r="E79" s="477">
        <f t="shared" ref="E79:N79" si="19">ROUND(SUM(D78*E16+E78*E17)/12,4)</f>
        <v>0</v>
      </c>
      <c r="F79" s="477">
        <f t="shared" si="19"/>
        <v>0</v>
      </c>
      <c r="G79" s="477">
        <f t="shared" si="19"/>
        <v>0</v>
      </c>
      <c r="H79" s="477">
        <f t="shared" si="19"/>
        <v>0</v>
      </c>
      <c r="I79" s="477">
        <f t="shared" si="19"/>
        <v>0</v>
      </c>
      <c r="J79" s="477">
        <f t="shared" si="19"/>
        <v>0</v>
      </c>
      <c r="K79" s="477">
        <f t="shared" si="19"/>
        <v>0</v>
      </c>
      <c r="L79" s="477">
        <f t="shared" si="19"/>
        <v>0</v>
      </c>
      <c r="M79" s="477">
        <f t="shared" si="19"/>
        <v>0</v>
      </c>
      <c r="N79" s="477">
        <f t="shared" si="19"/>
        <v>0</v>
      </c>
      <c r="O79" s="482"/>
    </row>
    <row r="80" spans="1:15" s="14" customFormat="1">
      <c r="A80" s="72"/>
      <c r="B80" s="474"/>
      <c r="C80" s="481"/>
      <c r="D80" s="71"/>
      <c r="E80" s="477"/>
      <c r="F80" s="477"/>
      <c r="G80" s="477"/>
      <c r="H80" s="477"/>
      <c r="I80" s="477"/>
      <c r="J80" s="477"/>
      <c r="K80" s="477"/>
      <c r="L80" s="477"/>
      <c r="M80" s="477"/>
      <c r="N80" s="477"/>
      <c r="O80" s="482"/>
    </row>
    <row r="81" spans="1:15" s="64" customFormat="1">
      <c r="A81" s="62"/>
      <c r="B81" s="596">
        <f>'1.  LRAMVA Summary'!B38</f>
        <v>0</v>
      </c>
      <c r="C81" s="1255">
        <f>'2. LRAMVA Threshold'!M43</f>
        <v>0</v>
      </c>
      <c r="D81" s="46"/>
      <c r="E81" s="46"/>
      <c r="F81" s="46"/>
      <c r="G81" s="46"/>
      <c r="H81" s="46"/>
      <c r="I81" s="46"/>
      <c r="J81" s="46"/>
      <c r="K81" s="46"/>
      <c r="L81" s="46"/>
      <c r="M81" s="46"/>
      <c r="N81" s="46"/>
      <c r="O81" s="69"/>
    </row>
    <row r="82" spans="1:15" s="18" customFormat="1" outlineLevel="1">
      <c r="A82" s="4"/>
      <c r="B82" s="528" t="s">
        <v>510</v>
      </c>
      <c r="C82" s="1256"/>
      <c r="D82" s="46"/>
      <c r="E82" s="46"/>
      <c r="F82" s="46"/>
      <c r="G82" s="46"/>
      <c r="H82" s="46"/>
      <c r="I82" s="46"/>
      <c r="J82" s="46"/>
      <c r="K82" s="46"/>
      <c r="L82" s="46"/>
      <c r="M82" s="46"/>
      <c r="N82" s="46"/>
      <c r="O82" s="69"/>
    </row>
    <row r="83" spans="1:15" s="18" customFormat="1" outlineLevel="1">
      <c r="A83" s="4"/>
      <c r="B83" s="528" t="s">
        <v>511</v>
      </c>
      <c r="C83" s="1256"/>
      <c r="D83" s="46"/>
      <c r="E83" s="46"/>
      <c r="F83" s="46"/>
      <c r="G83" s="46"/>
      <c r="H83" s="46"/>
      <c r="I83" s="46"/>
      <c r="J83" s="46"/>
      <c r="K83" s="46"/>
      <c r="L83" s="46"/>
      <c r="M83" s="46"/>
      <c r="N83" s="46"/>
      <c r="O83" s="69"/>
    </row>
    <row r="84" spans="1:15" s="18" customFormat="1" outlineLevel="1">
      <c r="A84" s="4"/>
      <c r="B84" s="528" t="s">
        <v>489</v>
      </c>
      <c r="C84" s="1256"/>
      <c r="D84" s="46"/>
      <c r="E84" s="46"/>
      <c r="F84" s="46"/>
      <c r="G84" s="46"/>
      <c r="H84" s="46"/>
      <c r="I84" s="46"/>
      <c r="J84" s="46"/>
      <c r="K84" s="46"/>
      <c r="L84" s="46"/>
      <c r="M84" s="46"/>
      <c r="N84" s="46"/>
      <c r="O84" s="69"/>
    </row>
    <row r="85" spans="1:15" s="18" customFormat="1">
      <c r="A85" s="4"/>
      <c r="B85" s="528" t="s">
        <v>512</v>
      </c>
      <c r="C85" s="1257"/>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85" t="s">
        <v>513</v>
      </c>
      <c r="C86" s="481"/>
      <c r="D86" s="71"/>
      <c r="E86" s="477">
        <f t="shared" ref="E86:N86" si="21">ROUND(SUM(D85*E16+E85*E17)/12,4)</f>
        <v>0</v>
      </c>
      <c r="F86" s="477">
        <f t="shared" si="21"/>
        <v>0</v>
      </c>
      <c r="G86" s="477">
        <f t="shared" si="21"/>
        <v>0</v>
      </c>
      <c r="H86" s="477">
        <f t="shared" si="21"/>
        <v>0</v>
      </c>
      <c r="I86" s="477">
        <f t="shared" si="21"/>
        <v>0</v>
      </c>
      <c r="J86" s="477">
        <f t="shared" si="21"/>
        <v>0</v>
      </c>
      <c r="K86" s="477">
        <f t="shared" si="21"/>
        <v>0</v>
      </c>
      <c r="L86" s="477">
        <f t="shared" si="21"/>
        <v>0</v>
      </c>
      <c r="M86" s="477">
        <f t="shared" si="21"/>
        <v>0</v>
      </c>
      <c r="N86" s="477">
        <f t="shared" si="21"/>
        <v>0</v>
      </c>
      <c r="O86" s="482"/>
    </row>
    <row r="87" spans="1:15" s="14" customFormat="1">
      <c r="A87" s="72"/>
      <c r="B87" s="474"/>
      <c r="C87" s="481"/>
      <c r="D87" s="71"/>
      <c r="E87" s="477"/>
      <c r="F87" s="477"/>
      <c r="G87" s="477"/>
      <c r="H87" s="477"/>
      <c r="I87" s="477"/>
      <c r="J87" s="477"/>
      <c r="K87" s="477"/>
      <c r="L87" s="477"/>
      <c r="M87" s="477"/>
      <c r="N87" s="477"/>
      <c r="O87" s="482"/>
    </row>
    <row r="88" spans="1:15" s="64" customFormat="1">
      <c r="A88" s="62"/>
      <c r="B88" s="596">
        <f>'1.  LRAMVA Summary'!B39</f>
        <v>0</v>
      </c>
      <c r="C88" s="1255">
        <f>'2. LRAMVA Threshold'!N43</f>
        <v>0</v>
      </c>
      <c r="D88" s="46"/>
      <c r="E88" s="46"/>
      <c r="F88" s="46"/>
      <c r="G88" s="46"/>
      <c r="H88" s="46"/>
      <c r="I88" s="46"/>
      <c r="J88" s="46"/>
      <c r="K88" s="46"/>
      <c r="L88" s="46"/>
      <c r="M88" s="46"/>
      <c r="N88" s="46"/>
      <c r="O88" s="69"/>
    </row>
    <row r="89" spans="1:15" s="18" customFormat="1" outlineLevel="1">
      <c r="A89" s="4"/>
      <c r="B89" s="528" t="s">
        <v>510</v>
      </c>
      <c r="C89" s="1256"/>
      <c r="D89" s="46"/>
      <c r="E89" s="46"/>
      <c r="F89" s="46"/>
      <c r="G89" s="46"/>
      <c r="H89" s="46"/>
      <c r="I89" s="46"/>
      <c r="J89" s="46"/>
      <c r="K89" s="46"/>
      <c r="L89" s="46"/>
      <c r="M89" s="46"/>
      <c r="N89" s="46"/>
      <c r="O89" s="69"/>
    </row>
    <row r="90" spans="1:15" s="18" customFormat="1" outlineLevel="1">
      <c r="A90" s="4"/>
      <c r="B90" s="528" t="s">
        <v>511</v>
      </c>
      <c r="C90" s="1256"/>
      <c r="D90" s="46"/>
      <c r="E90" s="46"/>
      <c r="F90" s="46"/>
      <c r="G90" s="46"/>
      <c r="H90" s="46"/>
      <c r="I90" s="46"/>
      <c r="J90" s="46"/>
      <c r="K90" s="46"/>
      <c r="L90" s="46"/>
      <c r="M90" s="46"/>
      <c r="N90" s="46"/>
      <c r="O90" s="69"/>
    </row>
    <row r="91" spans="1:15" s="18" customFormat="1" outlineLevel="1">
      <c r="A91" s="4"/>
      <c r="B91" s="528" t="s">
        <v>489</v>
      </c>
      <c r="C91" s="1256"/>
      <c r="D91" s="46"/>
      <c r="E91" s="46"/>
      <c r="F91" s="46"/>
      <c r="G91" s="46"/>
      <c r="H91" s="46"/>
      <c r="I91" s="46"/>
      <c r="J91" s="46"/>
      <c r="K91" s="46"/>
      <c r="L91" s="46"/>
      <c r="M91" s="46"/>
      <c r="N91" s="46"/>
      <c r="O91" s="69"/>
    </row>
    <row r="92" spans="1:15" s="18" customFormat="1">
      <c r="A92" s="4"/>
      <c r="B92" s="528" t="s">
        <v>512</v>
      </c>
      <c r="C92" s="1257"/>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85" t="s">
        <v>513</v>
      </c>
      <c r="C93" s="481"/>
      <c r="D93" s="71"/>
      <c r="E93" s="477">
        <f t="shared" ref="E93:N93" si="23">ROUND(SUM(D92*E16+E92*E17)/12,4)</f>
        <v>0</v>
      </c>
      <c r="F93" s="477">
        <f t="shared" si="23"/>
        <v>0</v>
      </c>
      <c r="G93" s="477">
        <f t="shared" si="23"/>
        <v>0</v>
      </c>
      <c r="H93" s="477">
        <f t="shared" si="23"/>
        <v>0</v>
      </c>
      <c r="I93" s="477">
        <f t="shared" si="23"/>
        <v>0</v>
      </c>
      <c r="J93" s="477">
        <f t="shared" si="23"/>
        <v>0</v>
      </c>
      <c r="K93" s="477">
        <f t="shared" si="23"/>
        <v>0</v>
      </c>
      <c r="L93" s="477">
        <f t="shared" si="23"/>
        <v>0</v>
      </c>
      <c r="M93" s="477">
        <f t="shared" si="23"/>
        <v>0</v>
      </c>
      <c r="N93" s="477">
        <f t="shared" si="23"/>
        <v>0</v>
      </c>
      <c r="O93" s="482"/>
    </row>
    <row r="94" spans="1:15" s="14" customFormat="1">
      <c r="A94" s="72"/>
      <c r="B94" s="474"/>
      <c r="C94" s="481"/>
      <c r="D94" s="71"/>
      <c r="E94" s="477"/>
      <c r="F94" s="477"/>
      <c r="G94" s="477"/>
      <c r="H94" s="477"/>
      <c r="I94" s="477"/>
      <c r="J94" s="477"/>
      <c r="K94" s="477"/>
      <c r="L94" s="477"/>
      <c r="M94" s="477"/>
      <c r="N94" s="477"/>
      <c r="O94" s="482"/>
    </row>
    <row r="95" spans="1:15" s="64" customFormat="1">
      <c r="A95" s="62"/>
      <c r="B95" s="596">
        <f>'1.  LRAMVA Summary'!B40</f>
        <v>0</v>
      </c>
      <c r="C95" s="1255">
        <f>'2. LRAMVA Threshold'!O43</f>
        <v>0</v>
      </c>
      <c r="D95" s="46"/>
      <c r="E95" s="46"/>
      <c r="F95" s="46"/>
      <c r="G95" s="46"/>
      <c r="H95" s="46"/>
      <c r="I95" s="46"/>
      <c r="J95" s="46"/>
      <c r="K95" s="46"/>
      <c r="L95" s="46"/>
      <c r="M95" s="46"/>
      <c r="N95" s="46"/>
      <c r="O95" s="69"/>
    </row>
    <row r="96" spans="1:15" s="18" customFormat="1" outlineLevel="1">
      <c r="A96" s="4"/>
      <c r="B96" s="528" t="s">
        <v>510</v>
      </c>
      <c r="C96" s="1256"/>
      <c r="D96" s="46"/>
      <c r="E96" s="46"/>
      <c r="F96" s="46"/>
      <c r="G96" s="46"/>
      <c r="H96" s="46"/>
      <c r="I96" s="46"/>
      <c r="J96" s="46"/>
      <c r="K96" s="46"/>
      <c r="L96" s="46"/>
      <c r="M96" s="46"/>
      <c r="N96" s="46"/>
      <c r="O96" s="69"/>
    </row>
    <row r="97" spans="1:15" s="18" customFormat="1" outlineLevel="1">
      <c r="A97" s="4"/>
      <c r="B97" s="528" t="s">
        <v>511</v>
      </c>
      <c r="C97" s="1256"/>
      <c r="D97" s="46"/>
      <c r="E97" s="46"/>
      <c r="F97" s="46"/>
      <c r="G97" s="46"/>
      <c r="H97" s="46"/>
      <c r="I97" s="46"/>
      <c r="J97" s="46"/>
      <c r="K97" s="46"/>
      <c r="L97" s="46"/>
      <c r="M97" s="46"/>
      <c r="N97" s="46"/>
      <c r="O97" s="69"/>
    </row>
    <row r="98" spans="1:15" s="18" customFormat="1" outlineLevel="1">
      <c r="A98" s="4"/>
      <c r="B98" s="528" t="s">
        <v>489</v>
      </c>
      <c r="C98" s="1256"/>
      <c r="D98" s="46"/>
      <c r="E98" s="46"/>
      <c r="F98" s="46"/>
      <c r="G98" s="46"/>
      <c r="H98" s="46"/>
      <c r="I98" s="46"/>
      <c r="J98" s="46"/>
      <c r="K98" s="46"/>
      <c r="L98" s="46"/>
      <c r="M98" s="46"/>
      <c r="N98" s="46"/>
      <c r="O98" s="69"/>
    </row>
    <row r="99" spans="1:15" s="18" customFormat="1">
      <c r="A99" s="4"/>
      <c r="B99" s="528" t="s">
        <v>512</v>
      </c>
      <c r="C99" s="1257"/>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85" t="s">
        <v>513</v>
      </c>
      <c r="C100" s="481"/>
      <c r="D100" s="71"/>
      <c r="E100" s="477">
        <f t="shared" ref="E100:N100" si="25">ROUND(SUM(D99*E16+E99*E17)/12,4)</f>
        <v>0</v>
      </c>
      <c r="F100" s="477">
        <f t="shared" si="25"/>
        <v>0</v>
      </c>
      <c r="G100" s="477">
        <f t="shared" si="25"/>
        <v>0</v>
      </c>
      <c r="H100" s="477">
        <f t="shared" si="25"/>
        <v>0</v>
      </c>
      <c r="I100" s="477">
        <f t="shared" si="25"/>
        <v>0</v>
      </c>
      <c r="J100" s="477">
        <f t="shared" si="25"/>
        <v>0</v>
      </c>
      <c r="K100" s="477">
        <f t="shared" si="25"/>
        <v>0</v>
      </c>
      <c r="L100" s="477">
        <f t="shared" si="25"/>
        <v>0</v>
      </c>
      <c r="M100" s="477">
        <f t="shared" si="25"/>
        <v>0</v>
      </c>
      <c r="N100" s="477">
        <f t="shared" si="25"/>
        <v>0</v>
      </c>
      <c r="O100" s="482"/>
    </row>
    <row r="101" spans="1:15" s="14" customFormat="1">
      <c r="A101" s="72"/>
      <c r="B101" s="474"/>
      <c r="C101" s="481"/>
      <c r="D101" s="71"/>
      <c r="E101" s="477"/>
      <c r="F101" s="477"/>
      <c r="G101" s="477"/>
      <c r="H101" s="477"/>
      <c r="I101" s="477"/>
      <c r="J101" s="477"/>
      <c r="K101" s="477"/>
      <c r="L101" s="477"/>
      <c r="M101" s="477"/>
      <c r="N101" s="477"/>
      <c r="O101" s="482"/>
    </row>
    <row r="102" spans="1:15" s="64" customFormat="1">
      <c r="A102" s="62"/>
      <c r="B102" s="596">
        <f>'1.  LRAMVA Summary'!B41</f>
        <v>0</v>
      </c>
      <c r="C102" s="1255">
        <f>'2. LRAMVA Threshold'!P43</f>
        <v>0</v>
      </c>
      <c r="D102" s="46"/>
      <c r="E102" s="46"/>
      <c r="F102" s="46"/>
      <c r="G102" s="46"/>
      <c r="H102" s="46"/>
      <c r="I102" s="46"/>
      <c r="J102" s="46"/>
      <c r="K102" s="46"/>
      <c r="L102" s="46"/>
      <c r="M102" s="46"/>
      <c r="N102" s="46"/>
      <c r="O102" s="69"/>
    </row>
    <row r="103" spans="1:15" s="18" customFormat="1" outlineLevel="1">
      <c r="A103" s="4"/>
      <c r="B103" s="528" t="s">
        <v>510</v>
      </c>
      <c r="C103" s="1256"/>
      <c r="D103" s="46"/>
      <c r="E103" s="46"/>
      <c r="F103" s="46"/>
      <c r="G103" s="46"/>
      <c r="H103" s="46"/>
      <c r="I103" s="46"/>
      <c r="J103" s="46"/>
      <c r="K103" s="46"/>
      <c r="L103" s="46"/>
      <c r="M103" s="46"/>
      <c r="N103" s="46"/>
      <c r="O103" s="69"/>
    </row>
    <row r="104" spans="1:15" s="18" customFormat="1" outlineLevel="1">
      <c r="A104" s="4"/>
      <c r="B104" s="528" t="s">
        <v>511</v>
      </c>
      <c r="C104" s="1256"/>
      <c r="D104" s="46"/>
      <c r="E104" s="46"/>
      <c r="F104" s="46"/>
      <c r="G104" s="46"/>
      <c r="H104" s="46"/>
      <c r="I104" s="46"/>
      <c r="J104" s="46"/>
      <c r="K104" s="46"/>
      <c r="L104" s="46"/>
      <c r="M104" s="46"/>
      <c r="N104" s="46"/>
      <c r="O104" s="69"/>
    </row>
    <row r="105" spans="1:15" s="18" customFormat="1" outlineLevel="1">
      <c r="A105" s="4"/>
      <c r="B105" s="528" t="s">
        <v>489</v>
      </c>
      <c r="C105" s="1256"/>
      <c r="D105" s="46"/>
      <c r="E105" s="46"/>
      <c r="F105" s="46"/>
      <c r="G105" s="46"/>
      <c r="H105" s="46"/>
      <c r="I105" s="46"/>
      <c r="J105" s="46"/>
      <c r="K105" s="46"/>
      <c r="L105" s="46"/>
      <c r="M105" s="46"/>
      <c r="N105" s="46"/>
      <c r="O105" s="69"/>
    </row>
    <row r="106" spans="1:15" s="18" customFormat="1">
      <c r="A106" s="4"/>
      <c r="B106" s="528" t="s">
        <v>512</v>
      </c>
      <c r="C106" s="1257"/>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85" t="s">
        <v>513</v>
      </c>
      <c r="C107" s="481"/>
      <c r="D107" s="71"/>
      <c r="E107" s="477">
        <f t="shared" ref="E107:N107" si="27">ROUND(SUM(D106*E16+E106*E17)/12,4)</f>
        <v>0</v>
      </c>
      <c r="F107" s="477">
        <f t="shared" si="27"/>
        <v>0</v>
      </c>
      <c r="G107" s="477">
        <f t="shared" si="27"/>
        <v>0</v>
      </c>
      <c r="H107" s="477">
        <f t="shared" si="27"/>
        <v>0</v>
      </c>
      <c r="I107" s="477">
        <f t="shared" si="27"/>
        <v>0</v>
      </c>
      <c r="J107" s="477">
        <f t="shared" si="27"/>
        <v>0</v>
      </c>
      <c r="K107" s="477">
        <f t="shared" si="27"/>
        <v>0</v>
      </c>
      <c r="L107" s="477">
        <f t="shared" si="27"/>
        <v>0</v>
      </c>
      <c r="M107" s="477">
        <f t="shared" si="27"/>
        <v>0</v>
      </c>
      <c r="N107" s="477">
        <f t="shared" si="27"/>
        <v>0</v>
      </c>
      <c r="O107" s="482"/>
    </row>
    <row r="108" spans="1:15" s="14" customFormat="1">
      <c r="A108" s="72"/>
      <c r="B108" s="474"/>
      <c r="C108" s="481"/>
      <c r="D108" s="71"/>
      <c r="E108" s="477"/>
      <c r="F108" s="477"/>
      <c r="G108" s="477"/>
      <c r="H108" s="477"/>
      <c r="I108" s="477"/>
      <c r="J108" s="477"/>
      <c r="K108" s="477"/>
      <c r="L108" s="477"/>
      <c r="M108" s="477"/>
      <c r="N108" s="477"/>
      <c r="O108" s="482"/>
    </row>
    <row r="109" spans="1:15" s="64" customFormat="1">
      <c r="A109" s="62"/>
      <c r="B109" s="596">
        <f>'1.  LRAMVA Summary'!B42</f>
        <v>0</v>
      </c>
      <c r="C109" s="1255">
        <f>'2. LRAMVA Threshold'!Q43</f>
        <v>0</v>
      </c>
      <c r="D109" s="46"/>
      <c r="E109" s="46"/>
      <c r="F109" s="46"/>
      <c r="G109" s="46"/>
      <c r="H109" s="46"/>
      <c r="I109" s="46"/>
      <c r="J109" s="46"/>
      <c r="K109" s="46"/>
      <c r="L109" s="46"/>
      <c r="M109" s="46"/>
      <c r="N109" s="46"/>
      <c r="O109" s="69"/>
    </row>
    <row r="110" spans="1:15" s="18" customFormat="1" outlineLevel="1">
      <c r="A110" s="4"/>
      <c r="B110" s="528" t="s">
        <v>510</v>
      </c>
      <c r="C110" s="1256"/>
      <c r="D110" s="46"/>
      <c r="E110" s="46"/>
      <c r="F110" s="46"/>
      <c r="G110" s="46"/>
      <c r="H110" s="46"/>
      <c r="I110" s="46"/>
      <c r="J110" s="46"/>
      <c r="K110" s="46"/>
      <c r="L110" s="46"/>
      <c r="M110" s="46"/>
      <c r="N110" s="46"/>
      <c r="O110" s="69"/>
    </row>
    <row r="111" spans="1:15" s="18" customFormat="1" outlineLevel="1">
      <c r="A111" s="4"/>
      <c r="B111" s="528" t="s">
        <v>511</v>
      </c>
      <c r="C111" s="1256"/>
      <c r="D111" s="46"/>
      <c r="E111" s="46"/>
      <c r="F111" s="46"/>
      <c r="G111" s="46"/>
      <c r="H111" s="46"/>
      <c r="I111" s="46"/>
      <c r="J111" s="46"/>
      <c r="K111" s="46"/>
      <c r="L111" s="46"/>
      <c r="M111" s="46"/>
      <c r="N111" s="46"/>
      <c r="O111" s="69"/>
    </row>
    <row r="112" spans="1:15" s="18" customFormat="1" outlineLevel="1">
      <c r="A112" s="4"/>
      <c r="B112" s="528" t="s">
        <v>489</v>
      </c>
      <c r="C112" s="1256"/>
      <c r="D112" s="46"/>
      <c r="E112" s="46"/>
      <c r="F112" s="46"/>
      <c r="G112" s="46"/>
      <c r="H112" s="46"/>
      <c r="I112" s="46"/>
      <c r="J112" s="46"/>
      <c r="K112" s="46"/>
      <c r="L112" s="46"/>
      <c r="M112" s="46"/>
      <c r="N112" s="46"/>
      <c r="O112" s="69"/>
    </row>
    <row r="113" spans="1:17" s="18" customFormat="1">
      <c r="A113" s="4"/>
      <c r="B113" s="528" t="s">
        <v>512</v>
      </c>
      <c r="C113" s="1257"/>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85" t="s">
        <v>513</v>
      </c>
      <c r="C114" s="481"/>
      <c r="D114" s="71"/>
      <c r="E114" s="477">
        <f t="shared" ref="E114:N114" si="29">ROUND(SUM(D113*E16+E113*E17)/12,4)</f>
        <v>0</v>
      </c>
      <c r="F114" s="477">
        <f t="shared" si="29"/>
        <v>0</v>
      </c>
      <c r="G114" s="477">
        <f t="shared" si="29"/>
        <v>0</v>
      </c>
      <c r="H114" s="477">
        <f t="shared" si="29"/>
        <v>0</v>
      </c>
      <c r="I114" s="477">
        <f t="shared" si="29"/>
        <v>0</v>
      </c>
      <c r="J114" s="477">
        <f t="shared" si="29"/>
        <v>0</v>
      </c>
      <c r="K114" s="477">
        <f t="shared" si="29"/>
        <v>0</v>
      </c>
      <c r="L114" s="477">
        <f t="shared" si="29"/>
        <v>0</v>
      </c>
      <c r="M114" s="477">
        <f t="shared" si="29"/>
        <v>0</v>
      </c>
      <c r="N114" s="477">
        <f t="shared" si="29"/>
        <v>0</v>
      </c>
      <c r="O114" s="482"/>
    </row>
    <row r="115" spans="1:17" s="70" customFormat="1" ht="14.25">
      <c r="A115" s="72"/>
      <c r="B115" s="74"/>
      <c r="C115" s="81"/>
      <c r="D115" s="75"/>
      <c r="E115" s="75"/>
      <c r="F115" s="75"/>
      <c r="G115" s="75"/>
      <c r="H115" s="75"/>
      <c r="I115" s="75"/>
      <c r="J115" s="75"/>
      <c r="K115" s="488"/>
      <c r="L115" s="489"/>
      <c r="M115" s="489"/>
      <c r="N115" s="489"/>
      <c r="O115" s="490"/>
    </row>
    <row r="116" spans="1:17" s="3" customFormat="1" ht="21" customHeight="1">
      <c r="A116" s="4"/>
      <c r="B116" s="491" t="s">
        <v>620</v>
      </c>
      <c r="C116" s="98"/>
      <c r="D116" s="492"/>
      <c r="E116" s="492"/>
      <c r="F116" s="492"/>
      <c r="G116" s="492"/>
      <c r="H116" s="492"/>
      <c r="I116" s="492"/>
      <c r="J116" s="492"/>
      <c r="K116" s="492"/>
      <c r="L116" s="492"/>
      <c r="M116" s="492"/>
      <c r="N116" s="492"/>
      <c r="O116" s="492"/>
    </row>
    <row r="119" spans="1:17" ht="15.75">
      <c r="B119" s="118" t="s">
        <v>483</v>
      </c>
      <c r="J119" s="18"/>
    </row>
    <row r="120" spans="1:17" s="14" customFormat="1" ht="75.599999999999994" customHeight="1">
      <c r="A120" s="72"/>
      <c r="B120" s="1259" t="s">
        <v>684</v>
      </c>
      <c r="C120" s="1259"/>
      <c r="D120" s="1259"/>
      <c r="E120" s="1259"/>
      <c r="F120" s="1259"/>
      <c r="G120" s="1259"/>
      <c r="H120" s="1259"/>
      <c r="I120" s="1259"/>
      <c r="J120" s="1259"/>
      <c r="K120" s="1259"/>
      <c r="L120" s="1259"/>
      <c r="M120" s="1259"/>
      <c r="N120" s="1259"/>
      <c r="O120" s="1259"/>
      <c r="P120" s="1259"/>
    </row>
    <row r="121" spans="1:17" s="18" customFormat="1" ht="9" customHeight="1">
      <c r="A121" s="4"/>
      <c r="B121" s="118"/>
      <c r="C121" s="78"/>
    </row>
    <row r="122" spans="1:17" ht="63.75" customHeight="1">
      <c r="B122" s="241" t="s">
        <v>233</v>
      </c>
      <c r="C122" s="241" t="str">
        <f>'1.  LRAMVA Summary'!D52</f>
        <v>Residential</v>
      </c>
      <c r="D122" s="241" t="str">
        <f>'1.  LRAMVA Summary'!E52</f>
        <v>GS&lt;50 kW</v>
      </c>
      <c r="E122" s="241" t="str">
        <f>'1.  LRAMVA Summary'!F52</f>
        <v>General Service 50 to 999 kW</v>
      </c>
      <c r="F122" s="241" t="str">
        <f>'1.  LRAMVA Summary'!G52</f>
        <v>General Service 1,000 to 4,999 kW</v>
      </c>
      <c r="G122" s="241" t="str">
        <f>'1.  LRAMVA Summary'!H52</f>
        <v>Large Use</v>
      </c>
      <c r="H122" s="241" t="str">
        <f>'1.  LRAMVA Summary'!I52</f>
        <v>Unmetered Scattered Load</v>
      </c>
      <c r="I122" s="241" t="str">
        <f>'1.  LRAMVA Summary'!J52</f>
        <v>Sentinel Lighting</v>
      </c>
      <c r="J122" s="241" t="str">
        <f>'1.  LRAMVA Summary'!K52</f>
        <v>Street Lighting</v>
      </c>
      <c r="K122" s="241" t="str">
        <f>'1.  LRAMVA Summary'!L52</f>
        <v/>
      </c>
      <c r="L122" s="241" t="str">
        <f>'1.  LRAMVA Summary'!M52</f>
        <v/>
      </c>
      <c r="M122" s="241" t="str">
        <f>'1.  LRAMVA Summary'!N52</f>
        <v/>
      </c>
      <c r="N122" s="241" t="str">
        <f>'1.  LRAMVA Summary'!O52</f>
        <v/>
      </c>
      <c r="O122" s="241" t="str">
        <f>'1.  LRAMVA Summary'!P52</f>
        <v/>
      </c>
      <c r="P122" s="241" t="str">
        <f>'1.  LRAMVA Summary'!Q52</f>
        <v/>
      </c>
      <c r="Q122" s="18"/>
    </row>
    <row r="123" spans="1:17" s="18" customFormat="1">
      <c r="A123" s="91"/>
      <c r="B123" s="577"/>
      <c r="C123" s="578" t="str">
        <f>'1.  LRAMVA Summary'!D53</f>
        <v>kWh</v>
      </c>
      <c r="D123" s="578" t="str">
        <f>'1.  LRAMVA Summary'!E53</f>
        <v>kWh</v>
      </c>
      <c r="E123" s="578" t="str">
        <f>'1.  LRAMVA Summary'!F53</f>
        <v>kW</v>
      </c>
      <c r="F123" s="578" t="str">
        <f>'1.  LRAMVA Summary'!G53</f>
        <v>kW</v>
      </c>
      <c r="G123" s="578" t="str">
        <f>'1.  LRAMVA Summary'!H53</f>
        <v>kW</v>
      </c>
      <c r="H123" s="578" t="str">
        <f>'1.  LRAMVA Summary'!I53</f>
        <v>kWh</v>
      </c>
      <c r="I123" s="578" t="str">
        <f>'1.  LRAMVA Summary'!J53</f>
        <v>kW</v>
      </c>
      <c r="J123" s="578" t="str">
        <f>'1.  LRAMVA Summary'!K53</f>
        <v>kW</v>
      </c>
      <c r="K123" s="578">
        <f>'1.  LRAMVA Summary'!L53</f>
        <v>0</v>
      </c>
      <c r="L123" s="578">
        <f>'1.  LRAMVA Summary'!M53</f>
        <v>0</v>
      </c>
      <c r="M123" s="578">
        <f>'1.  LRAMVA Summary'!N53</f>
        <v>0</v>
      </c>
      <c r="N123" s="578">
        <f>'1.  LRAMVA Summary'!O53</f>
        <v>0</v>
      </c>
      <c r="O123" s="578">
        <f>'1.  LRAMVA Summary'!P53</f>
        <v>0</v>
      </c>
      <c r="P123" s="579">
        <f>'1.  LRAMVA Summary'!Q53</f>
        <v>0</v>
      </c>
    </row>
    <row r="124" spans="1:17">
      <c r="B124" s="493">
        <v>2011</v>
      </c>
      <c r="C124" s="670">
        <f t="shared" ref="C124:C129" si="30">HLOOKUP(B124,$E$15:$O$114,9,FALSE)</f>
        <v>0</v>
      </c>
      <c r="D124" s="671">
        <f>HLOOKUP(B124,$E$15:$O$114,16,FALSE)</f>
        <v>0</v>
      </c>
      <c r="E124" s="672">
        <f>HLOOKUP(B124,$E$15:$O$114,23,FALSE)</f>
        <v>0</v>
      </c>
      <c r="F124" s="671">
        <f>HLOOKUP(B124,$E$15:$O$114,30,FALSE)</f>
        <v>0</v>
      </c>
      <c r="G124" s="672">
        <f>HLOOKUP(B124,$E$15:$O$114,37,FALSE)</f>
        <v>0</v>
      </c>
      <c r="H124" s="671">
        <f>HLOOKUP(B124,$E$15:$O$114,44,FALSE)</f>
        <v>0</v>
      </c>
      <c r="I124" s="672">
        <f>HLOOKUP(B124,$E$15:$O$114,51,FALSE)</f>
        <v>0</v>
      </c>
      <c r="J124" s="672">
        <f>HLOOKUP(B124,$E$15:$O$114,58,FALSE)</f>
        <v>0</v>
      </c>
      <c r="K124" s="672">
        <f>HLOOKUP(B124,$E$15:$O$114,65,FALSE)</f>
        <v>0</v>
      </c>
      <c r="L124" s="672">
        <f>HLOOKUP(B124,$E$15:$O$114,72,FALSE)</f>
        <v>0</v>
      </c>
      <c r="M124" s="672">
        <f>HLOOKUP(B124,$E$15:$O$114,79,FALSE)</f>
        <v>0</v>
      </c>
      <c r="N124" s="672">
        <f>HLOOKUP(B124,$E$15:$O$114,86,FALSE)</f>
        <v>0</v>
      </c>
      <c r="O124" s="672">
        <f>HLOOKUP(B124,$E$15:$O$114,93,FALSE)</f>
        <v>0</v>
      </c>
      <c r="P124" s="672">
        <f>HLOOKUP(B124,$E$15:$O$114,100,FALSE)</f>
        <v>0</v>
      </c>
    </row>
    <row r="125" spans="1:17">
      <c r="B125" s="494">
        <v>2012</v>
      </c>
      <c r="C125" s="673">
        <f t="shared" si="30"/>
        <v>0</v>
      </c>
      <c r="D125" s="674">
        <f>HLOOKUP(B125,$E$15:$O$114,16,FALSE)</f>
        <v>0</v>
      </c>
      <c r="E125" s="675">
        <f>HLOOKUP(B125,$E$15:$O$114,23,FALSE)</f>
        <v>0</v>
      </c>
      <c r="F125" s="674">
        <f>HLOOKUP(B125,$E$15:$O$114,30,FALSE)</f>
        <v>0</v>
      </c>
      <c r="G125" s="675">
        <f>HLOOKUP(B125,$E$15:$O$114,37,FALSE)</f>
        <v>0</v>
      </c>
      <c r="H125" s="674">
        <f>HLOOKUP(B125,$E$15:$O$114,44,FALSE)</f>
        <v>0</v>
      </c>
      <c r="I125" s="675">
        <f>HLOOKUP(B125,$E$15:$O$114,51,FALSE)</f>
        <v>0</v>
      </c>
      <c r="J125" s="675">
        <f>HLOOKUP(B125,$E$15:$O$114,58,FALSE)</f>
        <v>0</v>
      </c>
      <c r="K125" s="675">
        <f>HLOOKUP(B125,$E$15:$O$114,65,FALSE)</f>
        <v>0</v>
      </c>
      <c r="L125" s="675">
        <f>HLOOKUP(B125,$E$15:$O$114,72,FALSE)</f>
        <v>0</v>
      </c>
      <c r="M125" s="675">
        <f>HLOOKUP(B125,$E$15:$O$114,79,FALSE)</f>
        <v>0</v>
      </c>
      <c r="N125" s="675">
        <f>HLOOKUP(B125,$E$15:$O$114,86,FALSE)</f>
        <v>0</v>
      </c>
      <c r="O125" s="675">
        <f>HLOOKUP(B125,$E$15:$O$114,93,FALSE)</f>
        <v>0</v>
      </c>
      <c r="P125" s="675">
        <f t="shared" ref="P125:P133" si="31">HLOOKUP(B125,$E$15:$O$114,100,FALSE)</f>
        <v>0</v>
      </c>
    </row>
    <row r="126" spans="1:17">
      <c r="B126" s="494">
        <v>2013</v>
      </c>
      <c r="C126" s="673">
        <f t="shared" si="30"/>
        <v>0</v>
      </c>
      <c r="D126" s="674">
        <f t="shared" ref="D126:D133" si="32">HLOOKUP(B126,$E$15:$O$114,16,FALSE)</f>
        <v>0</v>
      </c>
      <c r="E126" s="675">
        <f t="shared" ref="E126:E133" si="33">HLOOKUP(B126,$E$15:$O$114,23,FALSE)</f>
        <v>0</v>
      </c>
      <c r="F126" s="674">
        <f t="shared" ref="F126:F133" si="34">HLOOKUP(B126,$E$15:$O$114,30,FALSE)</f>
        <v>0</v>
      </c>
      <c r="G126" s="675">
        <f t="shared" ref="G126:G132" si="35">HLOOKUP(B126,$E$15:$O$114,37,FALSE)</f>
        <v>0</v>
      </c>
      <c r="H126" s="674">
        <f t="shared" ref="H126:H133" si="36">HLOOKUP(B126,$E$15:$O$114,44,FALSE)</f>
        <v>0</v>
      </c>
      <c r="I126" s="675">
        <f t="shared" ref="I126:I133" si="37">HLOOKUP(B126,$E$15:$O$114,51,FALSE)</f>
        <v>0</v>
      </c>
      <c r="J126" s="675">
        <f t="shared" ref="J126:J133" si="38">HLOOKUP(B126,$E$15:$O$114,58,FALSE)</f>
        <v>0</v>
      </c>
      <c r="K126" s="675">
        <f t="shared" ref="K126:K133" si="39">HLOOKUP(B126,$E$15:$O$114,65,FALSE)</f>
        <v>0</v>
      </c>
      <c r="L126" s="675">
        <f>HLOOKUP(B126,$E$15:$O$114,72,FALSE)</f>
        <v>0</v>
      </c>
      <c r="M126" s="675">
        <f t="shared" ref="M126:M133" si="40">HLOOKUP(B126,$E$15:$O$114,79,FALSE)</f>
        <v>0</v>
      </c>
      <c r="N126" s="675">
        <f t="shared" ref="N126:N133" si="41">HLOOKUP(B126,$E$15:$O$114,86,FALSE)</f>
        <v>0</v>
      </c>
      <c r="O126" s="675">
        <f t="shared" ref="O126:O133" si="42">HLOOKUP(B126,$E$15:$O$114,93,FALSE)</f>
        <v>0</v>
      </c>
      <c r="P126" s="675">
        <f t="shared" si="31"/>
        <v>0</v>
      </c>
    </row>
    <row r="127" spans="1:17">
      <c r="B127" s="494">
        <v>2014</v>
      </c>
      <c r="C127" s="673">
        <f t="shared" si="30"/>
        <v>0</v>
      </c>
      <c r="D127" s="674">
        <f>HLOOKUP(B127,$E$15:$O$114,16,FALSE)</f>
        <v>0</v>
      </c>
      <c r="E127" s="675">
        <f>HLOOKUP(B127,$E$15:$O$114,23,FALSE)</f>
        <v>0</v>
      </c>
      <c r="F127" s="674">
        <f>HLOOKUP(B127,$E$15:$O$114,30,FALSE)</f>
        <v>0</v>
      </c>
      <c r="G127" s="675">
        <f>HLOOKUP(B127,$E$15:$O$114,37,FALSE)</f>
        <v>0</v>
      </c>
      <c r="H127" s="674">
        <f>HLOOKUP(B127,$E$15:$O$114,44,FALSE)</f>
        <v>0</v>
      </c>
      <c r="I127" s="675">
        <f>HLOOKUP(B127,$E$15:$O$114,51,FALSE)</f>
        <v>0</v>
      </c>
      <c r="J127" s="675">
        <f>HLOOKUP(B127,$E$15:$O$114,58,FALSE)</f>
        <v>0</v>
      </c>
      <c r="K127" s="675">
        <f>HLOOKUP(B127,$E$15:$O$114,65,FALSE)</f>
        <v>0</v>
      </c>
      <c r="L127" s="675">
        <f>HLOOKUP(B127,$E$15:$O$114,72,FALSE)</f>
        <v>0</v>
      </c>
      <c r="M127" s="675">
        <f>HLOOKUP(B127,$E$15:$O$114,79,FALSE)</f>
        <v>0</v>
      </c>
      <c r="N127" s="675">
        <f>HLOOKUP(B127,$E$15:$O$114,86,FALSE)</f>
        <v>0</v>
      </c>
      <c r="O127" s="675">
        <f>HLOOKUP(B127,$E$15:$O$114,93,FALSE)</f>
        <v>0</v>
      </c>
      <c r="P127" s="675">
        <f>HLOOKUP(B127,$E$15:$O$114,100,FALSE)</f>
        <v>0</v>
      </c>
    </row>
    <row r="128" spans="1:17">
      <c r="B128" s="494">
        <v>2015</v>
      </c>
      <c r="C128" s="673">
        <f t="shared" si="30"/>
        <v>0</v>
      </c>
      <c r="D128" s="674">
        <f t="shared" si="32"/>
        <v>0</v>
      </c>
      <c r="E128" s="675">
        <f t="shared" si="33"/>
        <v>0</v>
      </c>
      <c r="F128" s="674">
        <f t="shared" si="34"/>
        <v>0</v>
      </c>
      <c r="G128" s="675">
        <f t="shared" si="35"/>
        <v>0</v>
      </c>
      <c r="H128" s="674">
        <f t="shared" si="36"/>
        <v>0</v>
      </c>
      <c r="I128" s="675">
        <f t="shared" si="37"/>
        <v>0</v>
      </c>
      <c r="J128" s="675">
        <f t="shared" si="38"/>
        <v>0</v>
      </c>
      <c r="K128" s="675">
        <f t="shared" si="39"/>
        <v>0</v>
      </c>
      <c r="L128" s="675">
        <f t="shared" ref="L128:L133" si="43">HLOOKUP(B128,$E$15:$O$114,72,FALSE)</f>
        <v>0</v>
      </c>
      <c r="M128" s="675">
        <f t="shared" si="40"/>
        <v>0</v>
      </c>
      <c r="N128" s="675">
        <f t="shared" si="41"/>
        <v>0</v>
      </c>
      <c r="O128" s="675">
        <f t="shared" si="42"/>
        <v>0</v>
      </c>
      <c r="P128" s="675">
        <f t="shared" si="31"/>
        <v>0</v>
      </c>
    </row>
    <row r="129" spans="2:16">
      <c r="B129" s="494">
        <v>2016</v>
      </c>
      <c r="C129" s="673">
        <f t="shared" si="30"/>
        <v>0</v>
      </c>
      <c r="D129" s="674">
        <f t="shared" si="32"/>
        <v>0</v>
      </c>
      <c r="E129" s="675">
        <f t="shared" si="33"/>
        <v>0</v>
      </c>
      <c r="F129" s="674">
        <f t="shared" si="34"/>
        <v>0</v>
      </c>
      <c r="G129" s="675">
        <f t="shared" si="35"/>
        <v>0</v>
      </c>
      <c r="H129" s="674">
        <f t="shared" si="36"/>
        <v>0</v>
      </c>
      <c r="I129" s="675">
        <f t="shared" si="37"/>
        <v>0</v>
      </c>
      <c r="J129" s="675">
        <f t="shared" si="38"/>
        <v>0</v>
      </c>
      <c r="K129" s="675">
        <f t="shared" si="39"/>
        <v>0</v>
      </c>
      <c r="L129" s="675">
        <f t="shared" si="43"/>
        <v>0</v>
      </c>
      <c r="M129" s="675">
        <f t="shared" si="40"/>
        <v>0</v>
      </c>
      <c r="N129" s="675">
        <f t="shared" si="41"/>
        <v>0</v>
      </c>
      <c r="O129" s="675">
        <f t="shared" si="42"/>
        <v>0</v>
      </c>
      <c r="P129" s="675">
        <f t="shared" si="31"/>
        <v>0</v>
      </c>
    </row>
    <row r="130" spans="2:16">
      <c r="B130" s="494">
        <v>2017</v>
      </c>
      <c r="C130" s="673">
        <f>HLOOKUP(B130,$E$15:$O$114,9,FALSE)</f>
        <v>9.7999999999999997E-3</v>
      </c>
      <c r="D130" s="674">
        <f t="shared" si="32"/>
        <v>1.3899999999999999E-2</v>
      </c>
      <c r="E130" s="675">
        <f t="shared" si="33"/>
        <v>2.7403</v>
      </c>
      <c r="F130" s="674">
        <f t="shared" si="34"/>
        <v>3.0421</v>
      </c>
      <c r="G130" s="675">
        <f t="shared" si="35"/>
        <v>2.7330999999999999</v>
      </c>
      <c r="H130" s="674">
        <f t="shared" si="36"/>
        <v>2.2100000000000002E-2</v>
      </c>
      <c r="I130" s="675">
        <f t="shared" si="37"/>
        <v>8.3138000000000005</v>
      </c>
      <c r="J130" s="675">
        <f t="shared" si="38"/>
        <v>10.1929</v>
      </c>
      <c r="K130" s="675">
        <f t="shared" si="39"/>
        <v>0</v>
      </c>
      <c r="L130" s="675">
        <f t="shared" si="43"/>
        <v>0</v>
      </c>
      <c r="M130" s="675">
        <f t="shared" si="40"/>
        <v>0</v>
      </c>
      <c r="N130" s="675">
        <f t="shared" si="41"/>
        <v>0</v>
      </c>
      <c r="O130" s="675">
        <f t="shared" si="42"/>
        <v>0</v>
      </c>
      <c r="P130" s="675">
        <f t="shared" si="31"/>
        <v>0</v>
      </c>
    </row>
    <row r="131" spans="2:16" hidden="1">
      <c r="B131" s="494">
        <v>2018</v>
      </c>
      <c r="C131" s="673">
        <f t="shared" ref="C131:C133" si="44">HLOOKUP(B131,$E$15:$O$114,9,FALSE)</f>
        <v>0</v>
      </c>
      <c r="D131" s="674">
        <f t="shared" si="32"/>
        <v>0</v>
      </c>
      <c r="E131" s="675">
        <f t="shared" si="33"/>
        <v>0</v>
      </c>
      <c r="F131" s="674">
        <f t="shared" si="34"/>
        <v>0</v>
      </c>
      <c r="G131" s="675">
        <f t="shared" si="35"/>
        <v>0</v>
      </c>
      <c r="H131" s="674">
        <f t="shared" si="36"/>
        <v>0</v>
      </c>
      <c r="I131" s="675">
        <f t="shared" si="37"/>
        <v>0</v>
      </c>
      <c r="J131" s="675">
        <f t="shared" si="38"/>
        <v>0</v>
      </c>
      <c r="K131" s="675">
        <f t="shared" si="39"/>
        <v>0</v>
      </c>
      <c r="L131" s="675">
        <f t="shared" si="43"/>
        <v>0</v>
      </c>
      <c r="M131" s="675">
        <f t="shared" si="40"/>
        <v>0</v>
      </c>
      <c r="N131" s="675">
        <f t="shared" si="41"/>
        <v>0</v>
      </c>
      <c r="O131" s="675">
        <f t="shared" si="42"/>
        <v>0</v>
      </c>
      <c r="P131" s="675">
        <f t="shared" si="31"/>
        <v>0</v>
      </c>
    </row>
    <row r="132" spans="2:16" hidden="1">
      <c r="B132" s="494">
        <v>2019</v>
      </c>
      <c r="C132" s="673">
        <f t="shared" si="44"/>
        <v>0</v>
      </c>
      <c r="D132" s="674">
        <f t="shared" si="32"/>
        <v>0</v>
      </c>
      <c r="E132" s="675">
        <f t="shared" si="33"/>
        <v>0</v>
      </c>
      <c r="F132" s="674">
        <f t="shared" si="34"/>
        <v>0</v>
      </c>
      <c r="G132" s="675">
        <f t="shared" si="35"/>
        <v>0</v>
      </c>
      <c r="H132" s="674">
        <f t="shared" si="36"/>
        <v>0</v>
      </c>
      <c r="I132" s="675">
        <f t="shared" si="37"/>
        <v>0</v>
      </c>
      <c r="J132" s="675">
        <f t="shared" si="38"/>
        <v>0</v>
      </c>
      <c r="K132" s="675">
        <f t="shared" si="39"/>
        <v>0</v>
      </c>
      <c r="L132" s="675">
        <f t="shared" si="43"/>
        <v>0</v>
      </c>
      <c r="M132" s="675">
        <f t="shared" si="40"/>
        <v>0</v>
      </c>
      <c r="N132" s="675">
        <f t="shared" si="41"/>
        <v>0</v>
      </c>
      <c r="O132" s="675">
        <f t="shared" si="42"/>
        <v>0</v>
      </c>
      <c r="P132" s="675">
        <f t="shared" si="31"/>
        <v>0</v>
      </c>
    </row>
    <row r="133" spans="2:16" hidden="1">
      <c r="B133" s="495">
        <v>2020</v>
      </c>
      <c r="C133" s="676">
        <f t="shared" si="44"/>
        <v>0</v>
      </c>
      <c r="D133" s="677">
        <f t="shared" si="32"/>
        <v>0</v>
      </c>
      <c r="E133" s="678">
        <f t="shared" si="33"/>
        <v>0</v>
      </c>
      <c r="F133" s="677">
        <f t="shared" si="34"/>
        <v>0</v>
      </c>
      <c r="G133" s="678">
        <f>HLOOKUP(B133,$E$15:$O$114,37,FALSE)</f>
        <v>0</v>
      </c>
      <c r="H133" s="677">
        <f t="shared" si="36"/>
        <v>0</v>
      </c>
      <c r="I133" s="678">
        <f t="shared" si="37"/>
        <v>0</v>
      </c>
      <c r="J133" s="678">
        <f t="shared" si="38"/>
        <v>0</v>
      </c>
      <c r="K133" s="678">
        <f t="shared" si="39"/>
        <v>0</v>
      </c>
      <c r="L133" s="678">
        <f t="shared" si="43"/>
        <v>0</v>
      </c>
      <c r="M133" s="678">
        <f t="shared" si="40"/>
        <v>0</v>
      </c>
      <c r="N133" s="678">
        <f t="shared" si="41"/>
        <v>0</v>
      </c>
      <c r="O133" s="678">
        <f t="shared" si="42"/>
        <v>0</v>
      </c>
      <c r="P133" s="678">
        <f t="shared" si="31"/>
        <v>0</v>
      </c>
    </row>
    <row r="134" spans="2:16" ht="18.75" customHeight="1">
      <c r="B134" s="491" t="s">
        <v>637</v>
      </c>
      <c r="C134" s="590"/>
      <c r="D134" s="591"/>
      <c r="E134" s="592"/>
      <c r="F134" s="591"/>
      <c r="G134" s="591"/>
      <c r="H134" s="591"/>
      <c r="I134" s="591"/>
      <c r="J134" s="591"/>
      <c r="K134" s="591"/>
      <c r="L134" s="591"/>
      <c r="M134" s="591"/>
      <c r="N134" s="591"/>
      <c r="O134" s="591"/>
      <c r="P134" s="591"/>
    </row>
    <row r="136" spans="2:16">
      <c r="B136" s="584"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4:BV293"/>
  <sheetViews>
    <sheetView topLeftCell="A26" zoomScale="83" zoomScaleNormal="83" workbookViewId="0">
      <selection activeCell="J49" sqref="J49"/>
    </sheetView>
  </sheetViews>
  <sheetFormatPr defaultColWidth="9.140625" defaultRowHeight="15"/>
  <cols>
    <col min="1" max="1" width="9.140625" style="12"/>
    <col min="2" max="2" width="28.140625" style="12" customWidth="1"/>
    <col min="3" max="13" width="15.85546875" style="12" customWidth="1"/>
    <col min="14" max="14" width="9.140625" style="12"/>
    <col min="15" max="26" width="14" style="12" customWidth="1"/>
    <col min="27" max="27" width="9.140625" style="12"/>
    <col min="28" max="40" width="15" style="12" customWidth="1"/>
    <col min="41" max="41" width="9.140625" style="12"/>
    <col min="42" max="55" width="14.140625" style="12" customWidth="1"/>
    <col min="56" max="56" width="9.140625" style="12"/>
    <col min="57" max="69" width="13.140625" style="12" customWidth="1"/>
    <col min="70" max="70" width="9.140625" style="12"/>
    <col min="71" max="71" width="98.85546875" style="12" bestFit="1" customWidth="1"/>
    <col min="72" max="72" width="11.85546875" style="12" bestFit="1" customWidth="1"/>
    <col min="73" max="73" width="10.7109375" style="12" bestFit="1" customWidth="1"/>
    <col min="74" max="74" width="11.85546875" style="12" bestFit="1" customWidth="1"/>
    <col min="75" max="16384" width="9.140625" style="12"/>
  </cols>
  <sheetData>
    <row r="14" spans="2:24" ht="15.75">
      <c r="B14" s="580" t="s">
        <v>504</v>
      </c>
    </row>
    <row r="15" spans="2:24" ht="15.75">
      <c r="B15" s="580"/>
    </row>
    <row r="16" spans="2:24" s="659" customFormat="1" ht="28.5" customHeight="1">
      <c r="B16" s="1265" t="s">
        <v>640</v>
      </c>
      <c r="C16" s="1265"/>
      <c r="D16" s="1265"/>
      <c r="E16" s="1265"/>
      <c r="F16" s="1265"/>
      <c r="G16" s="1265"/>
      <c r="H16" s="1265"/>
      <c r="I16" s="1265"/>
      <c r="J16" s="1265"/>
      <c r="K16" s="1265"/>
      <c r="L16" s="1265"/>
      <c r="M16" s="1265"/>
      <c r="N16" s="1265"/>
      <c r="O16" s="1265"/>
      <c r="P16" s="1265"/>
      <c r="Q16" s="1265"/>
      <c r="R16" s="1265"/>
      <c r="S16" s="1265"/>
      <c r="T16" s="1265"/>
      <c r="U16" s="1265"/>
      <c r="V16" s="1265"/>
      <c r="W16" s="1265"/>
      <c r="X16" s="1265"/>
    </row>
    <row r="17" spans="2:24" s="659" customFormat="1" ht="18" customHeight="1">
      <c r="B17" s="1174" t="s">
        <v>945</v>
      </c>
      <c r="C17" s="1175"/>
      <c r="D17" s="1175"/>
      <c r="E17" s="1175"/>
      <c r="F17" s="1175"/>
      <c r="G17" s="1175"/>
      <c r="H17" s="1175"/>
      <c r="I17" s="1175"/>
      <c r="J17" s="1175"/>
      <c r="K17" s="1175"/>
      <c r="L17" s="1175"/>
      <c r="M17" s="1175"/>
      <c r="N17" s="1175"/>
      <c r="O17" s="1175"/>
      <c r="P17" s="1175"/>
      <c r="Q17" s="1175"/>
      <c r="R17" s="1175"/>
      <c r="S17" s="1175"/>
      <c r="T17" s="1175"/>
      <c r="U17" s="1175"/>
      <c r="V17" s="1175"/>
      <c r="W17" s="1175"/>
      <c r="X17" s="1175"/>
    </row>
    <row r="18" spans="2:24" s="659" customFormat="1" ht="18" customHeight="1">
      <c r="B18" s="1174" t="s">
        <v>946</v>
      </c>
      <c r="C18" s="1175"/>
      <c r="D18" s="1175"/>
      <c r="E18" s="1175"/>
      <c r="F18" s="1175"/>
      <c r="G18" s="1175"/>
      <c r="H18" s="1175"/>
      <c r="I18" s="1175"/>
      <c r="J18" s="1175"/>
      <c r="K18" s="1175"/>
      <c r="L18" s="1175"/>
      <c r="M18" s="1175"/>
      <c r="N18" s="1175"/>
      <c r="O18" s="1175"/>
      <c r="P18" s="1175"/>
      <c r="Q18" s="1175"/>
      <c r="R18" s="1175"/>
      <c r="S18" s="1175"/>
      <c r="T18" s="1175"/>
      <c r="U18" s="1175"/>
      <c r="V18" s="1175"/>
      <c r="W18" s="1175"/>
      <c r="X18" s="1175"/>
    </row>
    <row r="19" spans="2:24" s="659" customFormat="1" ht="18" customHeight="1">
      <c r="B19" s="1174" t="s">
        <v>947</v>
      </c>
      <c r="C19" s="1175"/>
      <c r="D19" s="1175"/>
      <c r="E19" s="1175"/>
      <c r="F19" s="1175"/>
      <c r="G19" s="1175"/>
      <c r="H19" s="1175"/>
      <c r="I19" s="1175"/>
      <c r="J19" s="1175"/>
      <c r="K19" s="1175"/>
      <c r="L19" s="1175"/>
      <c r="M19" s="1175"/>
      <c r="N19" s="1175"/>
      <c r="O19" s="1175"/>
      <c r="P19" s="1175"/>
      <c r="Q19" s="1175"/>
      <c r="R19" s="1175"/>
      <c r="S19" s="1175"/>
      <c r="T19" s="1175"/>
      <c r="U19" s="1175"/>
      <c r="V19" s="1175"/>
      <c r="W19" s="1175"/>
      <c r="X19" s="1175"/>
    </row>
    <row r="20" spans="2:24" s="659" customFormat="1" ht="18" customHeight="1">
      <c r="B20" s="58" t="s">
        <v>948</v>
      </c>
      <c r="C20" s="1175"/>
      <c r="D20" s="1175"/>
      <c r="E20" s="1175"/>
      <c r="F20" s="1175"/>
      <c r="G20" s="1175"/>
      <c r="H20" s="1175"/>
      <c r="I20" s="1175"/>
      <c r="J20" s="1175"/>
      <c r="K20" s="1175"/>
      <c r="L20" s="1175"/>
      <c r="M20" s="1175"/>
      <c r="N20" s="1175"/>
      <c r="O20" s="1175"/>
      <c r="P20" s="1175"/>
      <c r="Q20" s="1175"/>
      <c r="R20" s="1175"/>
      <c r="S20" s="1175"/>
      <c r="T20" s="1175"/>
      <c r="U20" s="1175"/>
      <c r="V20" s="1175"/>
      <c r="W20" s="1175"/>
      <c r="X20" s="1175"/>
    </row>
    <row r="21" spans="2:24" s="659" customFormat="1" ht="18" customHeight="1">
      <c r="B21" s="1174" t="s">
        <v>949</v>
      </c>
      <c r="C21" s="1175"/>
      <c r="D21" s="1175"/>
      <c r="E21" s="1175"/>
      <c r="F21" s="1175"/>
      <c r="G21" s="1175"/>
      <c r="H21" s="1175"/>
      <c r="I21" s="1175"/>
      <c r="J21" s="1175"/>
      <c r="K21" s="1175"/>
      <c r="L21" s="1175"/>
      <c r="M21" s="1175"/>
      <c r="N21" s="1175"/>
      <c r="O21" s="1175"/>
      <c r="P21" s="1175"/>
      <c r="Q21" s="1175"/>
      <c r="R21" s="1175"/>
      <c r="S21" s="1175"/>
      <c r="T21" s="1175"/>
      <c r="U21" s="1175"/>
      <c r="V21" s="1175"/>
      <c r="W21" s="1175"/>
      <c r="X21" s="1175"/>
    </row>
    <row r="22" spans="2:24" s="659" customFormat="1" ht="18" customHeight="1">
      <c r="B22" s="1174" t="s">
        <v>950</v>
      </c>
      <c r="C22" s="1175"/>
      <c r="D22" s="1175"/>
      <c r="E22" s="1175"/>
      <c r="F22" s="1175"/>
      <c r="G22" s="1175"/>
      <c r="H22" s="1175"/>
      <c r="I22" s="1175"/>
      <c r="J22" s="1175"/>
      <c r="K22" s="1175"/>
      <c r="L22" s="1175"/>
      <c r="M22" s="1175"/>
      <c r="N22" s="1175"/>
      <c r="O22" s="1175"/>
      <c r="P22" s="1175"/>
      <c r="Q22" s="1175"/>
      <c r="R22" s="1175"/>
      <c r="S22" s="1175"/>
      <c r="T22" s="1175"/>
      <c r="U22" s="1175"/>
      <c r="V22" s="1175"/>
      <c r="W22" s="1175"/>
      <c r="X22" s="1175"/>
    </row>
    <row r="23" spans="2:24" s="659" customFormat="1" ht="18" customHeight="1">
      <c r="B23" s="1174" t="s">
        <v>951</v>
      </c>
      <c r="C23" s="1175"/>
      <c r="D23" s="1175"/>
      <c r="E23" s="1175"/>
      <c r="F23" s="1175"/>
      <c r="G23" s="1175"/>
      <c r="H23" s="1175"/>
      <c r="I23" s="1175"/>
      <c r="J23" s="1175"/>
      <c r="K23" s="1175"/>
      <c r="L23" s="1175"/>
      <c r="M23" s="1175"/>
      <c r="N23" s="1175"/>
      <c r="O23" s="1175"/>
      <c r="P23" s="1175"/>
      <c r="Q23" s="1175"/>
      <c r="R23" s="1175"/>
      <c r="S23" s="1175"/>
      <c r="T23" s="1175"/>
      <c r="U23" s="1175"/>
      <c r="V23" s="1175"/>
      <c r="W23" s="1175"/>
      <c r="X23" s="1175"/>
    </row>
    <row r="24" spans="2:24" s="659" customFormat="1" ht="28.5" customHeight="1">
      <c r="B24" s="1179" t="s">
        <v>914</v>
      </c>
      <c r="C24" s="1180"/>
      <c r="D24" s="1181"/>
      <c r="E24" s="1181"/>
      <c r="F24" s="1182"/>
      <c r="G24" s="1182"/>
      <c r="H24" s="18"/>
      <c r="I24" s="18"/>
      <c r="J24" s="18"/>
      <c r="K24" s="18"/>
      <c r="L24" s="1175"/>
      <c r="M24" s="1175"/>
      <c r="N24" s="1175"/>
      <c r="O24" s="1175"/>
      <c r="P24" s="1175"/>
      <c r="Q24" s="1175"/>
      <c r="R24" s="1175"/>
      <c r="S24" s="1175"/>
      <c r="T24" s="1175"/>
      <c r="U24" s="1175"/>
      <c r="V24" s="1175"/>
      <c r="W24" s="1175"/>
      <c r="X24" s="1175"/>
    </row>
    <row r="25" spans="2:24" s="659" customFormat="1" ht="12" customHeight="1" thickBot="1">
      <c r="B25" s="1179"/>
      <c r="C25" s="1180"/>
      <c r="D25" s="1181"/>
      <c r="E25" s="1181"/>
      <c r="F25" s="1182"/>
      <c r="G25" s="1182"/>
      <c r="H25" s="18"/>
      <c r="I25" s="18"/>
      <c r="J25" s="18"/>
      <c r="K25" s="18"/>
      <c r="L25" s="1175"/>
      <c r="M25" s="1175"/>
      <c r="N25" s="1175"/>
      <c r="O25" s="1175"/>
      <c r="P25" s="1175"/>
      <c r="Q25" s="1175"/>
      <c r="R25" s="1175"/>
      <c r="S25" s="1175"/>
      <c r="T25" s="1175"/>
      <c r="U25" s="1175"/>
      <c r="V25" s="1175"/>
      <c r="W25" s="1175"/>
      <c r="X25" s="1175"/>
    </row>
    <row r="26" spans="2:24" s="659" customFormat="1" ht="28.5" customHeight="1">
      <c r="B26" s="1133" t="s">
        <v>915</v>
      </c>
      <c r="C26" s="1134" t="s">
        <v>916</v>
      </c>
      <c r="D26" s="1135" t="s">
        <v>917</v>
      </c>
      <c r="E26" s="1136" t="s">
        <v>918</v>
      </c>
      <c r="F26" s="1137" t="s">
        <v>919</v>
      </c>
      <c r="G26" s="1137" t="s">
        <v>920</v>
      </c>
      <c r="H26" s="1178"/>
      <c r="I26" s="1138" t="s">
        <v>921</v>
      </c>
      <c r="J26" s="1139" t="s">
        <v>922</v>
      </c>
      <c r="K26" s="1139" t="s">
        <v>923</v>
      </c>
      <c r="L26" s="1175"/>
      <c r="M26" s="1175"/>
      <c r="N26" s="1175"/>
      <c r="O26" s="1175"/>
      <c r="P26" s="1175"/>
      <c r="Q26" s="1175"/>
      <c r="R26" s="1175"/>
      <c r="S26" s="1175"/>
      <c r="T26" s="1175"/>
      <c r="U26" s="1175"/>
      <c r="V26" s="1175"/>
      <c r="W26" s="1175"/>
      <c r="X26" s="1175"/>
    </row>
    <row r="27" spans="2:24" s="659" customFormat="1" ht="13.9" customHeight="1">
      <c r="B27" s="1146">
        <v>3</v>
      </c>
      <c r="C27" s="1140">
        <v>154469</v>
      </c>
      <c r="D27" s="1141" t="s">
        <v>924</v>
      </c>
      <c r="E27" s="1142" t="s">
        <v>925</v>
      </c>
      <c r="F27" s="1143">
        <v>6.7140000000000004</v>
      </c>
      <c r="G27" s="1144">
        <v>26856</v>
      </c>
      <c r="H27" s="1176"/>
      <c r="I27" s="1145"/>
      <c r="J27" s="1145"/>
      <c r="K27" s="1145"/>
      <c r="L27" s="1175"/>
      <c r="M27" s="1175"/>
      <c r="N27" s="1175"/>
      <c r="O27" s="1175"/>
      <c r="P27" s="1175"/>
      <c r="Q27" s="1175"/>
      <c r="R27" s="1175"/>
      <c r="S27" s="1175"/>
      <c r="T27" s="1175"/>
      <c r="U27" s="1175"/>
      <c r="V27" s="1175"/>
      <c r="W27" s="1175"/>
      <c r="X27" s="1175"/>
    </row>
    <row r="28" spans="2:24" s="659" customFormat="1" ht="13.9" customHeight="1">
      <c r="B28" s="1146">
        <v>12</v>
      </c>
      <c r="C28" s="1140">
        <v>153832</v>
      </c>
      <c r="D28" s="1141" t="s">
        <v>926</v>
      </c>
      <c r="E28" s="1147" t="s">
        <v>927</v>
      </c>
      <c r="F28" s="1143">
        <v>0</v>
      </c>
      <c r="G28" s="1144">
        <v>7139</v>
      </c>
      <c r="H28" s="1176"/>
      <c r="I28" s="1148" t="s">
        <v>741</v>
      </c>
      <c r="J28" s="1149">
        <v>1219.0778999999998</v>
      </c>
      <c r="K28" s="1149">
        <v>4980955.7136000004</v>
      </c>
      <c r="L28" s="1175"/>
      <c r="M28" s="1175"/>
      <c r="N28" s="1175"/>
      <c r="O28" s="1175"/>
      <c r="P28" s="1175"/>
      <c r="Q28" s="1175"/>
      <c r="R28" s="1175"/>
      <c r="S28" s="1175"/>
      <c r="T28" s="1175"/>
      <c r="U28" s="1175"/>
      <c r="V28" s="1175"/>
      <c r="W28" s="1175"/>
      <c r="X28" s="1175"/>
    </row>
    <row r="29" spans="2:24" s="659" customFormat="1" ht="13.9" customHeight="1">
      <c r="B29" s="1146">
        <v>16</v>
      </c>
      <c r="C29" s="1140">
        <v>156121</v>
      </c>
      <c r="D29" s="1141" t="s">
        <v>928</v>
      </c>
      <c r="E29" s="1150" t="s">
        <v>929</v>
      </c>
      <c r="F29" s="1143">
        <v>1.08</v>
      </c>
      <c r="G29" s="1144">
        <v>48067.519999999997</v>
      </c>
      <c r="H29" s="1176"/>
      <c r="I29" s="1151"/>
      <c r="J29" s="1152">
        <v>0.43484833038542359</v>
      </c>
      <c r="K29" s="1153">
        <v>0.24682871373706322</v>
      </c>
      <c r="L29" s="1175"/>
      <c r="M29" s="1175"/>
      <c r="N29" s="1175"/>
      <c r="O29" s="1175"/>
      <c r="P29" s="1175"/>
      <c r="Q29" s="1175"/>
      <c r="R29" s="1175"/>
      <c r="S29" s="1175"/>
      <c r="T29" s="1175"/>
      <c r="U29" s="1175"/>
      <c r="V29" s="1175"/>
      <c r="W29" s="1175"/>
      <c r="X29" s="1175"/>
    </row>
    <row r="30" spans="2:24" s="659" customFormat="1" ht="13.9" customHeight="1">
      <c r="B30" s="1146">
        <v>27</v>
      </c>
      <c r="C30" s="1140">
        <v>169671</v>
      </c>
      <c r="D30" s="1141" t="s">
        <v>930</v>
      </c>
      <c r="E30" s="1154" t="s">
        <v>739</v>
      </c>
      <c r="F30" s="1143">
        <v>1.3</v>
      </c>
      <c r="G30" s="1144">
        <v>11073</v>
      </c>
      <c r="H30" s="1176"/>
      <c r="I30" s="1148" t="s">
        <v>743</v>
      </c>
      <c r="J30" s="1149">
        <v>718.52299999999991</v>
      </c>
      <c r="K30" s="1149">
        <v>7295113.2379999999</v>
      </c>
      <c r="L30" s="1175"/>
      <c r="M30" s="1175"/>
      <c r="N30" s="1175"/>
      <c r="O30" s="1175"/>
      <c r="P30" s="1175"/>
      <c r="Q30" s="1175"/>
      <c r="R30" s="1175"/>
      <c r="S30" s="1175"/>
      <c r="T30" s="1175"/>
      <c r="U30" s="1175"/>
      <c r="V30" s="1175"/>
      <c r="W30" s="1175"/>
      <c r="X30" s="1175"/>
    </row>
    <row r="31" spans="2:24" s="659" customFormat="1" ht="13.9" customHeight="1">
      <c r="B31" s="1146">
        <v>28</v>
      </c>
      <c r="C31" s="1140">
        <v>170845</v>
      </c>
      <c r="D31" s="1141" t="s">
        <v>930</v>
      </c>
      <c r="E31" s="1154" t="s">
        <v>739</v>
      </c>
      <c r="F31" s="1143">
        <v>8.26</v>
      </c>
      <c r="G31" s="1144">
        <v>41877.24</v>
      </c>
      <c r="H31" s="1176"/>
      <c r="I31" s="1151"/>
      <c r="J31" s="1152">
        <v>0.25629906578859785</v>
      </c>
      <c r="K31" s="1153">
        <v>0.36150560668212445</v>
      </c>
      <c r="L31" s="1175"/>
      <c r="M31" s="1175"/>
      <c r="N31" s="1175"/>
      <c r="O31" s="1175"/>
      <c r="P31" s="1175"/>
      <c r="Q31" s="1175"/>
      <c r="R31" s="1175"/>
      <c r="S31" s="1175"/>
      <c r="T31" s="1175"/>
      <c r="U31" s="1175"/>
      <c r="V31" s="1175"/>
      <c r="W31" s="1175"/>
      <c r="X31" s="1175"/>
    </row>
    <row r="32" spans="2:24" s="659" customFormat="1" ht="13.9" customHeight="1">
      <c r="B32" s="1146">
        <v>41</v>
      </c>
      <c r="C32" s="1140">
        <v>156713</v>
      </c>
      <c r="D32" s="1141" t="s">
        <v>931</v>
      </c>
      <c r="E32" s="1155" t="s">
        <v>927</v>
      </c>
      <c r="F32" s="1143">
        <v>1.4</v>
      </c>
      <c r="G32" s="1144">
        <v>12369</v>
      </c>
      <c r="H32" s="1176"/>
      <c r="I32" s="1147" t="s">
        <v>745</v>
      </c>
      <c r="J32" s="1149">
        <v>729.33159999999998</v>
      </c>
      <c r="K32" s="1149">
        <v>7112846.6400000006</v>
      </c>
      <c r="L32" s="1175"/>
      <c r="M32" s="1175"/>
      <c r="N32" s="1175"/>
      <c r="O32" s="1175"/>
      <c r="P32" s="1175"/>
      <c r="Q32" s="1175"/>
      <c r="R32" s="1175"/>
      <c r="S32" s="1175"/>
      <c r="T32" s="1175"/>
      <c r="U32" s="1175"/>
      <c r="V32" s="1175"/>
      <c r="W32" s="1175"/>
      <c r="X32" s="1175"/>
    </row>
    <row r="33" spans="2:24" s="659" customFormat="1" ht="13.9" customHeight="1">
      <c r="B33" s="1146">
        <v>47</v>
      </c>
      <c r="C33" s="1140">
        <v>172137</v>
      </c>
      <c r="D33" s="1141" t="s">
        <v>930</v>
      </c>
      <c r="E33" s="1154" t="s">
        <v>739</v>
      </c>
      <c r="F33" s="1143">
        <v>0</v>
      </c>
      <c r="G33" s="1144">
        <v>8400</v>
      </c>
      <c r="H33" s="1176"/>
      <c r="I33" s="1151"/>
      <c r="J33" s="1152">
        <v>0.26015452216575302</v>
      </c>
      <c r="K33" s="1153">
        <v>0.3524734786070377</v>
      </c>
      <c r="L33" s="1175"/>
      <c r="M33" s="1175"/>
      <c r="N33" s="1175"/>
      <c r="O33" s="1175"/>
      <c r="P33" s="1175"/>
      <c r="Q33" s="1175"/>
      <c r="R33" s="1175"/>
      <c r="S33" s="1175"/>
      <c r="T33" s="1175"/>
      <c r="U33" s="1175"/>
      <c r="V33" s="1175"/>
      <c r="W33" s="1175"/>
      <c r="X33" s="1175"/>
    </row>
    <row r="34" spans="2:24" s="659" customFormat="1" ht="13.9" customHeight="1">
      <c r="B34" s="1146">
        <v>52</v>
      </c>
      <c r="C34" s="1140">
        <v>170946</v>
      </c>
      <c r="D34" s="1141" t="s">
        <v>930</v>
      </c>
      <c r="E34" s="1154" t="s">
        <v>739</v>
      </c>
      <c r="F34" s="1143">
        <v>0.2</v>
      </c>
      <c r="G34" s="1144">
        <v>8878.7999999999993</v>
      </c>
      <c r="H34" s="1176"/>
      <c r="I34" s="1156" t="s">
        <v>739</v>
      </c>
      <c r="J34" s="1149">
        <v>136.52289999999999</v>
      </c>
      <c r="K34" s="1149">
        <v>676004.23699999985</v>
      </c>
      <c r="L34" s="1175"/>
      <c r="M34" s="1175"/>
      <c r="N34" s="1175"/>
      <c r="O34" s="1175"/>
      <c r="P34" s="1175"/>
      <c r="Q34" s="1175"/>
      <c r="R34" s="1175"/>
      <c r="S34" s="1175"/>
      <c r="T34" s="1175"/>
      <c r="U34" s="1175"/>
      <c r="V34" s="1175"/>
      <c r="W34" s="1175"/>
      <c r="X34" s="1175"/>
    </row>
    <row r="35" spans="2:24" s="659" customFormat="1" ht="13.9" customHeight="1">
      <c r="B35" s="1146">
        <v>53</v>
      </c>
      <c r="C35" s="1140">
        <v>170959</v>
      </c>
      <c r="D35" s="1141" t="s">
        <v>930</v>
      </c>
      <c r="E35" s="1154" t="s">
        <v>739</v>
      </c>
      <c r="F35" s="1143">
        <v>0.2</v>
      </c>
      <c r="G35" s="1144">
        <v>7215</v>
      </c>
      <c r="H35" s="1176"/>
      <c r="I35" s="1157"/>
      <c r="J35" s="1153">
        <v>4.8698081660225448E-2</v>
      </c>
      <c r="K35" s="1152">
        <v>3.3499044338805857E-2</v>
      </c>
      <c r="L35" s="1175"/>
      <c r="M35" s="1175"/>
      <c r="N35" s="1175"/>
      <c r="O35" s="1175"/>
      <c r="P35" s="1175"/>
      <c r="Q35" s="1175"/>
      <c r="R35" s="1175"/>
      <c r="S35" s="1175"/>
      <c r="T35" s="1175"/>
      <c r="U35" s="1175"/>
      <c r="V35" s="1175"/>
      <c r="W35" s="1175"/>
      <c r="X35" s="1175"/>
    </row>
    <row r="36" spans="2:24" s="659" customFormat="1" ht="13.9" customHeight="1">
      <c r="B36" s="1146">
        <v>56</v>
      </c>
      <c r="C36" s="1140">
        <v>173474</v>
      </c>
      <c r="D36" s="1141" t="s">
        <v>930</v>
      </c>
      <c r="E36" s="1154" t="s">
        <v>739</v>
      </c>
      <c r="F36" s="1143">
        <v>6.1188000000000002</v>
      </c>
      <c r="G36" s="1144">
        <v>28109.767199999998</v>
      </c>
      <c r="H36" s="1176"/>
      <c r="I36" s="1156" t="s">
        <v>749</v>
      </c>
      <c r="J36" s="1149">
        <v>24</v>
      </c>
      <c r="K36" s="1149">
        <v>114886.8</v>
      </c>
      <c r="L36" s="1175"/>
      <c r="M36" s="1175"/>
      <c r="N36" s="1175"/>
      <c r="O36" s="1175"/>
      <c r="P36" s="1175"/>
      <c r="Q36" s="1175"/>
      <c r="R36" s="1175"/>
      <c r="S36" s="1175"/>
      <c r="T36" s="1175"/>
      <c r="U36" s="1175"/>
      <c r="V36" s="1175"/>
      <c r="W36" s="1175"/>
      <c r="X36" s="1175"/>
    </row>
    <row r="37" spans="2:24" s="659" customFormat="1" ht="13.9" customHeight="1">
      <c r="B37" s="1146">
        <v>66</v>
      </c>
      <c r="C37" s="1140">
        <v>172215</v>
      </c>
      <c r="D37" s="1141" t="s">
        <v>932</v>
      </c>
      <c r="E37" s="1158" t="s">
        <v>933</v>
      </c>
      <c r="F37" s="1143">
        <v>1.492</v>
      </c>
      <c r="G37" s="1144">
        <v>13069.92</v>
      </c>
      <c r="H37" s="1176"/>
      <c r="I37" s="1157"/>
      <c r="J37" s="1152">
        <v>8.4881975503486289E-3</v>
      </c>
      <c r="K37" s="1153">
        <v>5.6931566349687273E-3</v>
      </c>
      <c r="L37" s="1175"/>
      <c r="M37" s="1175"/>
      <c r="N37" s="1175"/>
      <c r="O37" s="1175"/>
      <c r="P37" s="1175"/>
      <c r="Q37" s="1175"/>
      <c r="R37" s="1175"/>
      <c r="S37" s="1175"/>
      <c r="T37" s="1175"/>
      <c r="U37" s="1175"/>
      <c r="V37" s="1175"/>
      <c r="W37" s="1175"/>
      <c r="X37" s="1175"/>
    </row>
    <row r="38" spans="2:24" s="659" customFormat="1" ht="13.9" customHeight="1">
      <c r="B38" s="1146">
        <v>67</v>
      </c>
      <c r="C38" s="1140">
        <v>172455</v>
      </c>
      <c r="D38" s="1141" t="s">
        <v>932</v>
      </c>
      <c r="E38" s="1158" t="s">
        <v>933</v>
      </c>
      <c r="F38" s="1143">
        <v>2.6856</v>
      </c>
      <c r="G38" s="1144">
        <v>10744</v>
      </c>
      <c r="H38" s="1176"/>
      <c r="I38" s="1159"/>
      <c r="J38" s="1160"/>
      <c r="K38" s="1160"/>
      <c r="L38" s="1175"/>
      <c r="M38" s="1175"/>
      <c r="N38" s="1175"/>
      <c r="O38" s="1175"/>
      <c r="P38" s="1175"/>
      <c r="Q38" s="1175"/>
      <c r="R38" s="1175"/>
      <c r="S38" s="1175"/>
      <c r="T38" s="1175"/>
      <c r="U38" s="1175"/>
      <c r="V38" s="1175"/>
      <c r="W38" s="1175"/>
      <c r="X38" s="1175"/>
    </row>
    <row r="39" spans="2:24" s="659" customFormat="1" ht="13.9" customHeight="1">
      <c r="B39" s="1146">
        <v>68</v>
      </c>
      <c r="C39" s="1140">
        <v>172994</v>
      </c>
      <c r="D39" s="1141" t="s">
        <v>930</v>
      </c>
      <c r="E39" s="1154" t="s">
        <v>739</v>
      </c>
      <c r="F39" s="1143">
        <v>0.8</v>
      </c>
      <c r="G39" s="1144">
        <v>3675.2</v>
      </c>
      <c r="H39" s="1176"/>
      <c r="I39" s="1269" t="s">
        <v>934</v>
      </c>
      <c r="J39" s="1269"/>
      <c r="K39" s="1269"/>
      <c r="L39" s="1175"/>
      <c r="M39" s="1175"/>
      <c r="N39" s="1175"/>
      <c r="O39" s="1175"/>
      <c r="P39" s="1175"/>
      <c r="Q39" s="1175"/>
      <c r="R39" s="1175"/>
      <c r="S39" s="1175"/>
      <c r="T39" s="1175"/>
      <c r="U39" s="1175"/>
      <c r="V39" s="1175"/>
      <c r="W39" s="1175"/>
      <c r="X39" s="1175"/>
    </row>
    <row r="40" spans="2:24" s="659" customFormat="1" ht="13.9" customHeight="1">
      <c r="B40" s="1146">
        <v>72</v>
      </c>
      <c r="C40" s="1140">
        <v>169642</v>
      </c>
      <c r="D40" s="1141" t="s">
        <v>930</v>
      </c>
      <c r="E40" s="1154" t="s">
        <v>739</v>
      </c>
      <c r="F40" s="1143">
        <v>7</v>
      </c>
      <c r="G40" s="1144">
        <v>27830</v>
      </c>
      <c r="H40" s="1176"/>
      <c r="I40" s="18"/>
      <c r="J40" s="18"/>
      <c r="K40" s="18"/>
      <c r="L40" s="1175"/>
      <c r="M40" s="1175"/>
      <c r="N40" s="1175"/>
      <c r="O40" s="1175"/>
      <c r="P40" s="1175"/>
      <c r="Q40" s="1175"/>
      <c r="R40" s="1175"/>
      <c r="S40" s="1175"/>
      <c r="T40" s="1175"/>
      <c r="U40" s="1175"/>
      <c r="V40" s="1175"/>
      <c r="W40" s="1175"/>
      <c r="X40" s="1175"/>
    </row>
    <row r="41" spans="2:24" s="659" customFormat="1" ht="13.9" customHeight="1">
      <c r="B41" s="1146">
        <v>74</v>
      </c>
      <c r="C41" s="1140">
        <v>167976</v>
      </c>
      <c r="D41" s="1141" t="s">
        <v>926</v>
      </c>
      <c r="E41" s="1147" t="s">
        <v>927</v>
      </c>
      <c r="F41" s="1143">
        <v>0</v>
      </c>
      <c r="G41" s="1144">
        <v>162569</v>
      </c>
      <c r="H41" s="1176"/>
      <c r="I41" s="18"/>
      <c r="J41" s="18"/>
      <c r="K41" s="18"/>
      <c r="L41" s="1175"/>
      <c r="M41" s="1175"/>
      <c r="N41" s="1175"/>
      <c r="O41" s="1175"/>
      <c r="P41" s="1175"/>
      <c r="Q41" s="1175"/>
      <c r="R41" s="1175"/>
      <c r="S41" s="1175"/>
      <c r="T41" s="1175"/>
      <c r="U41" s="1175"/>
      <c r="V41" s="1175"/>
      <c r="W41" s="1175"/>
      <c r="X41" s="1175"/>
    </row>
    <row r="42" spans="2:24" s="659" customFormat="1" ht="13.9" customHeight="1">
      <c r="B42" s="1146">
        <v>75</v>
      </c>
      <c r="C42" s="1140">
        <v>169157</v>
      </c>
      <c r="D42" s="1141" t="s">
        <v>928</v>
      </c>
      <c r="E42" s="1150" t="s">
        <v>929</v>
      </c>
      <c r="F42" s="1143">
        <v>0</v>
      </c>
      <c r="G42" s="1144">
        <v>81551.399999999994</v>
      </c>
      <c r="H42" s="1176"/>
      <c r="I42" s="18"/>
      <c r="J42" s="18"/>
      <c r="K42" s="18"/>
      <c r="L42" s="1175"/>
      <c r="M42" s="1175"/>
      <c r="N42" s="1175"/>
      <c r="O42" s="1175"/>
      <c r="P42" s="1175"/>
      <c r="Q42" s="1175"/>
      <c r="R42" s="1175"/>
      <c r="S42" s="1175"/>
      <c r="T42" s="1175"/>
      <c r="U42" s="1175"/>
      <c r="V42" s="1175"/>
      <c r="W42" s="1175"/>
      <c r="X42" s="1175"/>
    </row>
    <row r="43" spans="2:24" s="659" customFormat="1" ht="13.9" customHeight="1">
      <c r="B43" s="1146">
        <v>76</v>
      </c>
      <c r="C43" s="1140">
        <v>169839</v>
      </c>
      <c r="D43" s="1141" t="s">
        <v>928</v>
      </c>
      <c r="E43" s="1150" t="s">
        <v>929</v>
      </c>
      <c r="F43" s="1143">
        <v>5.2</v>
      </c>
      <c r="G43" s="1144">
        <v>14191</v>
      </c>
      <c r="H43" s="1176"/>
      <c r="I43" s="18"/>
      <c r="J43" s="18"/>
      <c r="K43" s="18"/>
      <c r="L43" s="1175"/>
      <c r="M43" s="1175"/>
      <c r="N43" s="1175"/>
      <c r="O43" s="1175"/>
      <c r="P43" s="1175"/>
      <c r="Q43" s="1175"/>
      <c r="R43" s="1175"/>
      <c r="S43" s="1175"/>
      <c r="T43" s="1175"/>
      <c r="U43" s="1175"/>
      <c r="V43" s="1175"/>
      <c r="W43" s="1175"/>
      <c r="X43" s="1175"/>
    </row>
    <row r="44" spans="2:24" s="659" customFormat="1" ht="13.9" customHeight="1">
      <c r="B44" s="1146">
        <v>77</v>
      </c>
      <c r="C44" s="1140">
        <v>170670</v>
      </c>
      <c r="D44" s="1141" t="s">
        <v>935</v>
      </c>
      <c r="E44" s="1155" t="s">
        <v>927</v>
      </c>
      <c r="F44" s="1143">
        <v>9.1364000000000001</v>
      </c>
      <c r="G44" s="1144">
        <v>63876.46</v>
      </c>
      <c r="H44" s="1176"/>
      <c r="I44" s="18"/>
      <c r="J44" s="18"/>
      <c r="K44" s="18"/>
      <c r="L44" s="1175"/>
      <c r="M44" s="1175"/>
      <c r="N44" s="1175"/>
      <c r="O44" s="1175"/>
      <c r="P44" s="1175"/>
      <c r="Q44" s="1175"/>
      <c r="R44" s="1175"/>
      <c r="S44" s="1175"/>
      <c r="T44" s="1175"/>
      <c r="U44" s="1175"/>
      <c r="V44" s="1175"/>
      <c r="W44" s="1175"/>
      <c r="X44" s="1175"/>
    </row>
    <row r="45" spans="2:24" s="659" customFormat="1" ht="13.9" customHeight="1">
      <c r="B45" s="1146">
        <v>78</v>
      </c>
      <c r="C45" s="1140">
        <v>170720</v>
      </c>
      <c r="D45" s="1141" t="s">
        <v>930</v>
      </c>
      <c r="E45" s="1154" t="s">
        <v>739</v>
      </c>
      <c r="F45" s="1143">
        <v>1.1000000000000001</v>
      </c>
      <c r="G45" s="1144">
        <v>28541</v>
      </c>
      <c r="H45" s="1176"/>
      <c r="I45" s="12"/>
      <c r="J45" s="12"/>
      <c r="K45" s="12"/>
      <c r="L45" s="1175"/>
      <c r="M45" s="1175"/>
      <c r="N45" s="1175"/>
      <c r="O45" s="1175"/>
      <c r="P45" s="1175"/>
      <c r="Q45" s="1175"/>
      <c r="R45" s="1175"/>
      <c r="S45" s="1175"/>
      <c r="T45" s="1175"/>
      <c r="U45" s="1175"/>
      <c r="V45" s="1175"/>
      <c r="W45" s="1175"/>
      <c r="X45" s="1175"/>
    </row>
    <row r="46" spans="2:24" s="659" customFormat="1" ht="13.9" customHeight="1">
      <c r="B46" s="1146">
        <v>79</v>
      </c>
      <c r="C46" s="1140">
        <v>171129</v>
      </c>
      <c r="D46" s="1141" t="s">
        <v>930</v>
      </c>
      <c r="E46" s="1154" t="s">
        <v>739</v>
      </c>
      <c r="F46" s="1143">
        <v>6.2</v>
      </c>
      <c r="G46" s="1144">
        <v>64678</v>
      </c>
      <c r="H46" s="1176"/>
      <c r="I46" s="12"/>
      <c r="J46" s="12"/>
      <c r="K46" s="12"/>
      <c r="L46" s="1175"/>
      <c r="M46" s="1175"/>
      <c r="N46" s="1175"/>
      <c r="O46" s="1175"/>
      <c r="P46" s="1175"/>
      <c r="Q46" s="1175"/>
      <c r="R46" s="1175"/>
      <c r="S46" s="1175"/>
      <c r="T46" s="1175"/>
      <c r="U46" s="1175"/>
      <c r="V46" s="1175"/>
      <c r="W46" s="1175"/>
      <c r="X46" s="1175"/>
    </row>
    <row r="47" spans="2:24" s="659" customFormat="1" ht="13.9" customHeight="1">
      <c r="B47" s="1146">
        <v>80</v>
      </c>
      <c r="C47" s="1140">
        <v>168427</v>
      </c>
      <c r="D47" s="1141" t="s">
        <v>930</v>
      </c>
      <c r="E47" s="1154" t="s">
        <v>739</v>
      </c>
      <c r="F47" s="1143">
        <v>3.9</v>
      </c>
      <c r="G47" s="1144">
        <v>14918</v>
      </c>
      <c r="H47" s="1176"/>
      <c r="I47" s="12"/>
      <c r="J47" s="12"/>
      <c r="K47" s="12"/>
      <c r="L47" s="1175"/>
      <c r="M47" s="1175"/>
      <c r="N47" s="1175"/>
      <c r="O47" s="1175"/>
      <c r="P47" s="1175"/>
      <c r="Q47" s="1175"/>
      <c r="R47" s="1175"/>
      <c r="S47" s="1175"/>
      <c r="T47" s="1175"/>
      <c r="U47" s="1175"/>
      <c r="V47" s="1175"/>
      <c r="W47" s="1175"/>
      <c r="X47" s="1175"/>
    </row>
    <row r="48" spans="2:24" s="659" customFormat="1" ht="13.9" customHeight="1">
      <c r="B48" s="1146">
        <v>81</v>
      </c>
      <c r="C48" s="1140">
        <v>172301</v>
      </c>
      <c r="D48" s="1141" t="s">
        <v>930</v>
      </c>
      <c r="E48" s="1154" t="s">
        <v>739</v>
      </c>
      <c r="F48" s="1143">
        <v>3.2</v>
      </c>
      <c r="G48" s="1144">
        <v>11617.8</v>
      </c>
      <c r="H48" s="1176"/>
      <c r="I48" s="12"/>
      <c r="J48" s="12"/>
      <c r="K48" s="12"/>
      <c r="L48" s="1175"/>
      <c r="M48" s="1175"/>
      <c r="N48" s="1175"/>
      <c r="O48" s="1175"/>
      <c r="P48" s="1175"/>
      <c r="Q48" s="1175"/>
      <c r="R48" s="1175"/>
      <c r="S48" s="1175"/>
      <c r="T48" s="1175"/>
      <c r="U48" s="1175"/>
      <c r="V48" s="1175"/>
      <c r="W48" s="1175"/>
      <c r="X48" s="1175"/>
    </row>
    <row r="49" spans="2:24" s="659" customFormat="1" ht="13.9" customHeight="1">
      <c r="B49" s="1146">
        <v>82</v>
      </c>
      <c r="C49" s="1140">
        <v>173280</v>
      </c>
      <c r="D49" s="1141" t="s">
        <v>936</v>
      </c>
      <c r="E49" s="1150" t="s">
        <v>929</v>
      </c>
      <c r="F49" s="1143">
        <v>4</v>
      </c>
      <c r="G49" s="1144">
        <v>18376</v>
      </c>
      <c r="H49" s="1176"/>
      <c r="I49" s="12"/>
      <c r="J49" s="12"/>
      <c r="K49" s="12"/>
      <c r="L49" s="1175"/>
      <c r="M49" s="1175"/>
      <c r="N49" s="1175"/>
      <c r="O49" s="1175"/>
      <c r="P49" s="1175"/>
      <c r="Q49" s="1175"/>
      <c r="R49" s="1175"/>
      <c r="S49" s="1175"/>
      <c r="T49" s="1175"/>
      <c r="U49" s="1175"/>
      <c r="V49" s="1175"/>
      <c r="W49" s="1175"/>
      <c r="X49" s="1175"/>
    </row>
    <row r="50" spans="2:24" s="659" customFormat="1" ht="13.9" customHeight="1">
      <c r="B50" s="1146">
        <v>83</v>
      </c>
      <c r="C50" s="1140">
        <v>173345</v>
      </c>
      <c r="D50" s="1141" t="s">
        <v>930</v>
      </c>
      <c r="E50" s="1154" t="s">
        <v>739</v>
      </c>
      <c r="F50" s="1143">
        <v>0.876</v>
      </c>
      <c r="G50" s="1144">
        <v>3426.0360000000001</v>
      </c>
      <c r="H50" s="1176"/>
      <c r="I50" s="12"/>
      <c r="J50" s="12"/>
      <c r="K50" s="12"/>
      <c r="L50" s="1175"/>
      <c r="M50" s="1175"/>
      <c r="N50" s="1175"/>
      <c r="O50" s="1175"/>
      <c r="P50" s="1175"/>
      <c r="Q50" s="1175"/>
      <c r="R50" s="1175"/>
      <c r="S50" s="1175"/>
      <c r="T50" s="1175"/>
      <c r="U50" s="1175"/>
      <c r="V50" s="1175"/>
      <c r="W50" s="1175"/>
      <c r="X50" s="1175"/>
    </row>
    <row r="51" spans="2:24" s="659" customFormat="1" ht="13.9" customHeight="1">
      <c r="B51" s="1146">
        <v>84</v>
      </c>
      <c r="C51" s="1140">
        <v>173583</v>
      </c>
      <c r="D51" s="1141" t="s">
        <v>926</v>
      </c>
      <c r="E51" s="1147" t="s">
        <v>927</v>
      </c>
      <c r="F51" s="1143">
        <v>0</v>
      </c>
      <c r="G51" s="1144">
        <v>12259.8</v>
      </c>
      <c r="H51" s="1176"/>
      <c r="I51" s="12"/>
      <c r="J51" s="12"/>
      <c r="K51" s="12"/>
      <c r="L51" s="1175"/>
      <c r="M51" s="1175"/>
      <c r="N51" s="1175"/>
      <c r="O51" s="1175"/>
      <c r="P51" s="1175"/>
      <c r="Q51" s="1175"/>
      <c r="R51" s="1175"/>
      <c r="S51" s="1175"/>
      <c r="T51" s="1175"/>
      <c r="U51" s="1175"/>
      <c r="V51" s="1175"/>
      <c r="W51" s="1175"/>
      <c r="X51" s="1175"/>
    </row>
    <row r="52" spans="2:24" s="659" customFormat="1" ht="13.9" customHeight="1">
      <c r="B52" s="1146">
        <v>85</v>
      </c>
      <c r="C52" s="1140">
        <v>174602</v>
      </c>
      <c r="D52" s="1141" t="s">
        <v>926</v>
      </c>
      <c r="E52" s="1147" t="s">
        <v>927</v>
      </c>
      <c r="F52" s="1143">
        <v>39.799999999999997</v>
      </c>
      <c r="G52" s="1144">
        <v>165446</v>
      </c>
      <c r="H52" s="1176"/>
      <c r="I52" s="1177"/>
      <c r="J52" s="12"/>
      <c r="K52" s="12"/>
      <c r="L52" s="1175"/>
      <c r="M52" s="1175"/>
      <c r="N52" s="1175"/>
      <c r="O52" s="1175"/>
      <c r="P52" s="1175"/>
      <c r="Q52" s="1175"/>
      <c r="R52" s="1175"/>
      <c r="S52" s="1175"/>
      <c r="T52" s="1175"/>
      <c r="U52" s="1175"/>
      <c r="V52" s="1175"/>
      <c r="W52" s="1175"/>
      <c r="X52" s="1175"/>
    </row>
    <row r="53" spans="2:24" s="659" customFormat="1" ht="13.9" customHeight="1">
      <c r="B53" s="1146">
        <v>86</v>
      </c>
      <c r="C53" s="1140">
        <v>174700</v>
      </c>
      <c r="D53" s="1141" t="s">
        <v>930</v>
      </c>
      <c r="E53" s="1154" t="s">
        <v>739</v>
      </c>
      <c r="F53" s="1143">
        <v>4.9390000000000001</v>
      </c>
      <c r="G53" s="1144">
        <v>18337.688999999998</v>
      </c>
      <c r="H53" s="1176"/>
      <c r="I53" s="18"/>
      <c r="J53" s="18"/>
      <c r="K53" s="18"/>
      <c r="L53" s="1175"/>
      <c r="M53" s="1175"/>
      <c r="N53" s="1175"/>
      <c r="O53" s="1175"/>
      <c r="P53" s="1175"/>
      <c r="Q53" s="1175"/>
      <c r="R53" s="1175"/>
      <c r="S53" s="1175"/>
      <c r="T53" s="1175"/>
      <c r="U53" s="1175"/>
      <c r="V53" s="1175"/>
      <c r="W53" s="1175"/>
      <c r="X53" s="1175"/>
    </row>
    <row r="54" spans="2:24" s="659" customFormat="1" ht="13.9" customHeight="1">
      <c r="B54" s="1146">
        <v>87</v>
      </c>
      <c r="C54" s="1140">
        <v>174705</v>
      </c>
      <c r="D54" s="1141" t="s">
        <v>930</v>
      </c>
      <c r="E54" s="1154" t="s">
        <v>739</v>
      </c>
      <c r="F54" s="1143">
        <v>0</v>
      </c>
      <c r="G54" s="1144">
        <v>4086.6</v>
      </c>
      <c r="H54" s="1176"/>
      <c r="I54" s="18"/>
      <c r="J54" s="18"/>
      <c r="K54" s="18"/>
      <c r="L54" s="1175"/>
      <c r="M54" s="1175"/>
      <c r="N54" s="1175"/>
      <c r="O54" s="1175"/>
      <c r="P54" s="1175"/>
      <c r="Q54" s="1175"/>
      <c r="R54" s="1175"/>
      <c r="S54" s="1175"/>
      <c r="T54" s="1175"/>
      <c r="U54" s="1175"/>
      <c r="V54" s="1175"/>
      <c r="W54" s="1175"/>
      <c r="X54" s="1175"/>
    </row>
    <row r="55" spans="2:24" s="659" customFormat="1" ht="13.9" customHeight="1">
      <c r="B55" s="1146">
        <v>91</v>
      </c>
      <c r="C55" s="1140">
        <v>171481</v>
      </c>
      <c r="D55" s="1141" t="s">
        <v>937</v>
      </c>
      <c r="E55" s="1150" t="s">
        <v>929</v>
      </c>
      <c r="F55" s="1143">
        <v>0</v>
      </c>
      <c r="G55" s="1144">
        <v>113001</v>
      </c>
      <c r="H55" s="1176"/>
      <c r="I55" s="12"/>
      <c r="J55" s="12"/>
      <c r="K55" s="12"/>
      <c r="L55" s="1175"/>
      <c r="M55" s="1175"/>
      <c r="N55" s="1175"/>
      <c r="O55" s="1175"/>
      <c r="P55" s="1175"/>
      <c r="Q55" s="1175"/>
      <c r="R55" s="1175"/>
      <c r="S55" s="1175"/>
      <c r="T55" s="1175"/>
      <c r="U55" s="1175"/>
      <c r="V55" s="1175"/>
      <c r="W55" s="1175"/>
      <c r="X55" s="1175"/>
    </row>
    <row r="56" spans="2:24" s="659" customFormat="1" ht="13.9" customHeight="1">
      <c r="B56" s="1146">
        <v>92</v>
      </c>
      <c r="C56" s="1140">
        <v>171928</v>
      </c>
      <c r="D56" s="1141" t="s">
        <v>935</v>
      </c>
      <c r="E56" s="1155" t="s">
        <v>927</v>
      </c>
      <c r="F56" s="1143">
        <v>17.2698</v>
      </c>
      <c r="G56" s="1144">
        <v>109378.41039999999</v>
      </c>
      <c r="H56" s="1176"/>
      <c r="I56" s="12"/>
      <c r="J56" s="12"/>
      <c r="K56" s="12"/>
      <c r="L56" s="1175"/>
      <c r="M56" s="1175"/>
      <c r="N56" s="1175"/>
      <c r="O56" s="1175"/>
      <c r="P56" s="1175"/>
      <c r="Q56" s="1175"/>
      <c r="R56" s="1175"/>
      <c r="S56" s="1175"/>
      <c r="T56" s="1175"/>
      <c r="U56" s="1175"/>
      <c r="V56" s="1175"/>
      <c r="W56" s="1175"/>
      <c r="X56" s="1175"/>
    </row>
    <row r="57" spans="2:24" s="659" customFormat="1" ht="13.9" customHeight="1">
      <c r="B57" s="1146">
        <v>93</v>
      </c>
      <c r="C57" s="1140">
        <v>173002</v>
      </c>
      <c r="D57" s="1141" t="s">
        <v>930</v>
      </c>
      <c r="E57" s="1154" t="s">
        <v>739</v>
      </c>
      <c r="F57" s="1143">
        <v>1.1856</v>
      </c>
      <c r="G57" s="1144">
        <v>4930.5983999999999</v>
      </c>
      <c r="H57" s="1176"/>
      <c r="I57" s="12"/>
      <c r="J57" s="12"/>
      <c r="K57" s="12"/>
      <c r="L57" s="1175"/>
      <c r="M57" s="1175"/>
      <c r="N57" s="1175"/>
      <c r="O57" s="1175"/>
      <c r="P57" s="1175"/>
      <c r="Q57" s="1175"/>
      <c r="R57" s="1175"/>
      <c r="S57" s="1175"/>
      <c r="T57" s="1175"/>
      <c r="U57" s="1175"/>
      <c r="V57" s="1175"/>
      <c r="W57" s="1175"/>
      <c r="X57" s="1175"/>
    </row>
    <row r="58" spans="2:24" s="659" customFormat="1" ht="13.9" customHeight="1">
      <c r="B58" s="1146">
        <v>95</v>
      </c>
      <c r="C58" s="1140">
        <v>167613</v>
      </c>
      <c r="D58" s="1141" t="s">
        <v>926</v>
      </c>
      <c r="E58" s="1147" t="s">
        <v>927</v>
      </c>
      <c r="F58" s="1143">
        <v>21.66</v>
      </c>
      <c r="G58" s="1144">
        <v>134962</v>
      </c>
      <c r="H58" s="1176"/>
      <c r="I58" s="12"/>
      <c r="J58" s="12"/>
      <c r="K58" s="12"/>
      <c r="L58" s="1175"/>
      <c r="M58" s="1175"/>
      <c r="N58" s="1175"/>
      <c r="O58" s="1175"/>
      <c r="P58" s="1175"/>
      <c r="Q58" s="1175"/>
      <c r="R58" s="1175"/>
      <c r="S58" s="1175"/>
      <c r="T58" s="1175"/>
      <c r="U58" s="1175"/>
      <c r="V58" s="1175"/>
      <c r="W58" s="1175"/>
      <c r="X58" s="1175"/>
    </row>
    <row r="59" spans="2:24" s="659" customFormat="1" ht="13.9" customHeight="1">
      <c r="B59" s="1146">
        <v>96</v>
      </c>
      <c r="C59" s="1140">
        <v>170912</v>
      </c>
      <c r="D59" s="1141" t="s">
        <v>935</v>
      </c>
      <c r="E59" s="1155" t="s">
        <v>927</v>
      </c>
      <c r="F59" s="1143">
        <v>14.5809</v>
      </c>
      <c r="G59" s="1144">
        <v>112913.67</v>
      </c>
      <c r="H59" s="1176"/>
      <c r="I59" s="12"/>
      <c r="J59" s="12"/>
      <c r="K59" s="12"/>
      <c r="L59" s="1175"/>
      <c r="M59" s="1175"/>
      <c r="N59" s="1175"/>
      <c r="O59" s="1175"/>
      <c r="P59" s="1175"/>
      <c r="Q59" s="1175"/>
      <c r="R59" s="1175"/>
      <c r="S59" s="1175"/>
      <c r="T59" s="1175"/>
      <c r="U59" s="1175"/>
      <c r="V59" s="1175"/>
      <c r="W59" s="1175"/>
      <c r="X59" s="1175"/>
    </row>
    <row r="60" spans="2:24" s="659" customFormat="1" ht="13.9" customHeight="1">
      <c r="B60" s="1146">
        <v>97</v>
      </c>
      <c r="C60" s="1140">
        <v>172520</v>
      </c>
      <c r="D60" s="1141" t="s">
        <v>926</v>
      </c>
      <c r="E60" s="1147" t="s">
        <v>927</v>
      </c>
      <c r="F60" s="1143">
        <v>0</v>
      </c>
      <c r="G60" s="1144">
        <v>65990.399999999994</v>
      </c>
      <c r="H60" s="1176"/>
      <c r="I60" s="12"/>
      <c r="J60" s="12"/>
      <c r="K60" s="12"/>
      <c r="L60" s="1175"/>
      <c r="M60" s="1175"/>
      <c r="N60" s="1175"/>
      <c r="O60" s="1175"/>
      <c r="P60" s="1175"/>
      <c r="Q60" s="1175"/>
      <c r="R60" s="1175"/>
      <c r="S60" s="1175"/>
      <c r="T60" s="1175"/>
      <c r="U60" s="1175"/>
      <c r="V60" s="1175"/>
      <c r="W60" s="1175"/>
      <c r="X60" s="1175"/>
    </row>
    <row r="61" spans="2:24" s="659" customFormat="1" ht="13.9" customHeight="1">
      <c r="B61" s="1146">
        <v>98</v>
      </c>
      <c r="C61" s="1140">
        <v>156638</v>
      </c>
      <c r="D61" s="1141" t="s">
        <v>938</v>
      </c>
      <c r="E61" s="1150" t="s">
        <v>929</v>
      </c>
      <c r="F61" s="1143">
        <v>0</v>
      </c>
      <c r="G61" s="1144">
        <v>700827.2</v>
      </c>
      <c r="H61" s="1176"/>
      <c r="I61" s="12"/>
      <c r="J61" s="12"/>
      <c r="K61" s="12"/>
      <c r="L61" s="1175"/>
      <c r="M61" s="1175"/>
      <c r="N61" s="1175"/>
      <c r="O61" s="1175"/>
      <c r="P61" s="1175"/>
      <c r="Q61" s="1175"/>
      <c r="R61" s="1175"/>
      <c r="S61" s="1175"/>
      <c r="T61" s="1175"/>
      <c r="U61" s="1175"/>
      <c r="V61" s="1175"/>
      <c r="W61" s="1175"/>
      <c r="X61" s="1175"/>
    </row>
    <row r="62" spans="2:24" s="659" customFormat="1" ht="13.9" customHeight="1">
      <c r="B62" s="1146">
        <v>101</v>
      </c>
      <c r="C62" s="1140">
        <v>170573</v>
      </c>
      <c r="D62" s="1141" t="s">
        <v>939</v>
      </c>
      <c r="E62" s="1155" t="s">
        <v>927</v>
      </c>
      <c r="F62" s="1143">
        <v>0</v>
      </c>
      <c r="G62" s="1144">
        <v>74032</v>
      </c>
      <c r="H62" s="1176"/>
      <c r="I62" s="12"/>
      <c r="J62" s="12"/>
      <c r="K62" s="12"/>
      <c r="L62" s="1175"/>
      <c r="M62" s="1175"/>
      <c r="N62" s="1175"/>
      <c r="O62" s="1175"/>
      <c r="P62" s="1175"/>
      <c r="Q62" s="1175"/>
      <c r="R62" s="1175"/>
      <c r="S62" s="1175"/>
      <c r="T62" s="1175"/>
      <c r="U62" s="1175"/>
      <c r="V62" s="1175"/>
      <c r="W62" s="1175"/>
      <c r="X62" s="1175"/>
    </row>
    <row r="63" spans="2:24" s="659" customFormat="1" ht="13.9" customHeight="1">
      <c r="B63" s="1146">
        <v>102</v>
      </c>
      <c r="C63" s="1140">
        <v>175510</v>
      </c>
      <c r="D63" s="1141" t="s">
        <v>937</v>
      </c>
      <c r="E63" s="1150" t="s">
        <v>929</v>
      </c>
      <c r="F63" s="1143">
        <v>0</v>
      </c>
      <c r="G63" s="1144">
        <v>80650</v>
      </c>
      <c r="H63" s="1176"/>
      <c r="I63" s="12"/>
      <c r="J63" s="12"/>
      <c r="K63" s="12"/>
      <c r="L63" s="1175"/>
      <c r="M63" s="1175"/>
      <c r="N63" s="1175"/>
      <c r="O63" s="1175"/>
      <c r="P63" s="1175"/>
      <c r="Q63" s="1175"/>
      <c r="R63" s="1175"/>
      <c r="S63" s="1175"/>
      <c r="T63" s="1175"/>
      <c r="U63" s="1175"/>
      <c r="V63" s="1175"/>
      <c r="W63" s="1175"/>
      <c r="X63" s="1175"/>
    </row>
    <row r="64" spans="2:24" s="659" customFormat="1" ht="13.9" customHeight="1">
      <c r="B64" s="1146">
        <v>103</v>
      </c>
      <c r="C64" s="1140">
        <v>173445</v>
      </c>
      <c r="D64" s="1141" t="s">
        <v>930</v>
      </c>
      <c r="E64" s="1154" t="s">
        <v>739</v>
      </c>
      <c r="F64" s="1143">
        <v>10.039999999999999</v>
      </c>
      <c r="G64" s="1144">
        <v>41520.36</v>
      </c>
      <c r="H64" s="1176"/>
      <c r="I64" s="12"/>
      <c r="J64" s="12"/>
      <c r="K64" s="12"/>
      <c r="L64" s="1175"/>
      <c r="M64" s="1175"/>
      <c r="N64" s="1175"/>
      <c r="O64" s="1175"/>
      <c r="P64" s="1175"/>
      <c r="Q64" s="1175"/>
      <c r="R64" s="1175"/>
      <c r="S64" s="1175"/>
      <c r="T64" s="1175"/>
      <c r="U64" s="1175"/>
      <c r="V64" s="1175"/>
      <c r="W64" s="1175"/>
      <c r="X64" s="1175"/>
    </row>
    <row r="65" spans="2:24" s="659" customFormat="1" ht="13.9" customHeight="1">
      <c r="B65" s="1146">
        <v>104</v>
      </c>
      <c r="C65" s="1140">
        <v>174852</v>
      </c>
      <c r="D65" s="1141" t="s">
        <v>926</v>
      </c>
      <c r="E65" s="1155" t="s">
        <v>927</v>
      </c>
      <c r="F65" s="1143">
        <v>12.1</v>
      </c>
      <c r="G65" s="1144">
        <v>51622</v>
      </c>
      <c r="H65" s="1176"/>
      <c r="I65" s="12"/>
      <c r="J65" s="12"/>
      <c r="K65" s="12"/>
      <c r="L65" s="1175"/>
      <c r="M65" s="1175"/>
      <c r="N65" s="1175"/>
      <c r="O65" s="1175"/>
      <c r="P65" s="1175"/>
      <c r="Q65" s="1175"/>
      <c r="R65" s="1175"/>
      <c r="S65" s="1175"/>
      <c r="T65" s="1175"/>
      <c r="U65" s="1175"/>
      <c r="V65" s="1175"/>
      <c r="W65" s="1175"/>
      <c r="X65" s="1175"/>
    </row>
    <row r="66" spans="2:24" s="659" customFormat="1" ht="13.9" customHeight="1">
      <c r="B66" s="1146">
        <v>106</v>
      </c>
      <c r="C66" s="1140">
        <v>167703</v>
      </c>
      <c r="D66" s="1141" t="s">
        <v>936</v>
      </c>
      <c r="E66" s="1150" t="s">
        <v>929</v>
      </c>
      <c r="F66" s="1143">
        <v>105.27</v>
      </c>
      <c r="G66" s="1144">
        <v>917517</v>
      </c>
      <c r="H66" s="18"/>
      <c r="I66" s="12"/>
      <c r="J66" s="12"/>
      <c r="K66" s="12"/>
      <c r="L66" s="1175"/>
      <c r="M66" s="1175"/>
      <c r="N66" s="1175"/>
      <c r="O66" s="1175"/>
      <c r="P66" s="1175"/>
      <c r="Q66" s="1175"/>
      <c r="R66" s="1175"/>
      <c r="S66" s="1175"/>
      <c r="T66" s="1175"/>
      <c r="U66" s="1175"/>
      <c r="V66" s="1175"/>
      <c r="W66" s="1175"/>
      <c r="X66" s="1175"/>
    </row>
    <row r="67" spans="2:24" s="659" customFormat="1" ht="13.9" customHeight="1">
      <c r="B67" s="1146">
        <v>107</v>
      </c>
      <c r="C67" s="1140">
        <v>155773</v>
      </c>
      <c r="D67" s="1141" t="s">
        <v>936</v>
      </c>
      <c r="E67" s="1150" t="s">
        <v>929</v>
      </c>
      <c r="F67" s="1143">
        <v>32.9</v>
      </c>
      <c r="G67" s="1144">
        <v>255924</v>
      </c>
      <c r="H67" s="18"/>
      <c r="I67" s="18"/>
      <c r="J67" s="18"/>
      <c r="K67" s="18"/>
      <c r="L67" s="1175"/>
      <c r="M67" s="1175"/>
      <c r="N67" s="1175"/>
      <c r="O67" s="1175"/>
      <c r="P67" s="1175"/>
      <c r="Q67" s="1175"/>
      <c r="R67" s="1175"/>
      <c r="S67" s="1175"/>
      <c r="T67" s="1175"/>
      <c r="U67" s="1175"/>
      <c r="V67" s="1175"/>
      <c r="W67" s="1175"/>
      <c r="X67" s="1175"/>
    </row>
    <row r="68" spans="2:24" s="659" customFormat="1" ht="13.9" customHeight="1">
      <c r="B68" s="1146">
        <v>108</v>
      </c>
      <c r="C68" s="1140">
        <v>171935</v>
      </c>
      <c r="D68" s="1141" t="s">
        <v>930</v>
      </c>
      <c r="E68" s="1154" t="s">
        <v>739</v>
      </c>
      <c r="F68" s="1143">
        <v>1.8</v>
      </c>
      <c r="G68" s="1144">
        <v>28435</v>
      </c>
      <c r="H68" s="18"/>
      <c r="I68" s="18"/>
      <c r="J68" s="18"/>
      <c r="K68" s="18"/>
      <c r="L68" s="1175"/>
      <c r="M68" s="1175"/>
      <c r="N68" s="1175"/>
      <c r="O68" s="1175"/>
      <c r="P68" s="1175"/>
      <c r="Q68" s="1175"/>
      <c r="R68" s="1175"/>
      <c r="S68" s="1175"/>
      <c r="T68" s="1175"/>
      <c r="U68" s="1175"/>
      <c r="V68" s="1175"/>
      <c r="W68" s="1175"/>
      <c r="X68" s="1175"/>
    </row>
    <row r="69" spans="2:24" s="659" customFormat="1" ht="13.9" customHeight="1">
      <c r="B69" s="1146">
        <v>109</v>
      </c>
      <c r="C69" s="1140">
        <v>176185</v>
      </c>
      <c r="D69" s="1141" t="s">
        <v>926</v>
      </c>
      <c r="E69" s="1155" t="s">
        <v>927</v>
      </c>
      <c r="F69" s="1143">
        <v>0</v>
      </c>
      <c r="G69" s="1144">
        <v>38220</v>
      </c>
      <c r="H69" s="18"/>
      <c r="I69" s="18"/>
      <c r="J69" s="18"/>
      <c r="K69" s="18"/>
      <c r="L69" s="1175"/>
      <c r="M69" s="1175"/>
      <c r="N69" s="1175"/>
      <c r="O69" s="1175"/>
      <c r="P69" s="1175"/>
      <c r="Q69" s="1175"/>
      <c r="R69" s="1175"/>
      <c r="S69" s="1175"/>
      <c r="T69" s="1175"/>
      <c r="U69" s="1175"/>
      <c r="V69" s="1175"/>
      <c r="W69" s="1175"/>
      <c r="X69" s="1175"/>
    </row>
    <row r="70" spans="2:24" s="659" customFormat="1" ht="13.9" customHeight="1">
      <c r="B70" s="1146">
        <v>110</v>
      </c>
      <c r="C70" s="1140">
        <v>176520</v>
      </c>
      <c r="D70" s="1141" t="s">
        <v>926</v>
      </c>
      <c r="E70" s="1155" t="s">
        <v>927</v>
      </c>
      <c r="F70" s="1143">
        <v>28.4</v>
      </c>
      <c r="G70" s="1144">
        <v>78236</v>
      </c>
      <c r="H70" s="18"/>
      <c r="I70" s="18"/>
      <c r="J70" s="18"/>
      <c r="K70" s="18"/>
      <c r="L70" s="1175"/>
      <c r="M70" s="1175"/>
      <c r="N70" s="1175"/>
      <c r="O70" s="1175"/>
      <c r="P70" s="1175"/>
      <c r="Q70" s="1175"/>
      <c r="R70" s="1175"/>
      <c r="S70" s="1175"/>
      <c r="T70" s="1175"/>
      <c r="U70" s="1175"/>
      <c r="V70" s="1175"/>
      <c r="W70" s="1175"/>
      <c r="X70" s="1175"/>
    </row>
    <row r="71" spans="2:24" s="659" customFormat="1" ht="13.9" customHeight="1">
      <c r="B71" s="1146">
        <v>111</v>
      </c>
      <c r="C71" s="1140">
        <v>177371</v>
      </c>
      <c r="D71" s="1141" t="s">
        <v>940</v>
      </c>
      <c r="E71" s="1155" t="s">
        <v>927</v>
      </c>
      <c r="F71" s="1143">
        <v>14.5</v>
      </c>
      <c r="G71" s="1144">
        <v>89741.4</v>
      </c>
      <c r="H71" s="18"/>
      <c r="I71" s="18"/>
      <c r="J71" s="18"/>
      <c r="K71" s="18"/>
      <c r="L71" s="1175"/>
      <c r="M71" s="1175"/>
      <c r="N71" s="1175"/>
      <c r="O71" s="1175"/>
      <c r="P71" s="1175"/>
      <c r="Q71" s="1175"/>
      <c r="R71" s="1175"/>
      <c r="S71" s="1175"/>
      <c r="T71" s="1175"/>
      <c r="U71" s="1175"/>
      <c r="V71" s="1175"/>
      <c r="W71" s="1175"/>
      <c r="X71" s="1175"/>
    </row>
    <row r="72" spans="2:24" s="659" customFormat="1" ht="13.9" customHeight="1">
      <c r="B72" s="1146">
        <v>112</v>
      </c>
      <c r="C72" s="1140">
        <v>180713</v>
      </c>
      <c r="D72" s="1141" t="s">
        <v>930</v>
      </c>
      <c r="E72" s="1154" t="s">
        <v>739</v>
      </c>
      <c r="F72" s="1143">
        <v>5.4</v>
      </c>
      <c r="G72" s="1144">
        <v>22016.799999999999</v>
      </c>
      <c r="H72" s="18"/>
      <c r="I72" s="18"/>
      <c r="J72" s="18"/>
      <c r="K72" s="18"/>
      <c r="L72" s="1175"/>
      <c r="M72" s="1175"/>
      <c r="N72" s="1175"/>
      <c r="O72" s="1175"/>
      <c r="P72" s="1175"/>
      <c r="Q72" s="1175"/>
      <c r="R72" s="1175"/>
      <c r="S72" s="1175"/>
      <c r="T72" s="1175"/>
      <c r="U72" s="1175"/>
      <c r="V72" s="1175"/>
      <c r="W72" s="1175"/>
      <c r="X72" s="1175"/>
    </row>
    <row r="73" spans="2:24" s="659" customFormat="1" ht="13.9" customHeight="1">
      <c r="B73" s="1146">
        <v>113</v>
      </c>
      <c r="C73" s="1140">
        <v>180714</v>
      </c>
      <c r="D73" s="1141" t="s">
        <v>930</v>
      </c>
      <c r="E73" s="1154" t="s">
        <v>739</v>
      </c>
      <c r="F73" s="1143">
        <v>5.24</v>
      </c>
      <c r="G73" s="1144">
        <v>19800.856</v>
      </c>
      <c r="H73" s="18"/>
      <c r="I73" s="18"/>
      <c r="J73" s="18"/>
      <c r="K73" s="18"/>
      <c r="L73" s="1175"/>
      <c r="M73" s="1175"/>
      <c r="N73" s="1175"/>
      <c r="O73" s="1175"/>
      <c r="P73" s="1175"/>
      <c r="Q73" s="1175"/>
      <c r="R73" s="1175"/>
      <c r="S73" s="1175"/>
      <c r="T73" s="1175"/>
      <c r="U73" s="1175"/>
      <c r="V73" s="1175"/>
      <c r="W73" s="1175"/>
      <c r="X73" s="1175"/>
    </row>
    <row r="74" spans="2:24" s="659" customFormat="1" ht="13.9" customHeight="1">
      <c r="B74" s="1146">
        <v>114</v>
      </c>
      <c r="C74" s="1140">
        <v>182179</v>
      </c>
      <c r="D74" s="1141" t="s">
        <v>932</v>
      </c>
      <c r="E74" s="1158" t="s">
        <v>933</v>
      </c>
      <c r="F74" s="1143">
        <v>3.33</v>
      </c>
      <c r="G74" s="1144">
        <v>22688.400000000001</v>
      </c>
      <c r="H74" s="18"/>
      <c r="I74" s="18"/>
      <c r="J74" s="18"/>
      <c r="K74" s="18"/>
      <c r="L74" s="1175"/>
      <c r="M74" s="1175"/>
      <c r="N74" s="1175"/>
      <c r="O74" s="1175"/>
      <c r="P74" s="1175"/>
      <c r="Q74" s="1175"/>
      <c r="R74" s="1175"/>
      <c r="S74" s="1175"/>
      <c r="T74" s="1175"/>
      <c r="U74" s="1175"/>
      <c r="V74" s="1175"/>
      <c r="W74" s="1175"/>
      <c r="X74" s="1175"/>
    </row>
    <row r="75" spans="2:24" s="659" customFormat="1" ht="13.9" customHeight="1">
      <c r="B75" s="1146">
        <v>115</v>
      </c>
      <c r="C75" s="1140">
        <v>182259</v>
      </c>
      <c r="D75" s="1141" t="s">
        <v>932</v>
      </c>
      <c r="E75" s="1158" t="s">
        <v>933</v>
      </c>
      <c r="F75" s="1143">
        <v>1.98</v>
      </c>
      <c r="G75" s="1144">
        <v>13490.4</v>
      </c>
      <c r="H75" s="18"/>
      <c r="I75" s="18"/>
      <c r="J75" s="18"/>
      <c r="K75" s="18"/>
      <c r="L75" s="1175"/>
      <c r="M75" s="1175"/>
      <c r="N75" s="1175"/>
      <c r="O75" s="1175"/>
      <c r="P75" s="1175"/>
      <c r="Q75" s="1175"/>
      <c r="R75" s="1175"/>
      <c r="S75" s="1175"/>
      <c r="T75" s="1175"/>
      <c r="U75" s="1175"/>
      <c r="V75" s="1175"/>
      <c r="W75" s="1175"/>
      <c r="X75" s="1175"/>
    </row>
    <row r="76" spans="2:24" s="659" customFormat="1" ht="13.9" customHeight="1">
      <c r="B76" s="1146">
        <v>118</v>
      </c>
      <c r="C76" s="1140">
        <v>172550</v>
      </c>
      <c r="D76" s="1141" t="s">
        <v>938</v>
      </c>
      <c r="E76" s="1150" t="s">
        <v>929</v>
      </c>
      <c r="F76" s="1143">
        <v>16.846</v>
      </c>
      <c r="G76" s="1144">
        <v>119573</v>
      </c>
      <c r="H76" s="18"/>
      <c r="I76" s="18"/>
      <c r="J76" s="18"/>
      <c r="K76" s="18"/>
      <c r="L76" s="1175"/>
      <c r="M76" s="1175"/>
      <c r="N76" s="1175"/>
      <c r="O76" s="1175"/>
      <c r="P76" s="1175"/>
      <c r="Q76" s="1175"/>
      <c r="R76" s="1175"/>
      <c r="S76" s="1175"/>
      <c r="T76" s="1175"/>
      <c r="U76" s="1175"/>
      <c r="V76" s="1175"/>
      <c r="W76" s="1175"/>
      <c r="X76" s="1175"/>
    </row>
    <row r="77" spans="2:24" s="659" customFormat="1" ht="13.9" customHeight="1">
      <c r="B77" s="1146">
        <v>119</v>
      </c>
      <c r="C77" s="1140">
        <v>176411</v>
      </c>
      <c r="D77" s="1141" t="s">
        <v>936</v>
      </c>
      <c r="E77" s="1150" t="s">
        <v>929</v>
      </c>
      <c r="F77" s="1143">
        <v>0</v>
      </c>
      <c r="G77" s="1144">
        <v>61803</v>
      </c>
      <c r="H77" s="18"/>
      <c r="I77" s="18"/>
      <c r="J77" s="18"/>
      <c r="K77" s="18"/>
      <c r="L77" s="1175"/>
      <c r="M77" s="1175"/>
      <c r="N77" s="1175"/>
      <c r="O77" s="1175"/>
      <c r="P77" s="1175"/>
      <c r="Q77" s="1175"/>
      <c r="R77" s="1175"/>
      <c r="S77" s="1175"/>
      <c r="T77" s="1175"/>
      <c r="U77" s="1175"/>
      <c r="V77" s="1175"/>
      <c r="W77" s="1175"/>
      <c r="X77" s="1175"/>
    </row>
    <row r="78" spans="2:24" s="659" customFormat="1" ht="13.9" customHeight="1">
      <c r="B78" s="1161">
        <v>120</v>
      </c>
      <c r="C78" s="1162">
        <v>178833</v>
      </c>
      <c r="D78" s="1163" t="s">
        <v>926</v>
      </c>
      <c r="E78" s="1164" t="s">
        <v>927</v>
      </c>
      <c r="F78" s="1165">
        <v>0.5</v>
      </c>
      <c r="G78" s="1166">
        <v>2297</v>
      </c>
      <c r="H78" s="18"/>
      <c r="I78" s="18"/>
      <c r="J78" s="18"/>
      <c r="K78" s="18"/>
      <c r="L78" s="1175"/>
      <c r="M78" s="1175"/>
      <c r="N78" s="1175"/>
      <c r="O78" s="1175"/>
      <c r="P78" s="1175"/>
      <c r="Q78" s="1175"/>
      <c r="R78" s="1175"/>
      <c r="S78" s="1175"/>
      <c r="T78" s="1175"/>
      <c r="U78" s="1175"/>
      <c r="V78" s="1175"/>
      <c r="W78" s="1175"/>
      <c r="X78" s="1175"/>
    </row>
    <row r="79" spans="2:24" s="659" customFormat="1" ht="13.9" customHeight="1">
      <c r="B79" s="1146">
        <v>121</v>
      </c>
      <c r="C79" s="1140">
        <v>181070</v>
      </c>
      <c r="D79" s="1141" t="s">
        <v>930</v>
      </c>
      <c r="E79" s="1154" t="s">
        <v>739</v>
      </c>
      <c r="F79" s="1143">
        <v>14.8</v>
      </c>
      <c r="G79" s="1144">
        <v>72398</v>
      </c>
      <c r="H79" s="18"/>
      <c r="I79" s="18"/>
      <c r="J79" s="18"/>
      <c r="K79" s="18"/>
      <c r="L79" s="1175"/>
      <c r="M79" s="1175"/>
      <c r="N79" s="1175"/>
      <c r="O79" s="1175"/>
      <c r="P79" s="1175"/>
      <c r="Q79" s="1175"/>
      <c r="R79" s="1175"/>
      <c r="S79" s="1175"/>
      <c r="T79" s="1175"/>
      <c r="U79" s="1175"/>
      <c r="V79" s="1175"/>
      <c r="W79" s="1175"/>
      <c r="X79" s="1175"/>
    </row>
    <row r="80" spans="2:24" s="659" customFormat="1" ht="13.9" customHeight="1">
      <c r="B80" s="1146">
        <v>123</v>
      </c>
      <c r="C80" s="1167">
        <v>174060</v>
      </c>
      <c r="D80" s="1141" t="s">
        <v>926</v>
      </c>
      <c r="E80" s="1155" t="s">
        <v>927</v>
      </c>
      <c r="F80" s="1168">
        <v>1.7</v>
      </c>
      <c r="G80" s="1169">
        <v>26030</v>
      </c>
      <c r="H80" s="18"/>
      <c r="I80" s="18"/>
      <c r="J80" s="18"/>
      <c r="K80" s="18"/>
      <c r="L80" s="1175"/>
      <c r="M80" s="1175"/>
      <c r="N80" s="1175"/>
      <c r="O80" s="1175"/>
      <c r="P80" s="1175"/>
      <c r="Q80" s="1175"/>
      <c r="R80" s="1175"/>
      <c r="S80" s="1175"/>
      <c r="T80" s="1175"/>
      <c r="U80" s="1175"/>
      <c r="V80" s="1175"/>
      <c r="W80" s="1175"/>
      <c r="X80" s="1175"/>
    </row>
    <row r="81" spans="2:24" s="659" customFormat="1" ht="13.9" customHeight="1">
      <c r="B81" s="1146">
        <v>124</v>
      </c>
      <c r="C81" s="1167">
        <v>176463</v>
      </c>
      <c r="D81" s="1141" t="s">
        <v>930</v>
      </c>
      <c r="E81" s="1154" t="s">
        <v>739</v>
      </c>
      <c r="F81" s="1168">
        <v>12.1</v>
      </c>
      <c r="G81" s="1169">
        <v>42034</v>
      </c>
      <c r="H81" s="18"/>
      <c r="I81" s="18"/>
      <c r="J81" s="18"/>
      <c r="K81" s="18"/>
      <c r="L81" s="1175"/>
      <c r="M81" s="1175"/>
      <c r="N81" s="1175"/>
      <c r="O81" s="1175"/>
      <c r="P81" s="1175"/>
      <c r="Q81" s="1175"/>
      <c r="R81" s="1175"/>
      <c r="S81" s="1175"/>
      <c r="T81" s="1175"/>
      <c r="U81" s="1175"/>
      <c r="V81" s="1175"/>
      <c r="W81" s="1175"/>
      <c r="X81" s="1175"/>
    </row>
    <row r="82" spans="2:24" s="659" customFormat="1" ht="13.9" customHeight="1">
      <c r="B82" s="1146">
        <v>125</v>
      </c>
      <c r="C82" s="1167">
        <v>178879</v>
      </c>
      <c r="D82" s="1141" t="s">
        <v>926</v>
      </c>
      <c r="E82" s="1155" t="s">
        <v>927</v>
      </c>
      <c r="F82" s="1168">
        <v>25.998000000000001</v>
      </c>
      <c r="G82" s="1169">
        <v>192492.34</v>
      </c>
      <c r="H82" s="18"/>
      <c r="I82" s="18"/>
      <c r="J82" s="18"/>
      <c r="K82" s="18"/>
      <c r="L82" s="1175"/>
      <c r="M82" s="1175"/>
      <c r="N82" s="1175"/>
      <c r="O82" s="1175"/>
      <c r="P82" s="1175"/>
      <c r="Q82" s="1175"/>
      <c r="R82" s="1175"/>
      <c r="S82" s="1175"/>
      <c r="T82" s="1175"/>
      <c r="U82" s="1175"/>
      <c r="V82" s="1175"/>
      <c r="W82" s="1175"/>
      <c r="X82" s="1175"/>
    </row>
    <row r="83" spans="2:24" s="659" customFormat="1" ht="13.9" customHeight="1">
      <c r="B83" s="1146">
        <v>126</v>
      </c>
      <c r="C83" s="1167">
        <v>183121</v>
      </c>
      <c r="D83" s="1141" t="s">
        <v>932</v>
      </c>
      <c r="E83" s="1158" t="s">
        <v>933</v>
      </c>
      <c r="F83" s="1168">
        <v>7.03</v>
      </c>
      <c r="G83" s="1169">
        <v>45376.800000000003</v>
      </c>
      <c r="H83" s="18"/>
      <c r="I83" s="18"/>
      <c r="J83" s="18"/>
      <c r="K83" s="18"/>
      <c r="L83" s="1175"/>
      <c r="M83" s="1175"/>
      <c r="N83" s="1175"/>
      <c r="O83" s="1175"/>
      <c r="P83" s="1175"/>
      <c r="Q83" s="1175"/>
      <c r="R83" s="1175"/>
      <c r="S83" s="1175"/>
      <c r="T83" s="1175"/>
      <c r="U83" s="1175"/>
      <c r="V83" s="1175"/>
      <c r="W83" s="1175"/>
      <c r="X83" s="1175"/>
    </row>
    <row r="84" spans="2:24" s="659" customFormat="1" ht="13.9" customHeight="1">
      <c r="B84" s="1146">
        <v>127</v>
      </c>
      <c r="C84" s="1167">
        <v>183562</v>
      </c>
      <c r="D84" s="1141" t="s">
        <v>940</v>
      </c>
      <c r="E84" s="1155" t="s">
        <v>927</v>
      </c>
      <c r="F84" s="1168">
        <v>11.5</v>
      </c>
      <c r="G84" s="1169">
        <v>52831</v>
      </c>
      <c r="H84" s="18"/>
      <c r="I84" s="18"/>
      <c r="J84" s="18"/>
      <c r="K84" s="18"/>
      <c r="L84" s="1175"/>
      <c r="M84" s="1175"/>
      <c r="N84" s="1175"/>
      <c r="O84" s="1175"/>
      <c r="P84" s="1175"/>
      <c r="Q84" s="1175"/>
      <c r="R84" s="1175"/>
      <c r="S84" s="1175"/>
      <c r="T84" s="1175"/>
      <c r="U84" s="1175"/>
      <c r="V84" s="1175"/>
      <c r="W84" s="1175"/>
      <c r="X84" s="1175"/>
    </row>
    <row r="85" spans="2:24" s="659" customFormat="1" ht="13.9" customHeight="1">
      <c r="B85" s="1146">
        <v>128</v>
      </c>
      <c r="C85" s="1167">
        <v>153636</v>
      </c>
      <c r="D85" s="1141" t="s">
        <v>926</v>
      </c>
      <c r="E85" s="1155" t="s">
        <v>927</v>
      </c>
      <c r="F85" s="1168">
        <v>0</v>
      </c>
      <c r="G85" s="1169">
        <v>7548</v>
      </c>
      <c r="H85" s="18"/>
      <c r="I85" s="18"/>
      <c r="J85" s="18"/>
      <c r="K85" s="18"/>
      <c r="L85" s="1175"/>
      <c r="M85" s="1175"/>
      <c r="N85" s="1175"/>
      <c r="O85" s="1175"/>
      <c r="P85" s="1175"/>
      <c r="Q85" s="1175"/>
      <c r="R85" s="1175"/>
      <c r="S85" s="1175"/>
      <c r="T85" s="1175"/>
      <c r="U85" s="1175"/>
      <c r="V85" s="1175"/>
      <c r="W85" s="1175"/>
      <c r="X85" s="1175"/>
    </row>
    <row r="86" spans="2:24" s="659" customFormat="1" ht="13.9" customHeight="1">
      <c r="B86" s="1146">
        <v>129</v>
      </c>
      <c r="C86" s="1167">
        <v>159328</v>
      </c>
      <c r="D86" s="1141" t="s">
        <v>924</v>
      </c>
      <c r="E86" s="1142" t="s">
        <v>925</v>
      </c>
      <c r="F86" s="1168">
        <v>0</v>
      </c>
      <c r="G86" s="1169">
        <v>16449</v>
      </c>
      <c r="H86" s="18"/>
      <c r="I86" s="18"/>
      <c r="J86" s="18"/>
      <c r="K86" s="18"/>
      <c r="L86" s="1175"/>
      <c r="M86" s="1175"/>
      <c r="N86" s="1175"/>
      <c r="O86" s="1175"/>
      <c r="P86" s="1175"/>
      <c r="Q86" s="1175"/>
      <c r="R86" s="1175"/>
      <c r="S86" s="1175"/>
      <c r="T86" s="1175"/>
      <c r="U86" s="1175"/>
      <c r="V86" s="1175"/>
      <c r="W86" s="1175"/>
      <c r="X86" s="1175"/>
    </row>
    <row r="87" spans="2:24" s="659" customFormat="1" ht="13.9" customHeight="1">
      <c r="B87" s="1146">
        <v>131</v>
      </c>
      <c r="C87" s="1167">
        <v>164311</v>
      </c>
      <c r="D87" s="1141" t="s">
        <v>932</v>
      </c>
      <c r="E87" s="1158" t="s">
        <v>933</v>
      </c>
      <c r="F87" s="1168">
        <v>5.33</v>
      </c>
      <c r="G87" s="1169">
        <v>24486.02</v>
      </c>
      <c r="H87" s="18"/>
      <c r="I87" s="18"/>
      <c r="J87" s="18"/>
      <c r="K87" s="18"/>
      <c r="L87" s="1175"/>
      <c r="M87" s="1175"/>
      <c r="N87" s="1175"/>
      <c r="O87" s="1175"/>
      <c r="P87" s="1175"/>
      <c r="Q87" s="1175"/>
      <c r="R87" s="1175"/>
      <c r="S87" s="1175"/>
      <c r="T87" s="1175"/>
      <c r="U87" s="1175"/>
      <c r="V87" s="1175"/>
      <c r="W87" s="1175"/>
      <c r="X87" s="1175"/>
    </row>
    <row r="88" spans="2:24" s="659" customFormat="1" ht="13.9" customHeight="1">
      <c r="B88" s="1146">
        <v>132</v>
      </c>
      <c r="C88" s="1167">
        <v>174040</v>
      </c>
      <c r="D88" s="1141" t="s">
        <v>926</v>
      </c>
      <c r="E88" s="1155" t="s">
        <v>927</v>
      </c>
      <c r="F88" s="1168">
        <v>1.3962000000000001</v>
      </c>
      <c r="G88" s="1169">
        <v>6414.1427999999996</v>
      </c>
      <c r="H88" s="18"/>
      <c r="I88" s="18"/>
      <c r="J88" s="18"/>
      <c r="K88" s="18"/>
      <c r="L88" s="1175"/>
      <c r="M88" s="1175"/>
      <c r="N88" s="1175"/>
      <c r="O88" s="1175"/>
      <c r="P88" s="1175"/>
      <c r="Q88" s="1175"/>
      <c r="R88" s="1175"/>
      <c r="S88" s="1175"/>
      <c r="T88" s="1175"/>
      <c r="U88" s="1175"/>
      <c r="V88" s="1175"/>
      <c r="W88" s="1175"/>
      <c r="X88" s="1175"/>
    </row>
    <row r="89" spans="2:24" s="659" customFormat="1" ht="13.9" customHeight="1">
      <c r="B89" s="1146">
        <v>133</v>
      </c>
      <c r="C89" s="1167">
        <v>175976</v>
      </c>
      <c r="D89" s="1141" t="s">
        <v>926</v>
      </c>
      <c r="E89" s="1155" t="s">
        <v>927</v>
      </c>
      <c r="F89" s="1168">
        <v>14</v>
      </c>
      <c r="G89" s="1169">
        <v>64316</v>
      </c>
      <c r="H89" s="18"/>
      <c r="I89" s="18"/>
      <c r="J89" s="18"/>
      <c r="K89" s="18"/>
      <c r="L89" s="1175"/>
      <c r="M89" s="1175"/>
      <c r="N89" s="1175"/>
      <c r="O89" s="1175"/>
      <c r="P89" s="1175"/>
      <c r="Q89" s="1175"/>
      <c r="R89" s="1175"/>
      <c r="S89" s="1175"/>
      <c r="T89" s="1175"/>
      <c r="U89" s="1175"/>
      <c r="V89" s="1175"/>
      <c r="W89" s="1175"/>
      <c r="X89" s="1175"/>
    </row>
    <row r="90" spans="2:24" s="659" customFormat="1" ht="13.9" customHeight="1">
      <c r="B90" s="1146">
        <v>134</v>
      </c>
      <c r="C90" s="1167">
        <v>176008</v>
      </c>
      <c r="D90" s="1141" t="s">
        <v>930</v>
      </c>
      <c r="E90" s="1154" t="s">
        <v>739</v>
      </c>
      <c r="F90" s="1168">
        <v>0</v>
      </c>
      <c r="G90" s="1169">
        <v>5838</v>
      </c>
      <c r="H90" s="18"/>
      <c r="I90" s="18"/>
      <c r="J90" s="18"/>
      <c r="K90" s="18"/>
      <c r="L90" s="1175"/>
      <c r="M90" s="1175"/>
      <c r="N90" s="1175"/>
      <c r="O90" s="1175"/>
      <c r="P90" s="1175"/>
      <c r="Q90" s="1175"/>
      <c r="R90" s="1175"/>
      <c r="S90" s="1175"/>
      <c r="T90" s="1175"/>
      <c r="U90" s="1175"/>
      <c r="V90" s="1175"/>
      <c r="W90" s="1175"/>
      <c r="X90" s="1175"/>
    </row>
    <row r="91" spans="2:24" s="659" customFormat="1" ht="13.9" customHeight="1">
      <c r="B91" s="1146">
        <v>135</v>
      </c>
      <c r="C91" s="1167">
        <v>179147</v>
      </c>
      <c r="D91" s="1141" t="s">
        <v>926</v>
      </c>
      <c r="E91" s="1155" t="s">
        <v>927</v>
      </c>
      <c r="F91" s="1168">
        <v>0</v>
      </c>
      <c r="G91" s="1169">
        <v>23142</v>
      </c>
      <c r="H91" s="18"/>
      <c r="I91" s="18"/>
      <c r="J91" s="18"/>
      <c r="K91" s="18"/>
      <c r="L91" s="1175"/>
      <c r="M91" s="1175"/>
      <c r="N91" s="1175"/>
      <c r="O91" s="1175"/>
      <c r="P91" s="1175"/>
      <c r="Q91" s="1175"/>
      <c r="R91" s="1175"/>
      <c r="S91" s="1175"/>
      <c r="T91" s="1175"/>
      <c r="U91" s="1175"/>
      <c r="V91" s="1175"/>
      <c r="W91" s="1175"/>
      <c r="X91" s="1175"/>
    </row>
    <row r="92" spans="2:24" s="659" customFormat="1" ht="13.9" customHeight="1">
      <c r="B92" s="1146">
        <v>136</v>
      </c>
      <c r="C92" s="1167">
        <v>183282</v>
      </c>
      <c r="D92" s="1141" t="s">
        <v>926</v>
      </c>
      <c r="E92" s="1155" t="s">
        <v>927</v>
      </c>
      <c r="F92" s="1168">
        <v>0.58499999999999996</v>
      </c>
      <c r="G92" s="1169">
        <v>524.5</v>
      </c>
      <c r="H92" s="18"/>
      <c r="I92" s="18"/>
      <c r="J92" s="18"/>
      <c r="K92" s="18"/>
      <c r="L92" s="1175"/>
      <c r="M92" s="1175"/>
      <c r="N92" s="1175"/>
      <c r="O92" s="1175"/>
      <c r="P92" s="1175"/>
      <c r="Q92" s="1175"/>
      <c r="R92" s="1175"/>
      <c r="S92" s="1175"/>
      <c r="T92" s="1175"/>
      <c r="U92" s="1175"/>
      <c r="V92" s="1175"/>
      <c r="W92" s="1175"/>
      <c r="X92" s="1175"/>
    </row>
    <row r="93" spans="2:24" s="659" customFormat="1" ht="13.9" customHeight="1">
      <c r="B93" s="1146">
        <v>137</v>
      </c>
      <c r="C93" s="1167">
        <v>165266</v>
      </c>
      <c r="D93" s="1141" t="s">
        <v>941</v>
      </c>
      <c r="E93" s="1150" t="s">
        <v>929</v>
      </c>
      <c r="F93" s="1168">
        <v>126</v>
      </c>
      <c r="G93" s="1169">
        <v>1079815</v>
      </c>
      <c r="H93" s="18"/>
      <c r="I93" s="18"/>
      <c r="J93" s="18"/>
      <c r="K93" s="18"/>
      <c r="L93" s="1175"/>
      <c r="M93" s="1175"/>
      <c r="N93" s="1175"/>
      <c r="O93" s="1175"/>
      <c r="P93" s="1175"/>
      <c r="Q93" s="1175"/>
      <c r="R93" s="1175"/>
      <c r="S93" s="1175"/>
      <c r="T93" s="1175"/>
      <c r="U93" s="1175"/>
      <c r="V93" s="1175"/>
      <c r="W93" s="1175"/>
      <c r="X93" s="1175"/>
    </row>
    <row r="94" spans="2:24" s="659" customFormat="1" ht="13.9" customHeight="1">
      <c r="B94" s="1146">
        <v>138</v>
      </c>
      <c r="C94" s="1167">
        <v>165546</v>
      </c>
      <c r="D94" s="1141" t="s">
        <v>936</v>
      </c>
      <c r="E94" s="1150" t="s">
        <v>929</v>
      </c>
      <c r="F94" s="1168">
        <v>293.89999999999998</v>
      </c>
      <c r="G94" s="1169">
        <v>2497001</v>
      </c>
      <c r="H94" s="18"/>
      <c r="I94" s="18"/>
      <c r="J94" s="18"/>
      <c r="K94" s="18"/>
      <c r="L94" s="1175"/>
      <c r="M94" s="1175"/>
      <c r="N94" s="1175"/>
      <c r="O94" s="1175"/>
      <c r="P94" s="1175"/>
      <c r="Q94" s="1175"/>
      <c r="R94" s="1175"/>
      <c r="S94" s="1175"/>
      <c r="T94" s="1175"/>
      <c r="U94" s="1175"/>
      <c r="V94" s="1175"/>
      <c r="W94" s="1175"/>
      <c r="X94" s="1175"/>
    </row>
    <row r="95" spans="2:24" s="659" customFormat="1" ht="13.9" customHeight="1">
      <c r="B95" s="1146">
        <v>139</v>
      </c>
      <c r="C95" s="1167">
        <v>165830</v>
      </c>
      <c r="D95" s="1141" t="s">
        <v>932</v>
      </c>
      <c r="E95" s="1158" t="s">
        <v>933</v>
      </c>
      <c r="F95" s="1168">
        <v>229.4</v>
      </c>
      <c r="G95" s="1169">
        <v>1949083</v>
      </c>
      <c r="H95" s="18"/>
      <c r="I95" s="18"/>
      <c r="J95" s="18"/>
      <c r="K95" s="18"/>
      <c r="L95" s="1175"/>
      <c r="M95" s="1175"/>
      <c r="N95" s="1175"/>
      <c r="O95" s="1175"/>
      <c r="P95" s="1175"/>
      <c r="Q95" s="1175"/>
      <c r="R95" s="1175"/>
      <c r="S95" s="1175"/>
      <c r="T95" s="1175"/>
      <c r="U95" s="1175"/>
      <c r="V95" s="1175"/>
      <c r="W95" s="1175"/>
      <c r="X95" s="1175"/>
    </row>
    <row r="96" spans="2:24" s="659" customFormat="1" ht="13.9" customHeight="1">
      <c r="B96" s="1146">
        <v>140</v>
      </c>
      <c r="C96" s="1167">
        <v>178411</v>
      </c>
      <c r="D96" s="1141" t="s">
        <v>926</v>
      </c>
      <c r="E96" s="1155" t="s">
        <v>927</v>
      </c>
      <c r="F96" s="1168">
        <v>4.9000000000000004</v>
      </c>
      <c r="G96" s="1169">
        <v>14765</v>
      </c>
      <c r="H96" s="18"/>
      <c r="I96" s="18"/>
      <c r="J96" s="18"/>
      <c r="K96" s="18"/>
      <c r="L96" s="1175"/>
      <c r="M96" s="1175"/>
      <c r="N96" s="1175"/>
      <c r="O96" s="1175"/>
      <c r="P96" s="1175"/>
      <c r="Q96" s="1175"/>
      <c r="R96" s="1175"/>
      <c r="S96" s="1175"/>
      <c r="T96" s="1175"/>
      <c r="U96" s="1175"/>
      <c r="V96" s="1175"/>
      <c r="W96" s="1175"/>
      <c r="X96" s="1175"/>
    </row>
    <row r="97" spans="2:24" s="659" customFormat="1" ht="13.9" customHeight="1">
      <c r="B97" s="1146">
        <v>141</v>
      </c>
      <c r="C97" s="1167">
        <v>181296</v>
      </c>
      <c r="D97" s="1141" t="s">
        <v>926</v>
      </c>
      <c r="E97" s="1155" t="s">
        <v>927</v>
      </c>
      <c r="F97" s="1168">
        <v>30.5</v>
      </c>
      <c r="G97" s="1169">
        <v>147864</v>
      </c>
      <c r="H97" s="18"/>
      <c r="I97" s="18"/>
      <c r="J97" s="18"/>
      <c r="K97" s="18"/>
      <c r="L97" s="1175"/>
      <c r="M97" s="1175"/>
      <c r="N97" s="1175"/>
      <c r="O97" s="1175"/>
      <c r="P97" s="1175"/>
      <c r="Q97" s="1175"/>
      <c r="R97" s="1175"/>
      <c r="S97" s="1175"/>
      <c r="T97" s="1175"/>
      <c r="U97" s="1175"/>
      <c r="V97" s="1175"/>
      <c r="W97" s="1175"/>
      <c r="X97" s="1175"/>
    </row>
    <row r="98" spans="2:24" s="659" customFormat="1" ht="13.9" customHeight="1">
      <c r="B98" s="1146">
        <v>142</v>
      </c>
      <c r="C98" s="1167">
        <v>181653</v>
      </c>
      <c r="D98" s="1141" t="s">
        <v>930</v>
      </c>
      <c r="E98" s="1154" t="s">
        <v>739</v>
      </c>
      <c r="F98" s="1168">
        <v>2</v>
      </c>
      <c r="G98" s="1169">
        <v>7325.6</v>
      </c>
      <c r="H98" s="18"/>
      <c r="I98" s="18"/>
      <c r="J98" s="18"/>
      <c r="K98" s="18"/>
      <c r="L98" s="1175"/>
      <c r="M98" s="1175"/>
      <c r="N98" s="1175"/>
      <c r="O98" s="1175"/>
      <c r="P98" s="1175"/>
      <c r="Q98" s="1175"/>
      <c r="R98" s="1175"/>
      <c r="S98" s="1175"/>
      <c r="T98" s="1175"/>
      <c r="U98" s="1175"/>
      <c r="V98" s="1175"/>
      <c r="W98" s="1175"/>
      <c r="X98" s="1175"/>
    </row>
    <row r="99" spans="2:24" s="659" customFormat="1" ht="13.9" customHeight="1">
      <c r="B99" s="1146">
        <v>143</v>
      </c>
      <c r="C99" s="1167">
        <v>181917</v>
      </c>
      <c r="D99" s="1141" t="s">
        <v>942</v>
      </c>
      <c r="E99" s="1170" t="s">
        <v>749</v>
      </c>
      <c r="F99" s="1171">
        <v>24</v>
      </c>
      <c r="G99" s="1169">
        <v>114886.8</v>
      </c>
      <c r="H99" s="18"/>
      <c r="I99" s="18"/>
      <c r="J99" s="18"/>
      <c r="K99" s="18"/>
      <c r="L99" s="1175"/>
      <c r="M99" s="1175"/>
      <c r="N99" s="1175"/>
      <c r="O99" s="1175"/>
      <c r="P99" s="1175"/>
      <c r="Q99" s="1175"/>
      <c r="R99" s="1175"/>
      <c r="S99" s="1175"/>
      <c r="T99" s="1175"/>
      <c r="U99" s="1175"/>
      <c r="V99" s="1175"/>
      <c r="W99" s="1175"/>
      <c r="X99" s="1175"/>
    </row>
    <row r="100" spans="2:24" s="659" customFormat="1" ht="13.9" customHeight="1">
      <c r="B100" s="1146">
        <v>3</v>
      </c>
      <c r="C100" s="1140">
        <v>169963</v>
      </c>
      <c r="D100" s="1141" t="s">
        <v>931</v>
      </c>
      <c r="E100" s="1155" t="s">
        <v>927</v>
      </c>
      <c r="F100" s="1143">
        <v>0.192</v>
      </c>
      <c r="G100" s="1144">
        <v>882.048</v>
      </c>
      <c r="H100" s="18"/>
      <c r="I100" s="18"/>
      <c r="J100" s="18"/>
      <c r="K100" s="18"/>
      <c r="L100" s="1175"/>
      <c r="M100" s="1175"/>
      <c r="N100" s="1175"/>
      <c r="O100" s="1175"/>
      <c r="P100" s="1175"/>
      <c r="Q100" s="1175"/>
      <c r="R100" s="1175"/>
      <c r="S100" s="1175"/>
      <c r="T100" s="1175"/>
      <c r="U100" s="1175"/>
      <c r="V100" s="1175"/>
      <c r="W100" s="1175"/>
      <c r="X100" s="1175"/>
    </row>
    <row r="101" spans="2:24" s="659" customFormat="1" ht="13.9" customHeight="1">
      <c r="B101" s="1146">
        <v>4</v>
      </c>
      <c r="C101" s="1140">
        <v>169964</v>
      </c>
      <c r="D101" s="1141" t="s">
        <v>931</v>
      </c>
      <c r="E101" s="1155" t="s">
        <v>927</v>
      </c>
      <c r="F101" s="1143">
        <v>5.4</v>
      </c>
      <c r="G101" s="1144">
        <v>45722.8</v>
      </c>
      <c r="H101" s="18"/>
      <c r="I101" s="18"/>
      <c r="J101" s="18"/>
      <c r="K101" s="18"/>
      <c r="L101" s="1175"/>
      <c r="M101" s="1175"/>
      <c r="N101" s="1175"/>
      <c r="O101" s="1175"/>
      <c r="P101" s="1175"/>
      <c r="Q101" s="1175"/>
      <c r="R101" s="1175"/>
      <c r="S101" s="1175"/>
      <c r="T101" s="1175"/>
      <c r="U101" s="1175"/>
      <c r="V101" s="1175"/>
      <c r="W101" s="1175"/>
      <c r="X101" s="1175"/>
    </row>
    <row r="102" spans="2:24" s="659" customFormat="1" ht="13.9" customHeight="1">
      <c r="B102" s="1161">
        <v>5</v>
      </c>
      <c r="C102" s="1162">
        <v>171262</v>
      </c>
      <c r="D102" s="1172" t="s">
        <v>930</v>
      </c>
      <c r="E102" s="1154" t="s">
        <v>739</v>
      </c>
      <c r="F102" s="1165">
        <v>4.01</v>
      </c>
      <c r="G102" s="1166">
        <v>9114</v>
      </c>
      <c r="H102" s="18"/>
      <c r="I102" s="18"/>
      <c r="J102" s="18"/>
      <c r="K102" s="18"/>
      <c r="L102" s="1175"/>
      <c r="M102" s="1175"/>
      <c r="N102" s="1175"/>
      <c r="O102" s="1175"/>
      <c r="P102" s="1175"/>
      <c r="Q102" s="1175"/>
      <c r="R102" s="1175"/>
      <c r="S102" s="1175"/>
      <c r="T102" s="1175"/>
      <c r="U102" s="1175"/>
      <c r="V102" s="1175"/>
      <c r="W102" s="1175"/>
      <c r="X102" s="1175"/>
    </row>
    <row r="103" spans="2:24" s="659" customFormat="1" ht="13.9" customHeight="1">
      <c r="B103" s="1161">
        <v>6</v>
      </c>
      <c r="C103" s="1162">
        <v>173135</v>
      </c>
      <c r="D103" s="1172" t="s">
        <v>931</v>
      </c>
      <c r="E103" s="1155" t="s">
        <v>927</v>
      </c>
      <c r="F103" s="1165">
        <v>13</v>
      </c>
      <c r="G103" s="1166">
        <v>70747</v>
      </c>
      <c r="H103" s="18"/>
      <c r="I103" s="18"/>
      <c r="J103" s="18"/>
      <c r="K103" s="18"/>
      <c r="L103" s="1175"/>
      <c r="M103" s="1175"/>
      <c r="N103" s="1175"/>
      <c r="O103" s="1175"/>
      <c r="P103" s="1175"/>
      <c r="Q103" s="1175"/>
      <c r="R103" s="1175"/>
      <c r="S103" s="1175"/>
      <c r="T103" s="1175"/>
      <c r="U103" s="1175"/>
      <c r="V103" s="1175"/>
      <c r="W103" s="1175"/>
      <c r="X103" s="1175"/>
    </row>
    <row r="104" spans="2:24" s="659" customFormat="1" ht="13.9" customHeight="1">
      <c r="B104" s="1146">
        <v>7</v>
      </c>
      <c r="C104" s="1140">
        <v>176088</v>
      </c>
      <c r="D104" s="1141" t="s">
        <v>930</v>
      </c>
      <c r="E104" s="1154" t="s">
        <v>739</v>
      </c>
      <c r="F104" s="1143">
        <v>6.14</v>
      </c>
      <c r="G104" s="1144">
        <v>28207.16</v>
      </c>
      <c r="H104" s="18"/>
      <c r="I104" s="18"/>
      <c r="J104" s="18"/>
      <c r="K104" s="18"/>
      <c r="L104" s="1175"/>
      <c r="M104" s="1175"/>
      <c r="N104" s="1175"/>
      <c r="O104" s="1175"/>
      <c r="P104" s="1175"/>
      <c r="Q104" s="1175"/>
      <c r="R104" s="1175"/>
      <c r="S104" s="1175"/>
      <c r="T104" s="1175"/>
      <c r="U104" s="1175"/>
      <c r="V104" s="1175"/>
      <c r="W104" s="1175"/>
      <c r="X104" s="1175"/>
    </row>
    <row r="105" spans="2:24" s="659" customFormat="1" ht="13.9" customHeight="1">
      <c r="B105" s="1146">
        <v>8</v>
      </c>
      <c r="C105" s="1140">
        <v>177373</v>
      </c>
      <c r="D105" s="1141" t="s">
        <v>936</v>
      </c>
      <c r="E105" s="1150" t="s">
        <v>929</v>
      </c>
      <c r="F105" s="1143">
        <v>0</v>
      </c>
      <c r="G105" s="1144">
        <v>17514</v>
      </c>
      <c r="H105" s="18"/>
      <c r="I105" s="18"/>
      <c r="J105" s="18"/>
      <c r="K105" s="18"/>
      <c r="L105" s="1175"/>
      <c r="M105" s="1175"/>
      <c r="N105" s="1175"/>
      <c r="O105" s="1175"/>
      <c r="P105" s="1175"/>
      <c r="Q105" s="1175"/>
      <c r="R105" s="1175"/>
      <c r="S105" s="1175"/>
      <c r="T105" s="1175"/>
      <c r="U105" s="1175"/>
      <c r="V105" s="1175"/>
      <c r="W105" s="1175"/>
      <c r="X105" s="1175"/>
    </row>
    <row r="106" spans="2:24" s="659" customFormat="1" ht="13.9" customHeight="1">
      <c r="B106" s="1146">
        <v>9</v>
      </c>
      <c r="C106" s="1140">
        <v>177992</v>
      </c>
      <c r="D106" s="1141" t="s">
        <v>943</v>
      </c>
      <c r="E106" s="1158" t="s">
        <v>933</v>
      </c>
      <c r="F106" s="1143">
        <v>54.77</v>
      </c>
      <c r="G106" s="1144">
        <v>479821.1</v>
      </c>
      <c r="H106" s="18"/>
      <c r="I106" s="18"/>
      <c r="J106" s="18"/>
      <c r="K106" s="18"/>
      <c r="L106" s="1175"/>
      <c r="M106" s="1175"/>
      <c r="N106" s="1175"/>
      <c r="O106" s="1175"/>
      <c r="P106" s="1175"/>
      <c r="Q106" s="1175"/>
      <c r="R106" s="1175"/>
      <c r="S106" s="1175"/>
      <c r="T106" s="1175"/>
      <c r="U106" s="1175"/>
      <c r="V106" s="1175"/>
      <c r="W106" s="1175"/>
      <c r="X106" s="1175"/>
    </row>
    <row r="107" spans="2:24" s="659" customFormat="1" ht="13.9" customHeight="1">
      <c r="B107" s="1146">
        <v>10</v>
      </c>
      <c r="C107" s="1140">
        <v>178848</v>
      </c>
      <c r="D107" s="1141" t="s">
        <v>930</v>
      </c>
      <c r="E107" s="1154" t="s">
        <v>739</v>
      </c>
      <c r="F107" s="1143">
        <v>3.05</v>
      </c>
      <c r="G107" s="1144">
        <v>14011.7</v>
      </c>
      <c r="H107" s="18"/>
      <c r="I107" s="18"/>
      <c r="J107" s="18"/>
      <c r="K107" s="18"/>
      <c r="L107" s="1175"/>
      <c r="M107" s="1175"/>
      <c r="N107" s="1175"/>
      <c r="O107" s="1175"/>
      <c r="P107" s="1175"/>
      <c r="Q107" s="1175"/>
      <c r="R107" s="1175"/>
      <c r="S107" s="1175"/>
      <c r="T107" s="1175"/>
      <c r="U107" s="1175"/>
      <c r="V107" s="1175"/>
      <c r="W107" s="1175"/>
      <c r="X107" s="1175"/>
    </row>
    <row r="108" spans="2:24" s="659" customFormat="1" ht="13.9" customHeight="1">
      <c r="B108" s="1146">
        <v>11</v>
      </c>
      <c r="C108" s="1140">
        <v>182991</v>
      </c>
      <c r="D108" s="1141" t="s">
        <v>930</v>
      </c>
      <c r="E108" s="1154" t="s">
        <v>739</v>
      </c>
      <c r="F108" s="1143">
        <v>9.0559999999999992</v>
      </c>
      <c r="G108" s="1144">
        <v>34113.951999999997</v>
      </c>
      <c r="H108" s="18"/>
      <c r="I108" s="18"/>
      <c r="J108" s="18"/>
      <c r="K108" s="18"/>
      <c r="L108" s="1175"/>
      <c r="M108" s="1175"/>
      <c r="N108" s="1175"/>
      <c r="O108" s="1175"/>
      <c r="P108" s="1175"/>
      <c r="Q108" s="1175"/>
      <c r="R108" s="1175"/>
      <c r="S108" s="1175"/>
      <c r="T108" s="1175"/>
      <c r="U108" s="1175"/>
      <c r="V108" s="1175"/>
      <c r="W108" s="1175"/>
      <c r="X108" s="1175"/>
    </row>
    <row r="109" spans="2:24" s="659" customFormat="1" ht="13.9" customHeight="1">
      <c r="B109" s="1146">
        <v>12</v>
      </c>
      <c r="C109" s="1140">
        <v>183874</v>
      </c>
      <c r="D109" s="1141" t="s">
        <v>938</v>
      </c>
      <c r="E109" s="1150" t="s">
        <v>929</v>
      </c>
      <c r="F109" s="1143">
        <v>2.6</v>
      </c>
      <c r="G109" s="1144">
        <v>1905</v>
      </c>
      <c r="H109" s="18"/>
      <c r="I109" s="18"/>
      <c r="J109" s="18"/>
      <c r="K109" s="18"/>
      <c r="L109" s="1175"/>
      <c r="M109" s="1175"/>
      <c r="N109" s="1175"/>
      <c r="O109" s="1175"/>
      <c r="P109" s="1175"/>
      <c r="Q109" s="1175"/>
      <c r="R109" s="1175"/>
      <c r="S109" s="1175"/>
      <c r="T109" s="1175"/>
      <c r="U109" s="1175"/>
      <c r="V109" s="1175"/>
      <c r="W109" s="1175"/>
      <c r="X109" s="1175"/>
    </row>
    <row r="110" spans="2:24" s="659" customFormat="1" ht="13.9" customHeight="1">
      <c r="B110" s="1146">
        <v>13</v>
      </c>
      <c r="C110" s="1140">
        <v>186636</v>
      </c>
      <c r="D110" s="1141" t="s">
        <v>936</v>
      </c>
      <c r="E110" s="1150" t="s">
        <v>929</v>
      </c>
      <c r="F110" s="1143">
        <v>2.847</v>
      </c>
      <c r="G110" s="1144">
        <v>13079.118</v>
      </c>
      <c r="H110" s="18"/>
      <c r="I110" s="18"/>
      <c r="J110" s="18"/>
      <c r="K110" s="18"/>
      <c r="L110" s="1175"/>
      <c r="M110" s="1175"/>
      <c r="N110" s="1175"/>
      <c r="O110" s="1175"/>
      <c r="P110" s="1175"/>
      <c r="Q110" s="1175"/>
      <c r="R110" s="1175"/>
      <c r="S110" s="1175"/>
      <c r="T110" s="1175"/>
      <c r="U110" s="1175"/>
      <c r="V110" s="1175"/>
      <c r="W110" s="1175"/>
      <c r="X110" s="1175"/>
    </row>
    <row r="111" spans="2:24" s="659" customFormat="1" ht="13.9" customHeight="1">
      <c r="B111" s="1146">
        <v>15</v>
      </c>
      <c r="C111" s="1140">
        <v>172043</v>
      </c>
      <c r="D111" s="1141" t="s">
        <v>926</v>
      </c>
      <c r="E111" s="1155" t="s">
        <v>927</v>
      </c>
      <c r="F111" s="1143">
        <v>1.4</v>
      </c>
      <c r="G111" s="1144">
        <v>8383</v>
      </c>
      <c r="H111" s="18"/>
      <c r="I111" s="18"/>
      <c r="J111" s="18"/>
      <c r="K111" s="18"/>
      <c r="L111" s="1175"/>
      <c r="M111" s="1175"/>
      <c r="N111" s="1175"/>
      <c r="O111" s="1175"/>
      <c r="P111" s="1175"/>
      <c r="Q111" s="1175"/>
      <c r="R111" s="1175"/>
      <c r="S111" s="1175"/>
      <c r="T111" s="1175"/>
      <c r="U111" s="1175"/>
      <c r="V111" s="1175"/>
      <c r="W111" s="1175"/>
      <c r="X111" s="1175"/>
    </row>
    <row r="112" spans="2:24" s="659" customFormat="1" ht="13.9" customHeight="1">
      <c r="B112" s="1146">
        <v>16</v>
      </c>
      <c r="C112" s="1140">
        <v>185939</v>
      </c>
      <c r="D112" s="1141" t="s">
        <v>930</v>
      </c>
      <c r="E112" s="1154" t="s">
        <v>739</v>
      </c>
      <c r="F112" s="1143">
        <v>1.5</v>
      </c>
      <c r="G112" s="1144">
        <v>609</v>
      </c>
      <c r="H112" s="18"/>
      <c r="I112" s="18"/>
      <c r="J112" s="18"/>
      <c r="K112" s="18"/>
      <c r="L112" s="1175"/>
      <c r="M112" s="1175"/>
      <c r="N112" s="1175"/>
      <c r="O112" s="1175"/>
      <c r="P112" s="1175"/>
      <c r="Q112" s="1175"/>
      <c r="R112" s="1175"/>
      <c r="S112" s="1175"/>
      <c r="T112" s="1175"/>
      <c r="U112" s="1175"/>
      <c r="V112" s="1175"/>
      <c r="W112" s="1175"/>
      <c r="X112" s="1175"/>
    </row>
    <row r="113" spans="2:24" s="659" customFormat="1" ht="13.9" customHeight="1">
      <c r="B113" s="1146">
        <v>18</v>
      </c>
      <c r="C113" s="1140">
        <v>166424</v>
      </c>
      <c r="D113" s="1141" t="s">
        <v>932</v>
      </c>
      <c r="E113" s="1158" t="s">
        <v>933</v>
      </c>
      <c r="F113" s="1143">
        <v>259.60000000000002</v>
      </c>
      <c r="G113" s="1144">
        <v>2209045</v>
      </c>
      <c r="H113" s="18"/>
      <c r="I113" s="18"/>
      <c r="J113" s="18"/>
      <c r="K113" s="18"/>
      <c r="L113" s="1175"/>
      <c r="M113" s="1175"/>
      <c r="N113" s="1175"/>
      <c r="O113" s="1175"/>
      <c r="P113" s="1175"/>
      <c r="Q113" s="1175"/>
      <c r="R113" s="1175"/>
      <c r="S113" s="1175"/>
      <c r="T113" s="1175"/>
      <c r="U113" s="1175"/>
      <c r="V113" s="1175"/>
      <c r="W113" s="1175"/>
      <c r="X113" s="1175"/>
    </row>
    <row r="114" spans="2:24" s="659" customFormat="1" ht="13.9" customHeight="1">
      <c r="B114" s="1146">
        <v>19</v>
      </c>
      <c r="C114" s="1140">
        <v>176315</v>
      </c>
      <c r="D114" s="1141" t="s">
        <v>926</v>
      </c>
      <c r="E114" s="1147" t="s">
        <v>927</v>
      </c>
      <c r="F114" s="1143">
        <v>55.1</v>
      </c>
      <c r="G114" s="1144">
        <v>202215</v>
      </c>
      <c r="H114" s="18"/>
      <c r="I114" s="18"/>
      <c r="J114" s="18"/>
      <c r="K114" s="18"/>
      <c r="L114" s="1175"/>
      <c r="M114" s="1175"/>
      <c r="N114" s="1175"/>
      <c r="O114" s="1175"/>
      <c r="P114" s="1175"/>
      <c r="Q114" s="1175"/>
      <c r="R114" s="1175"/>
      <c r="S114" s="1175"/>
      <c r="T114" s="1175"/>
      <c r="U114" s="1175"/>
      <c r="V114" s="1175"/>
      <c r="W114" s="1175"/>
      <c r="X114" s="1175"/>
    </row>
    <row r="115" spans="2:24" s="659" customFormat="1" ht="13.9" customHeight="1">
      <c r="B115" s="1146">
        <v>20</v>
      </c>
      <c r="C115" s="1140">
        <v>179743</v>
      </c>
      <c r="D115" s="1141" t="s">
        <v>926</v>
      </c>
      <c r="E115" s="1147" t="s">
        <v>927</v>
      </c>
      <c r="F115" s="1143">
        <v>20.8</v>
      </c>
      <c r="G115" s="1144">
        <v>125918</v>
      </c>
      <c r="H115" s="18"/>
      <c r="I115" s="18"/>
      <c r="J115" s="18"/>
      <c r="K115" s="18"/>
      <c r="L115" s="1175"/>
      <c r="M115" s="1175"/>
      <c r="N115" s="1175"/>
      <c r="O115" s="1175"/>
      <c r="P115" s="1175"/>
      <c r="Q115" s="1175"/>
      <c r="R115" s="1175"/>
      <c r="S115" s="1175"/>
      <c r="T115" s="1175"/>
      <c r="U115" s="1175"/>
      <c r="V115" s="1175"/>
      <c r="W115" s="1175"/>
      <c r="X115" s="1175"/>
    </row>
    <row r="116" spans="2:24" s="659" customFormat="1" ht="13.9" customHeight="1">
      <c r="B116" s="1146">
        <v>21</v>
      </c>
      <c r="C116" s="1140">
        <v>182321</v>
      </c>
      <c r="D116" s="1141" t="s">
        <v>926</v>
      </c>
      <c r="E116" s="1147" t="s">
        <v>927</v>
      </c>
      <c r="F116" s="1143">
        <v>19.3</v>
      </c>
      <c r="G116" s="1144">
        <v>127625</v>
      </c>
      <c r="H116" s="18"/>
      <c r="I116" s="18"/>
      <c r="J116" s="18"/>
      <c r="K116" s="18"/>
      <c r="L116" s="1175"/>
      <c r="M116" s="1175"/>
      <c r="N116" s="1175"/>
      <c r="O116" s="1175"/>
      <c r="P116" s="1175"/>
      <c r="Q116" s="1175"/>
      <c r="R116" s="1175"/>
      <c r="S116" s="1175"/>
      <c r="T116" s="1175"/>
      <c r="U116" s="1175"/>
      <c r="V116" s="1175"/>
      <c r="W116" s="1175"/>
      <c r="X116" s="1175"/>
    </row>
    <row r="117" spans="2:24" s="659" customFormat="1" ht="13.9" customHeight="1">
      <c r="B117" s="1146">
        <v>23</v>
      </c>
      <c r="C117" s="1140">
        <v>185426</v>
      </c>
      <c r="D117" s="1141" t="s">
        <v>926</v>
      </c>
      <c r="E117" s="1147" t="s">
        <v>927</v>
      </c>
      <c r="F117" s="1143">
        <v>0.46800000000000003</v>
      </c>
      <c r="G117" s="1144">
        <v>2149.9920000000002</v>
      </c>
      <c r="H117" s="18"/>
      <c r="I117" s="18"/>
      <c r="J117" s="18"/>
      <c r="K117" s="18"/>
      <c r="L117" s="1175"/>
      <c r="M117" s="1175"/>
      <c r="N117" s="1175"/>
      <c r="O117" s="1175"/>
      <c r="P117" s="1175"/>
      <c r="Q117" s="1175"/>
      <c r="R117" s="1175"/>
      <c r="S117" s="1175"/>
      <c r="T117" s="1175"/>
      <c r="U117" s="1175"/>
      <c r="V117" s="1175"/>
      <c r="W117" s="1175"/>
      <c r="X117" s="1175"/>
    </row>
    <row r="118" spans="2:24" s="659" customFormat="1" ht="13.9" customHeight="1">
      <c r="B118" s="1161">
        <v>25</v>
      </c>
      <c r="C118" s="1162">
        <v>162131</v>
      </c>
      <c r="D118" s="1172" t="s">
        <v>931</v>
      </c>
      <c r="E118" s="1155" t="s">
        <v>927</v>
      </c>
      <c r="F118" s="1165">
        <v>389.64</v>
      </c>
      <c r="G118" s="1166">
        <v>1032546</v>
      </c>
      <c r="H118" s="18"/>
      <c r="I118" s="18"/>
      <c r="J118" s="18"/>
      <c r="K118" s="18"/>
      <c r="L118" s="1175"/>
      <c r="M118" s="1175"/>
      <c r="N118" s="1175"/>
      <c r="O118" s="1175"/>
      <c r="P118" s="1175"/>
      <c r="Q118" s="1175"/>
      <c r="R118" s="1175"/>
      <c r="S118" s="1175"/>
      <c r="T118" s="1175"/>
      <c r="U118" s="1175"/>
      <c r="V118" s="1175"/>
      <c r="W118" s="1175"/>
      <c r="X118" s="1175"/>
    </row>
    <row r="119" spans="2:24" s="659" customFormat="1" ht="13.9" customHeight="1">
      <c r="B119" s="1146">
        <v>28</v>
      </c>
      <c r="C119" s="1140">
        <v>169179</v>
      </c>
      <c r="D119" s="1141" t="s">
        <v>928</v>
      </c>
      <c r="E119" s="1150" t="s">
        <v>929</v>
      </c>
      <c r="F119" s="1143">
        <v>4.8</v>
      </c>
      <c r="G119" s="1144">
        <v>41356</v>
      </c>
      <c r="H119" s="18"/>
      <c r="I119" s="18"/>
      <c r="J119" s="18"/>
      <c r="K119" s="18"/>
      <c r="L119" s="1175"/>
      <c r="M119" s="1175"/>
      <c r="N119" s="1175"/>
      <c r="O119" s="1175"/>
      <c r="P119" s="1175"/>
      <c r="Q119" s="1175"/>
      <c r="R119" s="1175"/>
      <c r="S119" s="1175"/>
      <c r="T119" s="1175"/>
      <c r="U119" s="1175"/>
      <c r="V119" s="1175"/>
      <c r="W119" s="1175"/>
      <c r="X119" s="1175"/>
    </row>
    <row r="120" spans="2:24" s="659" customFormat="1" ht="13.9" customHeight="1">
      <c r="B120" s="1161">
        <v>29</v>
      </c>
      <c r="C120" s="1162">
        <v>172275</v>
      </c>
      <c r="D120" s="1172" t="s">
        <v>931</v>
      </c>
      <c r="E120" s="1155" t="s">
        <v>927</v>
      </c>
      <c r="F120" s="1165">
        <f>84.48+40.32+42.72+67.2+66.24+44.64+5.28</f>
        <v>350.88</v>
      </c>
      <c r="G120" s="1166">
        <f>223872+106848+113208+178080+175536+118296+13992</f>
        <v>929832</v>
      </c>
      <c r="H120" s="18"/>
      <c r="I120" s="18"/>
      <c r="J120" s="18"/>
      <c r="K120" s="18"/>
      <c r="L120" s="1175"/>
      <c r="M120" s="1175"/>
      <c r="N120" s="1175"/>
      <c r="O120" s="1175"/>
      <c r="P120" s="1175"/>
      <c r="Q120" s="1175"/>
      <c r="R120" s="1175"/>
      <c r="S120" s="1175"/>
      <c r="T120" s="1175"/>
      <c r="U120" s="1175"/>
      <c r="V120" s="1175"/>
      <c r="W120" s="1175"/>
      <c r="X120" s="1175"/>
    </row>
    <row r="121" spans="2:24" s="659" customFormat="1" ht="13.9" customHeight="1">
      <c r="B121" s="1146">
        <v>30</v>
      </c>
      <c r="C121" s="1140">
        <v>175399</v>
      </c>
      <c r="D121" s="1141" t="s">
        <v>926</v>
      </c>
      <c r="E121" s="1147" t="s">
        <v>927</v>
      </c>
      <c r="F121" s="1143">
        <v>5.7939999999999996</v>
      </c>
      <c r="G121" s="1144">
        <v>22238.098000000002</v>
      </c>
      <c r="H121" s="18"/>
      <c r="I121" s="18"/>
      <c r="J121" s="18"/>
      <c r="K121" s="18"/>
      <c r="L121" s="1175"/>
      <c r="M121" s="1175"/>
      <c r="N121" s="1175"/>
      <c r="O121" s="1175"/>
      <c r="P121" s="1175"/>
      <c r="Q121" s="1175"/>
      <c r="R121" s="1175"/>
      <c r="S121" s="1175"/>
      <c r="T121" s="1175"/>
      <c r="U121" s="1175"/>
      <c r="V121" s="1175"/>
      <c r="W121" s="1175"/>
      <c r="X121" s="1175"/>
    </row>
    <row r="122" spans="2:24" s="659" customFormat="1" ht="13.9" customHeight="1">
      <c r="B122" s="1146">
        <v>31</v>
      </c>
      <c r="C122" s="1140">
        <v>176036</v>
      </c>
      <c r="D122" s="1141" t="s">
        <v>937</v>
      </c>
      <c r="E122" s="1150" t="s">
        <v>929</v>
      </c>
      <c r="F122" s="1143">
        <v>7.5</v>
      </c>
      <c r="G122" s="1144">
        <v>26443</v>
      </c>
      <c r="H122" s="18"/>
      <c r="I122" s="18"/>
      <c r="J122" s="18"/>
      <c r="K122" s="18"/>
      <c r="L122" s="1175"/>
      <c r="M122" s="1175"/>
      <c r="N122" s="1175"/>
      <c r="O122" s="1175"/>
      <c r="P122" s="1175"/>
      <c r="Q122" s="1175"/>
      <c r="R122" s="1175"/>
      <c r="S122" s="1175"/>
      <c r="T122" s="1175"/>
      <c r="U122" s="1175"/>
      <c r="V122" s="1175"/>
      <c r="W122" s="1175"/>
      <c r="X122" s="1175"/>
    </row>
    <row r="123" spans="2:24" s="659" customFormat="1" ht="13.9" customHeight="1">
      <c r="B123" s="1146">
        <v>33</v>
      </c>
      <c r="C123" s="1140">
        <v>177143</v>
      </c>
      <c r="D123" s="1141" t="s">
        <v>930</v>
      </c>
      <c r="E123" s="1154" t="s">
        <v>739</v>
      </c>
      <c r="F123" s="1143">
        <v>0</v>
      </c>
      <c r="G123" s="1144">
        <v>7648.2</v>
      </c>
      <c r="H123" s="18"/>
      <c r="I123" s="18"/>
      <c r="J123" s="18"/>
      <c r="K123" s="18"/>
      <c r="L123" s="1175"/>
      <c r="M123" s="1175"/>
      <c r="N123" s="1175"/>
      <c r="O123" s="1175"/>
      <c r="P123" s="1175"/>
      <c r="Q123" s="1175"/>
      <c r="R123" s="1175"/>
      <c r="S123" s="1175"/>
      <c r="T123" s="1175"/>
      <c r="U123" s="1175"/>
      <c r="V123" s="1175"/>
      <c r="W123" s="1175"/>
      <c r="X123" s="1175"/>
    </row>
    <row r="124" spans="2:24" s="659" customFormat="1" ht="13.9" customHeight="1">
      <c r="B124" s="1146">
        <v>34</v>
      </c>
      <c r="C124" s="1140">
        <v>177586</v>
      </c>
      <c r="D124" s="1141" t="s">
        <v>924</v>
      </c>
      <c r="E124" s="1142" t="s">
        <v>925</v>
      </c>
      <c r="F124" s="1143">
        <v>35.200000000000003</v>
      </c>
      <c r="G124" s="1144">
        <v>344075</v>
      </c>
      <c r="H124" s="18"/>
      <c r="I124" s="18"/>
      <c r="J124" s="18"/>
      <c r="K124" s="18"/>
      <c r="L124" s="1175"/>
      <c r="M124" s="1175"/>
      <c r="N124" s="1175"/>
      <c r="O124" s="1175"/>
      <c r="P124" s="1175"/>
      <c r="Q124" s="1175"/>
      <c r="R124" s="1175"/>
      <c r="S124" s="1175"/>
      <c r="T124" s="1175"/>
      <c r="U124" s="1175"/>
      <c r="V124" s="1175"/>
      <c r="W124" s="1175"/>
      <c r="X124" s="1175"/>
    </row>
    <row r="125" spans="2:24" s="659" customFormat="1" ht="13.9" customHeight="1">
      <c r="B125" s="1146">
        <v>35</v>
      </c>
      <c r="C125" s="1140">
        <v>178450</v>
      </c>
      <c r="D125" s="1141" t="s">
        <v>926</v>
      </c>
      <c r="E125" s="1147" t="s">
        <v>927</v>
      </c>
      <c r="F125" s="1143">
        <v>4.5999999999999996</v>
      </c>
      <c r="G125" s="1144">
        <v>13816</v>
      </c>
      <c r="H125" s="18"/>
      <c r="I125" s="18"/>
      <c r="J125" s="18"/>
      <c r="K125" s="18"/>
      <c r="L125" s="1175"/>
      <c r="M125" s="1175"/>
      <c r="N125" s="1175"/>
      <c r="O125" s="1175"/>
      <c r="P125" s="1175"/>
      <c r="Q125" s="1175"/>
      <c r="R125" s="1175"/>
      <c r="S125" s="1175"/>
      <c r="T125" s="1175"/>
      <c r="U125" s="1175"/>
      <c r="V125" s="1175"/>
      <c r="W125" s="1175"/>
      <c r="X125" s="1175"/>
    </row>
    <row r="126" spans="2:24" s="659" customFormat="1" ht="13.9" customHeight="1">
      <c r="B126" s="1146">
        <v>36</v>
      </c>
      <c r="C126" s="1140">
        <v>178780</v>
      </c>
      <c r="D126" s="1141" t="s">
        <v>930</v>
      </c>
      <c r="E126" s="1154" t="s">
        <v>739</v>
      </c>
      <c r="F126" s="1143">
        <v>1.7702</v>
      </c>
      <c r="G126" s="1144">
        <v>8130.0904</v>
      </c>
      <c r="H126" s="18"/>
      <c r="I126" s="18"/>
      <c r="J126" s="18"/>
      <c r="K126" s="18"/>
      <c r="L126" s="1175"/>
      <c r="M126" s="1175"/>
      <c r="N126" s="1175"/>
      <c r="O126" s="1175"/>
      <c r="P126" s="1175"/>
      <c r="Q126" s="1175"/>
      <c r="R126" s="1175"/>
      <c r="S126" s="1175"/>
      <c r="T126" s="1175"/>
      <c r="U126" s="1175"/>
      <c r="V126" s="1175"/>
      <c r="W126" s="1175"/>
      <c r="X126" s="1175"/>
    </row>
    <row r="127" spans="2:24" s="659" customFormat="1" ht="13.9" customHeight="1">
      <c r="B127" s="1146">
        <v>37</v>
      </c>
      <c r="C127" s="1140">
        <v>178866</v>
      </c>
      <c r="D127" s="1141" t="s">
        <v>926</v>
      </c>
      <c r="E127" s="1147" t="s">
        <v>927</v>
      </c>
      <c r="F127" s="1143">
        <v>0.56159999999999999</v>
      </c>
      <c r="G127" s="1144">
        <v>3710.1143999999999</v>
      </c>
      <c r="H127" s="18"/>
      <c r="I127" s="18"/>
      <c r="J127" s="18"/>
      <c r="K127" s="18"/>
      <c r="L127" s="1175"/>
      <c r="M127" s="1175"/>
      <c r="N127" s="1175"/>
      <c r="O127" s="1175"/>
      <c r="P127" s="1175"/>
      <c r="Q127" s="1175"/>
      <c r="R127" s="1175"/>
      <c r="S127" s="1175"/>
      <c r="T127" s="1175"/>
      <c r="U127" s="1175"/>
      <c r="V127" s="1175"/>
      <c r="W127" s="1175"/>
      <c r="X127" s="1175"/>
    </row>
    <row r="128" spans="2:24" s="659" customFormat="1" ht="13.9" customHeight="1">
      <c r="B128" s="1146">
        <v>38</v>
      </c>
      <c r="C128" s="1140">
        <v>180601</v>
      </c>
      <c r="D128" s="1141" t="s">
        <v>930</v>
      </c>
      <c r="E128" s="1154" t="s">
        <v>739</v>
      </c>
      <c r="F128" s="1143">
        <v>11.2</v>
      </c>
      <c r="G128" s="1144">
        <v>31102</v>
      </c>
      <c r="H128" s="18"/>
      <c r="I128" s="18"/>
      <c r="J128" s="18"/>
      <c r="K128" s="18"/>
      <c r="L128" s="1175"/>
      <c r="M128" s="1175"/>
      <c r="N128" s="1175"/>
      <c r="O128" s="1175"/>
      <c r="P128" s="1175"/>
      <c r="Q128" s="1175"/>
      <c r="R128" s="1175"/>
      <c r="S128" s="1175"/>
      <c r="T128" s="1175"/>
      <c r="U128" s="1175"/>
      <c r="V128" s="1175"/>
      <c r="W128" s="1175"/>
      <c r="X128" s="1175"/>
    </row>
    <row r="129" spans="2:24" s="659" customFormat="1" ht="13.9" customHeight="1">
      <c r="B129" s="1146">
        <v>43</v>
      </c>
      <c r="C129" s="1140">
        <v>184063</v>
      </c>
      <c r="D129" s="1141" t="s">
        <v>940</v>
      </c>
      <c r="E129" s="1155" t="s">
        <v>927</v>
      </c>
      <c r="F129" s="1143">
        <v>0.41599999999999998</v>
      </c>
      <c r="G129" s="1144">
        <v>25241.338</v>
      </c>
      <c r="H129" s="18"/>
      <c r="I129" s="18"/>
      <c r="J129" s="18"/>
      <c r="K129" s="18"/>
      <c r="L129" s="1175"/>
      <c r="M129" s="1175"/>
      <c r="N129" s="1175"/>
      <c r="O129" s="1175"/>
      <c r="P129" s="1175"/>
      <c r="Q129" s="1175"/>
      <c r="R129" s="1175"/>
      <c r="S129" s="1175"/>
      <c r="T129" s="1175"/>
      <c r="U129" s="1175"/>
      <c r="V129" s="1175"/>
      <c r="W129" s="1175"/>
      <c r="X129" s="1175"/>
    </row>
    <row r="130" spans="2:24" s="659" customFormat="1" ht="13.9" customHeight="1">
      <c r="B130" s="1146">
        <v>47</v>
      </c>
      <c r="C130" s="1140">
        <v>179238</v>
      </c>
      <c r="D130" s="1141" t="s">
        <v>930</v>
      </c>
      <c r="E130" s="1154" t="s">
        <v>739</v>
      </c>
      <c r="F130" s="1143">
        <v>1.7559</v>
      </c>
      <c r="G130" s="1144">
        <v>9280.6291999999994</v>
      </c>
      <c r="H130" s="18"/>
      <c r="I130" s="18"/>
      <c r="J130" s="18"/>
      <c r="K130" s="18"/>
      <c r="L130" s="1175"/>
      <c r="M130" s="1175"/>
      <c r="N130" s="1175"/>
      <c r="O130" s="1175"/>
      <c r="P130" s="1175"/>
      <c r="Q130" s="1175"/>
      <c r="R130" s="1175"/>
      <c r="S130" s="1175"/>
      <c r="T130" s="1175"/>
      <c r="U130" s="1175"/>
      <c r="V130" s="1175"/>
      <c r="W130" s="1175"/>
      <c r="X130" s="1175"/>
    </row>
    <row r="131" spans="2:24" s="659" customFormat="1" ht="13.9" customHeight="1">
      <c r="B131" s="1146">
        <v>48</v>
      </c>
      <c r="C131" s="1140">
        <v>179246</v>
      </c>
      <c r="D131" s="1141" t="s">
        <v>930</v>
      </c>
      <c r="E131" s="1154" t="s">
        <v>739</v>
      </c>
      <c r="F131" s="1143">
        <v>1.3814</v>
      </c>
      <c r="G131" s="1144">
        <v>6824.1588000000002</v>
      </c>
      <c r="H131" s="18"/>
      <c r="I131" s="18"/>
      <c r="J131" s="18"/>
      <c r="K131" s="18"/>
      <c r="L131" s="1175"/>
      <c r="M131" s="1175"/>
      <c r="N131" s="1175"/>
      <c r="O131" s="1175"/>
      <c r="P131" s="1175"/>
      <c r="Q131" s="1175"/>
      <c r="R131" s="1175"/>
      <c r="S131" s="1175"/>
      <c r="T131" s="1175"/>
      <c r="U131" s="1175"/>
      <c r="V131" s="1175"/>
      <c r="W131" s="1175"/>
      <c r="X131" s="1175"/>
    </row>
    <row r="132" spans="2:24" s="659" customFormat="1" ht="13.9" customHeight="1">
      <c r="B132" s="1161">
        <v>49</v>
      </c>
      <c r="C132" s="1162">
        <v>179480</v>
      </c>
      <c r="D132" s="1172" t="s">
        <v>930</v>
      </c>
      <c r="E132" s="1154" t="s">
        <v>739</v>
      </c>
      <c r="F132" s="1165">
        <v>0</v>
      </c>
      <c r="G132" s="1166">
        <v>0</v>
      </c>
      <c r="H132" s="18"/>
      <c r="I132" s="18"/>
      <c r="J132" s="18"/>
      <c r="K132" s="18"/>
      <c r="L132" s="1175"/>
      <c r="M132" s="1175"/>
      <c r="N132" s="1175"/>
      <c r="O132" s="1175"/>
      <c r="P132" s="1175"/>
      <c r="Q132" s="1175"/>
      <c r="R132" s="1175"/>
      <c r="S132" s="1175"/>
      <c r="T132" s="1175"/>
      <c r="U132" s="1175"/>
      <c r="V132" s="1175"/>
      <c r="W132" s="1175"/>
      <c r="X132" s="1175"/>
    </row>
    <row r="133" spans="2:24" s="659" customFormat="1" ht="13.9" customHeight="1">
      <c r="B133" s="1146">
        <v>50</v>
      </c>
      <c r="C133" s="1140">
        <v>179909</v>
      </c>
      <c r="D133" s="1141" t="s">
        <v>926</v>
      </c>
      <c r="E133" s="1147" t="s">
        <v>927</v>
      </c>
      <c r="F133" s="1143">
        <v>12.4</v>
      </c>
      <c r="G133" s="1144">
        <v>56965.599999999999</v>
      </c>
      <c r="H133" s="18"/>
      <c r="I133" s="18"/>
      <c r="J133" s="18"/>
      <c r="K133" s="18"/>
      <c r="L133" s="1175"/>
      <c r="M133" s="1175"/>
      <c r="N133" s="1175"/>
      <c r="O133" s="1175"/>
      <c r="P133" s="1175"/>
      <c r="Q133" s="1175"/>
      <c r="R133" s="1175"/>
      <c r="S133" s="1175"/>
      <c r="T133" s="1175"/>
      <c r="U133" s="1175"/>
      <c r="V133" s="1175"/>
      <c r="W133" s="1175"/>
      <c r="X133" s="1175"/>
    </row>
    <row r="134" spans="2:24" s="659" customFormat="1" ht="13.9" customHeight="1">
      <c r="B134" s="1146">
        <v>51</v>
      </c>
      <c r="C134" s="1140">
        <v>179910</v>
      </c>
      <c r="D134" s="1141" t="s">
        <v>926</v>
      </c>
      <c r="E134" s="1147" t="s">
        <v>927</v>
      </c>
      <c r="F134" s="1143">
        <v>0</v>
      </c>
      <c r="G134" s="1144">
        <v>9240</v>
      </c>
      <c r="H134" s="18"/>
      <c r="I134" s="18"/>
      <c r="J134" s="18"/>
      <c r="K134" s="18"/>
      <c r="L134" s="1175"/>
      <c r="M134" s="1175"/>
      <c r="N134" s="1175"/>
      <c r="O134" s="1175"/>
      <c r="P134" s="1175"/>
      <c r="Q134" s="1175"/>
      <c r="R134" s="1175"/>
      <c r="S134" s="1175"/>
      <c r="T134" s="1175"/>
      <c r="U134" s="1175"/>
      <c r="V134" s="1175"/>
      <c r="W134" s="1175"/>
      <c r="X134" s="1175"/>
    </row>
    <row r="135" spans="2:24" s="659" customFormat="1" ht="13.9" customHeight="1">
      <c r="B135" s="1146">
        <v>52</v>
      </c>
      <c r="C135" s="1140">
        <v>183039</v>
      </c>
      <c r="D135" s="1141" t="s">
        <v>943</v>
      </c>
      <c r="E135" s="1158" t="s">
        <v>933</v>
      </c>
      <c r="F135" s="1143">
        <v>0</v>
      </c>
      <c r="G135" s="1144">
        <v>208134</v>
      </c>
      <c r="H135" s="18"/>
      <c r="I135" s="18"/>
      <c r="J135" s="18"/>
      <c r="K135" s="18"/>
      <c r="L135" s="1175"/>
      <c r="M135" s="1175"/>
      <c r="N135" s="1175"/>
      <c r="O135" s="1175"/>
      <c r="P135" s="1175"/>
      <c r="Q135" s="1175"/>
      <c r="R135" s="1175"/>
      <c r="S135" s="1175"/>
      <c r="T135" s="1175"/>
      <c r="U135" s="1175"/>
      <c r="V135" s="1175"/>
      <c r="W135" s="1175"/>
      <c r="X135" s="1175"/>
    </row>
    <row r="136" spans="2:24" s="659" customFormat="1" ht="13.9" customHeight="1">
      <c r="B136" s="1146">
        <v>53</v>
      </c>
      <c r="C136" s="1140">
        <v>183040</v>
      </c>
      <c r="D136" s="1141" t="s">
        <v>943</v>
      </c>
      <c r="E136" s="1158" t="s">
        <v>933</v>
      </c>
      <c r="F136" s="1143">
        <v>0</v>
      </c>
      <c r="G136" s="1144">
        <v>239913.60000000001</v>
      </c>
      <c r="H136" s="18"/>
      <c r="I136" s="18"/>
      <c r="J136" s="18"/>
      <c r="K136" s="18"/>
      <c r="L136" s="1175"/>
      <c r="M136" s="1175"/>
      <c r="N136" s="1175"/>
      <c r="O136" s="1175"/>
      <c r="P136" s="1175"/>
      <c r="Q136" s="1175"/>
      <c r="R136" s="1175"/>
      <c r="S136" s="1175"/>
      <c r="T136" s="1175"/>
      <c r="U136" s="1175"/>
      <c r="V136" s="1175"/>
      <c r="W136" s="1175"/>
      <c r="X136" s="1175"/>
    </row>
    <row r="137" spans="2:24" s="659" customFormat="1" ht="13.9" customHeight="1">
      <c r="B137" s="1146">
        <v>54</v>
      </c>
      <c r="C137" s="1140">
        <v>183042</v>
      </c>
      <c r="D137" s="1141" t="s">
        <v>943</v>
      </c>
      <c r="E137" s="1158" t="s">
        <v>933</v>
      </c>
      <c r="F137" s="1143">
        <v>0</v>
      </c>
      <c r="G137" s="1144">
        <v>203658.4</v>
      </c>
      <c r="H137" s="18"/>
      <c r="I137" s="18"/>
      <c r="J137" s="18"/>
      <c r="K137" s="18"/>
      <c r="L137" s="1175"/>
      <c r="M137" s="1175"/>
      <c r="N137" s="1175"/>
      <c r="O137" s="1175"/>
      <c r="P137" s="1175"/>
      <c r="Q137" s="1175"/>
      <c r="R137" s="1175"/>
      <c r="S137" s="1175"/>
      <c r="T137" s="1175"/>
      <c r="U137" s="1175"/>
      <c r="V137" s="1175"/>
      <c r="W137" s="1175"/>
      <c r="X137" s="1175"/>
    </row>
    <row r="138" spans="2:24" s="659" customFormat="1" ht="13.9" customHeight="1">
      <c r="B138" s="1146">
        <v>58</v>
      </c>
      <c r="C138" s="1140">
        <v>165620</v>
      </c>
      <c r="D138" s="1141" t="s">
        <v>939</v>
      </c>
      <c r="E138" s="1155" t="s">
        <v>927</v>
      </c>
      <c r="F138" s="1143">
        <v>41.5</v>
      </c>
      <c r="G138" s="1144">
        <v>227322</v>
      </c>
      <c r="H138" s="18"/>
      <c r="I138" s="18"/>
      <c r="J138" s="18"/>
      <c r="K138" s="18"/>
      <c r="L138" s="1175"/>
      <c r="M138" s="1175"/>
      <c r="N138" s="1175"/>
      <c r="O138" s="1175"/>
      <c r="P138" s="1175"/>
      <c r="Q138" s="1175"/>
      <c r="R138" s="1175"/>
      <c r="S138" s="1175"/>
      <c r="T138" s="1175"/>
      <c r="U138" s="1175"/>
      <c r="V138" s="1175"/>
      <c r="W138" s="1175"/>
      <c r="X138" s="1175"/>
    </row>
    <row r="139" spans="2:24" s="659" customFormat="1" ht="13.9" customHeight="1">
      <c r="B139" s="1146">
        <v>59</v>
      </c>
      <c r="C139" s="1140">
        <v>173436</v>
      </c>
      <c r="D139" s="1141" t="s">
        <v>937</v>
      </c>
      <c r="E139" s="1150" t="s">
        <v>929</v>
      </c>
      <c r="F139" s="1143">
        <v>17.7</v>
      </c>
      <c r="G139" s="1144">
        <v>125573</v>
      </c>
      <c r="H139" s="18"/>
      <c r="I139" s="18"/>
      <c r="J139" s="18"/>
      <c r="K139" s="18"/>
      <c r="L139" s="1175"/>
      <c r="M139" s="1175"/>
      <c r="N139" s="1175"/>
      <c r="O139" s="1175"/>
      <c r="P139" s="1175"/>
      <c r="Q139" s="1175"/>
      <c r="R139" s="1175"/>
      <c r="S139" s="1175"/>
      <c r="T139" s="1175"/>
      <c r="U139" s="1175"/>
      <c r="V139" s="1175"/>
      <c r="W139" s="1175"/>
      <c r="X139" s="1175"/>
    </row>
    <row r="140" spans="2:24" s="659" customFormat="1" ht="13.9" customHeight="1">
      <c r="B140" s="1146">
        <v>60</v>
      </c>
      <c r="C140" s="1140">
        <v>174046</v>
      </c>
      <c r="D140" s="1141" t="s">
        <v>926</v>
      </c>
      <c r="E140" s="1147" t="s">
        <v>927</v>
      </c>
      <c r="F140" s="1143">
        <v>4.5</v>
      </c>
      <c r="G140" s="1144">
        <v>24654.400000000001</v>
      </c>
      <c r="H140" s="18"/>
      <c r="I140" s="18"/>
      <c r="J140" s="18"/>
      <c r="K140" s="18"/>
      <c r="L140" s="1175"/>
      <c r="M140" s="1175"/>
      <c r="N140" s="1175"/>
      <c r="O140" s="1175"/>
      <c r="P140" s="1175"/>
      <c r="Q140" s="1175"/>
      <c r="R140" s="1175"/>
      <c r="S140" s="1175"/>
      <c r="T140" s="1175"/>
      <c r="U140" s="1175"/>
      <c r="V140" s="1175"/>
      <c r="W140" s="1175"/>
      <c r="X140" s="1175"/>
    </row>
    <row r="141" spans="2:24" s="659" customFormat="1" ht="13.9" customHeight="1">
      <c r="B141" s="1146">
        <v>61</v>
      </c>
      <c r="C141" s="1140">
        <v>175665</v>
      </c>
      <c r="D141" s="1141" t="s">
        <v>936</v>
      </c>
      <c r="E141" s="1150" t="s">
        <v>929</v>
      </c>
      <c r="F141" s="1143">
        <v>83</v>
      </c>
      <c r="G141" s="1144">
        <v>950597</v>
      </c>
      <c r="H141" s="18"/>
      <c r="I141" s="18"/>
      <c r="J141" s="18"/>
      <c r="K141" s="18"/>
      <c r="L141" s="1175"/>
      <c r="M141" s="1175"/>
      <c r="N141" s="1175"/>
      <c r="O141" s="1175"/>
      <c r="P141" s="1175"/>
      <c r="Q141" s="1175"/>
      <c r="R141" s="1175"/>
      <c r="S141" s="1175"/>
      <c r="T141" s="1175"/>
      <c r="U141" s="1175"/>
      <c r="V141" s="1175"/>
      <c r="W141" s="1175"/>
      <c r="X141" s="1175"/>
    </row>
    <row r="142" spans="2:24" s="659" customFormat="1" ht="13.9" customHeight="1">
      <c r="B142" s="1146">
        <v>62</v>
      </c>
      <c r="C142" s="1140">
        <v>180046</v>
      </c>
      <c r="D142" s="1141" t="s">
        <v>937</v>
      </c>
      <c r="E142" s="1150" t="s">
        <v>929</v>
      </c>
      <c r="F142" s="1143">
        <v>14.88</v>
      </c>
      <c r="G142" s="1144">
        <v>130349</v>
      </c>
      <c r="H142" s="12"/>
      <c r="I142" s="12"/>
      <c r="J142" s="12"/>
      <c r="K142" s="12"/>
      <c r="L142" s="1175"/>
      <c r="M142" s="1175"/>
      <c r="N142" s="1175"/>
      <c r="O142" s="1175"/>
      <c r="P142" s="1175"/>
      <c r="Q142" s="1175"/>
      <c r="R142" s="1175"/>
      <c r="S142" s="1175"/>
      <c r="T142" s="1175"/>
      <c r="U142" s="1175"/>
      <c r="V142" s="1175"/>
      <c r="W142" s="1175"/>
      <c r="X142" s="1175"/>
    </row>
    <row r="143" spans="2:24" s="659" customFormat="1" ht="13.9" customHeight="1">
      <c r="B143" s="1146">
        <v>63</v>
      </c>
      <c r="C143" s="1140">
        <v>180779</v>
      </c>
      <c r="D143" s="1141" t="s">
        <v>926</v>
      </c>
      <c r="E143" s="1147" t="s">
        <v>927</v>
      </c>
      <c r="F143" s="1143">
        <v>0</v>
      </c>
      <c r="G143" s="1144">
        <v>5460</v>
      </c>
      <c r="H143" s="12"/>
      <c r="I143" s="12"/>
      <c r="J143" s="12"/>
      <c r="K143" s="12"/>
      <c r="L143" s="1175"/>
      <c r="M143" s="1175"/>
      <c r="N143" s="1175"/>
      <c r="O143" s="1175"/>
      <c r="P143" s="1175"/>
      <c r="Q143" s="1175"/>
      <c r="R143" s="1175"/>
      <c r="S143" s="1175"/>
      <c r="T143" s="1175"/>
      <c r="U143" s="1175"/>
      <c r="V143" s="1175"/>
      <c r="W143" s="1175"/>
      <c r="X143" s="1175"/>
    </row>
    <row r="144" spans="2:24" s="659" customFormat="1" ht="13.9" customHeight="1">
      <c r="B144" s="1146">
        <v>65</v>
      </c>
      <c r="C144" s="1140">
        <v>159324</v>
      </c>
      <c r="D144" s="1141" t="s">
        <v>924</v>
      </c>
      <c r="E144" s="1142" t="s">
        <v>925</v>
      </c>
      <c r="F144" s="1143">
        <v>0</v>
      </c>
      <c r="G144" s="1144">
        <v>83078</v>
      </c>
      <c r="H144" s="12"/>
      <c r="I144" s="12"/>
      <c r="J144" s="12"/>
      <c r="K144" s="12"/>
      <c r="L144" s="1175"/>
      <c r="M144" s="1175"/>
      <c r="N144" s="1175"/>
      <c r="O144" s="1175"/>
      <c r="P144" s="1175"/>
      <c r="Q144" s="1175"/>
      <c r="R144" s="1175"/>
      <c r="S144" s="1175"/>
      <c r="T144" s="1175"/>
      <c r="U144" s="1175"/>
      <c r="V144" s="1175"/>
      <c r="W144" s="1175"/>
      <c r="X144" s="1175"/>
    </row>
    <row r="145" spans="2:74" s="659" customFormat="1" ht="13.9" customHeight="1">
      <c r="B145" s="1146">
        <v>66</v>
      </c>
      <c r="C145" s="1140">
        <v>159325</v>
      </c>
      <c r="D145" s="1141" t="s">
        <v>924</v>
      </c>
      <c r="E145" s="1142" t="s">
        <v>925</v>
      </c>
      <c r="F145" s="1143">
        <v>0</v>
      </c>
      <c r="G145" s="1144">
        <v>595231</v>
      </c>
      <c r="H145" s="12"/>
      <c r="I145" s="12"/>
      <c r="J145" s="12"/>
      <c r="K145" s="12"/>
      <c r="L145" s="1175"/>
      <c r="M145" s="1175"/>
      <c r="N145" s="1175"/>
      <c r="O145" s="1175"/>
      <c r="P145" s="1175"/>
      <c r="Q145" s="1175"/>
      <c r="R145" s="1175"/>
      <c r="S145" s="1175"/>
      <c r="T145" s="1175"/>
      <c r="U145" s="1175"/>
      <c r="V145" s="1175"/>
      <c r="W145" s="1175"/>
      <c r="X145" s="1175"/>
    </row>
    <row r="146" spans="2:74" s="659" customFormat="1" ht="13.9" customHeight="1">
      <c r="B146" s="1146">
        <v>67</v>
      </c>
      <c r="C146" s="1140">
        <v>159329</v>
      </c>
      <c r="D146" s="1141" t="s">
        <v>924</v>
      </c>
      <c r="E146" s="1142" t="s">
        <v>925</v>
      </c>
      <c r="F146" s="1143">
        <v>0</v>
      </c>
      <c r="G146" s="1144">
        <v>179186</v>
      </c>
      <c r="H146" s="12"/>
      <c r="I146" s="12"/>
      <c r="J146" s="12"/>
      <c r="K146" s="12"/>
      <c r="L146" s="1175"/>
      <c r="M146" s="1175"/>
      <c r="N146" s="1175"/>
      <c r="O146" s="1175"/>
      <c r="P146" s="1175"/>
      <c r="Q146" s="1175"/>
      <c r="R146" s="1175"/>
      <c r="S146" s="1175"/>
      <c r="T146" s="1175"/>
      <c r="U146" s="1175"/>
      <c r="V146" s="1175"/>
      <c r="W146" s="1175"/>
      <c r="X146" s="1175"/>
    </row>
    <row r="147" spans="2:74" s="659" customFormat="1" ht="13.9" customHeight="1">
      <c r="B147" s="1146">
        <v>68</v>
      </c>
      <c r="C147" s="1140">
        <v>172265</v>
      </c>
      <c r="D147" s="1141" t="s">
        <v>924</v>
      </c>
      <c r="E147" s="1142" t="s">
        <v>925</v>
      </c>
      <c r="F147" s="1143">
        <v>121.8</v>
      </c>
      <c r="G147" s="1144">
        <v>448461</v>
      </c>
      <c r="H147" s="12"/>
      <c r="I147" s="12"/>
      <c r="J147" s="12"/>
      <c r="K147" s="12"/>
      <c r="L147" s="1175"/>
      <c r="M147" s="1175"/>
      <c r="N147" s="1175"/>
      <c r="O147" s="1175"/>
      <c r="P147" s="1175"/>
      <c r="Q147" s="1175"/>
      <c r="R147" s="1175"/>
      <c r="S147" s="1175"/>
      <c r="T147" s="1175"/>
      <c r="U147" s="1175"/>
      <c r="V147" s="1175"/>
      <c r="W147" s="1175"/>
      <c r="X147" s="1175"/>
    </row>
    <row r="148" spans="2:74" s="659" customFormat="1" ht="13.9" customHeight="1">
      <c r="B148" s="1146">
        <v>69</v>
      </c>
      <c r="C148" s="1140">
        <v>173459</v>
      </c>
      <c r="D148" s="1141" t="s">
        <v>926</v>
      </c>
      <c r="E148" s="1147" t="s">
        <v>927</v>
      </c>
      <c r="F148" s="1143">
        <v>43.2</v>
      </c>
      <c r="G148" s="1144">
        <v>329308.2</v>
      </c>
      <c r="H148" s="12"/>
      <c r="I148" s="12"/>
      <c r="J148" s="12"/>
      <c r="K148" s="12"/>
      <c r="L148" s="1175"/>
      <c r="M148" s="1175"/>
      <c r="N148" s="1175"/>
      <c r="O148" s="1175"/>
      <c r="P148" s="1175"/>
      <c r="Q148" s="1175"/>
      <c r="R148" s="1175"/>
      <c r="S148" s="1175"/>
      <c r="T148" s="1175"/>
      <c r="U148" s="1175"/>
      <c r="V148" s="1175"/>
      <c r="W148" s="1175"/>
      <c r="X148" s="1175"/>
    </row>
    <row r="149" spans="2:74" s="659" customFormat="1" ht="13.9" customHeight="1">
      <c r="B149" s="1173" t="s">
        <v>944</v>
      </c>
      <c r="C149" s="1173"/>
      <c r="D149" s="1058"/>
      <c r="E149" s="1058"/>
      <c r="F149" s="1058"/>
      <c r="G149" s="1058"/>
      <c r="H149" s="12"/>
      <c r="I149" s="12"/>
      <c r="J149" s="12"/>
      <c r="K149" s="12"/>
      <c r="L149" s="1175"/>
      <c r="M149" s="1175"/>
      <c r="N149" s="1175"/>
      <c r="O149" s="1175"/>
      <c r="P149" s="1175"/>
      <c r="Q149" s="1175"/>
      <c r="R149" s="1175"/>
      <c r="S149" s="1175"/>
      <c r="T149" s="1175"/>
      <c r="U149" s="1175"/>
      <c r="V149" s="1175"/>
      <c r="W149" s="1175"/>
      <c r="X149" s="1175"/>
    </row>
    <row r="150" spans="2:74" s="659" customFormat="1" ht="28.5" customHeight="1">
      <c r="B150" s="1175"/>
      <c r="C150" s="1175"/>
      <c r="D150" s="1175"/>
      <c r="E150" s="1175"/>
      <c r="F150" s="1175"/>
      <c r="G150" s="1175"/>
      <c r="H150" s="1175"/>
      <c r="I150" s="1175"/>
      <c r="J150" s="1175"/>
      <c r="K150" s="1175"/>
      <c r="L150" s="1175"/>
      <c r="M150" s="1175"/>
      <c r="N150" s="1175"/>
      <c r="O150" s="1175"/>
      <c r="P150" s="1175"/>
      <c r="Q150" s="1175"/>
      <c r="R150" s="1175"/>
      <c r="S150" s="1175"/>
      <c r="T150" s="1175"/>
      <c r="U150" s="1175"/>
      <c r="V150" s="1175"/>
      <c r="W150" s="1175"/>
      <c r="X150" s="1175"/>
    </row>
    <row r="151" spans="2:74" s="659" customFormat="1" ht="28.5" customHeight="1">
      <c r="B151" s="1175"/>
      <c r="C151" s="1175"/>
      <c r="D151" s="1175"/>
      <c r="E151" s="1175"/>
      <c r="F151" s="1175"/>
      <c r="G151" s="1175"/>
      <c r="H151" s="1175"/>
      <c r="I151" s="1175"/>
      <c r="J151" s="1175"/>
      <c r="K151" s="1175"/>
      <c r="L151" s="1175"/>
      <c r="M151" s="1175"/>
      <c r="N151" s="1175"/>
      <c r="O151" s="1175"/>
      <c r="P151" s="1175"/>
      <c r="Q151" s="1175"/>
      <c r="R151" s="1175"/>
      <c r="S151" s="1175"/>
      <c r="T151" s="1175"/>
      <c r="U151" s="1175"/>
      <c r="V151" s="1175"/>
      <c r="W151" s="1175"/>
      <c r="X151" s="1175"/>
    </row>
    <row r="154" spans="2:74" ht="15.75" thickBot="1"/>
    <row r="155" spans="2:74" ht="19.5" thickBot="1">
      <c r="B155" s="1266" t="s">
        <v>699</v>
      </c>
      <c r="C155" s="1266"/>
      <c r="D155" s="1266"/>
      <c r="E155" s="1266"/>
      <c r="F155" s="1266"/>
      <c r="G155" s="1266"/>
      <c r="H155" s="1266"/>
      <c r="I155" s="1266"/>
      <c r="J155" s="1266"/>
      <c r="K155" s="1266"/>
      <c r="L155" s="1266"/>
      <c r="M155" s="723"/>
      <c r="N155" s="9"/>
      <c r="O155" s="1267" t="s">
        <v>700</v>
      </c>
      <c r="P155" s="1267"/>
      <c r="Q155" s="1267"/>
      <c r="R155" s="1267"/>
      <c r="S155" s="1267"/>
      <c r="T155" s="1267"/>
      <c r="U155" s="1267"/>
      <c r="V155" s="1267"/>
      <c r="W155" s="1267"/>
      <c r="X155" s="1267"/>
      <c r="Y155" s="1267"/>
      <c r="Z155" s="1267"/>
      <c r="AA155"/>
      <c r="AB155" s="1267" t="s">
        <v>701</v>
      </c>
      <c r="AC155" s="1267"/>
      <c r="AD155" s="1267"/>
      <c r="AE155" s="1267"/>
      <c r="AF155" s="1267"/>
      <c r="AG155" s="1267"/>
      <c r="AH155" s="1267"/>
      <c r="AI155" s="1267"/>
      <c r="AJ155" s="1267"/>
      <c r="AK155" s="1267"/>
      <c r="AL155" s="1267"/>
      <c r="AM155" s="1267"/>
      <c r="AN155" s="1267"/>
      <c r="AO155"/>
      <c r="AP155" s="1268" t="s">
        <v>702</v>
      </c>
      <c r="AQ155" s="1268"/>
      <c r="AR155" s="1268"/>
      <c r="AS155" s="1268"/>
      <c r="AT155" s="1268"/>
      <c r="AU155" s="1268"/>
      <c r="AV155" s="1268"/>
      <c r="AW155" s="1268"/>
      <c r="AX155" s="1268"/>
      <c r="AY155" s="1268"/>
      <c r="AZ155" s="1268"/>
      <c r="BA155" s="1268"/>
      <c r="BB155" s="1268"/>
      <c r="BC155" s="1268"/>
      <c r="BE155" s="1267" t="s">
        <v>703</v>
      </c>
      <c r="BF155" s="1267"/>
      <c r="BG155" s="1267"/>
      <c r="BH155" s="1267"/>
      <c r="BI155" s="1267"/>
      <c r="BJ155" s="1267"/>
      <c r="BK155" s="1267"/>
      <c r="BL155" s="1267"/>
      <c r="BM155" s="1267"/>
      <c r="BN155" s="1267"/>
      <c r="BO155" s="1267"/>
      <c r="BP155" s="1267"/>
      <c r="BQ155" s="1267"/>
      <c r="BS155" s="725" t="s">
        <v>704</v>
      </c>
      <c r="BT155" s="726"/>
      <c r="BU155" s="726"/>
      <c r="BV155" s="727"/>
    </row>
    <row r="156" spans="2:74" ht="113.25" thickBot="1">
      <c r="B156" s="728" t="s">
        <v>705</v>
      </c>
      <c r="C156" s="729" t="s">
        <v>706</v>
      </c>
      <c r="D156" s="730" t="s">
        <v>707</v>
      </c>
      <c r="E156" s="730"/>
      <c r="F156" s="730" t="s">
        <v>708</v>
      </c>
      <c r="G156" s="729"/>
      <c r="H156" s="729" t="s">
        <v>709</v>
      </c>
      <c r="I156" s="730" t="s">
        <v>710</v>
      </c>
      <c r="J156" s="730"/>
      <c r="K156" s="730" t="s">
        <v>25</v>
      </c>
      <c r="L156" s="730" t="s">
        <v>711</v>
      </c>
      <c r="M156" s="730" t="s">
        <v>712</v>
      </c>
      <c r="N156" s="32"/>
      <c r="O156" s="729" t="s">
        <v>706</v>
      </c>
      <c r="P156" s="730" t="s">
        <v>707</v>
      </c>
      <c r="Q156" s="730" t="s">
        <v>708</v>
      </c>
      <c r="R156" s="729"/>
      <c r="S156" s="729" t="s">
        <v>709</v>
      </c>
      <c r="T156" s="730" t="s">
        <v>710</v>
      </c>
      <c r="U156" s="730" t="s">
        <v>713</v>
      </c>
      <c r="V156" s="730" t="s">
        <v>714</v>
      </c>
      <c r="W156" s="730" t="s">
        <v>715</v>
      </c>
      <c r="X156" s="730" t="s">
        <v>716</v>
      </c>
      <c r="Y156" s="730" t="s">
        <v>717</v>
      </c>
      <c r="Z156" s="730" t="s">
        <v>25</v>
      </c>
      <c r="AA156"/>
      <c r="AB156" s="729" t="s">
        <v>706</v>
      </c>
      <c r="AC156" s="730" t="s">
        <v>707</v>
      </c>
      <c r="AD156" s="730" t="s">
        <v>708</v>
      </c>
      <c r="AE156" s="729"/>
      <c r="AF156" s="729" t="s">
        <v>709</v>
      </c>
      <c r="AG156" s="730" t="s">
        <v>710</v>
      </c>
      <c r="AH156" s="730" t="s">
        <v>713</v>
      </c>
      <c r="AI156" s="730" t="s">
        <v>714</v>
      </c>
      <c r="AJ156" s="730" t="s">
        <v>718</v>
      </c>
      <c r="AK156" s="730" t="s">
        <v>716</v>
      </c>
      <c r="AL156" s="730" t="s">
        <v>719</v>
      </c>
      <c r="AM156" s="730" t="s">
        <v>720</v>
      </c>
      <c r="AN156" s="730" t="s">
        <v>25</v>
      </c>
      <c r="AO156"/>
      <c r="AP156" s="729" t="s">
        <v>706</v>
      </c>
      <c r="AQ156" s="730" t="s">
        <v>707</v>
      </c>
      <c r="AR156" s="730"/>
      <c r="AS156" s="730" t="s">
        <v>708</v>
      </c>
      <c r="AT156" s="729" t="s">
        <v>709</v>
      </c>
      <c r="AU156" s="730" t="s">
        <v>713</v>
      </c>
      <c r="AV156" s="730" t="s">
        <v>714</v>
      </c>
      <c r="AW156" s="730"/>
      <c r="AX156" s="730" t="s">
        <v>721</v>
      </c>
      <c r="AY156" s="730" t="s">
        <v>716</v>
      </c>
      <c r="AZ156" s="730" t="s">
        <v>722</v>
      </c>
      <c r="BA156" s="730" t="s">
        <v>723</v>
      </c>
      <c r="BB156" s="730" t="s">
        <v>724</v>
      </c>
      <c r="BC156" s="730" t="s">
        <v>25</v>
      </c>
      <c r="BE156" s="730" t="s">
        <v>725</v>
      </c>
      <c r="BF156" s="730" t="s">
        <v>726</v>
      </c>
      <c r="BG156" s="730" t="s">
        <v>727</v>
      </c>
      <c r="BH156" s="730" t="s">
        <v>728</v>
      </c>
      <c r="BI156" s="730" t="s">
        <v>729</v>
      </c>
      <c r="BJ156" s="730"/>
      <c r="BK156" s="730" t="s">
        <v>730</v>
      </c>
      <c r="BL156" s="730" t="s">
        <v>716</v>
      </c>
      <c r="BM156" s="730" t="s">
        <v>731</v>
      </c>
      <c r="BN156" s="730" t="s">
        <v>732</v>
      </c>
      <c r="BO156" s="730" t="s">
        <v>733</v>
      </c>
      <c r="BP156" s="730" t="s">
        <v>734</v>
      </c>
      <c r="BQ156" s="730" t="str">
        <f>BC156</f>
        <v>Total</v>
      </c>
      <c r="BS156" s="732" t="s">
        <v>735</v>
      </c>
      <c r="BT156" s="733" t="s">
        <v>33</v>
      </c>
      <c r="BU156" s="733" t="s">
        <v>736</v>
      </c>
      <c r="BV156" s="734" t="s">
        <v>737</v>
      </c>
    </row>
    <row r="157" spans="2:74" ht="18.75">
      <c r="B157" s="735" t="s">
        <v>28</v>
      </c>
      <c r="C157" s="736">
        <v>1613390</v>
      </c>
      <c r="D157" s="737"/>
      <c r="E157" s="738"/>
      <c r="F157" s="739"/>
      <c r="G157" s="738"/>
      <c r="H157" s="740"/>
      <c r="I157" s="741"/>
      <c r="J157" s="739"/>
      <c r="K157" s="742">
        <v>1613390</v>
      </c>
      <c r="L157" s="743">
        <v>0.11199304075623701</v>
      </c>
      <c r="M157" s="743">
        <v>0</v>
      </c>
      <c r="N157" s="1183"/>
      <c r="O157" s="745">
        <v>876212</v>
      </c>
      <c r="P157" s="737"/>
      <c r="Q157" s="746"/>
      <c r="R157" s="739"/>
      <c r="S157" s="745">
        <v>0</v>
      </c>
      <c r="T157" s="737"/>
      <c r="U157" s="739"/>
      <c r="V157" s="747"/>
      <c r="W157" s="748">
        <v>876212</v>
      </c>
      <c r="X157" s="743">
        <v>9.7915714159911391E-2</v>
      </c>
      <c r="Y157" s="739">
        <v>1612046.0683048728</v>
      </c>
      <c r="Z157" s="742">
        <v>2488258.0683048731</v>
      </c>
      <c r="AA157"/>
      <c r="AB157" s="745">
        <v>835414.45600000001</v>
      </c>
      <c r="AC157" s="749"/>
      <c r="AD157" s="750"/>
      <c r="AE157" s="750"/>
      <c r="AF157" s="745">
        <v>0</v>
      </c>
      <c r="AG157" s="741"/>
      <c r="AH157" s="739"/>
      <c r="AI157" s="747"/>
      <c r="AJ157" s="748">
        <v>835414.45600000001</v>
      </c>
      <c r="AK157" s="743">
        <v>0.1031143825926291</v>
      </c>
      <c r="AL157" s="739">
        <v>1610702.1366097459</v>
      </c>
      <c r="AM157" s="739">
        <v>872589.266286736</v>
      </c>
      <c r="AN157" s="742">
        <v>3318705.8588964818</v>
      </c>
      <c r="AO157"/>
      <c r="AP157" s="745">
        <v>2137653.253</v>
      </c>
      <c r="AQ157" s="737"/>
      <c r="AR157" s="738"/>
      <c r="AS157" s="746"/>
      <c r="AT157" s="745">
        <v>20414.023000000001</v>
      </c>
      <c r="AU157" s="751">
        <v>0</v>
      </c>
      <c r="AV157" s="752">
        <v>-61605.475690551357</v>
      </c>
      <c r="AW157" s="752"/>
      <c r="AX157" s="748">
        <v>2096461.8003094487</v>
      </c>
      <c r="AY157" s="743">
        <v>0.11157005282185746</v>
      </c>
      <c r="AZ157" s="739">
        <v>1593567.0074968762</v>
      </c>
      <c r="BA157" s="739">
        <v>861525.24170298351</v>
      </c>
      <c r="BB157" s="739">
        <v>825000.13113502832</v>
      </c>
      <c r="BC157" s="742">
        <v>5376554.1806443371</v>
      </c>
      <c r="BE157" s="747">
        <v>2615165</v>
      </c>
      <c r="BF157" s="747"/>
      <c r="BG157" s="747"/>
      <c r="BH157" s="747"/>
      <c r="BI157" s="747"/>
      <c r="BJ157" s="739"/>
      <c r="BK157" s="748">
        <f>SUM(BE157:BJ157)</f>
        <v>2615165</v>
      </c>
      <c r="BL157" s="743">
        <f t="shared" ref="BL157:BL164" si="0">BK157/$BK$165</f>
        <v>4.611050677539244E-2</v>
      </c>
      <c r="BM157" s="747">
        <f>$K157*$BM$166</f>
        <v>1579085.7561806513</v>
      </c>
      <c r="BN157" s="747">
        <f t="shared" ref="BN157:BN164" si="1">W157*$BN$166</f>
        <v>801110.57836950349</v>
      </c>
      <c r="BO157" s="747">
        <f>AJ157*$BO$166</f>
        <v>822411.96394565445</v>
      </c>
      <c r="BP157" s="747">
        <f>AX157*$BP$166</f>
        <v>2074755.8967974249</v>
      </c>
      <c r="BQ157" s="974">
        <f>BK157+SUM(BM157:BP157)</f>
        <v>7892529.1952932347</v>
      </c>
      <c r="BS157" s="753" t="s">
        <v>28</v>
      </c>
      <c r="BT157" s="754" t="s">
        <v>738</v>
      </c>
      <c r="BU157" s="755">
        <v>0</v>
      </c>
      <c r="BV157" s="756">
        <v>0</v>
      </c>
    </row>
    <row r="158" spans="2:74" ht="18.75">
      <c r="B158" s="757" t="s">
        <v>370</v>
      </c>
      <c r="C158" s="758"/>
      <c r="D158" s="745">
        <v>778995</v>
      </c>
      <c r="E158" s="747"/>
      <c r="F158" s="737"/>
      <c r="G158" s="759"/>
      <c r="H158" s="760"/>
      <c r="I158" s="739"/>
      <c r="J158" s="739"/>
      <c r="K158" s="742">
        <v>778995</v>
      </c>
      <c r="L158" s="743">
        <v>5.4073732193645176E-2</v>
      </c>
      <c r="M158" s="743">
        <v>6.0893365339946236E-2</v>
      </c>
      <c r="N158" s="1183"/>
      <c r="O158" s="758"/>
      <c r="P158" s="745">
        <v>900008.99955000007</v>
      </c>
      <c r="Q158" s="737"/>
      <c r="R158" s="739"/>
      <c r="S158" s="758"/>
      <c r="T158" s="745">
        <v>983.47400000000005</v>
      </c>
      <c r="U158" s="741"/>
      <c r="V158" s="761"/>
      <c r="W158" s="748">
        <v>900992.47355000011</v>
      </c>
      <c r="X158" s="743">
        <v>0.1006849044527504</v>
      </c>
      <c r="Y158" s="739">
        <v>778346.1078717201</v>
      </c>
      <c r="Z158" s="742">
        <v>1679338.5814217203</v>
      </c>
      <c r="AA158"/>
      <c r="AB158" s="762"/>
      <c r="AC158" s="745">
        <v>341571.08750000002</v>
      </c>
      <c r="AD158" s="750"/>
      <c r="AE158" s="750"/>
      <c r="AF158" s="760"/>
      <c r="AG158" s="739"/>
      <c r="AH158" s="739"/>
      <c r="AI158" s="739"/>
      <c r="AJ158" s="748">
        <v>341571.08750000002</v>
      </c>
      <c r="AK158" s="743">
        <v>4.2159782543977661E-2</v>
      </c>
      <c r="AL158" s="739">
        <v>777697.2157434402</v>
      </c>
      <c r="AM158" s="739">
        <v>897267.28397336032</v>
      </c>
      <c r="AN158" s="742">
        <v>2016535.5872168005</v>
      </c>
      <c r="AO158"/>
      <c r="AP158" s="758"/>
      <c r="AQ158" s="745">
        <v>1579133.1233999999</v>
      </c>
      <c r="AR158" s="739"/>
      <c r="AS158" s="737"/>
      <c r="AT158" s="763"/>
      <c r="AU158" s="761"/>
      <c r="AV158" s="747">
        <v>557688.87752349186</v>
      </c>
      <c r="AW158" s="747"/>
      <c r="AX158" s="748">
        <v>2136822.000923492</v>
      </c>
      <c r="AY158" s="743">
        <v>0.11371795254211227</v>
      </c>
      <c r="AZ158" s="739">
        <v>769423.84110787162</v>
      </c>
      <c r="BA158" s="739">
        <v>885890.3536447034</v>
      </c>
      <c r="BB158" s="739">
        <v>337313.04259287828</v>
      </c>
      <c r="BC158" s="742">
        <v>4129449.2382689454</v>
      </c>
      <c r="BE158" s="747"/>
      <c r="BF158" s="764">
        <v>100000</v>
      </c>
      <c r="BG158" s="764"/>
      <c r="BH158" s="764"/>
      <c r="BI158" s="764"/>
      <c r="BJ158" s="761"/>
      <c r="BK158" s="748">
        <f t="shared" ref="BK158:BK164" si="2">SUM(BE158:BJ158)</f>
        <v>100000</v>
      </c>
      <c r="BL158" s="743">
        <f t="shared" si="0"/>
        <v>1.763196845147149E-3</v>
      </c>
      <c r="BM158" s="747">
        <f t="shared" ref="BM158:BM164" si="3">$K158*$BM$166</f>
        <v>762431.84142454492</v>
      </c>
      <c r="BN158" s="747">
        <f t="shared" si="1"/>
        <v>823767.08101716265</v>
      </c>
      <c r="BO158" s="747">
        <f t="shared" ref="BO158:BO164" si="4">AJ158*$BO$166</f>
        <v>336254.83361031045</v>
      </c>
      <c r="BP158" s="747">
        <f t="shared" ref="BP158:BP164" si="5">AX158*$BP$166</f>
        <v>2114698.2244885629</v>
      </c>
      <c r="BQ158" s="974">
        <f t="shared" ref="BQ158:BQ164" si="6">BK158+SUM(BM158:BP158)</f>
        <v>4137151.980540581</v>
      </c>
      <c r="BS158" s="753" t="s">
        <v>370</v>
      </c>
      <c r="BT158" s="765" t="s">
        <v>739</v>
      </c>
      <c r="BU158" s="755">
        <v>8.1133596671086342E-2</v>
      </c>
      <c r="BV158" s="756">
        <v>0.11389111940916068</v>
      </c>
    </row>
    <row r="159" spans="2:74" ht="18.75">
      <c r="B159" s="757" t="s">
        <v>740</v>
      </c>
      <c r="C159" s="746"/>
      <c r="D159" s="766">
        <v>533135.25</v>
      </c>
      <c r="E159" s="767"/>
      <c r="F159" s="768">
        <v>555604.04999999993</v>
      </c>
      <c r="G159" s="750"/>
      <c r="H159" s="741"/>
      <c r="I159" s="768">
        <v>1162283.3999999999</v>
      </c>
      <c r="J159" s="739"/>
      <c r="K159" s="742">
        <v>2251022.6999999997</v>
      </c>
      <c r="L159" s="743">
        <v>0.15625414622894379</v>
      </c>
      <c r="M159" s="743">
        <v>0.17596049738395261</v>
      </c>
      <c r="N159" s="1183"/>
      <c r="O159" s="746"/>
      <c r="P159" s="766">
        <v>2100020.9989499999</v>
      </c>
      <c r="Q159" s="768">
        <v>1500014.9992500001</v>
      </c>
      <c r="R159" s="739"/>
      <c r="S159" s="741"/>
      <c r="T159" s="760"/>
      <c r="U159" s="746"/>
      <c r="V159" s="769">
        <v>883017.66399999999</v>
      </c>
      <c r="W159" s="770">
        <v>4483053.6622000001</v>
      </c>
      <c r="X159" s="743">
        <v>0.50097624884333836</v>
      </c>
      <c r="Y159" s="739">
        <v>2249147.6290295706</v>
      </c>
      <c r="Z159" s="742">
        <v>6732201.2912295703</v>
      </c>
      <c r="AA159"/>
      <c r="AB159" s="747"/>
      <c r="AC159" s="766">
        <v>1370356.2880000002</v>
      </c>
      <c r="AD159" s="768">
        <v>341571.08750000002</v>
      </c>
      <c r="AE159" s="750"/>
      <c r="AF159" s="741"/>
      <c r="AG159" s="739"/>
      <c r="AH159" s="741"/>
      <c r="AI159" s="771">
        <v>257547.83499999999</v>
      </c>
      <c r="AJ159" s="748">
        <v>1969475.2105</v>
      </c>
      <c r="AK159" s="743">
        <v>0.24309038334643776</v>
      </c>
      <c r="AL159" s="739">
        <v>2247272.5580591415</v>
      </c>
      <c r="AM159" s="739">
        <v>4464518.296740016</v>
      </c>
      <c r="AN159" s="742">
        <v>8681266.0652991571</v>
      </c>
      <c r="AO159"/>
      <c r="AP159" s="746"/>
      <c r="AQ159" s="772">
        <v>1894959.7480799998</v>
      </c>
      <c r="AR159" s="739"/>
      <c r="AS159" s="761"/>
      <c r="AT159" s="747"/>
      <c r="AU159" s="747"/>
      <c r="AV159" s="773">
        <v>881169.35320573195</v>
      </c>
      <c r="AW159" s="774">
        <f>AV159/SUM(AV159:AV161)</f>
        <v>0.10692860670836127</v>
      </c>
      <c r="AX159" s="748">
        <v>2776129.1012857319</v>
      </c>
      <c r="AY159" s="743">
        <v>0.14774076514297879</v>
      </c>
      <c r="AZ159" s="739">
        <v>2223365.4031861718</v>
      </c>
      <c r="BA159" s="739">
        <v>4407910.2887135763</v>
      </c>
      <c r="BB159" s="739">
        <v>1944923.6187620957</v>
      </c>
      <c r="BC159" s="742">
        <v>11352328.411947576</v>
      </c>
      <c r="BE159" s="775"/>
      <c r="BF159" s="764">
        <v>2000000</v>
      </c>
      <c r="BG159" s="764"/>
      <c r="BH159" s="747"/>
      <c r="BI159" s="747"/>
      <c r="BJ159" s="747"/>
      <c r="BK159" s="748">
        <f t="shared" si="2"/>
        <v>2000000</v>
      </c>
      <c r="BL159" s="743">
        <f t="shared" si="0"/>
        <v>3.526393690294298E-2</v>
      </c>
      <c r="BM159" s="747">
        <f t="shared" si="3"/>
        <v>2203160.9731120877</v>
      </c>
      <c r="BN159" s="747">
        <f t="shared" si="1"/>
        <v>4098804.5269712843</v>
      </c>
      <c r="BO159" s="747">
        <f t="shared" si="4"/>
        <v>1938822.0591308349</v>
      </c>
      <c r="BP159" s="747">
        <f t="shared" si="5"/>
        <v>2747386.20198724</v>
      </c>
      <c r="BQ159" s="974">
        <f t="shared" si="6"/>
        <v>12988173.761201447</v>
      </c>
      <c r="BS159" s="753" t="s">
        <v>740</v>
      </c>
      <c r="BT159" s="776" t="s">
        <v>741</v>
      </c>
      <c r="BU159" s="777">
        <v>0.27843483603898506</v>
      </c>
      <c r="BV159" s="778">
        <v>0.31171604760978477</v>
      </c>
    </row>
    <row r="160" spans="2:74" ht="18.75">
      <c r="B160" s="757" t="s">
        <v>742</v>
      </c>
      <c r="C160" s="746"/>
      <c r="D160" s="768">
        <v>0</v>
      </c>
      <c r="E160" s="747"/>
      <c r="F160" s="768">
        <v>185201.35</v>
      </c>
      <c r="G160" s="750"/>
      <c r="H160" s="741"/>
      <c r="I160" s="768">
        <v>5811417</v>
      </c>
      <c r="J160" s="739"/>
      <c r="K160" s="742">
        <v>5996618.3499999996</v>
      </c>
      <c r="L160" s="743">
        <v>0.41625367906777117</v>
      </c>
      <c r="M160" s="743">
        <v>0.46875046950336724</v>
      </c>
      <c r="N160" s="1184"/>
      <c r="O160" s="746"/>
      <c r="P160" s="768">
        <v>0</v>
      </c>
      <c r="Q160" s="768">
        <v>150001.49992500001</v>
      </c>
      <c r="R160" s="739"/>
      <c r="S160" s="741"/>
      <c r="T160" s="739"/>
      <c r="U160" s="739"/>
      <c r="V160" s="760"/>
      <c r="W160" s="748">
        <v>150001.49992500001</v>
      </c>
      <c r="X160" s="743">
        <v>1.6762500388278489E-2</v>
      </c>
      <c r="Y160" s="739">
        <v>5991623.2493336108</v>
      </c>
      <c r="Z160" s="742">
        <v>6141624.7492586104</v>
      </c>
      <c r="AA160"/>
      <c r="AB160" s="747"/>
      <c r="AC160" s="768">
        <v>0</v>
      </c>
      <c r="AD160" s="768">
        <v>1028785.2004999999</v>
      </c>
      <c r="AE160" s="750"/>
      <c r="AF160" s="741"/>
      <c r="AG160" s="739"/>
      <c r="AH160" s="741"/>
      <c r="AI160" s="741"/>
      <c r="AJ160" s="748">
        <v>1028785.2004999999</v>
      </c>
      <c r="AK160" s="743">
        <v>0.1269819429243772</v>
      </c>
      <c r="AL160" s="739">
        <v>5986628.148667221</v>
      </c>
      <c r="AM160" s="739">
        <v>149381.31269768692</v>
      </c>
      <c r="AN160" s="742">
        <v>7164794.6618649084</v>
      </c>
      <c r="AO160"/>
      <c r="AP160" s="746"/>
      <c r="AQ160" s="780">
        <v>2684526.3097800002</v>
      </c>
      <c r="AR160" s="761"/>
      <c r="AS160" s="761"/>
      <c r="AT160" s="747"/>
      <c r="AU160" s="747"/>
      <c r="AV160" s="773">
        <v>817650.81880174344</v>
      </c>
      <c r="AW160" s="774">
        <f>AV160/SUM(AV159:AV161)</f>
        <v>9.9220725857459904E-2</v>
      </c>
      <c r="AX160" s="748">
        <v>3502177.1285817437</v>
      </c>
      <c r="AY160" s="743">
        <v>0.18637977909718709</v>
      </c>
      <c r="AZ160" s="739">
        <v>5922940.615170761</v>
      </c>
      <c r="BA160" s="739">
        <v>147487.22738183875</v>
      </c>
      <c r="BB160" s="739">
        <v>1015960.3047643172</v>
      </c>
      <c r="BC160" s="742">
        <v>10588565.275898661</v>
      </c>
      <c r="BE160" s="775"/>
      <c r="BF160" s="764">
        <v>7000000</v>
      </c>
      <c r="BG160" s="764"/>
      <c r="BH160" s="747"/>
      <c r="BI160" s="747"/>
      <c r="BJ160" s="747"/>
      <c r="BK160" s="748">
        <f t="shared" si="2"/>
        <v>7000000</v>
      </c>
      <c r="BL160" s="743">
        <f t="shared" si="0"/>
        <v>0.12342377916030042</v>
      </c>
      <c r="BM160" s="747">
        <f t="shared" si="3"/>
        <v>5869116.96597631</v>
      </c>
      <c r="BN160" s="747">
        <f t="shared" si="1"/>
        <v>137144.65033714421</v>
      </c>
      <c r="BO160" s="747">
        <f t="shared" si="4"/>
        <v>1012773.0626933619</v>
      </c>
      <c r="BP160" s="747">
        <f t="shared" si="5"/>
        <v>3465917.0265260842</v>
      </c>
      <c r="BQ160" s="974">
        <f t="shared" si="6"/>
        <v>17484951.705532901</v>
      </c>
      <c r="BS160" s="753" t="s">
        <v>742</v>
      </c>
      <c r="BT160" s="776" t="s">
        <v>743</v>
      </c>
      <c r="BU160" s="777">
        <v>0.33847655695403644</v>
      </c>
      <c r="BV160" s="778">
        <v>0.21654821192355922</v>
      </c>
    </row>
    <row r="161" spans="2:74" ht="18.75">
      <c r="B161" s="757" t="s">
        <v>744</v>
      </c>
      <c r="C161" s="746"/>
      <c r="D161" s="768">
        <v>28059.75</v>
      </c>
      <c r="E161" s="747"/>
      <c r="F161" s="768">
        <v>2963221.6</v>
      </c>
      <c r="G161" s="750"/>
      <c r="H161" s="741"/>
      <c r="I161" s="768">
        <v>774855.60000000009</v>
      </c>
      <c r="J161" s="739"/>
      <c r="K161" s="781">
        <v>3766136.95</v>
      </c>
      <c r="L161" s="743">
        <v>0.26142540175340234</v>
      </c>
      <c r="M161" s="743">
        <v>0.2943956677727339</v>
      </c>
      <c r="N161" s="1184"/>
      <c r="O161" s="746"/>
      <c r="P161" s="768">
        <v>900008.99955000007</v>
      </c>
      <c r="Q161" s="768">
        <v>450004.49977500003</v>
      </c>
      <c r="R161" s="739"/>
      <c r="S161" s="741"/>
      <c r="T161" s="739"/>
      <c r="U161" s="768">
        <v>1188362</v>
      </c>
      <c r="V161" s="739"/>
      <c r="W161" s="748">
        <v>2538375.4993250002</v>
      </c>
      <c r="X161" s="743">
        <v>0.28366063215572151</v>
      </c>
      <c r="Y161" s="739">
        <v>3762999.8096834654</v>
      </c>
      <c r="Z161" s="742">
        <v>6301375.3090084661</v>
      </c>
      <c r="AA161"/>
      <c r="AB161" s="747"/>
      <c r="AC161" s="768">
        <v>2732568.7</v>
      </c>
      <c r="AD161" s="768">
        <v>1098008.1465</v>
      </c>
      <c r="AE161" s="750"/>
      <c r="AF161" s="741"/>
      <c r="AG161" s="739"/>
      <c r="AH161" s="751">
        <v>96000</v>
      </c>
      <c r="AI161" s="741"/>
      <c r="AJ161" s="748">
        <v>3926576.8465</v>
      </c>
      <c r="AK161" s="743">
        <v>0.48465350859257827</v>
      </c>
      <c r="AL161" s="739">
        <v>3759862.6693669306</v>
      </c>
      <c r="AM161" s="739">
        <v>2527880.4838512018</v>
      </c>
      <c r="AN161" s="742">
        <v>10214319.999718133</v>
      </c>
      <c r="AO161"/>
      <c r="AP161" s="746"/>
      <c r="AQ161" s="768">
        <v>1737046.4357399999</v>
      </c>
      <c r="AR161" s="739"/>
      <c r="AS161" s="739"/>
      <c r="AT161" s="747"/>
      <c r="AU161" s="747"/>
      <c r="AV161" s="782">
        <v>6541905.8631595848</v>
      </c>
      <c r="AW161" s="774">
        <f>AV161/SUM(AV159:AV161)</f>
        <v>0.79385066743417876</v>
      </c>
      <c r="AX161" s="748">
        <v>8278952.2988995844</v>
      </c>
      <c r="AY161" s="743">
        <v>0.44059145039586434</v>
      </c>
      <c r="AZ161" s="739">
        <v>3719864.1303311121</v>
      </c>
      <c r="BA161" s="739">
        <v>2495828.139296086</v>
      </c>
      <c r="BB161" s="739">
        <v>3877627.9127186495</v>
      </c>
      <c r="BC161" s="742">
        <v>18372272.481245432</v>
      </c>
      <c r="BE161" s="775"/>
      <c r="BF161" s="747">
        <v>45000000</v>
      </c>
      <c r="BG161" s="747"/>
      <c r="BH161" s="747"/>
      <c r="BI161" s="747"/>
      <c r="BJ161" s="747"/>
      <c r="BK161" s="748">
        <f t="shared" si="2"/>
        <v>45000000</v>
      </c>
      <c r="BL161" s="743">
        <f t="shared" si="0"/>
        <v>0.79343858031621706</v>
      </c>
      <c r="BM161" s="747">
        <f t="shared" si="3"/>
        <v>3686060.5393430246</v>
      </c>
      <c r="BN161" s="747">
        <f t="shared" si="1"/>
        <v>2320807.5949464603</v>
      </c>
      <c r="BO161" s="747">
        <f t="shared" si="4"/>
        <v>3865463.1275779596</v>
      </c>
      <c r="BP161" s="747">
        <f t="shared" si="5"/>
        <v>8193235.4307200462</v>
      </c>
      <c r="BQ161" s="974">
        <f t="shared" si="6"/>
        <v>63065566.692587495</v>
      </c>
      <c r="BS161" s="753" t="s">
        <v>744</v>
      </c>
      <c r="BT161" s="776" t="s">
        <v>745</v>
      </c>
      <c r="BU161" s="777">
        <v>0.30195501033589223</v>
      </c>
      <c r="BV161" s="778">
        <v>0.35784462105749526</v>
      </c>
    </row>
    <row r="162" spans="2:74" ht="18.75">
      <c r="B162" s="757" t="s">
        <v>746</v>
      </c>
      <c r="C162" s="739"/>
      <c r="D162" s="760"/>
      <c r="E162" s="760"/>
      <c r="F162" s="760"/>
      <c r="G162" s="760"/>
      <c r="H162" s="739"/>
      <c r="I162" s="739"/>
      <c r="J162" s="746"/>
      <c r="K162" s="783">
        <v>0</v>
      </c>
      <c r="L162" s="784">
        <v>0</v>
      </c>
      <c r="M162" s="743">
        <v>0</v>
      </c>
      <c r="N162" s="1184"/>
      <c r="O162" s="739"/>
      <c r="P162" s="760"/>
      <c r="Q162" s="760"/>
      <c r="R162" s="739"/>
      <c r="S162" s="739"/>
      <c r="T162" s="739"/>
      <c r="U162" s="768"/>
      <c r="V162" s="768"/>
      <c r="W162" s="748">
        <v>0</v>
      </c>
      <c r="X162" s="743">
        <v>0</v>
      </c>
      <c r="Y162" s="739">
        <v>0</v>
      </c>
      <c r="Z162" s="742">
        <v>0</v>
      </c>
      <c r="AA162"/>
      <c r="AB162" s="747"/>
      <c r="AC162" s="764"/>
      <c r="AD162" s="760"/>
      <c r="AE162" s="750"/>
      <c r="AF162" s="739"/>
      <c r="AG162" s="739"/>
      <c r="AH162" s="768"/>
      <c r="AI162" s="768"/>
      <c r="AJ162" s="748">
        <v>0</v>
      </c>
      <c r="AK162" s="743">
        <v>0</v>
      </c>
      <c r="AL162" s="739">
        <v>0</v>
      </c>
      <c r="AM162" s="739">
        <v>0</v>
      </c>
      <c r="AN162" s="742">
        <v>0</v>
      </c>
      <c r="AO162"/>
      <c r="AP162" s="739"/>
      <c r="AQ162" s="760"/>
      <c r="AR162" s="739"/>
      <c r="AS162" s="739"/>
      <c r="AT162" s="760"/>
      <c r="AU162" s="768"/>
      <c r="AV162" s="785"/>
      <c r="AW162" s="785"/>
      <c r="AX162" s="748">
        <v>0</v>
      </c>
      <c r="AY162" s="743">
        <v>0</v>
      </c>
      <c r="AZ162" s="739">
        <v>0</v>
      </c>
      <c r="BA162" s="739">
        <v>0</v>
      </c>
      <c r="BB162" s="739">
        <v>0</v>
      </c>
      <c r="BC162" s="742">
        <v>0</v>
      </c>
      <c r="BE162" s="747"/>
      <c r="BF162" s="767"/>
      <c r="BG162" s="767"/>
      <c r="BH162" s="767"/>
      <c r="BI162" s="767"/>
      <c r="BJ162" s="760"/>
      <c r="BK162" s="748">
        <f t="shared" si="2"/>
        <v>0</v>
      </c>
      <c r="BL162" s="743">
        <f t="shared" si="0"/>
        <v>0</v>
      </c>
      <c r="BM162" s="747">
        <f t="shared" si="3"/>
        <v>0</v>
      </c>
      <c r="BN162" s="747">
        <f t="shared" si="1"/>
        <v>0</v>
      </c>
      <c r="BO162" s="747">
        <f t="shared" si="4"/>
        <v>0</v>
      </c>
      <c r="BP162" s="747">
        <f t="shared" si="5"/>
        <v>0</v>
      </c>
      <c r="BQ162" s="974">
        <f t="shared" si="6"/>
        <v>0</v>
      </c>
      <c r="BS162" s="753" t="s">
        <v>746</v>
      </c>
      <c r="BT162" s="786" t="s">
        <v>747</v>
      </c>
      <c r="BU162" s="755">
        <v>0</v>
      </c>
      <c r="BV162" s="756">
        <v>0</v>
      </c>
    </row>
    <row r="163" spans="2:74" ht="18.75">
      <c r="B163" s="757" t="s">
        <v>29</v>
      </c>
      <c r="C163" s="739"/>
      <c r="D163" s="739"/>
      <c r="E163" s="739"/>
      <c r="F163" s="739"/>
      <c r="G163" s="739"/>
      <c r="H163" s="739"/>
      <c r="I163" s="739"/>
      <c r="J163" s="746"/>
      <c r="K163" s="787">
        <v>0</v>
      </c>
      <c r="L163" s="784">
        <v>0</v>
      </c>
      <c r="M163" s="743">
        <v>0</v>
      </c>
      <c r="N163" s="1184"/>
      <c r="O163" s="739"/>
      <c r="P163" s="739"/>
      <c r="Q163" s="739"/>
      <c r="R163" s="739"/>
      <c r="S163" s="739"/>
      <c r="T163" s="739"/>
      <c r="U163" s="768"/>
      <c r="V163" s="768"/>
      <c r="W163" s="748">
        <v>0</v>
      </c>
      <c r="X163" s="743">
        <v>0</v>
      </c>
      <c r="Y163" s="739">
        <v>0</v>
      </c>
      <c r="Z163" s="742">
        <v>0</v>
      </c>
      <c r="AA163"/>
      <c r="AB163" s="739"/>
      <c r="AC163" s="761"/>
      <c r="AD163" s="739"/>
      <c r="AE163" s="739"/>
      <c r="AF163" s="739"/>
      <c r="AG163" s="739"/>
      <c r="AH163" s="768"/>
      <c r="AI163" s="768"/>
      <c r="AJ163" s="748">
        <v>0</v>
      </c>
      <c r="AK163" s="743">
        <v>0</v>
      </c>
      <c r="AL163" s="739">
        <v>0</v>
      </c>
      <c r="AM163" s="739">
        <v>0</v>
      </c>
      <c r="AN163" s="742">
        <v>0</v>
      </c>
      <c r="AO163"/>
      <c r="AP163" s="739"/>
      <c r="AQ163" s="739"/>
      <c r="AR163" s="739"/>
      <c r="AS163" s="739"/>
      <c r="AT163" s="739"/>
      <c r="AU163" s="768"/>
      <c r="AV163" s="785"/>
      <c r="AW163" s="785"/>
      <c r="AX163" s="748">
        <v>0</v>
      </c>
      <c r="AY163" s="743">
        <v>0</v>
      </c>
      <c r="AZ163" s="739">
        <v>0</v>
      </c>
      <c r="BA163" s="739">
        <v>0</v>
      </c>
      <c r="BB163" s="739">
        <v>0</v>
      </c>
      <c r="BC163" s="742">
        <v>0</v>
      </c>
      <c r="BE163" s="747"/>
      <c r="BF163" s="747"/>
      <c r="BG163" s="747"/>
      <c r="BH163" s="747"/>
      <c r="BI163" s="747"/>
      <c r="BJ163" s="739"/>
      <c r="BK163" s="748">
        <f t="shared" si="2"/>
        <v>0</v>
      </c>
      <c r="BL163" s="743">
        <f t="shared" si="0"/>
        <v>0</v>
      </c>
      <c r="BM163" s="747">
        <f t="shared" si="3"/>
        <v>0</v>
      </c>
      <c r="BN163" s="747">
        <f t="shared" si="1"/>
        <v>0</v>
      </c>
      <c r="BO163" s="747">
        <f t="shared" si="4"/>
        <v>0</v>
      </c>
      <c r="BP163" s="747">
        <f t="shared" si="5"/>
        <v>0</v>
      </c>
      <c r="BQ163" s="974">
        <f t="shared" si="6"/>
        <v>0</v>
      </c>
      <c r="BS163" s="753" t="s">
        <v>29</v>
      </c>
      <c r="BT163" s="754" t="s">
        <v>748</v>
      </c>
      <c r="BU163" s="777">
        <v>0</v>
      </c>
      <c r="BV163" s="778">
        <v>0</v>
      </c>
    </row>
    <row r="164" spans="2:74" ht="19.5" thickBot="1">
      <c r="B164" s="788" t="s">
        <v>30</v>
      </c>
      <c r="C164" s="761"/>
      <c r="D164" s="761"/>
      <c r="E164" s="761"/>
      <c r="F164" s="761"/>
      <c r="G164" s="761"/>
      <c r="H164" s="761"/>
      <c r="I164" s="761"/>
      <c r="J164" s="789"/>
      <c r="K164" s="790">
        <v>0</v>
      </c>
      <c r="L164" s="784">
        <v>0</v>
      </c>
      <c r="M164" s="791">
        <v>0</v>
      </c>
      <c r="N164" s="1184"/>
      <c r="O164" s="761"/>
      <c r="P164" s="761"/>
      <c r="Q164" s="761"/>
      <c r="R164" s="761"/>
      <c r="S164" s="761"/>
      <c r="T164" s="761"/>
      <c r="U164" s="792"/>
      <c r="V164" s="792"/>
      <c r="W164" s="793">
        <v>0</v>
      </c>
      <c r="X164" s="791">
        <v>0</v>
      </c>
      <c r="Y164" s="794">
        <v>0</v>
      </c>
      <c r="Z164" s="795">
        <v>0</v>
      </c>
      <c r="AA164"/>
      <c r="AB164" s="761"/>
      <c r="AC164" s="761"/>
      <c r="AD164" s="761"/>
      <c r="AE164" s="761"/>
      <c r="AF164" s="761"/>
      <c r="AG164" s="761"/>
      <c r="AH164" s="792"/>
      <c r="AI164" s="792"/>
      <c r="AJ164" s="793">
        <v>0</v>
      </c>
      <c r="AK164" s="791">
        <v>0</v>
      </c>
      <c r="AL164" s="794">
        <v>0</v>
      </c>
      <c r="AM164" s="794">
        <v>0</v>
      </c>
      <c r="AN164" s="795">
        <v>0</v>
      </c>
      <c r="AO164"/>
      <c r="AP164" s="761"/>
      <c r="AQ164" s="761"/>
      <c r="AR164" s="761"/>
      <c r="AS164" s="761"/>
      <c r="AT164" s="761"/>
      <c r="AU164" s="796"/>
      <c r="AV164" s="797"/>
      <c r="AW164" s="798"/>
      <c r="AX164" s="793">
        <v>0</v>
      </c>
      <c r="AY164" s="791">
        <v>0</v>
      </c>
      <c r="AZ164" s="794">
        <v>0</v>
      </c>
      <c r="BA164" s="794">
        <v>0</v>
      </c>
      <c r="BB164" s="794">
        <v>0</v>
      </c>
      <c r="BC164" s="795">
        <v>0</v>
      </c>
      <c r="BE164" s="764"/>
      <c r="BF164" s="764"/>
      <c r="BG164" s="764"/>
      <c r="BH164" s="764"/>
      <c r="BI164" s="764"/>
      <c r="BJ164" s="761"/>
      <c r="BK164" s="793">
        <f t="shared" si="2"/>
        <v>0</v>
      </c>
      <c r="BL164" s="791">
        <f t="shared" si="0"/>
        <v>0</v>
      </c>
      <c r="BM164" s="747">
        <f t="shared" si="3"/>
        <v>0</v>
      </c>
      <c r="BN164" s="834">
        <f t="shared" si="1"/>
        <v>0</v>
      </c>
      <c r="BO164" s="747">
        <f t="shared" si="4"/>
        <v>0</v>
      </c>
      <c r="BP164" s="747">
        <f t="shared" si="5"/>
        <v>0</v>
      </c>
      <c r="BQ164" s="835">
        <f t="shared" si="6"/>
        <v>0</v>
      </c>
      <c r="BS164" s="799" t="s">
        <v>30</v>
      </c>
      <c r="BT164" s="800" t="s">
        <v>749</v>
      </c>
      <c r="BU164" s="801">
        <v>0</v>
      </c>
      <c r="BV164" s="802">
        <v>0</v>
      </c>
    </row>
    <row r="165" spans="2:74" ht="19.5" thickBot="1">
      <c r="B165" s="803" t="s">
        <v>25</v>
      </c>
      <c r="C165" s="804">
        <v>1613390</v>
      </c>
      <c r="D165" s="805">
        <v>1340190</v>
      </c>
      <c r="E165" s="806"/>
      <c r="F165" s="805">
        <v>3704027</v>
      </c>
      <c r="G165" s="806"/>
      <c r="H165" s="806">
        <v>0</v>
      </c>
      <c r="I165" s="805">
        <v>7748556</v>
      </c>
      <c r="J165" s="807"/>
      <c r="K165" s="808">
        <v>14406163</v>
      </c>
      <c r="L165" s="809">
        <v>1</v>
      </c>
      <c r="M165" s="809">
        <v>1</v>
      </c>
      <c r="N165" s="1184"/>
      <c r="O165" s="810">
        <v>876212</v>
      </c>
      <c r="P165" s="810">
        <v>3900038.9980499996</v>
      </c>
      <c r="Q165" s="810">
        <v>2100020.9989499999</v>
      </c>
      <c r="R165" s="811"/>
      <c r="S165" s="810">
        <v>0</v>
      </c>
      <c r="T165" s="810">
        <v>983.47400000000005</v>
      </c>
      <c r="U165" s="810">
        <v>1188362</v>
      </c>
      <c r="V165" s="810">
        <v>883017.66399999999</v>
      </c>
      <c r="W165" s="812">
        <v>8948635.1349999998</v>
      </c>
      <c r="X165" s="813">
        <v>1.0000000000000002</v>
      </c>
      <c r="Y165" s="811">
        <v>14394162.864223238</v>
      </c>
      <c r="Z165" s="811">
        <v>23342797.99922324</v>
      </c>
      <c r="AA165"/>
      <c r="AB165" s="804">
        <v>835414.45600000001</v>
      </c>
      <c r="AC165" s="804">
        <v>4444496.0755000003</v>
      </c>
      <c r="AD165" s="804">
        <v>2468364.4345</v>
      </c>
      <c r="AE165" s="814"/>
      <c r="AF165" s="804">
        <v>0</v>
      </c>
      <c r="AG165" s="814">
        <v>0</v>
      </c>
      <c r="AH165" s="804">
        <v>96000</v>
      </c>
      <c r="AI165" s="814">
        <v>257547.83499999999</v>
      </c>
      <c r="AJ165" s="812">
        <v>8101822.801</v>
      </c>
      <c r="AK165" s="813">
        <v>1</v>
      </c>
      <c r="AL165" s="811">
        <v>14382162.72844648</v>
      </c>
      <c r="AM165" s="811">
        <v>8911636.6435490027</v>
      </c>
      <c r="AN165" s="811">
        <v>31395622.172995482</v>
      </c>
      <c r="AO165"/>
      <c r="AP165" s="804">
        <v>2137653.253</v>
      </c>
      <c r="AQ165" s="804">
        <v>7895665.6169999996</v>
      </c>
      <c r="AR165" s="814"/>
      <c r="AS165" s="814">
        <v>0</v>
      </c>
      <c r="AT165" s="815">
        <v>20414.023000000001</v>
      </c>
      <c r="AU165" s="815"/>
      <c r="AV165" s="816"/>
      <c r="AW165" s="816"/>
      <c r="AX165" s="812">
        <v>18790542.330000002</v>
      </c>
      <c r="AY165" s="813">
        <v>0.99999999999999989</v>
      </c>
      <c r="AZ165" s="811">
        <v>14229160.997292792</v>
      </c>
      <c r="BA165" s="811">
        <v>8798641.250739187</v>
      </c>
      <c r="BB165" s="811">
        <v>8000825.0099729691</v>
      </c>
      <c r="BC165" s="811">
        <v>49819169.588004954</v>
      </c>
      <c r="BE165" s="814">
        <f t="shared" ref="BE165:BQ165" si="7">SUM(BE157:BE164)</f>
        <v>2615165</v>
      </c>
      <c r="BF165" s="814">
        <f t="shared" si="7"/>
        <v>54100000</v>
      </c>
      <c r="BG165" s="814">
        <f t="shared" si="7"/>
        <v>0</v>
      </c>
      <c r="BH165" s="816">
        <f t="shared" si="7"/>
        <v>0</v>
      </c>
      <c r="BI165" s="816">
        <f t="shared" si="7"/>
        <v>0</v>
      </c>
      <c r="BJ165" s="816">
        <f t="shared" si="7"/>
        <v>0</v>
      </c>
      <c r="BK165" s="812">
        <f t="shared" si="7"/>
        <v>56715165</v>
      </c>
      <c r="BL165" s="813">
        <f t="shared" si="7"/>
        <v>1</v>
      </c>
      <c r="BM165" s="850">
        <f t="shared" si="7"/>
        <v>14099856.076036621</v>
      </c>
      <c r="BN165" s="850">
        <f t="shared" si="7"/>
        <v>8181634.4316415545</v>
      </c>
      <c r="BO165" s="850">
        <f t="shared" si="7"/>
        <v>7975725.0469581215</v>
      </c>
      <c r="BP165" s="850">
        <f t="shared" si="7"/>
        <v>18595992.780519359</v>
      </c>
      <c r="BQ165" s="850">
        <f t="shared" si="7"/>
        <v>105568373.33515567</v>
      </c>
      <c r="BS165" s="817"/>
      <c r="BT165" s="818" t="s">
        <v>750</v>
      </c>
      <c r="BU165" s="819">
        <v>1</v>
      </c>
      <c r="BV165" s="820">
        <v>1</v>
      </c>
    </row>
    <row r="166" spans="2:74">
      <c r="B166"/>
      <c r="C166"/>
      <c r="D166"/>
      <c r="E166"/>
      <c r="F166"/>
      <c r="G166"/>
      <c r="H166"/>
      <c r="I166"/>
      <c r="J166"/>
      <c r="K166"/>
      <c r="L166"/>
      <c r="M166"/>
      <c r="O166" s="822"/>
      <c r="P166" s="822"/>
      <c r="Q166" s="821"/>
      <c r="R166" s="821"/>
      <c r="S166" s="821"/>
      <c r="T166" s="821"/>
      <c r="U166" s="821"/>
      <c r="V166" s="821"/>
      <c r="W166" s="822"/>
      <c r="X166" s="823" t="s">
        <v>751</v>
      </c>
      <c r="Y166" s="824">
        <v>0.99916701374427319</v>
      </c>
      <c r="Z166"/>
      <c r="AA166"/>
      <c r="AB166"/>
      <c r="AC166"/>
      <c r="AD166"/>
      <c r="AE166"/>
      <c r="AF166"/>
      <c r="AG166"/>
      <c r="AH166"/>
      <c r="AI166"/>
      <c r="AJ166" s="822"/>
      <c r="AK166" s="823" t="s">
        <v>751</v>
      </c>
      <c r="AL166" s="824">
        <v>0.99833402748854638</v>
      </c>
      <c r="AM166" s="824">
        <v>0.99586545982791386</v>
      </c>
      <c r="AN166"/>
      <c r="AO166"/>
      <c r="AP166"/>
      <c r="AQ166"/>
      <c r="AR166"/>
      <c r="AS166" s="825"/>
      <c r="AT166"/>
      <c r="AU166"/>
      <c r="AV166"/>
      <c r="AW166"/>
      <c r="AX166" s="825">
        <v>18790542</v>
      </c>
      <c r="AY166" s="823" t="s">
        <v>751</v>
      </c>
      <c r="AZ166" s="824">
        <v>0.98771345272802991</v>
      </c>
      <c r="BA166" s="824">
        <v>0.98323835065370424</v>
      </c>
      <c r="BB166" s="824">
        <v>0.98753394223648472</v>
      </c>
      <c r="BC166"/>
      <c r="BE166"/>
      <c r="BF166"/>
      <c r="BG166" s="825"/>
      <c r="BH166"/>
      <c r="BI166"/>
      <c r="BJ166"/>
      <c r="BK166" s="825"/>
      <c r="BL166" s="823" t="s">
        <v>751</v>
      </c>
      <c r="BM166" s="975">
        <f>I261</f>
        <v>0.97873778576825898</v>
      </c>
      <c r="BN166" s="975">
        <f>I262</f>
        <v>0.91428852648617398</v>
      </c>
      <c r="BO166" s="975">
        <f>I263</f>
        <v>0.98443587854990922</v>
      </c>
      <c r="BP166" s="975">
        <f>I264</f>
        <v>0.98964641115386887</v>
      </c>
      <c r="BQ166" s="821"/>
    </row>
    <row r="167" spans="2:74">
      <c r="B167" s="821"/>
      <c r="C167" s="821"/>
      <c r="D167" s="821"/>
      <c r="E167" s="821"/>
      <c r="F167" s="821"/>
      <c r="G167" s="821"/>
      <c r="H167" s="821"/>
      <c r="I167" s="821"/>
      <c r="J167" s="821"/>
      <c r="K167" s="821"/>
      <c r="L167" s="821"/>
      <c r="M167" s="821"/>
      <c r="N167" s="821"/>
      <c r="O167" s="822"/>
      <c r="P167" s="822"/>
      <c r="Q167" s="821"/>
      <c r="R167" s="821"/>
      <c r="S167" s="821"/>
      <c r="T167" s="821"/>
      <c r="U167" s="821"/>
      <c r="V167" s="821"/>
      <c r="W167" s="822"/>
      <c r="X167" s="826"/>
      <c r="Y167" s="827"/>
      <c r="Z167" s="821"/>
      <c r="AA167" s="821"/>
      <c r="AB167" s="821"/>
      <c r="AC167" s="822"/>
      <c r="AD167" s="821"/>
      <c r="AE167" s="821"/>
      <c r="AF167" s="821"/>
      <c r="AG167" s="821"/>
      <c r="AH167" s="821"/>
      <c r="AI167" s="821"/>
      <c r="AJ167" s="821"/>
      <c r="AK167" s="826"/>
      <c r="AL167" s="827"/>
      <c r="AM167" s="827"/>
      <c r="AN167" s="821"/>
      <c r="AO167" s="821"/>
      <c r="AP167" s="821"/>
      <c r="AQ167" s="821"/>
      <c r="AR167" s="821"/>
      <c r="AS167" s="779"/>
      <c r="AT167" s="821"/>
      <c r="AU167" s="821"/>
      <c r="AV167" s="821"/>
      <c r="AW167" s="821"/>
      <c r="AX167" s="821"/>
      <c r="AY167" s="826"/>
      <c r="AZ167" s="827"/>
      <c r="BA167" s="827"/>
      <c r="BB167" s="828"/>
      <c r="BC167" s="821"/>
      <c r="BE167" s="821"/>
      <c r="BF167" s="821"/>
      <c r="BG167" s="779"/>
      <c r="BH167" s="821"/>
      <c r="BI167" s="821"/>
      <c r="BJ167" s="821"/>
      <c r="BK167" s="821"/>
      <c r="BL167" s="826"/>
      <c r="BM167" s="826"/>
      <c r="BN167" s="826"/>
      <c r="BO167" s="826"/>
      <c r="BP167" s="827"/>
      <c r="BQ167" s="821"/>
    </row>
    <row r="168" spans="2:74">
      <c r="B168" s="1270" t="s">
        <v>752</v>
      </c>
      <c r="C168" s="1270"/>
      <c r="D168" s="1270"/>
      <c r="E168" s="1270"/>
      <c r="F168" s="1270"/>
      <c r="G168" s="1270"/>
      <c r="H168" s="1270"/>
      <c r="I168" s="1270"/>
      <c r="J168" s="1270"/>
      <c r="K168" s="1270"/>
      <c r="L168" s="1270"/>
      <c r="M168" s="829"/>
      <c r="N168" s="724"/>
      <c r="O168" s="1270" t="s">
        <v>753</v>
      </c>
      <c r="P168" s="1270"/>
      <c r="Q168" s="1270"/>
      <c r="R168" s="1270"/>
      <c r="S168" s="1270"/>
      <c r="T168" s="1270"/>
      <c r="U168" s="1270"/>
      <c r="V168" s="1270"/>
      <c r="W168" s="1270"/>
      <c r="X168" s="1270"/>
      <c r="Y168" s="1270"/>
      <c r="Z168" s="1270"/>
      <c r="AA168"/>
      <c r="AB168" s="1270" t="s">
        <v>754</v>
      </c>
      <c r="AC168" s="1270"/>
      <c r="AD168" s="1270"/>
      <c r="AE168" s="1270"/>
      <c r="AF168" s="1270"/>
      <c r="AG168" s="1270"/>
      <c r="AH168" s="1270"/>
      <c r="AI168" s="1270"/>
      <c r="AJ168" s="1270"/>
      <c r="AK168" s="1270"/>
      <c r="AL168" s="1270"/>
      <c r="AM168" s="1270"/>
      <c r="AN168" s="1270"/>
      <c r="AO168"/>
      <c r="AP168" s="1270" t="s">
        <v>755</v>
      </c>
      <c r="AQ168" s="1270"/>
      <c r="AR168" s="1270"/>
      <c r="AS168" s="1270"/>
      <c r="AT168" s="1270"/>
      <c r="AU168" s="1270"/>
      <c r="AV168" s="1270"/>
      <c r="AW168" s="1270"/>
      <c r="AX168" s="1270"/>
      <c r="AY168" s="1270"/>
      <c r="AZ168" s="1270"/>
      <c r="BA168" s="1270"/>
      <c r="BB168" s="1270"/>
      <c r="BC168" s="1270"/>
      <c r="BE168" s="1270" t="s">
        <v>756</v>
      </c>
      <c r="BF168" s="1270"/>
      <c r="BG168" s="1270"/>
      <c r="BH168" s="1270"/>
      <c r="BI168" s="1270"/>
      <c r="BJ168" s="1270"/>
      <c r="BK168" s="1270"/>
      <c r="BL168" s="1270"/>
      <c r="BM168" s="1270"/>
      <c r="BN168" s="1270"/>
      <c r="BO168" s="1270"/>
      <c r="BP168" s="1270"/>
      <c r="BQ168" s="1270"/>
    </row>
    <row r="169" spans="2:74" ht="63.75">
      <c r="B169" s="830" t="s">
        <v>705</v>
      </c>
      <c r="C169" s="831" t="s">
        <v>706</v>
      </c>
      <c r="D169" s="831" t="s">
        <v>707</v>
      </c>
      <c r="E169" s="831"/>
      <c r="F169" s="831" t="s">
        <v>708</v>
      </c>
      <c r="G169" s="831"/>
      <c r="H169" s="831" t="s">
        <v>709</v>
      </c>
      <c r="I169" s="831" t="s">
        <v>710</v>
      </c>
      <c r="J169" s="831"/>
      <c r="K169" s="831" t="s">
        <v>25</v>
      </c>
      <c r="L169" s="831" t="s">
        <v>711</v>
      </c>
      <c r="M169" s="831" t="s">
        <v>712</v>
      </c>
      <c r="N169" s="731"/>
      <c r="O169" s="831" t="s">
        <v>706</v>
      </c>
      <c r="P169" s="831" t="s">
        <v>707</v>
      </c>
      <c r="Q169" s="831" t="s">
        <v>708</v>
      </c>
      <c r="R169" s="831"/>
      <c r="S169" s="831" t="s">
        <v>709</v>
      </c>
      <c r="T169" s="831" t="s">
        <v>710</v>
      </c>
      <c r="U169" s="831" t="s">
        <v>713</v>
      </c>
      <c r="V169" s="831" t="s">
        <v>714</v>
      </c>
      <c r="W169" s="831" t="s">
        <v>715</v>
      </c>
      <c r="X169" s="831" t="s">
        <v>716</v>
      </c>
      <c r="Y169" s="831" t="s">
        <v>717</v>
      </c>
      <c r="Z169" s="831" t="s">
        <v>25</v>
      </c>
      <c r="AA169"/>
      <c r="AB169" s="831" t="s">
        <v>706</v>
      </c>
      <c r="AC169" s="831" t="s">
        <v>707</v>
      </c>
      <c r="AD169" s="831" t="s">
        <v>708</v>
      </c>
      <c r="AE169" s="831"/>
      <c r="AF169" s="831" t="s">
        <v>709</v>
      </c>
      <c r="AG169" s="831" t="s">
        <v>710</v>
      </c>
      <c r="AH169" s="831" t="s">
        <v>713</v>
      </c>
      <c r="AI169" s="831" t="s">
        <v>714</v>
      </c>
      <c r="AJ169" s="831" t="s">
        <v>718</v>
      </c>
      <c r="AK169" s="831" t="s">
        <v>716</v>
      </c>
      <c r="AL169" s="831" t="s">
        <v>719</v>
      </c>
      <c r="AM169" s="831" t="s">
        <v>720</v>
      </c>
      <c r="AN169" s="831" t="s">
        <v>25</v>
      </c>
      <c r="AO169"/>
      <c r="AP169" s="831" t="s">
        <v>706</v>
      </c>
      <c r="AQ169" s="831" t="s">
        <v>707</v>
      </c>
      <c r="AR169" s="831"/>
      <c r="AS169" s="831" t="s">
        <v>708</v>
      </c>
      <c r="AT169" s="831" t="s">
        <v>709</v>
      </c>
      <c r="AU169" s="831" t="s">
        <v>713</v>
      </c>
      <c r="AV169" s="831" t="s">
        <v>714</v>
      </c>
      <c r="AW169" s="831"/>
      <c r="AX169" s="831" t="s">
        <v>721</v>
      </c>
      <c r="AY169" s="831" t="s">
        <v>716</v>
      </c>
      <c r="AZ169" s="831" t="s">
        <v>722</v>
      </c>
      <c r="BA169" s="831" t="s">
        <v>723</v>
      </c>
      <c r="BB169" s="831" t="s">
        <v>724</v>
      </c>
      <c r="BC169" s="831" t="s">
        <v>25</v>
      </c>
      <c r="BE169" s="831" t="s">
        <v>725</v>
      </c>
      <c r="BF169" s="831" t="s">
        <v>726</v>
      </c>
      <c r="BG169" s="831" t="s">
        <v>727</v>
      </c>
      <c r="BH169" s="831" t="s">
        <v>728</v>
      </c>
      <c r="BI169" s="831" t="s">
        <v>729</v>
      </c>
      <c r="BJ169" s="831"/>
      <c r="BK169" s="831" t="s">
        <v>730</v>
      </c>
      <c r="BL169" s="831" t="s">
        <v>716</v>
      </c>
      <c r="BM169" s="831" t="s">
        <v>731</v>
      </c>
      <c r="BN169" s="831" t="s">
        <v>732</v>
      </c>
      <c r="BO169" s="831" t="s">
        <v>733</v>
      </c>
      <c r="BP169" s="831" t="s">
        <v>734</v>
      </c>
      <c r="BQ169" s="831" t="str">
        <f>BC169</f>
        <v>Total</v>
      </c>
    </row>
    <row r="170" spans="2:74">
      <c r="B170" s="832" t="s">
        <v>28</v>
      </c>
      <c r="C170" s="792">
        <v>645</v>
      </c>
      <c r="D170" s="794"/>
      <c r="E170" s="794"/>
      <c r="F170" s="794"/>
      <c r="G170" s="794"/>
      <c r="H170" s="794"/>
      <c r="I170" s="794">
        <v>0</v>
      </c>
      <c r="J170" s="794"/>
      <c r="K170" s="795">
        <v>645</v>
      </c>
      <c r="L170" s="791">
        <v>0.18865165252997954</v>
      </c>
      <c r="M170" s="791">
        <v>0</v>
      </c>
      <c r="N170" s="744"/>
      <c r="O170" s="792">
        <v>294</v>
      </c>
      <c r="P170" s="761"/>
      <c r="Q170" s="761"/>
      <c r="R170" s="761"/>
      <c r="S170" s="792">
        <v>0</v>
      </c>
      <c r="T170" s="794"/>
      <c r="U170" s="794"/>
      <c r="V170" s="794"/>
      <c r="W170" s="793">
        <v>294</v>
      </c>
      <c r="X170" s="791">
        <v>5.8029725035819539E-2</v>
      </c>
      <c r="Y170" s="794">
        <v>563.31383445451888</v>
      </c>
      <c r="Z170" s="833">
        <v>857.31383445451888</v>
      </c>
      <c r="AA170"/>
      <c r="AB170" s="792">
        <v>327.73200000000003</v>
      </c>
      <c r="AC170" s="834"/>
      <c r="AD170" s="794"/>
      <c r="AE170" s="794"/>
      <c r="AF170" s="792">
        <v>0</v>
      </c>
      <c r="AG170" s="794"/>
      <c r="AH170" s="794"/>
      <c r="AI170" s="794"/>
      <c r="AJ170" s="793">
        <v>327.73200000000003</v>
      </c>
      <c r="AK170" s="791">
        <v>5.3807542138421781E-2</v>
      </c>
      <c r="AL170" s="794">
        <v>562.37057619186896</v>
      </c>
      <c r="AM170" s="794">
        <v>231.56779159265838</v>
      </c>
      <c r="AN170" s="833">
        <v>1121.6703677845273</v>
      </c>
      <c r="AO170"/>
      <c r="AP170" s="792">
        <v>722.03</v>
      </c>
      <c r="AQ170" s="794"/>
      <c r="AR170" s="794"/>
      <c r="AS170" s="794"/>
      <c r="AT170" s="792">
        <v>1.4179999999999999</v>
      </c>
      <c r="AU170" s="792">
        <v>688.42399999999998</v>
      </c>
      <c r="AV170" s="794">
        <v>-45.543340583828552</v>
      </c>
      <c r="AW170" s="794"/>
      <c r="AX170" s="793">
        <v>1366.3286594161714</v>
      </c>
      <c r="AY170" s="791">
        <v>0.20114656279874654</v>
      </c>
      <c r="AZ170" s="794">
        <v>552.37203860778004</v>
      </c>
      <c r="BA170" s="794">
        <v>229.59502664298401</v>
      </c>
      <c r="BB170" s="794">
        <v>77.964811689377782</v>
      </c>
      <c r="BC170" s="835">
        <v>2226.260536356313</v>
      </c>
      <c r="BE170" s="834">
        <v>532</v>
      </c>
      <c r="BF170" s="834"/>
      <c r="BG170" s="794"/>
      <c r="BH170" s="794"/>
      <c r="BI170" s="794"/>
      <c r="BJ170" s="794"/>
      <c r="BK170" s="793">
        <f>SUM(BE170:BJ170)</f>
        <v>532</v>
      </c>
      <c r="BL170" s="791">
        <f>BK170/$BK$178</f>
        <v>4.4215425531914897E-2</v>
      </c>
      <c r="BM170" s="834">
        <f>K170*$BM$179</f>
        <v>622.43807323287001</v>
      </c>
      <c r="BN170" s="794">
        <f>W170*$BM$179</f>
        <v>283.71595896195936</v>
      </c>
      <c r="BO170" s="834">
        <f>AJ170*$BN$179</f>
        <v>109.60379170582402</v>
      </c>
      <c r="BP170" s="834">
        <f>AX170*$BO$179</f>
        <v>324.00813095073198</v>
      </c>
      <c r="BQ170" s="795">
        <f>BK170+BM170+BN170+BO170+BP170</f>
        <v>1871.7659548513855</v>
      </c>
    </row>
    <row r="171" spans="2:74">
      <c r="B171" s="832" t="s">
        <v>370</v>
      </c>
      <c r="C171" s="794"/>
      <c r="D171" s="780">
        <v>313</v>
      </c>
      <c r="E171" s="761"/>
      <c r="F171" s="761"/>
      <c r="G171" s="761"/>
      <c r="H171" s="794"/>
      <c r="I171" s="761">
        <v>0</v>
      </c>
      <c r="J171" s="761"/>
      <c r="K171" s="795">
        <v>313</v>
      </c>
      <c r="L171" s="791">
        <v>9.1547236033928045E-2</v>
      </c>
      <c r="M171" s="791">
        <v>0.11283345349675558</v>
      </c>
      <c r="N171" s="744"/>
      <c r="O171" s="746"/>
      <c r="P171" s="780">
        <v>295.36599999999999</v>
      </c>
      <c r="Q171" s="761"/>
      <c r="R171" s="737"/>
      <c r="S171" s="741"/>
      <c r="T171" s="792">
        <v>1.0149999999999999</v>
      </c>
      <c r="U171" s="794"/>
      <c r="V171" s="794"/>
      <c r="W171" s="793">
        <v>296.38099999999997</v>
      </c>
      <c r="X171" s="791">
        <v>5.8499686856602826E-2</v>
      </c>
      <c r="Y171" s="794">
        <v>273.36004679730917</v>
      </c>
      <c r="Z171" s="833">
        <v>569.74104679730908</v>
      </c>
      <c r="AA171"/>
      <c r="AB171" s="834"/>
      <c r="AC171" s="792">
        <v>211.6602</v>
      </c>
      <c r="AD171" s="761"/>
      <c r="AE171" s="761"/>
      <c r="AF171" s="794"/>
      <c r="AG171" s="794"/>
      <c r="AH171" s="794"/>
      <c r="AI171" s="794"/>
      <c r="AJ171" s="793">
        <v>211.6602</v>
      </c>
      <c r="AK171" s="791">
        <v>3.4750696088654089E-2</v>
      </c>
      <c r="AL171" s="794">
        <v>272.90231061713951</v>
      </c>
      <c r="AM171" s="794">
        <v>233.44317564633903</v>
      </c>
      <c r="AN171" s="833">
        <v>718.00568626347854</v>
      </c>
      <c r="AO171"/>
      <c r="AP171" s="794"/>
      <c r="AQ171" s="780">
        <v>190.9992</v>
      </c>
      <c r="AR171" s="764"/>
      <c r="AS171" s="761"/>
      <c r="AT171" s="761"/>
      <c r="AU171" s="761"/>
      <c r="AV171" s="761">
        <v>104.47489267339844</v>
      </c>
      <c r="AW171" s="761"/>
      <c r="AX171" s="793">
        <v>295.47409267339845</v>
      </c>
      <c r="AY171" s="791">
        <v>4.3498756853075311E-2</v>
      </c>
      <c r="AZ171" s="794">
        <v>268.05030710734133</v>
      </c>
      <c r="BA171" s="794">
        <v>231.45443398460625</v>
      </c>
      <c r="BB171" s="794">
        <v>50.352262321457893</v>
      </c>
      <c r="BC171" s="835">
        <v>845.33109608680388</v>
      </c>
      <c r="BE171" s="834"/>
      <c r="BF171" s="764">
        <v>500</v>
      </c>
      <c r="BG171" s="761"/>
      <c r="BH171" s="761"/>
      <c r="BI171" s="761"/>
      <c r="BJ171" s="761"/>
      <c r="BK171" s="793">
        <f t="shared" ref="BK171:BK177" si="8">SUM(BE171:BJ171)</f>
        <v>500</v>
      </c>
      <c r="BL171" s="791">
        <f t="shared" ref="BL171:BL177" si="9">BK171/$BK$178</f>
        <v>4.1555851063829786E-2</v>
      </c>
      <c r="BM171" s="834">
        <f t="shared" ref="BM171:BM177" si="10">K171*$BM$179</f>
        <v>302.05134406494312</v>
      </c>
      <c r="BN171" s="794">
        <f t="shared" ref="BN171:BN177" si="11">W171*$BM$179</f>
        <v>286.01367222144376</v>
      </c>
      <c r="BO171" s="834">
        <f t="shared" ref="BO171:BO177" si="12">AJ171*$BN$179</f>
        <v>70.785765421786863</v>
      </c>
      <c r="BP171" s="834">
        <f t="shared" ref="BP171:BP177" si="13">AX171*$BO$179</f>
        <v>70.068067336287115</v>
      </c>
      <c r="BQ171" s="795">
        <f t="shared" ref="BQ171:BQ177" si="14">BK171+BM171+BN171+BO171+BP171</f>
        <v>1228.918849044461</v>
      </c>
    </row>
    <row r="172" spans="2:74">
      <c r="B172" s="832" t="s">
        <v>740</v>
      </c>
      <c r="C172" s="746"/>
      <c r="D172" s="836">
        <v>376.2</v>
      </c>
      <c r="E172" s="837">
        <f>D172/(D172+D174)</f>
        <v>0.9</v>
      </c>
      <c r="F172" s="836">
        <v>119.2</v>
      </c>
      <c r="G172" s="837">
        <f>F172/F178</f>
        <v>0.2</v>
      </c>
      <c r="H172" s="838"/>
      <c r="I172" s="836">
        <v>217.04999999999998</v>
      </c>
      <c r="J172" s="837">
        <f>I172/I178</f>
        <v>0.15</v>
      </c>
      <c r="K172" s="839">
        <v>712.44999999999993</v>
      </c>
      <c r="L172" s="791">
        <v>0.20837964317051769</v>
      </c>
      <c r="M172" s="791">
        <v>0.25683129055515497</v>
      </c>
      <c r="N172" s="744"/>
      <c r="O172" s="746"/>
      <c r="P172" s="836">
        <v>945.1712</v>
      </c>
      <c r="Q172" s="836">
        <v>472.5856</v>
      </c>
      <c r="R172" s="840">
        <f>(P172+Q172)/SUM(P172:Q174)</f>
        <v>0.68571428571428561</v>
      </c>
      <c r="S172" s="741"/>
      <c r="T172" s="794"/>
      <c r="U172" s="794"/>
      <c r="V172" s="792">
        <v>104.426</v>
      </c>
      <c r="W172" s="793">
        <v>1522.1828</v>
      </c>
      <c r="X172" s="791">
        <v>0.30044846713691803</v>
      </c>
      <c r="Y172" s="794">
        <v>622.22161450716578</v>
      </c>
      <c r="Z172" s="833">
        <v>2144.4044145071657</v>
      </c>
      <c r="AA172"/>
      <c r="AB172" s="834"/>
      <c r="AC172" s="836">
        <v>707.97474999999997</v>
      </c>
      <c r="AD172" s="836">
        <v>158.74515</v>
      </c>
      <c r="AE172" s="840">
        <f>(AC172+AD172)/SUM(AC172:AD174)</f>
        <v>0.15811939694241647</v>
      </c>
      <c r="AF172" s="741"/>
      <c r="AG172" s="741"/>
      <c r="AH172" s="741"/>
      <c r="AI172" s="771">
        <v>54</v>
      </c>
      <c r="AJ172" s="793">
        <v>920.71989999999994</v>
      </c>
      <c r="AK172" s="791">
        <v>0.15116520454802546</v>
      </c>
      <c r="AL172" s="794">
        <v>621.17971629131318</v>
      </c>
      <c r="AM172" s="794">
        <v>1198.9405081507796</v>
      </c>
      <c r="AN172" s="833">
        <v>2740.8401244420929</v>
      </c>
      <c r="AO172"/>
      <c r="AP172" s="746"/>
      <c r="AQ172" s="841">
        <v>356.53184000000005</v>
      </c>
      <c r="AR172" s="774">
        <f>AQ172/SUM(AQ172:AQ174)</f>
        <v>0.32941176470588235</v>
      </c>
      <c r="AS172" s="834"/>
      <c r="AT172" s="834"/>
      <c r="AU172" s="834"/>
      <c r="AV172" s="842">
        <v>238.43874700472836</v>
      </c>
      <c r="AW172" s="774">
        <f>AV172/SUM(AV172:AV174)</f>
        <v>5.8894553045950482E-2</v>
      </c>
      <c r="AX172" s="793">
        <v>594.97058700472837</v>
      </c>
      <c r="AY172" s="791">
        <v>8.7589678894308673E-2</v>
      </c>
      <c r="AZ172" s="794">
        <v>610.13559520327567</v>
      </c>
      <c r="BA172" s="794">
        <v>1188.7265323860272</v>
      </c>
      <c r="BB172" s="794">
        <v>219.03187245115743</v>
      </c>
      <c r="BC172" s="835">
        <v>2612.8645870451887</v>
      </c>
      <c r="BE172" s="775"/>
      <c r="BF172" s="775">
        <v>1000</v>
      </c>
      <c r="BG172" s="834"/>
      <c r="BH172" s="834"/>
      <c r="BI172" s="834"/>
      <c r="BJ172" s="834"/>
      <c r="BK172" s="793">
        <f t="shared" si="8"/>
        <v>1000</v>
      </c>
      <c r="BL172" s="791">
        <f t="shared" si="9"/>
        <v>8.3111702127659573E-2</v>
      </c>
      <c r="BM172" s="834">
        <f t="shared" si="10"/>
        <v>687.52869034846231</v>
      </c>
      <c r="BN172" s="794">
        <f t="shared" si="11"/>
        <v>1468.9372544809537</v>
      </c>
      <c r="BO172" s="834">
        <f t="shared" si="12"/>
        <v>307.91742075539497</v>
      </c>
      <c r="BP172" s="834">
        <f t="shared" si="13"/>
        <v>141.08999803051361</v>
      </c>
      <c r="BQ172" s="795">
        <f t="shared" si="14"/>
        <v>3605.4733636153246</v>
      </c>
    </row>
    <row r="173" spans="2:74">
      <c r="B173" s="832" t="s">
        <v>742</v>
      </c>
      <c r="C173" s="746"/>
      <c r="D173" s="745">
        <v>0</v>
      </c>
      <c r="E173" s="843"/>
      <c r="F173" s="836">
        <v>29.8</v>
      </c>
      <c r="G173" s="837">
        <f>F173/F178</f>
        <v>0.05</v>
      </c>
      <c r="H173" s="838"/>
      <c r="I173" s="836">
        <v>940.55000000000007</v>
      </c>
      <c r="J173" s="837">
        <f>I173/I178</f>
        <v>0.65</v>
      </c>
      <c r="K173" s="839">
        <v>970.35</v>
      </c>
      <c r="L173" s="791">
        <v>0.28381105586428779</v>
      </c>
      <c r="M173" s="791">
        <v>0.34980173035328049</v>
      </c>
      <c r="N173" s="779"/>
      <c r="O173" s="746"/>
      <c r="P173" s="836">
        <v>0</v>
      </c>
      <c r="Q173" s="836">
        <v>59.0732</v>
      </c>
      <c r="R173" s="840">
        <f>(P173+Q173)/SUM(P172:Q174)</f>
        <v>2.8571428571428567E-2</v>
      </c>
      <c r="S173" s="741"/>
      <c r="T173"/>
      <c r="U173" s="761"/>
      <c r="V173" s="794"/>
      <c r="W173" s="793">
        <v>59.0732</v>
      </c>
      <c r="X173" s="791">
        <v>1.1659869227843452E-2</v>
      </c>
      <c r="Y173" s="794">
        <v>847.45981281076342</v>
      </c>
      <c r="Z173" s="833">
        <v>906.53301281076347</v>
      </c>
      <c r="AA173"/>
      <c r="AB173" s="834"/>
      <c r="AC173" s="836">
        <v>0</v>
      </c>
      <c r="AD173" s="836">
        <v>443.39949999999999</v>
      </c>
      <c r="AE173" s="840">
        <f>(AC173+AD173)/SUM(AC172:AD174)</f>
        <v>8.0891256269261844E-2</v>
      </c>
      <c r="AF173" s="741"/>
      <c r="AG173" s="741"/>
      <c r="AH173" s="737"/>
      <c r="AI173" s="741"/>
      <c r="AJ173" s="793">
        <v>443.39949999999999</v>
      </c>
      <c r="AK173" s="791">
        <v>7.279800959444041E-2</v>
      </c>
      <c r="AL173" s="794">
        <v>846.04075753144184</v>
      </c>
      <c r="AM173" s="794">
        <v>46.528743082691925</v>
      </c>
      <c r="AN173" s="833">
        <v>1335.9690006141338</v>
      </c>
      <c r="AO173"/>
      <c r="AP173" s="746"/>
      <c r="AQ173" s="841">
        <v>522.06448</v>
      </c>
      <c r="AR173" s="774">
        <f>AQ173/SUM(AQ172:AQ174)</f>
        <v>0.48235294117647048</v>
      </c>
      <c r="AS173" s="834"/>
      <c r="AT173" s="834"/>
      <c r="AU173" s="834"/>
      <c r="AV173" s="842">
        <v>179.89510750280715</v>
      </c>
      <c r="AW173" s="774">
        <f>AV173/SUM(AV172:AV174)</f>
        <v>4.4434229271138298E-2</v>
      </c>
      <c r="AX173" s="793">
        <v>701.95958750280715</v>
      </c>
      <c r="AY173" s="791">
        <v>0.10334025951717109</v>
      </c>
      <c r="AZ173" s="794">
        <v>830.99877157063463</v>
      </c>
      <c r="BA173" s="794">
        <v>46.132356897572528</v>
      </c>
      <c r="BB173" s="794">
        <v>105.48118133311444</v>
      </c>
      <c r="BC173" s="835">
        <v>1684.5718973041287</v>
      </c>
      <c r="BE173" s="775"/>
      <c r="BF173" s="775">
        <v>2000</v>
      </c>
      <c r="BG173" s="834"/>
      <c r="BH173" s="834"/>
      <c r="BI173" s="834"/>
      <c r="BJ173" s="834"/>
      <c r="BK173" s="793">
        <f t="shared" si="8"/>
        <v>2000</v>
      </c>
      <c r="BL173" s="791">
        <f t="shared" si="9"/>
        <v>0.16622340425531915</v>
      </c>
      <c r="BM173" s="834">
        <f t="shared" si="10"/>
        <v>936.40741761475249</v>
      </c>
      <c r="BN173" s="794">
        <f t="shared" si="11"/>
        <v>57.006835329767405</v>
      </c>
      <c r="BO173" s="834">
        <f t="shared" si="12"/>
        <v>148.28660747338225</v>
      </c>
      <c r="BP173" s="834">
        <f t="shared" si="13"/>
        <v>166.46113098946202</v>
      </c>
      <c r="BQ173" s="795">
        <f t="shared" si="14"/>
        <v>3308.1619914073644</v>
      </c>
    </row>
    <row r="174" spans="2:74">
      <c r="B174" s="832" t="s">
        <v>744</v>
      </c>
      <c r="C174" s="746"/>
      <c r="D174" s="836">
        <v>41.800000000000004</v>
      </c>
      <c r="E174" s="837">
        <f>D174/(D172+D174)</f>
        <v>0.1</v>
      </c>
      <c r="F174" s="836">
        <v>447</v>
      </c>
      <c r="G174" s="837">
        <f>F174/F178</f>
        <v>0.75</v>
      </c>
      <c r="H174" s="838"/>
      <c r="I174" s="836">
        <v>289.40000000000003</v>
      </c>
      <c r="J174" s="837">
        <f>I174/I178</f>
        <v>0.2</v>
      </c>
      <c r="K174" s="839">
        <v>778.2</v>
      </c>
      <c r="L174" s="791">
        <v>0.22761041240128693</v>
      </c>
      <c r="M174" s="791">
        <v>0.28053352559480893</v>
      </c>
      <c r="N174" s="779"/>
      <c r="O174" s="746"/>
      <c r="P174" s="836">
        <v>472.5856</v>
      </c>
      <c r="Q174" s="836">
        <v>118.1464</v>
      </c>
      <c r="R174" s="840">
        <f>(P174+Q174)/SUM(P172:Q174)</f>
        <v>0.28571428571428564</v>
      </c>
      <c r="S174" s="741"/>
      <c r="T174" s="746"/>
      <c r="U174" s="745">
        <v>2304</v>
      </c>
      <c r="V174" s="741"/>
      <c r="W174" s="793">
        <v>2894.732</v>
      </c>
      <c r="X174" s="791">
        <v>0.57136225174281619</v>
      </c>
      <c r="Y174" s="794">
        <v>679.6446914302428</v>
      </c>
      <c r="Z174" s="833">
        <v>3574.3766914302428</v>
      </c>
      <c r="AA174"/>
      <c r="AB174" s="834"/>
      <c r="AC174" s="836">
        <v>899.55584999999996</v>
      </c>
      <c r="AD174" s="836">
        <v>3271.7515500000004</v>
      </c>
      <c r="AE174" s="840">
        <f>(AC174+AD174)/SUM(AC172:AD174)</f>
        <v>0.76098934678832153</v>
      </c>
      <c r="AF174" s="741"/>
      <c r="AG174" s="838"/>
      <c r="AH174" s="745">
        <v>16</v>
      </c>
      <c r="AI174" s="741"/>
      <c r="AJ174" s="793">
        <v>4187.3074000000006</v>
      </c>
      <c r="AK174" s="791">
        <v>0.68747854763045824</v>
      </c>
      <c r="AL174" s="794">
        <v>678.50663936823628</v>
      </c>
      <c r="AM174" s="794">
        <v>2280.0227771857112</v>
      </c>
      <c r="AN174" s="833">
        <v>7145.8368165539487</v>
      </c>
      <c r="AO174"/>
      <c r="AP174" s="746"/>
      <c r="AQ174" s="841">
        <v>203.73248000000001</v>
      </c>
      <c r="AR174" s="774">
        <f>AQ174/SUM(AQ172:AQ174)</f>
        <v>0.18823529411764703</v>
      </c>
      <c r="AS174" s="834"/>
      <c r="AT174" s="834"/>
      <c r="AU174" s="834"/>
      <c r="AV174" s="842">
        <v>3630.2365934028953</v>
      </c>
      <c r="AW174" s="774">
        <f>AV174/SUM(AV172:AV174)</f>
        <v>0.89667121768291125</v>
      </c>
      <c r="AX174" s="793">
        <v>3833.9690734028954</v>
      </c>
      <c r="AY174" s="791">
        <v>0.56442474193669834</v>
      </c>
      <c r="AZ174" s="794">
        <v>666.44328751096816</v>
      </c>
      <c r="BA174" s="794">
        <v>2260.5988798105386</v>
      </c>
      <c r="BB174" s="794">
        <v>996.12681375800378</v>
      </c>
      <c r="BC174" s="835">
        <v>7757.1380544824051</v>
      </c>
      <c r="BE174" s="775"/>
      <c r="BF174" s="775">
        <v>8000</v>
      </c>
      <c r="BG174" s="834"/>
      <c r="BH174" s="834"/>
      <c r="BI174" s="834"/>
      <c r="BJ174" s="834"/>
      <c r="BK174" s="793">
        <f t="shared" si="8"/>
        <v>8000</v>
      </c>
      <c r="BL174" s="791">
        <f t="shared" si="9"/>
        <v>0.66489361702127658</v>
      </c>
      <c r="BM174" s="834">
        <f t="shared" si="10"/>
        <v>750.978773007472</v>
      </c>
      <c r="BN174" s="794">
        <f t="shared" si="11"/>
        <v>2793.4750521016003</v>
      </c>
      <c r="BO174" s="834">
        <f t="shared" si="12"/>
        <v>1400.3660554289954</v>
      </c>
      <c r="BP174" s="834">
        <f t="shared" si="13"/>
        <v>909.17887510826756</v>
      </c>
      <c r="BQ174" s="795">
        <f t="shared" si="14"/>
        <v>13853.998755646335</v>
      </c>
    </row>
    <row r="175" spans="2:74">
      <c r="B175" s="832" t="s">
        <v>746</v>
      </c>
      <c r="C175" s="794"/>
      <c r="D175" s="760"/>
      <c r="E175" s="760"/>
      <c r="F175" s="760"/>
      <c r="G175" s="760"/>
      <c r="H175" s="794"/>
      <c r="I175" s="760"/>
      <c r="J175" s="760"/>
      <c r="K175" s="844">
        <v>0</v>
      </c>
      <c r="L175" s="791">
        <v>0</v>
      </c>
      <c r="M175" s="791">
        <v>0</v>
      </c>
      <c r="N175" s="779"/>
      <c r="O175" s="746"/>
      <c r="P175" s="760"/>
      <c r="Q175" s="760"/>
      <c r="R175" s="845"/>
      <c r="S175" s="741"/>
      <c r="T175" s="794"/>
      <c r="U175" s="766"/>
      <c r="V175" s="792"/>
      <c r="W175" s="793">
        <v>0</v>
      </c>
      <c r="X175" s="791">
        <v>0</v>
      </c>
      <c r="Y175" s="794">
        <v>0</v>
      </c>
      <c r="Z175" s="833">
        <v>0</v>
      </c>
      <c r="AA175"/>
      <c r="AB175" s="794"/>
      <c r="AC175" s="761"/>
      <c r="AD175" s="760"/>
      <c r="AE175" s="760"/>
      <c r="AF175" s="794"/>
      <c r="AG175" s="794"/>
      <c r="AH175" s="766"/>
      <c r="AI175" s="792"/>
      <c r="AJ175" s="793">
        <v>0</v>
      </c>
      <c r="AK175" s="791">
        <v>0</v>
      </c>
      <c r="AL175" s="794">
        <v>0</v>
      </c>
      <c r="AM175" s="794">
        <v>0</v>
      </c>
      <c r="AN175" s="833">
        <v>0</v>
      </c>
      <c r="AO175"/>
      <c r="AP175" s="794"/>
      <c r="AQ175" s="760"/>
      <c r="AR175" s="760"/>
      <c r="AS175" s="760"/>
      <c r="AT175" s="760"/>
      <c r="AU175" s="792"/>
      <c r="AV175" s="785"/>
      <c r="AW175" s="785"/>
      <c r="AX175" s="793">
        <v>0</v>
      </c>
      <c r="AY175" s="791">
        <v>0</v>
      </c>
      <c r="AZ175" s="794">
        <v>0</v>
      </c>
      <c r="BA175" s="794">
        <v>0</v>
      </c>
      <c r="BB175" s="794">
        <v>0</v>
      </c>
      <c r="BC175" s="835">
        <v>0</v>
      </c>
      <c r="BE175" s="794"/>
      <c r="BF175" s="760"/>
      <c r="BG175" s="760"/>
      <c r="BH175" s="760"/>
      <c r="BI175" s="760"/>
      <c r="BJ175" s="760"/>
      <c r="BK175" s="793">
        <f t="shared" si="8"/>
        <v>0</v>
      </c>
      <c r="BL175" s="791">
        <f t="shared" si="9"/>
        <v>0</v>
      </c>
      <c r="BM175" s="834">
        <f t="shared" si="10"/>
        <v>0</v>
      </c>
      <c r="BN175" s="794">
        <f t="shared" si="11"/>
        <v>0</v>
      </c>
      <c r="BO175" s="834">
        <f t="shared" si="12"/>
        <v>0</v>
      </c>
      <c r="BP175" s="834">
        <f t="shared" si="13"/>
        <v>0</v>
      </c>
      <c r="BQ175" s="795">
        <f t="shared" si="14"/>
        <v>0</v>
      </c>
    </row>
    <row r="176" spans="2:74">
      <c r="B176" s="832" t="s">
        <v>29</v>
      </c>
      <c r="C176" s="794"/>
      <c r="D176" s="794"/>
      <c r="E176" s="794"/>
      <c r="F176" s="794"/>
      <c r="G176" s="794"/>
      <c r="H176" s="794"/>
      <c r="I176" s="794"/>
      <c r="J176" s="746"/>
      <c r="K176" s="783">
        <v>0</v>
      </c>
      <c r="L176" s="784">
        <v>0</v>
      </c>
      <c r="M176" s="791">
        <v>0</v>
      </c>
      <c r="N176" s="779"/>
      <c r="O176" s="794"/>
      <c r="P176" s="794"/>
      <c r="Q176" s="794"/>
      <c r="R176" s="794"/>
      <c r="S176" s="794"/>
      <c r="T176" s="794"/>
      <c r="U176" s="792"/>
      <c r="V176" s="792"/>
      <c r="W176" s="793">
        <v>0</v>
      </c>
      <c r="X176" s="791">
        <v>0</v>
      </c>
      <c r="Y176" s="794">
        <v>0</v>
      </c>
      <c r="Z176" s="833">
        <v>0</v>
      </c>
      <c r="AA176"/>
      <c r="AB176" s="794"/>
      <c r="AC176" s="761"/>
      <c r="AD176" s="794"/>
      <c r="AE176" s="794"/>
      <c r="AF176" s="794"/>
      <c r="AG176" s="794"/>
      <c r="AH176" s="792"/>
      <c r="AI176" s="792"/>
      <c r="AJ176" s="793">
        <v>0</v>
      </c>
      <c r="AK176" s="791">
        <v>0</v>
      </c>
      <c r="AL176" s="794">
        <v>0</v>
      </c>
      <c r="AM176" s="794">
        <v>0</v>
      </c>
      <c r="AN176" s="833">
        <v>0</v>
      </c>
      <c r="AO176"/>
      <c r="AP176" s="794"/>
      <c r="AQ176" s="794"/>
      <c r="AR176" s="794"/>
      <c r="AS176" s="794"/>
      <c r="AT176" s="794"/>
      <c r="AU176" s="792"/>
      <c r="AV176" s="785"/>
      <c r="AW176" s="785"/>
      <c r="AX176" s="793">
        <v>0</v>
      </c>
      <c r="AY176" s="791">
        <v>0</v>
      </c>
      <c r="AZ176" s="794">
        <v>0</v>
      </c>
      <c r="BA176" s="794">
        <v>0</v>
      </c>
      <c r="BB176" s="794">
        <v>0</v>
      </c>
      <c r="BC176" s="835">
        <v>0</v>
      </c>
      <c r="BE176" s="794"/>
      <c r="BF176" s="794"/>
      <c r="BG176" s="794"/>
      <c r="BH176" s="794"/>
      <c r="BI176" s="794"/>
      <c r="BJ176" s="794"/>
      <c r="BK176" s="793">
        <f t="shared" si="8"/>
        <v>0</v>
      </c>
      <c r="BL176" s="791">
        <f t="shared" si="9"/>
        <v>0</v>
      </c>
      <c r="BM176" s="834">
        <f t="shared" si="10"/>
        <v>0</v>
      </c>
      <c r="BN176" s="794">
        <f t="shared" si="11"/>
        <v>0</v>
      </c>
      <c r="BO176" s="834">
        <f t="shared" si="12"/>
        <v>0</v>
      </c>
      <c r="BP176" s="834">
        <f t="shared" si="13"/>
        <v>0</v>
      </c>
      <c r="BQ176" s="795">
        <f t="shared" si="14"/>
        <v>0</v>
      </c>
    </row>
    <row r="177" spans="2:69" ht="15.75" thickBot="1">
      <c r="B177" s="788" t="s">
        <v>30</v>
      </c>
      <c r="C177" s="761"/>
      <c r="D177" s="761"/>
      <c r="E177" s="761"/>
      <c r="F177" s="761"/>
      <c r="G177" s="761"/>
      <c r="H177" s="761"/>
      <c r="I177" s="761"/>
      <c r="J177" s="846"/>
      <c r="K177" s="783">
        <v>0</v>
      </c>
      <c r="L177" s="784">
        <v>0</v>
      </c>
      <c r="M177" s="791">
        <v>0</v>
      </c>
      <c r="N177" s="779"/>
      <c r="O177" s="761"/>
      <c r="P177" s="761"/>
      <c r="Q177" s="794"/>
      <c r="R177" s="794"/>
      <c r="S177" s="794"/>
      <c r="T177" s="794"/>
      <c r="U177" s="792"/>
      <c r="V177" s="792"/>
      <c r="W177" s="793">
        <v>0</v>
      </c>
      <c r="X177" s="791">
        <v>0</v>
      </c>
      <c r="Y177" s="794">
        <v>0</v>
      </c>
      <c r="Z177" s="833">
        <v>0</v>
      </c>
      <c r="AA177"/>
      <c r="AB177" s="761"/>
      <c r="AC177" s="761"/>
      <c r="AD177" s="761"/>
      <c r="AE177" s="761"/>
      <c r="AF177" s="761"/>
      <c r="AG177" s="761"/>
      <c r="AH177" s="792"/>
      <c r="AI177" s="792"/>
      <c r="AJ177" s="793">
        <v>0</v>
      </c>
      <c r="AK177" s="791">
        <v>0</v>
      </c>
      <c r="AL177" s="794">
        <v>0</v>
      </c>
      <c r="AM177" s="794">
        <v>0</v>
      </c>
      <c r="AN177" s="833">
        <v>0</v>
      </c>
      <c r="AO177"/>
      <c r="AP177" s="761"/>
      <c r="AQ177" s="761"/>
      <c r="AR177" s="761"/>
      <c r="AS177" s="761"/>
      <c r="AT177" s="761"/>
      <c r="AU177" s="796"/>
      <c r="AV177" s="797"/>
      <c r="AW177" s="798"/>
      <c r="AX177" s="793">
        <v>0</v>
      </c>
      <c r="AY177" s="791">
        <v>0</v>
      </c>
      <c r="AZ177" s="794">
        <v>0</v>
      </c>
      <c r="BA177" s="794">
        <v>0</v>
      </c>
      <c r="BB177" s="794">
        <v>0</v>
      </c>
      <c r="BC177" s="835">
        <v>0</v>
      </c>
      <c r="BE177" s="761"/>
      <c r="BF177" s="761"/>
      <c r="BG177" s="761"/>
      <c r="BH177" s="761"/>
      <c r="BI177" s="761"/>
      <c r="BJ177" s="761"/>
      <c r="BK177" s="793">
        <f t="shared" si="8"/>
        <v>0</v>
      </c>
      <c r="BL177" s="791">
        <f t="shared" si="9"/>
        <v>0</v>
      </c>
      <c r="BM177" s="834">
        <f t="shared" si="10"/>
        <v>0</v>
      </c>
      <c r="BN177" s="794">
        <f t="shared" si="11"/>
        <v>0</v>
      </c>
      <c r="BO177" s="834">
        <f t="shared" si="12"/>
        <v>0</v>
      </c>
      <c r="BP177" s="834">
        <f t="shared" si="13"/>
        <v>0</v>
      </c>
      <c r="BQ177" s="795">
        <f t="shared" si="14"/>
        <v>0</v>
      </c>
    </row>
    <row r="178" spans="2:69" ht="15.75" thickBot="1">
      <c r="B178" s="803" t="s">
        <v>25</v>
      </c>
      <c r="C178" s="804">
        <v>645</v>
      </c>
      <c r="D178" s="805">
        <v>731</v>
      </c>
      <c r="E178" s="847"/>
      <c r="F178" s="805">
        <v>596</v>
      </c>
      <c r="G178" s="847"/>
      <c r="H178" s="847">
        <v>0</v>
      </c>
      <c r="I178" s="805">
        <v>1447</v>
      </c>
      <c r="J178" s="848"/>
      <c r="K178" s="849">
        <v>3419</v>
      </c>
      <c r="L178" s="809">
        <v>1</v>
      </c>
      <c r="M178" s="809">
        <v>1</v>
      </c>
      <c r="N178" s="779"/>
      <c r="O178" s="810">
        <v>294</v>
      </c>
      <c r="P178" s="810">
        <v>1713.1228000000001</v>
      </c>
      <c r="Q178" s="810">
        <v>649.80520000000001</v>
      </c>
      <c r="R178" s="811"/>
      <c r="S178" s="810">
        <v>0</v>
      </c>
      <c r="T178" s="810">
        <v>1.0149999999999999</v>
      </c>
      <c r="U178" s="810">
        <v>2304</v>
      </c>
      <c r="V178" s="810">
        <v>104.426</v>
      </c>
      <c r="W178" s="812">
        <v>5066.3689999999997</v>
      </c>
      <c r="X178" s="813">
        <v>1</v>
      </c>
      <c r="Y178" s="850">
        <v>2986.0000000000005</v>
      </c>
      <c r="Z178" s="851">
        <v>8052.3690000000006</v>
      </c>
      <c r="AA178"/>
      <c r="AB178" s="804">
        <v>327.73200000000003</v>
      </c>
      <c r="AC178" s="804">
        <v>1819.1907999999999</v>
      </c>
      <c r="AD178" s="804">
        <v>3873.8962000000001</v>
      </c>
      <c r="AE178" s="852"/>
      <c r="AF178" s="804">
        <v>0</v>
      </c>
      <c r="AG178" s="852">
        <v>0</v>
      </c>
      <c r="AH178" s="804">
        <v>16</v>
      </c>
      <c r="AI178" s="852">
        <v>54</v>
      </c>
      <c r="AJ178" s="812">
        <v>6090.8190000000004</v>
      </c>
      <c r="AK178" s="813">
        <v>1</v>
      </c>
      <c r="AL178" s="850">
        <v>2981</v>
      </c>
      <c r="AM178" s="850">
        <v>3990.5029956581802</v>
      </c>
      <c r="AN178" s="851">
        <v>13062.321995658182</v>
      </c>
      <c r="AO178"/>
      <c r="AP178" s="804">
        <v>722.03</v>
      </c>
      <c r="AQ178" s="804">
        <v>1273.328</v>
      </c>
      <c r="AR178" s="852"/>
      <c r="AS178" s="852">
        <v>0</v>
      </c>
      <c r="AT178" s="815">
        <v>1.4179999999999999</v>
      </c>
      <c r="AU178" s="815">
        <v>688.42399999999998</v>
      </c>
      <c r="AV178" s="853">
        <v>4107.5020000000004</v>
      </c>
      <c r="AW178" s="853"/>
      <c r="AX178" s="812">
        <v>6792.7020000000011</v>
      </c>
      <c r="AY178" s="813">
        <v>1</v>
      </c>
      <c r="AZ178" s="850">
        <v>2928</v>
      </c>
      <c r="BA178" s="850">
        <v>3956.5072297217284</v>
      </c>
      <c r="BB178" s="850">
        <v>1448.9569415531114</v>
      </c>
      <c r="BC178" s="850">
        <v>15126.166171274839</v>
      </c>
      <c r="BE178" s="852">
        <f t="shared" ref="BE178:BQ178" si="15">SUM(BE170:BE177)</f>
        <v>532</v>
      </c>
      <c r="BF178" s="852">
        <f t="shared" si="15"/>
        <v>11500</v>
      </c>
      <c r="BG178" s="852">
        <f t="shared" si="15"/>
        <v>0</v>
      </c>
      <c r="BH178" s="853">
        <f t="shared" si="15"/>
        <v>0</v>
      </c>
      <c r="BI178" s="853">
        <f t="shared" si="15"/>
        <v>0</v>
      </c>
      <c r="BJ178" s="853">
        <f t="shared" si="15"/>
        <v>0</v>
      </c>
      <c r="BK178" s="812">
        <f t="shared" si="15"/>
        <v>12032</v>
      </c>
      <c r="BL178" s="813">
        <f t="shared" si="15"/>
        <v>1</v>
      </c>
      <c r="BM178" s="850">
        <f t="shared" si="15"/>
        <v>3299.4042982684996</v>
      </c>
      <c r="BN178" s="850">
        <f t="shared" si="15"/>
        <v>4889.1487730957251</v>
      </c>
      <c r="BO178" s="850">
        <f t="shared" si="15"/>
        <v>2036.9596407853835</v>
      </c>
      <c r="BP178" s="850">
        <f t="shared" si="15"/>
        <v>1610.8062024152623</v>
      </c>
      <c r="BQ178" s="850">
        <f t="shared" si="15"/>
        <v>23868.318914564872</v>
      </c>
    </row>
    <row r="179" spans="2:69">
      <c r="D179" s="1184"/>
      <c r="E179" s="1184"/>
      <c r="F179" s="1184"/>
      <c r="G179" s="1184"/>
      <c r="I179" s="854"/>
      <c r="J179" s="854"/>
      <c r="K179" s="854"/>
      <c r="L179" s="855" t="s">
        <v>757</v>
      </c>
      <c r="M179" s="856">
        <v>12792773</v>
      </c>
      <c r="N179" s="821"/>
      <c r="O179" s="822"/>
      <c r="P179" s="822"/>
      <c r="Q179" s="821"/>
      <c r="R179" s="821"/>
      <c r="S179" s="821"/>
      <c r="T179" s="821"/>
      <c r="U179" s="821"/>
      <c r="V179" s="821"/>
      <c r="W179" s="822"/>
      <c r="X179" s="823" t="s">
        <v>751</v>
      </c>
      <c r="Y179" s="824">
        <v>0.87335478210002926</v>
      </c>
      <c r="Z179"/>
      <c r="AA179"/>
      <c r="AB179"/>
      <c r="AC179"/>
      <c r="AD179"/>
      <c r="AE179"/>
      <c r="AF179"/>
      <c r="AG179"/>
      <c r="AH179"/>
      <c r="AI179"/>
      <c r="AJ179" s="822"/>
      <c r="AK179" s="823" t="s">
        <v>751</v>
      </c>
      <c r="AL179" s="824">
        <v>0.87189236618894406</v>
      </c>
      <c r="AM179" s="824">
        <v>0.78764554963489242</v>
      </c>
      <c r="AN179"/>
      <c r="AO179"/>
      <c r="AP179"/>
      <c r="AQ179"/>
      <c r="AR179"/>
      <c r="AS179"/>
      <c r="AT179"/>
      <c r="AU179"/>
      <c r="AV179"/>
      <c r="AW179"/>
      <c r="AX179" s="857">
        <v>11683</v>
      </c>
      <c r="AY179" s="823" t="s">
        <v>751</v>
      </c>
      <c r="AZ179" s="824">
        <v>0.85639075753144189</v>
      </c>
      <c r="BA179" s="824">
        <v>0.78093546477205444</v>
      </c>
      <c r="BB179" s="824">
        <v>0.2378919717616155</v>
      </c>
      <c r="BC179"/>
      <c r="BE179"/>
      <c r="BF179"/>
      <c r="BG179"/>
      <c r="BH179"/>
      <c r="BI179"/>
      <c r="BJ179"/>
      <c r="BK179" s="858"/>
      <c r="BL179" s="823" t="s">
        <v>751</v>
      </c>
      <c r="BM179" s="824">
        <f>I273</f>
        <v>0.96502026857809298</v>
      </c>
      <c r="BN179" s="824">
        <f>I274</f>
        <v>0.33443115626738923</v>
      </c>
      <c r="BO179" s="824">
        <f>I275</f>
        <v>0.23713776968506231</v>
      </c>
      <c r="BP179" s="824">
        <f>I276</f>
        <v>0.49912485449137151</v>
      </c>
      <c r="BQ179"/>
    </row>
    <row r="180" spans="2:69">
      <c r="I180" s="854"/>
      <c r="J180" s="854"/>
      <c r="K180" s="854"/>
      <c r="L180" s="855" t="s">
        <v>758</v>
      </c>
      <c r="M180" s="856">
        <v>2774</v>
      </c>
      <c r="N180" s="821"/>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row>
    <row r="181" spans="2:69">
      <c r="B181" s="859" t="s">
        <v>759</v>
      </c>
      <c r="C181" s="860"/>
      <c r="D181" s="860"/>
      <c r="E181" s="860"/>
      <c r="F181" s="860"/>
      <c r="G181" s="860"/>
      <c r="H181" s="860"/>
      <c r="I181" s="860"/>
      <c r="J181" s="860"/>
      <c r="K181" s="860"/>
      <c r="L181" s="861"/>
      <c r="M181" s="862"/>
      <c r="N181" s="860"/>
      <c r="O181" s="860"/>
      <c r="P181" s="860"/>
      <c r="Q181" s="860"/>
      <c r="R181" s="860"/>
      <c r="S181" s="860"/>
      <c r="T181" s="860"/>
      <c r="U181" s="860"/>
      <c r="V181" s="821"/>
      <c r="W181" s="821"/>
      <c r="X181" s="821"/>
      <c r="Y181" s="821"/>
      <c r="Z181" s="821"/>
      <c r="AA181" s="821"/>
      <c r="AB181" s="821"/>
      <c r="AC181" s="821"/>
      <c r="AD181" s="821"/>
      <c r="AE181" s="821"/>
      <c r="AF181" s="821"/>
      <c r="AG181" s="821"/>
      <c r="AH181" s="821"/>
      <c r="AI181" s="821"/>
      <c r="AJ181" s="821"/>
      <c r="AK181" s="821"/>
      <c r="AL181" s="821"/>
      <c r="AM181" s="821"/>
      <c r="AN181" s="821"/>
      <c r="AO181" s="821"/>
      <c r="AP181" s="821"/>
      <c r="AQ181" s="821"/>
      <c r="AR181" s="821"/>
      <c r="AS181" s="821"/>
      <c r="AT181" s="821"/>
      <c r="AU181" s="821"/>
      <c r="AV181" s="821"/>
      <c r="AW181" s="821"/>
      <c r="AX181" s="779"/>
      <c r="AY181" s="821"/>
      <c r="AZ181" s="821"/>
      <c r="BA181" s="821"/>
      <c r="BB181" s="821"/>
      <c r="BC181" s="821"/>
    </row>
    <row r="182" spans="2:69" ht="15.75" thickBot="1">
      <c r="B182" s="863"/>
      <c r="C182"/>
      <c r="D182"/>
      <c r="E182"/>
      <c r="F182"/>
      <c r="G182"/>
      <c r="H182"/>
      <c r="I182"/>
      <c r="J182"/>
      <c r="K182"/>
      <c r="L182"/>
      <c r="M182"/>
      <c r="N182" s="821"/>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row>
    <row r="183" spans="2:69" ht="15.75" thickBot="1">
      <c r="B183" s="864" t="s">
        <v>760</v>
      </c>
      <c r="C183" s="1271" t="s">
        <v>761</v>
      </c>
      <c r="D183" s="1272"/>
      <c r="E183" s="865"/>
      <c r="F183" s="1273" t="s">
        <v>762</v>
      </c>
      <c r="G183" s="1274"/>
      <c r="H183" s="1275"/>
      <c r="I183" s="1271" t="s">
        <v>763</v>
      </c>
      <c r="J183" s="1276"/>
      <c r="K183" s="1272"/>
      <c r="L183"/>
      <c r="M183"/>
      <c r="N183" s="821"/>
      <c r="O183" s="866"/>
      <c r="P183" s="866"/>
      <c r="Q183" s="866"/>
      <c r="R183" s="866"/>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row>
    <row r="184" spans="2:69" ht="75.75" thickBot="1">
      <c r="B184" s="864" t="s">
        <v>210</v>
      </c>
      <c r="C184" s="867" t="s">
        <v>764</v>
      </c>
      <c r="D184" s="867" t="s">
        <v>765</v>
      </c>
      <c r="E184" s="867"/>
      <c r="F184" s="868" t="s">
        <v>764</v>
      </c>
      <c r="G184" s="868"/>
      <c r="H184" s="868" t="s">
        <v>765</v>
      </c>
      <c r="I184" s="867" t="s">
        <v>766</v>
      </c>
      <c r="J184" s="867"/>
      <c r="K184" s="867" t="s">
        <v>767</v>
      </c>
      <c r="L184"/>
      <c r="M184"/>
      <c r="N184" s="821"/>
      <c r="O184" s="866"/>
      <c r="P184" s="866"/>
      <c r="Q184" s="866"/>
      <c r="R184" s="866"/>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row>
    <row r="185" spans="2:69" ht="15.75" thickBot="1">
      <c r="B185" s="869" t="s">
        <v>706</v>
      </c>
      <c r="C185" s="870">
        <v>992</v>
      </c>
      <c r="D185" s="871">
        <v>2503429</v>
      </c>
      <c r="E185" s="871"/>
      <c r="F185" s="872">
        <v>645</v>
      </c>
      <c r="G185" s="872"/>
      <c r="H185" s="873">
        <v>1613390</v>
      </c>
      <c r="I185" s="870">
        <v>519</v>
      </c>
      <c r="J185" s="870"/>
      <c r="K185" s="871">
        <v>6451825</v>
      </c>
      <c r="L185"/>
      <c r="M185"/>
      <c r="N185" s="821"/>
      <c r="O185" s="874"/>
      <c r="P185" s="866"/>
      <c r="Q185" s="866"/>
      <c r="R185" s="866"/>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row>
    <row r="186" spans="2:69" ht="15.75" thickBot="1">
      <c r="B186" s="869" t="s">
        <v>707</v>
      </c>
      <c r="C186" s="870">
        <v>848</v>
      </c>
      <c r="D186" s="871">
        <v>1573434</v>
      </c>
      <c r="E186" s="871"/>
      <c r="F186" s="872">
        <v>731</v>
      </c>
      <c r="G186" s="872"/>
      <c r="H186" s="873">
        <v>1340190</v>
      </c>
      <c r="I186" s="870">
        <v>367</v>
      </c>
      <c r="J186" s="870"/>
      <c r="K186" s="871">
        <v>5148720</v>
      </c>
      <c r="L186"/>
      <c r="M186"/>
      <c r="N186" s="821"/>
      <c r="O186" s="875"/>
      <c r="P186" s="866"/>
      <c r="Q186" s="866"/>
      <c r="R186" s="86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row>
    <row r="187" spans="2:69" ht="15.75" thickBot="1">
      <c r="B187" s="869" t="s">
        <v>708</v>
      </c>
      <c r="C187" s="870">
        <v>836</v>
      </c>
      <c r="D187" s="871">
        <v>4941627</v>
      </c>
      <c r="E187" s="871"/>
      <c r="F187" s="872">
        <v>596</v>
      </c>
      <c r="G187" s="872"/>
      <c r="H187" s="873">
        <v>3704027</v>
      </c>
      <c r="I187" s="870">
        <v>596</v>
      </c>
      <c r="J187" s="870"/>
      <c r="K187" s="871">
        <v>14816107</v>
      </c>
      <c r="L187"/>
      <c r="M187"/>
      <c r="N187" s="821"/>
      <c r="O187" s="875"/>
      <c r="P187" s="866"/>
      <c r="Q187" s="876"/>
      <c r="R187" s="876"/>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row>
    <row r="188" spans="2:69" ht="15.75" thickBot="1">
      <c r="B188" s="869" t="s">
        <v>709</v>
      </c>
      <c r="C188" s="870">
        <v>0</v>
      </c>
      <c r="D188" s="870">
        <v>0</v>
      </c>
      <c r="E188" s="870"/>
      <c r="F188" s="872">
        <v>0</v>
      </c>
      <c r="G188" s="872"/>
      <c r="H188" s="872">
        <v>0</v>
      </c>
      <c r="I188" s="870">
        <v>0</v>
      </c>
      <c r="J188" s="870"/>
      <c r="K188" s="870">
        <v>0</v>
      </c>
      <c r="L188"/>
      <c r="M188"/>
      <c r="N188" s="821"/>
      <c r="O188" s="877"/>
      <c r="P188" s="866"/>
      <c r="Q188" s="876"/>
      <c r="R188" s="876"/>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row>
    <row r="189" spans="2:69" ht="15.75" thickBot="1">
      <c r="B189" s="869" t="s">
        <v>710</v>
      </c>
      <c r="C189" s="871">
        <v>2787</v>
      </c>
      <c r="D189" s="871">
        <v>14917506</v>
      </c>
      <c r="E189" s="871"/>
      <c r="F189" s="873">
        <v>1447</v>
      </c>
      <c r="G189" s="873"/>
      <c r="H189" s="873">
        <v>7748556</v>
      </c>
      <c r="I189" s="871">
        <v>1447</v>
      </c>
      <c r="J189" s="871"/>
      <c r="K189" s="871">
        <v>30994225</v>
      </c>
      <c r="L189"/>
      <c r="M189"/>
      <c r="N189" s="821"/>
      <c r="O189" s="866"/>
      <c r="P189" s="866"/>
      <c r="Q189" s="876"/>
      <c r="R189" s="876"/>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row>
    <row r="190" spans="2:69" ht="15.75" thickBot="1">
      <c r="B190" s="878" t="s">
        <v>768</v>
      </c>
      <c r="C190" s="879">
        <v>5463</v>
      </c>
      <c r="D190" s="879">
        <v>23935996</v>
      </c>
      <c r="E190" s="879"/>
      <c r="F190" s="880">
        <v>3418</v>
      </c>
      <c r="G190" s="880"/>
      <c r="H190" s="880">
        <v>14406163</v>
      </c>
      <c r="I190" s="879">
        <v>2928</v>
      </c>
      <c r="J190" s="879"/>
      <c r="K190" s="879">
        <v>57410878</v>
      </c>
      <c r="L190"/>
      <c r="M190"/>
      <c r="N190" s="821"/>
      <c r="O190" s="866"/>
      <c r="P190" s="866"/>
      <c r="Q190" s="876"/>
      <c r="R190" s="876"/>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row>
    <row r="191" spans="2:69" ht="15.75" thickBot="1">
      <c r="B191" s="881" t="s">
        <v>769</v>
      </c>
      <c r="C191" s="882"/>
      <c r="D191" s="882"/>
      <c r="E191" s="882"/>
      <c r="F191" s="882"/>
      <c r="G191" s="882"/>
      <c r="H191" s="882"/>
      <c r="I191" s="882"/>
      <c r="J191" s="882"/>
      <c r="K191" s="882"/>
      <c r="L191"/>
      <c r="M191"/>
      <c r="N191" s="82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row>
    <row r="192" spans="2:69" ht="15.75" thickBot="1">
      <c r="B192" s="883" t="s">
        <v>770</v>
      </c>
      <c r="C192" s="1271" t="s">
        <v>761</v>
      </c>
      <c r="D192" s="1272"/>
      <c r="E192" s="865"/>
      <c r="F192" s="1277" t="s">
        <v>762</v>
      </c>
      <c r="G192" s="1278"/>
      <c r="H192" s="1279"/>
      <c r="I192" s="1271" t="s">
        <v>763</v>
      </c>
      <c r="J192" s="1276"/>
      <c r="K192" s="1272"/>
      <c r="L192"/>
      <c r="M192"/>
      <c r="N192" s="821"/>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row>
    <row r="193" spans="2:55" ht="75.75" thickBot="1">
      <c r="B193" s="883" t="s">
        <v>210</v>
      </c>
      <c r="C193" s="867" t="s">
        <v>764</v>
      </c>
      <c r="D193" s="867" t="s">
        <v>765</v>
      </c>
      <c r="E193" s="867"/>
      <c r="F193" s="884" t="s">
        <v>764</v>
      </c>
      <c r="G193" s="884"/>
      <c r="H193" s="884" t="s">
        <v>765</v>
      </c>
      <c r="I193" s="867" t="s">
        <v>766</v>
      </c>
      <c r="J193" s="867"/>
      <c r="K193" s="867" t="s">
        <v>767</v>
      </c>
      <c r="L193"/>
      <c r="M193"/>
      <c r="N193" s="821"/>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row>
    <row r="194" spans="2:55" ht="15.75" thickBot="1">
      <c r="B194" s="869" t="s">
        <v>706</v>
      </c>
      <c r="C194" s="885">
        <v>584.47007831143708</v>
      </c>
      <c r="D194" s="885">
        <v>1566827.4421687899</v>
      </c>
      <c r="E194" s="885"/>
      <c r="F194" s="885">
        <v>294.45800000000003</v>
      </c>
      <c r="G194" s="885"/>
      <c r="H194" s="885">
        <v>876211.71900000004</v>
      </c>
      <c r="I194" s="885">
        <v>813</v>
      </c>
      <c r="J194" s="885"/>
      <c r="K194" s="885">
        <v>9080460</v>
      </c>
      <c r="L194"/>
      <c r="M194"/>
      <c r="N194" s="821"/>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row>
    <row r="195" spans="2:55" ht="15.75" thickBot="1">
      <c r="B195" s="869" t="s">
        <v>707</v>
      </c>
      <c r="C195" s="886">
        <v>2705.44347479716</v>
      </c>
      <c r="D195" s="886">
        <v>7560945.2135912096</v>
      </c>
      <c r="E195" s="886"/>
      <c r="F195" s="886">
        <v>2362.9279999999999</v>
      </c>
      <c r="G195" s="886"/>
      <c r="H195" s="886">
        <v>6000059.9970000004</v>
      </c>
      <c r="I195" s="886">
        <v>1623</v>
      </c>
      <c r="J195" s="886"/>
      <c r="K195" s="886">
        <v>22970130</v>
      </c>
      <c r="L195"/>
      <c r="M195"/>
      <c r="N195" s="821"/>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row>
    <row r="196" spans="2:55" ht="15.75" thickBot="1">
      <c r="B196" s="869" t="s">
        <v>708</v>
      </c>
      <c r="C196" s="887">
        <v>0</v>
      </c>
      <c r="D196" s="887">
        <v>0</v>
      </c>
      <c r="E196" s="887"/>
      <c r="F196" s="887">
        <v>0</v>
      </c>
      <c r="G196" s="887"/>
      <c r="H196" s="887">
        <v>0</v>
      </c>
      <c r="I196" s="887">
        <v>596</v>
      </c>
      <c r="J196" s="887"/>
      <c r="K196" s="887">
        <v>14816107</v>
      </c>
      <c r="L196"/>
      <c r="M196"/>
      <c r="N196" s="821"/>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row>
    <row r="197" spans="2:55" ht="15.75" thickBot="1">
      <c r="B197" s="869" t="s">
        <v>709</v>
      </c>
      <c r="C197" s="888">
        <v>0</v>
      </c>
      <c r="D197" s="888">
        <v>0</v>
      </c>
      <c r="E197" s="888"/>
      <c r="F197" s="888">
        <v>0</v>
      </c>
      <c r="G197" s="888"/>
      <c r="H197" s="888">
        <v>0</v>
      </c>
      <c r="I197" s="888">
        <v>0</v>
      </c>
      <c r="J197" s="888"/>
      <c r="K197" s="888">
        <v>0</v>
      </c>
      <c r="L197"/>
      <c r="M197"/>
      <c r="N197" s="821"/>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row>
    <row r="198" spans="2:55" ht="15.75" thickBot="1">
      <c r="B198" s="869" t="s">
        <v>710</v>
      </c>
      <c r="C198" s="889">
        <v>1.0151086857340901</v>
      </c>
      <c r="D198" s="889">
        <v>983.47412611628101</v>
      </c>
      <c r="E198" s="889"/>
      <c r="F198" s="889">
        <v>1.0149999999999999</v>
      </c>
      <c r="G198" s="889"/>
      <c r="H198" s="889">
        <v>983.47400000000005</v>
      </c>
      <c r="I198" s="889">
        <v>1448</v>
      </c>
      <c r="J198" s="889"/>
      <c r="K198" s="889">
        <v>30997176</v>
      </c>
      <c r="L198"/>
      <c r="M198"/>
      <c r="N198" s="821"/>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row>
    <row r="199" spans="2:55" ht="15.75" thickBot="1">
      <c r="B199" s="869" t="s">
        <v>713</v>
      </c>
      <c r="C199" s="890">
        <v>2304</v>
      </c>
      <c r="D199" s="890">
        <v>1188362</v>
      </c>
      <c r="E199" s="890"/>
      <c r="F199" s="890">
        <v>2304</v>
      </c>
      <c r="G199" s="890"/>
      <c r="H199" s="890">
        <v>1188362</v>
      </c>
      <c r="I199" s="890">
        <v>2304</v>
      </c>
      <c r="J199" s="890"/>
      <c r="K199" s="890">
        <v>3565086</v>
      </c>
      <c r="L199"/>
      <c r="M199"/>
      <c r="N199" s="821"/>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row>
    <row r="200" spans="2:55" ht="15.75" thickBot="1">
      <c r="B200" s="869" t="s">
        <v>714</v>
      </c>
      <c r="C200" s="891">
        <v>161.499806448182</v>
      </c>
      <c r="D200" s="891">
        <v>1226037.8636550698</v>
      </c>
      <c r="E200" s="891"/>
      <c r="F200" s="891">
        <v>104.426</v>
      </c>
      <c r="G200" s="891"/>
      <c r="H200" s="891">
        <v>883017.66399999999</v>
      </c>
      <c r="I200" s="891">
        <v>102</v>
      </c>
      <c r="J200" s="891"/>
      <c r="K200" s="891">
        <v>3524672</v>
      </c>
      <c r="L200"/>
      <c r="M200"/>
      <c r="N200" s="821"/>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row>
    <row r="201" spans="2:55" ht="15.75" thickBot="1">
      <c r="B201" s="878" t="s">
        <v>768</v>
      </c>
      <c r="C201" s="880">
        <v>5756.4284682425196</v>
      </c>
      <c r="D201" s="880">
        <v>11543155.9935412</v>
      </c>
      <c r="E201" s="880"/>
      <c r="F201" s="880">
        <v>5066.8270000000002</v>
      </c>
      <c r="G201" s="880"/>
      <c r="H201" s="880">
        <v>8948634.8540000003</v>
      </c>
      <c r="I201" s="880">
        <v>6886</v>
      </c>
      <c r="J201" s="880"/>
      <c r="K201" s="880">
        <v>84953631</v>
      </c>
      <c r="L201"/>
      <c r="M201"/>
      <c r="N201" s="82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row>
    <row r="202" spans="2:55" ht="15.75" thickBot="1">
      <c r="B202" s="883" t="s">
        <v>771</v>
      </c>
      <c r="C202" s="1271" t="s">
        <v>761</v>
      </c>
      <c r="D202" s="1272"/>
      <c r="E202" s="865"/>
      <c r="F202" s="1277" t="s">
        <v>762</v>
      </c>
      <c r="G202" s="1278"/>
      <c r="H202" s="1279"/>
      <c r="I202" s="1271" t="s">
        <v>763</v>
      </c>
      <c r="J202" s="1276"/>
      <c r="K202" s="1272"/>
      <c r="L202"/>
      <c r="M202"/>
      <c r="N202" s="821"/>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row>
    <row r="203" spans="2:55" ht="75.75" thickBot="1">
      <c r="B203" s="883" t="s">
        <v>210</v>
      </c>
      <c r="C203" s="867" t="s">
        <v>764</v>
      </c>
      <c r="D203" s="867" t="s">
        <v>765</v>
      </c>
      <c r="E203" s="867"/>
      <c r="F203" s="884" t="s">
        <v>764</v>
      </c>
      <c r="G203" s="884"/>
      <c r="H203" s="884" t="s">
        <v>765</v>
      </c>
      <c r="I203" s="867" t="s">
        <v>766</v>
      </c>
      <c r="J203" s="867"/>
      <c r="K203" s="867" t="s">
        <v>767</v>
      </c>
      <c r="L203"/>
      <c r="M203"/>
      <c r="N203" s="821"/>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row>
    <row r="204" spans="2:55" ht="15.75" thickBot="1">
      <c r="B204" s="869" t="s">
        <v>706</v>
      </c>
      <c r="C204" s="885">
        <v>661.20594940005765</v>
      </c>
      <c r="D204" s="885">
        <v>1493856.9802036516</v>
      </c>
      <c r="E204" s="885"/>
      <c r="F204" s="885">
        <v>327.73200000000003</v>
      </c>
      <c r="G204" s="885"/>
      <c r="H204" s="885">
        <v>835414.45600000001</v>
      </c>
      <c r="I204" s="885">
        <v>1141.0360000000001</v>
      </c>
      <c r="J204" s="885"/>
      <c r="K204" s="885">
        <v>10751289.218</v>
      </c>
      <c r="L204"/>
      <c r="M204"/>
      <c r="N204" s="821"/>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row>
    <row r="205" spans="2:55" ht="15.75" thickBot="1">
      <c r="B205" s="869" t="s">
        <v>707</v>
      </c>
      <c r="C205" s="886">
        <v>2563.7563040210002</v>
      </c>
      <c r="D205" s="886">
        <v>9904019.8686459642</v>
      </c>
      <c r="E205" s="886"/>
      <c r="F205" s="886">
        <v>2116.6019999999999</v>
      </c>
      <c r="G205" s="886"/>
      <c r="H205" s="886">
        <v>6831421.75</v>
      </c>
      <c r="I205" s="886">
        <v>2674.1179999999999</v>
      </c>
      <c r="J205" s="886"/>
      <c r="K205" s="886">
        <v>36614201.673</v>
      </c>
      <c r="L205"/>
      <c r="M205"/>
      <c r="N205" s="821"/>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row>
    <row r="206" spans="2:55" ht="15.75" thickBot="1">
      <c r="B206" s="869" t="s">
        <v>708</v>
      </c>
      <c r="C206" s="887">
        <v>3576</v>
      </c>
      <c r="D206" s="887">
        <v>81439</v>
      </c>
      <c r="E206" s="887"/>
      <c r="F206" s="887">
        <v>3576.4850000000001</v>
      </c>
      <c r="G206" s="887"/>
      <c r="H206" s="887">
        <v>81438.759999999995</v>
      </c>
      <c r="I206" s="887">
        <v>595.52700000000004</v>
      </c>
      <c r="J206" s="887"/>
      <c r="K206" s="887">
        <v>14897545.903999999</v>
      </c>
      <c r="L206"/>
      <c r="M206"/>
      <c r="N206" s="821"/>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row>
    <row r="207" spans="2:55" ht="15.75" thickBot="1">
      <c r="B207" s="869" t="s">
        <v>709</v>
      </c>
      <c r="C207" s="888">
        <v>0</v>
      </c>
      <c r="D207" s="888">
        <v>0</v>
      </c>
      <c r="E207" s="888"/>
      <c r="F207" s="888">
        <v>0</v>
      </c>
      <c r="G207" s="888"/>
      <c r="H207" s="888">
        <v>0</v>
      </c>
      <c r="I207" s="888">
        <v>0</v>
      </c>
      <c r="J207" s="888"/>
      <c r="K207" s="888">
        <v>0</v>
      </c>
      <c r="L207"/>
      <c r="M207"/>
      <c r="N207" s="821"/>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row>
    <row r="208" spans="2:55" ht="15.75" thickBot="1">
      <c r="B208" s="869" t="s">
        <v>710</v>
      </c>
      <c r="C208" s="889">
        <v>0</v>
      </c>
      <c r="D208" s="889">
        <v>0</v>
      </c>
      <c r="E208" s="889"/>
      <c r="F208" s="889">
        <v>0</v>
      </c>
      <c r="G208" s="889"/>
      <c r="H208" s="889">
        <v>0</v>
      </c>
      <c r="I208" s="889">
        <v>1448.134</v>
      </c>
      <c r="J208" s="889"/>
      <c r="K208" s="889">
        <v>30997175.686000001</v>
      </c>
      <c r="L208"/>
      <c r="M208"/>
      <c r="N208" s="821"/>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row>
    <row r="209" spans="2:55" ht="15.75" thickBot="1">
      <c r="B209" s="869" t="s">
        <v>713</v>
      </c>
      <c r="C209" s="890">
        <v>16</v>
      </c>
      <c r="D209" s="890">
        <v>96000</v>
      </c>
      <c r="E209" s="890"/>
      <c r="F209" s="890">
        <v>16</v>
      </c>
      <c r="G209" s="890"/>
      <c r="H209" s="890">
        <v>96000</v>
      </c>
      <c r="I209" s="890">
        <v>2320</v>
      </c>
      <c r="J209" s="890"/>
      <c r="K209" s="890">
        <v>3757086</v>
      </c>
      <c r="L209"/>
      <c r="M209"/>
      <c r="N209" s="821"/>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row>
    <row r="210" spans="2:55" ht="15.75" thickBot="1">
      <c r="B210" s="869" t="s">
        <v>714</v>
      </c>
      <c r="C210" s="891">
        <v>71.68870124484431</v>
      </c>
      <c r="D210" s="891">
        <v>321642.41378574085</v>
      </c>
      <c r="E210" s="891"/>
      <c r="F210" s="891">
        <v>54</v>
      </c>
      <c r="G210" s="891"/>
      <c r="H210" s="891">
        <v>257547.83499999999</v>
      </c>
      <c r="I210" s="891">
        <v>155.62799999999999</v>
      </c>
      <c r="J210" s="891"/>
      <c r="K210" s="891">
        <v>4296774.7879999997</v>
      </c>
      <c r="L210"/>
      <c r="M210"/>
      <c r="N210" s="821"/>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row>
    <row r="211" spans="2:55" ht="15.75" thickBot="1">
      <c r="B211" s="878" t="s">
        <v>768</v>
      </c>
      <c r="C211" s="880">
        <v>6888.6509546659017</v>
      </c>
      <c r="D211" s="880">
        <v>11896958.262635356</v>
      </c>
      <c r="E211" s="880"/>
      <c r="F211" s="880">
        <v>6090.8190000000004</v>
      </c>
      <c r="G211" s="880"/>
      <c r="H211" s="880">
        <v>8101822.801</v>
      </c>
      <c r="I211" s="880">
        <v>8334.4429999999993</v>
      </c>
      <c r="J211" s="880"/>
      <c r="K211" s="880">
        <v>101314073.26899999</v>
      </c>
      <c r="L211"/>
      <c r="M211"/>
      <c r="N211" s="82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row>
    <row r="212" spans="2:55" ht="15.75" thickBot="1">
      <c r="B212" s="883" t="s">
        <v>772</v>
      </c>
      <c r="C212" s="1271" t="s">
        <v>761</v>
      </c>
      <c r="D212" s="1272"/>
      <c r="E212" s="865"/>
      <c r="F212" s="1277" t="s">
        <v>762</v>
      </c>
      <c r="G212" s="1278"/>
      <c r="H212" s="1279"/>
      <c r="I212" s="1271" t="s">
        <v>763</v>
      </c>
      <c r="J212" s="1276"/>
      <c r="K212" s="1272"/>
      <c r="L212"/>
      <c r="M212"/>
      <c r="N212" s="821"/>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row>
    <row r="213" spans="2:55" ht="75.75" thickBot="1">
      <c r="B213" s="883" t="s">
        <v>210</v>
      </c>
      <c r="C213" s="867" t="s">
        <v>764</v>
      </c>
      <c r="D213" s="867" t="s">
        <v>765</v>
      </c>
      <c r="E213" s="867"/>
      <c r="F213" s="884" t="s">
        <v>764</v>
      </c>
      <c r="G213" s="884"/>
      <c r="H213" s="884" t="s">
        <v>765</v>
      </c>
      <c r="I213" s="867" t="s">
        <v>766</v>
      </c>
      <c r="J213" s="867"/>
      <c r="K213" s="867" t="s">
        <v>767</v>
      </c>
      <c r="L213"/>
      <c r="M213"/>
      <c r="N213" s="821"/>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row>
    <row r="214" spans="2:55" ht="15.75" thickBot="1">
      <c r="B214" s="878" t="s">
        <v>706</v>
      </c>
      <c r="C214" s="885">
        <v>1095.941</v>
      </c>
      <c r="D214" s="885">
        <v>2388658.8220000002</v>
      </c>
      <c r="E214" s="885"/>
      <c r="F214" s="885">
        <v>722.03</v>
      </c>
      <c r="G214" s="885"/>
      <c r="H214" s="885">
        <v>2137653.253</v>
      </c>
      <c r="I214" s="885">
        <v>1863.067</v>
      </c>
      <c r="J214" s="885"/>
      <c r="K214" s="885">
        <v>12888942.471000001</v>
      </c>
      <c r="L214"/>
      <c r="M214"/>
      <c r="N214" s="821"/>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row>
    <row r="215" spans="2:55" ht="15.75" thickBot="1">
      <c r="B215" s="869" t="s">
        <v>707</v>
      </c>
      <c r="C215" s="892">
        <v>3035.373</v>
      </c>
      <c r="D215" s="892">
        <v>11431223.460999999</v>
      </c>
      <c r="E215" s="892"/>
      <c r="F215" s="892">
        <v>2476.991</v>
      </c>
      <c r="G215" s="892"/>
      <c r="H215" s="892">
        <v>7895665.6169999996</v>
      </c>
      <c r="I215" s="892">
        <v>5151.1090000000004</v>
      </c>
      <c r="J215" s="892"/>
      <c r="K215" s="892">
        <v>44509867.289999999</v>
      </c>
      <c r="L215"/>
      <c r="M215"/>
      <c r="N215" s="821"/>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row>
    <row r="216" spans="2:55" ht="15.75" thickBot="1">
      <c r="B216" s="869" t="s">
        <v>9</v>
      </c>
      <c r="C216" s="892">
        <v>1203.663</v>
      </c>
      <c r="D216" s="892">
        <v>0</v>
      </c>
      <c r="E216" s="892"/>
      <c r="F216" s="893">
        <v>1203.663</v>
      </c>
      <c r="G216" s="893"/>
      <c r="H216" s="892">
        <v>0</v>
      </c>
      <c r="I216" s="892">
        <v>1203.663</v>
      </c>
      <c r="J216" s="892"/>
      <c r="K216" s="892">
        <v>42088.55</v>
      </c>
      <c r="L216" s="894" t="s">
        <v>773</v>
      </c>
      <c r="M216" s="895"/>
      <c r="N216" s="895"/>
      <c r="O216" s="895"/>
      <c r="P216" s="895"/>
      <c r="Q216" s="895"/>
      <c r="R216" s="895"/>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row>
    <row r="217" spans="2:55" ht="15.75" thickBot="1">
      <c r="B217" s="878" t="s">
        <v>774</v>
      </c>
      <c r="C217" s="886">
        <v>1831.71</v>
      </c>
      <c r="D217" s="886">
        <v>11431223.460999999</v>
      </c>
      <c r="E217" s="886"/>
      <c r="F217" s="886">
        <v>1273.328</v>
      </c>
      <c r="G217" s="886"/>
      <c r="H217" s="886">
        <v>7895665.6169999996</v>
      </c>
      <c r="I217" s="886">
        <v>3947.4460000000004</v>
      </c>
      <c r="J217" s="886"/>
      <c r="K217" s="886">
        <v>44467778.740000002</v>
      </c>
      <c r="L217"/>
      <c r="M217"/>
      <c r="N217" s="821"/>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row>
    <row r="218" spans="2:55" ht="15.75" thickBot="1">
      <c r="B218" s="869" t="s">
        <v>708</v>
      </c>
      <c r="C218" s="892">
        <v>3686.4340000000002</v>
      </c>
      <c r="D218" s="892">
        <v>0</v>
      </c>
      <c r="E218" s="892"/>
      <c r="F218" s="892">
        <v>3686.4340000000002</v>
      </c>
      <c r="G218" s="892"/>
      <c r="H218" s="892">
        <v>0</v>
      </c>
      <c r="I218" s="892">
        <v>4281.9610000000002</v>
      </c>
      <c r="J218" s="892"/>
      <c r="K218" s="892">
        <v>14897545.903999999</v>
      </c>
      <c r="L218"/>
      <c r="M218"/>
      <c r="N218" s="821"/>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row>
    <row r="219" spans="2:55" ht="15.75" thickBot="1">
      <c r="B219" s="869" t="s">
        <v>9</v>
      </c>
      <c r="C219" s="892">
        <v>3686.4340000000002</v>
      </c>
      <c r="D219" s="892">
        <v>0</v>
      </c>
      <c r="E219" s="892"/>
      <c r="F219" s="893">
        <v>3686.4340000000002</v>
      </c>
      <c r="G219" s="893"/>
      <c r="H219" s="892"/>
      <c r="I219" s="892">
        <v>3686.4340000000002</v>
      </c>
      <c r="J219" s="892"/>
      <c r="K219" s="892">
        <v>81438.759999999995</v>
      </c>
      <c r="L219" s="894" t="s">
        <v>773</v>
      </c>
      <c r="M219" s="895"/>
      <c r="N219" s="895"/>
      <c r="O219" s="895"/>
      <c r="P219" s="895"/>
      <c r="Q219" s="895"/>
      <c r="R219" s="895"/>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row>
    <row r="220" spans="2:55" ht="15.75" thickBot="1">
      <c r="B220" s="878" t="s">
        <v>775</v>
      </c>
      <c r="C220" s="887">
        <v>0</v>
      </c>
      <c r="D220" s="887">
        <v>0</v>
      </c>
      <c r="E220" s="887"/>
      <c r="F220" s="887">
        <v>0</v>
      </c>
      <c r="G220" s="887"/>
      <c r="H220" s="887">
        <v>0</v>
      </c>
      <c r="I220" s="887">
        <v>595.52700000000004</v>
      </c>
      <c r="J220" s="887"/>
      <c r="K220" s="887">
        <v>14816107.143999999</v>
      </c>
      <c r="L220"/>
      <c r="M220"/>
      <c r="N220" s="821"/>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2:55" ht="15.75" thickBot="1">
      <c r="B221" s="869" t="s">
        <v>709</v>
      </c>
      <c r="C221" s="888">
        <v>1.4179999999999999</v>
      </c>
      <c r="D221" s="888">
        <v>20414.023000000001</v>
      </c>
      <c r="E221" s="888"/>
      <c r="F221" s="888">
        <v>1.4179999999999999</v>
      </c>
      <c r="G221" s="888"/>
      <c r="H221" s="888">
        <v>20414.023000000001</v>
      </c>
      <c r="I221" s="888">
        <v>1.4179999999999999</v>
      </c>
      <c r="J221" s="888"/>
      <c r="K221" s="888">
        <v>20414.023000000001</v>
      </c>
      <c r="L221"/>
      <c r="M221"/>
      <c r="N221" s="8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row>
    <row r="222" spans="2:55" ht="15.75" thickBot="1">
      <c r="B222" s="869" t="s">
        <v>710</v>
      </c>
      <c r="C222" s="889">
        <v>0</v>
      </c>
      <c r="D222" s="889">
        <v>0</v>
      </c>
      <c r="E222" s="889"/>
      <c r="F222" s="889">
        <v>0</v>
      </c>
      <c r="G222" s="889"/>
      <c r="H222" s="889">
        <v>0</v>
      </c>
      <c r="I222" s="889">
        <v>1448.134</v>
      </c>
      <c r="J222" s="889"/>
      <c r="K222" s="889">
        <v>30997175.686000001</v>
      </c>
      <c r="L222"/>
      <c r="M222"/>
      <c r="N222" s="821"/>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row>
    <row r="223" spans="2:55" ht="15.75" thickBot="1">
      <c r="B223" s="869" t="s">
        <v>713</v>
      </c>
      <c r="C223" s="890">
        <v>688.42399999999998</v>
      </c>
      <c r="D223" s="890">
        <v>0</v>
      </c>
      <c r="E223" s="890"/>
      <c r="F223" s="890">
        <v>688.42399999999998</v>
      </c>
      <c r="G223" s="890"/>
      <c r="H223" s="890">
        <v>0</v>
      </c>
      <c r="I223" s="890">
        <v>3008.424</v>
      </c>
      <c r="J223" s="890"/>
      <c r="K223" s="890">
        <v>3757086</v>
      </c>
      <c r="L223"/>
      <c r="M223"/>
      <c r="N223" s="821"/>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row>
    <row r="224" spans="2:55" ht="15.75" thickBot="1">
      <c r="B224" s="869" t="s">
        <v>714</v>
      </c>
      <c r="C224" s="891">
        <v>4794.2759999999998</v>
      </c>
      <c r="D224" s="891">
        <v>12310964.913000001</v>
      </c>
      <c r="E224" s="891"/>
      <c r="F224" s="891">
        <v>4107.5020000000004</v>
      </c>
      <c r="G224" s="891"/>
      <c r="H224" s="891">
        <v>8736809.4370000008</v>
      </c>
      <c r="I224" s="891">
        <v>4263.1289999999999</v>
      </c>
      <c r="J224" s="891"/>
      <c r="K224" s="891">
        <v>23799882.32</v>
      </c>
      <c r="L224"/>
      <c r="M224"/>
      <c r="N224" s="821"/>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row>
    <row r="225" spans="2:55" ht="15.75" thickBot="1">
      <c r="B225" s="878" t="s">
        <v>768</v>
      </c>
      <c r="C225" s="880">
        <v>13301.866</v>
      </c>
      <c r="D225" s="880">
        <v>26151261.219000001</v>
      </c>
      <c r="E225" s="880"/>
      <c r="F225" s="880">
        <v>11682.799000000001</v>
      </c>
      <c r="G225" s="880"/>
      <c r="H225" s="880">
        <v>18790542.329999998</v>
      </c>
      <c r="I225" s="880">
        <v>20017.241999999998</v>
      </c>
      <c r="J225" s="880"/>
      <c r="K225" s="880">
        <v>130870913.69400001</v>
      </c>
      <c r="L225"/>
      <c r="M225"/>
      <c r="N225" s="821"/>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row>
    <row r="226" spans="2:55" ht="15.75" thickBot="1">
      <c r="B226" s="869" t="s">
        <v>776</v>
      </c>
      <c r="C226" s="893">
        <v>4890.0969999999998</v>
      </c>
      <c r="D226" s="893">
        <v>0</v>
      </c>
      <c r="E226" s="893"/>
      <c r="F226" s="893">
        <v>4890.0969999999998</v>
      </c>
      <c r="G226" s="893"/>
      <c r="H226" s="893">
        <v>0</v>
      </c>
      <c r="I226" s="893">
        <v>4890.0969999999998</v>
      </c>
      <c r="J226" s="893"/>
      <c r="K226" s="893">
        <v>123527.31</v>
      </c>
      <c r="L226" s="894" t="s">
        <v>773</v>
      </c>
      <c r="M226" s="895"/>
      <c r="N226" s="895"/>
      <c r="O226" s="895"/>
      <c r="P226" s="895"/>
      <c r="Q226" s="895"/>
      <c r="R226" s="895"/>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row>
    <row r="227" spans="2:55" ht="15.75" thickBot="1">
      <c r="B227" s="878" t="s">
        <v>777</v>
      </c>
      <c r="C227" s="880">
        <v>8411.7690000000002</v>
      </c>
      <c r="D227" s="880">
        <v>26151261.219000001</v>
      </c>
      <c r="E227" s="880"/>
      <c r="F227" s="880">
        <v>6792.7020000000011</v>
      </c>
      <c r="G227" s="880"/>
      <c r="H227" s="880">
        <v>18790542.329999998</v>
      </c>
      <c r="I227" s="880">
        <v>15127.144999999999</v>
      </c>
      <c r="J227" s="880"/>
      <c r="K227" s="880">
        <v>130747386.384</v>
      </c>
      <c r="L227" s="825"/>
      <c r="M227"/>
      <c r="N227" s="821"/>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row>
    <row r="228" spans="2:55" ht="15.75" thickBot="1">
      <c r="B228" s="883" t="s">
        <v>778</v>
      </c>
      <c r="C228" s="1271" t="s">
        <v>761</v>
      </c>
      <c r="D228" s="1272"/>
      <c r="E228" s="865"/>
      <c r="F228" s="1277" t="s">
        <v>762</v>
      </c>
      <c r="G228" s="1278"/>
      <c r="H228" s="1279"/>
      <c r="I228" s="1271" t="s">
        <v>763</v>
      </c>
      <c r="J228" s="1276"/>
      <c r="K228" s="1272"/>
      <c r="L228"/>
      <c r="M228"/>
      <c r="N228" s="821"/>
      <c r="O228" s="866"/>
      <c r="P228" s="866"/>
      <c r="Q228" s="896"/>
      <c r="R228" s="896"/>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row>
    <row r="229" spans="2:55" ht="75.75" thickBot="1">
      <c r="B229" s="883" t="s">
        <v>210</v>
      </c>
      <c r="C229" s="867" t="s">
        <v>764</v>
      </c>
      <c r="D229" s="867" t="s">
        <v>765</v>
      </c>
      <c r="E229" s="867"/>
      <c r="F229" s="884" t="s">
        <v>764</v>
      </c>
      <c r="G229" s="884"/>
      <c r="H229" s="884" t="s">
        <v>765</v>
      </c>
      <c r="I229" s="867" t="s">
        <v>766</v>
      </c>
      <c r="J229" s="867"/>
      <c r="K229" s="867" t="s">
        <v>779</v>
      </c>
      <c r="L229" s="897" t="s">
        <v>780</v>
      </c>
      <c r="M229" s="898"/>
      <c r="N229" s="898"/>
      <c r="O229" s="899"/>
      <c r="P229" s="899"/>
      <c r="Q229" s="900"/>
      <c r="R229" s="900"/>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row>
    <row r="230" spans="2:55" ht="15.75" thickBot="1">
      <c r="B230" s="878" t="s">
        <v>706</v>
      </c>
      <c r="C230" s="885"/>
      <c r="D230" s="885"/>
      <c r="E230" s="885"/>
      <c r="F230" s="885">
        <v>348</v>
      </c>
      <c r="G230" s="885"/>
      <c r="H230" s="885">
        <v>1182066</v>
      </c>
      <c r="I230" s="885"/>
      <c r="J230" s="885"/>
      <c r="K230" s="885"/>
      <c r="L230"/>
      <c r="M230"/>
      <c r="N230" s="821"/>
      <c r="O230" s="866"/>
      <c r="P230" s="866"/>
      <c r="Q230" s="896"/>
      <c r="R230" s="896"/>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2:55" ht="15.75" thickBot="1">
      <c r="B231" s="878" t="s">
        <v>707</v>
      </c>
      <c r="C231" s="886"/>
      <c r="D231" s="886"/>
      <c r="E231" s="886"/>
      <c r="F231" s="886">
        <v>5610</v>
      </c>
      <c r="G231" s="886"/>
      <c r="H231" s="886">
        <v>10880280</v>
      </c>
      <c r="I231" s="886"/>
      <c r="J231" s="886"/>
      <c r="K231" s="886"/>
      <c r="L231"/>
      <c r="M231"/>
      <c r="N231" s="821"/>
      <c r="O231" s="866"/>
      <c r="P231" s="866"/>
      <c r="Q231" s="896"/>
      <c r="R231" s="896"/>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2:55" ht="15.75" thickBot="1">
      <c r="B232" s="878" t="s">
        <v>708</v>
      </c>
      <c r="C232" s="887"/>
      <c r="D232" s="887"/>
      <c r="E232" s="887"/>
      <c r="F232" s="887">
        <v>4389</v>
      </c>
      <c r="G232" s="887"/>
      <c r="H232" s="887">
        <v>39012556</v>
      </c>
      <c r="I232" s="887"/>
      <c r="J232" s="887"/>
      <c r="K232" s="887"/>
      <c r="L232"/>
      <c r="M232"/>
      <c r="N232" s="821"/>
      <c r="O232" s="866"/>
      <c r="P232" s="866"/>
      <c r="Q232" s="896"/>
      <c r="R232" s="896"/>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2:55" ht="15.75" thickBot="1">
      <c r="B233" s="878" t="s">
        <v>709</v>
      </c>
      <c r="C233" s="888"/>
      <c r="D233" s="888"/>
      <c r="E233" s="888"/>
      <c r="F233" s="888">
        <v>0</v>
      </c>
      <c r="G233" s="888"/>
      <c r="H233" s="888">
        <v>0</v>
      </c>
      <c r="I233" s="888"/>
      <c r="J233" s="888"/>
      <c r="K233" s="888"/>
      <c r="L233"/>
      <c r="M233"/>
      <c r="N233" s="821"/>
      <c r="O233" s="866"/>
      <c r="P233" s="866"/>
      <c r="Q233" s="896"/>
      <c r="R233" s="896"/>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2:55" ht="15.75" thickBot="1">
      <c r="B234" s="878" t="s">
        <v>714</v>
      </c>
      <c r="C234" s="891"/>
      <c r="D234" s="891"/>
      <c r="E234" s="891"/>
      <c r="F234" s="891">
        <v>0</v>
      </c>
      <c r="G234" s="891"/>
      <c r="H234" s="891">
        <v>0</v>
      </c>
      <c r="I234" s="891"/>
      <c r="J234" s="891"/>
      <c r="K234" s="891"/>
      <c r="L234"/>
      <c r="M234"/>
      <c r="N234" s="821"/>
      <c r="O234" s="866"/>
      <c r="P234" s="866"/>
      <c r="Q234" s="896"/>
      <c r="R234" s="896"/>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2:55" ht="15.75" thickBot="1">
      <c r="B235" s="878" t="s">
        <v>781</v>
      </c>
      <c r="C235" s="880"/>
      <c r="D235" s="880"/>
      <c r="E235" s="880"/>
      <c r="F235" s="880">
        <v>10347.245999999999</v>
      </c>
      <c r="G235" s="880"/>
      <c r="H235" s="880">
        <v>51074902.805</v>
      </c>
      <c r="I235" s="880"/>
      <c r="J235" s="880"/>
      <c r="K235" s="880"/>
      <c r="L235"/>
      <c r="M235"/>
      <c r="N235" s="821"/>
      <c r="O235" s="866"/>
      <c r="P235" s="866"/>
      <c r="Q235" s="896"/>
      <c r="R235" s="896"/>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2:55">
      <c r="B236"/>
      <c r="C236"/>
      <c r="D236"/>
      <c r="E236"/>
      <c r="F236"/>
      <c r="G236"/>
      <c r="H236"/>
      <c r="I236"/>
      <c r="J236"/>
      <c r="K236"/>
      <c r="L236"/>
      <c r="M236"/>
      <c r="N236" s="821"/>
      <c r="O236" s="866"/>
      <c r="P236" s="866"/>
      <c r="Q236" s="896"/>
      <c r="R236" s="89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2:55">
      <c r="B237"/>
      <c r="C237"/>
      <c r="D237"/>
      <c r="E237"/>
      <c r="F237"/>
      <c r="G237"/>
      <c r="H237"/>
      <c r="I237"/>
      <c r="J237"/>
      <c r="K237"/>
      <c r="L237"/>
      <c r="M237"/>
      <c r="N237" s="821"/>
      <c r="O237" s="866"/>
      <c r="P237" s="866"/>
      <c r="Q237" s="896"/>
      <c r="R237" s="896"/>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2:55">
      <c r="B238" s="901" t="s">
        <v>782</v>
      </c>
      <c r="C238" s="1280" t="s">
        <v>783</v>
      </c>
      <c r="D238" s="1281"/>
      <c r="E238" s="1281"/>
      <c r="F238" s="1281"/>
      <c r="G238" s="1281"/>
      <c r="H238" s="1281"/>
      <c r="I238" s="1281"/>
      <c r="J238" s="1281"/>
      <c r="K238" s="1281"/>
      <c r="L238" s="1281"/>
      <c r="M238" s="1281"/>
      <c r="N238" s="1281"/>
      <c r="O238" s="1281"/>
      <c r="P238" s="1281"/>
      <c r="Q238" s="1282"/>
      <c r="R238" s="902"/>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2:55">
      <c r="B239" s="901"/>
      <c r="C239" s="903">
        <v>2011</v>
      </c>
      <c r="D239" s="903">
        <v>2012</v>
      </c>
      <c r="E239" s="903"/>
      <c r="F239" s="903">
        <v>2013</v>
      </c>
      <c r="G239" s="903"/>
      <c r="H239" s="903">
        <v>2014</v>
      </c>
      <c r="I239" s="903">
        <v>2015</v>
      </c>
      <c r="J239" s="903"/>
      <c r="K239" s="903">
        <v>2016</v>
      </c>
      <c r="L239" s="903">
        <v>2017</v>
      </c>
      <c r="M239" s="903">
        <v>2018</v>
      </c>
      <c r="N239" s="821"/>
      <c r="O239" s="903">
        <v>2019</v>
      </c>
      <c r="P239" s="903">
        <v>2020</v>
      </c>
      <c r="Q239" s="903">
        <v>2021</v>
      </c>
      <c r="R239" s="904"/>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2:55">
      <c r="B240" s="905" t="s">
        <v>784</v>
      </c>
      <c r="C240" s="906">
        <v>14.406000000000001</v>
      </c>
      <c r="D240" s="906">
        <v>14.394</v>
      </c>
      <c r="E240" s="906"/>
      <c r="F240" s="906">
        <v>14.382</v>
      </c>
      <c r="G240" s="906"/>
      <c r="H240" s="906">
        <v>14.228999999999999</v>
      </c>
      <c r="I240" s="907"/>
      <c r="J240" s="907"/>
      <c r="K240" s="907"/>
      <c r="L240" s="907"/>
      <c r="M240" s="907"/>
      <c r="N240" s="821"/>
      <c r="O240" s="907"/>
      <c r="P240" s="907"/>
      <c r="Q240" s="907"/>
      <c r="R240" s="908"/>
      <c r="S240"/>
      <c r="T240" s="909" t="s">
        <v>785</v>
      </c>
      <c r="U240" s="909"/>
      <c r="V240" s="909"/>
      <c r="W240" s="909"/>
      <c r="X240" s="909"/>
      <c r="Y240" s="909"/>
      <c r="Z240"/>
      <c r="AA240"/>
      <c r="AB240"/>
      <c r="AC240"/>
      <c r="AD240"/>
      <c r="AE240"/>
      <c r="AF240"/>
      <c r="AG240"/>
      <c r="AH240"/>
      <c r="AI240"/>
      <c r="AJ240"/>
      <c r="AK240"/>
      <c r="AL240"/>
      <c r="AM240"/>
      <c r="AN240"/>
      <c r="AO240"/>
      <c r="AP240"/>
      <c r="AQ240"/>
      <c r="AR240"/>
      <c r="AS240"/>
      <c r="AT240"/>
      <c r="AU240"/>
      <c r="AV240"/>
      <c r="AW240"/>
      <c r="AX240"/>
      <c r="AY240"/>
      <c r="AZ240"/>
      <c r="BA240"/>
      <c r="BB240"/>
      <c r="BC240"/>
    </row>
    <row r="241" spans="2:55">
      <c r="B241" s="905" t="s">
        <v>786</v>
      </c>
      <c r="C241" s="910">
        <v>1</v>
      </c>
      <c r="D241" s="910">
        <v>0.99916701374427319</v>
      </c>
      <c r="E241" s="910"/>
      <c r="F241" s="910">
        <v>0.99833402748854638</v>
      </c>
      <c r="G241" s="910"/>
      <c r="H241" s="910">
        <v>0.98771345272802991</v>
      </c>
      <c r="I241" s="910"/>
      <c r="J241" s="910"/>
      <c r="K241" s="910"/>
      <c r="L241" s="910"/>
      <c r="M241" s="910"/>
      <c r="N241" s="821"/>
      <c r="O241" s="910"/>
      <c r="P241" s="910"/>
      <c r="Q241" s="910"/>
      <c r="R241" s="911"/>
      <c r="S241"/>
      <c r="T241" s="912" t="s">
        <v>787</v>
      </c>
      <c r="U241" s="912"/>
      <c r="V241" s="912"/>
      <c r="W241" s="912"/>
      <c r="X241" s="912"/>
      <c r="Y241" s="912"/>
      <c r="Z241"/>
      <c r="AA241"/>
      <c r="AB241"/>
      <c r="AC241"/>
      <c r="AD241"/>
      <c r="AE241"/>
      <c r="AF241"/>
      <c r="AG241"/>
      <c r="AH241"/>
      <c r="AI241"/>
      <c r="AJ241"/>
      <c r="AK241"/>
      <c r="AL241"/>
      <c r="AM241"/>
      <c r="AN241"/>
      <c r="AO241"/>
      <c r="AP241"/>
      <c r="AQ241"/>
      <c r="AR241"/>
      <c r="AS241"/>
      <c r="AT241"/>
      <c r="AU241"/>
      <c r="AV241"/>
      <c r="AW241"/>
      <c r="AX241"/>
      <c r="AY241"/>
      <c r="AZ241"/>
      <c r="BA241"/>
      <c r="BB241"/>
      <c r="BC241"/>
    </row>
    <row r="242" spans="2:55">
      <c r="B242" s="913" t="s">
        <v>788</v>
      </c>
      <c r="C242" s="914">
        <v>0.88300000000000001</v>
      </c>
      <c r="D242" s="915">
        <v>8.9489999999999998</v>
      </c>
      <c r="E242" s="915"/>
      <c r="F242" s="915">
        <v>8.9120000000000008</v>
      </c>
      <c r="G242" s="915"/>
      <c r="H242" s="915">
        <v>8.7989999999999995</v>
      </c>
      <c r="I242" s="916"/>
      <c r="J242" s="916"/>
      <c r="K242" s="907"/>
      <c r="L242" s="907"/>
      <c r="M242" s="907"/>
      <c r="N242" s="821"/>
      <c r="O242" s="916"/>
      <c r="P242" s="907"/>
      <c r="Q242" s="907"/>
      <c r="R242" s="908"/>
      <c r="S242"/>
      <c r="T242" s="917" t="s">
        <v>789</v>
      </c>
      <c r="U242" s="917"/>
      <c r="V242" s="917"/>
      <c r="W242" s="917"/>
      <c r="X242" s="917"/>
      <c r="Y242" s="917"/>
      <c r="Z242"/>
      <c r="AA242"/>
      <c r="AB242"/>
      <c r="AC242"/>
      <c r="AD242"/>
      <c r="AE242"/>
      <c r="AF242"/>
      <c r="AG242"/>
      <c r="AH242"/>
      <c r="AI242"/>
      <c r="AJ242"/>
      <c r="AK242"/>
      <c r="AL242"/>
      <c r="AM242"/>
      <c r="AN242"/>
      <c r="AO242"/>
      <c r="AP242"/>
      <c r="AQ242"/>
      <c r="AR242"/>
      <c r="AS242"/>
      <c r="AT242"/>
      <c r="AU242"/>
      <c r="AV242"/>
      <c r="AW242"/>
      <c r="AX242"/>
      <c r="AY242"/>
      <c r="AZ242"/>
      <c r="BA242"/>
      <c r="BB242"/>
      <c r="BC242"/>
    </row>
    <row r="243" spans="2:55">
      <c r="B243" s="913" t="s">
        <v>790</v>
      </c>
      <c r="C243" s="918" t="s">
        <v>791</v>
      </c>
      <c r="D243" s="919">
        <v>1</v>
      </c>
      <c r="E243" s="919"/>
      <c r="F243" s="919">
        <v>0.99586545982791386</v>
      </c>
      <c r="G243" s="919"/>
      <c r="H243" s="919">
        <v>0.98323835065370424</v>
      </c>
      <c r="I243" s="918"/>
      <c r="J243" s="918"/>
      <c r="K243" s="919"/>
      <c r="L243" s="919"/>
      <c r="M243" s="919"/>
      <c r="N243" s="821"/>
      <c r="O243" s="918"/>
      <c r="P243" s="919"/>
      <c r="Q243" s="919"/>
      <c r="R243" s="920"/>
      <c r="S243"/>
      <c r="T243" s="921" t="s">
        <v>792</v>
      </c>
      <c r="U243" s="921"/>
      <c r="V243" s="921"/>
      <c r="W243" s="921"/>
      <c r="X243" s="921"/>
      <c r="Y243" s="921"/>
      <c r="Z243"/>
      <c r="AA243"/>
      <c r="AB243"/>
      <c r="AC243"/>
      <c r="AD243"/>
      <c r="AE243"/>
      <c r="AF243"/>
      <c r="AG243"/>
      <c r="AH243"/>
      <c r="AI243"/>
      <c r="AJ243"/>
      <c r="AK243"/>
      <c r="AL243"/>
      <c r="AM243"/>
      <c r="AN243"/>
      <c r="AO243"/>
      <c r="AP243"/>
      <c r="AQ243"/>
      <c r="AR243"/>
      <c r="AS243"/>
      <c r="AT243"/>
      <c r="AU243"/>
      <c r="AV243"/>
      <c r="AW243"/>
      <c r="AX243"/>
      <c r="AY243"/>
      <c r="AZ243"/>
      <c r="BA243"/>
      <c r="BB243"/>
      <c r="BC243"/>
    </row>
    <row r="244" spans="2:55">
      <c r="B244" s="922" t="s">
        <v>793</v>
      </c>
      <c r="C244" s="923" t="s">
        <v>791</v>
      </c>
      <c r="D244" s="924">
        <v>0.25800000000000001</v>
      </c>
      <c r="E244" s="924"/>
      <c r="F244" s="925">
        <v>8.1020000000000003</v>
      </c>
      <c r="G244" s="925"/>
      <c r="H244" s="925">
        <v>8.0009999999999994</v>
      </c>
      <c r="I244" s="926"/>
      <c r="J244" s="926"/>
      <c r="K244" s="916"/>
      <c r="L244" s="907"/>
      <c r="M244" s="907"/>
      <c r="N244" s="821"/>
      <c r="O244" s="926"/>
      <c r="P244" s="916"/>
      <c r="Q244" s="907"/>
      <c r="R244" s="908"/>
      <c r="S244"/>
      <c r="T244" s="921" t="s">
        <v>794</v>
      </c>
      <c r="U244" s="921"/>
      <c r="V244" s="921"/>
      <c r="W244" s="921"/>
      <c r="X244" s="921"/>
      <c r="Y244" s="921"/>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2:55">
      <c r="B245" s="922" t="s">
        <v>795</v>
      </c>
      <c r="C245" s="927" t="s">
        <v>791</v>
      </c>
      <c r="D245" s="927" t="s">
        <v>791</v>
      </c>
      <c r="E245" s="927"/>
      <c r="F245" s="928">
        <v>1</v>
      </c>
      <c r="G245" s="928"/>
      <c r="H245" s="928">
        <v>0.98753394223648472</v>
      </c>
      <c r="I245" s="927"/>
      <c r="J245" s="927"/>
      <c r="K245" s="927"/>
      <c r="L245" s="928"/>
      <c r="M245" s="928"/>
      <c r="N245" s="821"/>
      <c r="O245" s="927"/>
      <c r="P245" s="927"/>
      <c r="Q245" s="928"/>
      <c r="R245" s="929"/>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row>
    <row r="246" spans="2:55">
      <c r="B246" s="930" t="s">
        <v>796</v>
      </c>
      <c r="C246" s="931">
        <v>0.44900000000000001</v>
      </c>
      <c r="D246" s="931">
        <v>1.5760000000000001</v>
      </c>
      <c r="E246" s="931"/>
      <c r="F246" s="931">
        <v>8.7409999999999997</v>
      </c>
      <c r="G246" s="931"/>
      <c r="H246" s="931">
        <v>18.791</v>
      </c>
      <c r="I246" s="916"/>
      <c r="J246" s="916"/>
      <c r="K246" s="916"/>
      <c r="L246" s="916"/>
      <c r="M246" s="916"/>
      <c r="N246" s="821"/>
      <c r="O246" s="916"/>
      <c r="P246" s="916"/>
      <c r="Q246" s="916"/>
      <c r="R246" s="932"/>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row>
    <row r="247" spans="2:55">
      <c r="B247" s="930" t="s">
        <v>797</v>
      </c>
      <c r="C247" s="933" t="s">
        <v>791</v>
      </c>
      <c r="D247" s="933" t="s">
        <v>791</v>
      </c>
      <c r="E247" s="933"/>
      <c r="F247" s="933" t="s">
        <v>791</v>
      </c>
      <c r="G247" s="933"/>
      <c r="H247" s="934">
        <v>1</v>
      </c>
      <c r="I247" s="933"/>
      <c r="J247" s="933"/>
      <c r="K247" s="933"/>
      <c r="L247" s="933"/>
      <c r="M247" s="934"/>
      <c r="N247" s="821"/>
      <c r="O247" s="933"/>
      <c r="P247" s="933"/>
      <c r="Q247" s="933"/>
      <c r="R247" s="935"/>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2:55">
      <c r="B248" s="936"/>
      <c r="C248" s="937"/>
      <c r="D248" s="938"/>
      <c r="E248" s="938"/>
      <c r="F248" s="938"/>
      <c r="G248" s="938"/>
      <c r="H248" s="939"/>
      <c r="I248" s="938"/>
      <c r="J248" s="938"/>
      <c r="K248" s="938"/>
      <c r="L248" s="938"/>
      <c r="M248" s="940"/>
      <c r="N248" s="821"/>
      <c r="O248" s="941"/>
      <c r="P248" s="941"/>
      <c r="Q248" s="941"/>
      <c r="R248" s="941"/>
      <c r="S248" s="821"/>
      <c r="T248" s="821"/>
      <c r="U248" s="821"/>
      <c r="V248" s="821"/>
      <c r="W248" s="821"/>
      <c r="X248" s="821"/>
      <c r="Y248" s="821"/>
      <c r="Z248" s="821"/>
      <c r="AA248" s="821"/>
      <c r="AB248" s="821"/>
      <c r="AC248" s="821"/>
      <c r="AD248" s="821"/>
      <c r="AE248" s="821"/>
      <c r="AF248" s="821"/>
      <c r="AG248" s="821"/>
      <c r="AH248" s="821"/>
      <c r="AI248" s="821"/>
      <c r="AJ248" s="821"/>
      <c r="AK248" s="821"/>
      <c r="AL248" s="821"/>
      <c r="AM248" s="821"/>
      <c r="AN248" s="821"/>
      <c r="AO248" s="821"/>
      <c r="AP248" s="821"/>
      <c r="AQ248" s="821"/>
      <c r="AR248" s="821"/>
      <c r="AS248" s="821"/>
      <c r="AT248" s="821"/>
      <c r="AU248" s="821"/>
      <c r="AV248" s="821"/>
      <c r="AW248" s="821"/>
      <c r="AX248" s="821"/>
      <c r="AY248" s="821"/>
      <c r="AZ248" s="821"/>
      <c r="BA248" s="821"/>
      <c r="BB248" s="821"/>
      <c r="BC248" s="821"/>
    </row>
    <row r="249" spans="2:55">
      <c r="B249" s="901" t="s">
        <v>798</v>
      </c>
      <c r="C249" s="1283" t="s">
        <v>783</v>
      </c>
      <c r="D249" s="1284"/>
      <c r="E249" s="1284"/>
      <c r="F249" s="1284"/>
      <c r="G249" s="1284"/>
      <c r="H249" s="1284"/>
      <c r="I249" s="1284"/>
      <c r="J249" s="1284"/>
      <c r="K249" s="1284"/>
      <c r="L249" s="1284"/>
      <c r="M249" s="1284"/>
      <c r="N249" s="1284"/>
      <c r="O249" s="1284"/>
      <c r="P249" s="1284"/>
      <c r="Q249" s="1284"/>
      <c r="R249" s="902"/>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row>
    <row r="250" spans="2:55">
      <c r="B250" s="901"/>
      <c r="C250" s="901">
        <v>2011</v>
      </c>
      <c r="D250" s="901">
        <v>2012</v>
      </c>
      <c r="E250" s="901"/>
      <c r="F250" s="901">
        <v>2013</v>
      </c>
      <c r="G250" s="901"/>
      <c r="H250" s="901">
        <v>2014</v>
      </c>
      <c r="I250" s="901">
        <v>2015</v>
      </c>
      <c r="J250" s="901"/>
      <c r="K250" s="901">
        <v>2016</v>
      </c>
      <c r="L250" s="901">
        <v>2017</v>
      </c>
      <c r="M250" s="901">
        <v>2018</v>
      </c>
      <c r="N250" s="821"/>
      <c r="O250" s="901">
        <v>2019</v>
      </c>
      <c r="P250" s="901">
        <v>2020</v>
      </c>
      <c r="Q250" s="901">
        <v>2021</v>
      </c>
      <c r="R250" s="904"/>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row>
    <row r="251" spans="2:55">
      <c r="B251" s="905" t="s">
        <v>784</v>
      </c>
      <c r="C251" s="906">
        <v>3.419</v>
      </c>
      <c r="D251" s="906">
        <v>2.9860000000000002</v>
      </c>
      <c r="E251" s="906"/>
      <c r="F251" s="906">
        <v>2.9809999999999999</v>
      </c>
      <c r="G251" s="906"/>
      <c r="H251" s="906">
        <v>2.9279999999999999</v>
      </c>
      <c r="I251" s="907"/>
      <c r="J251" s="907"/>
      <c r="K251" s="907"/>
      <c r="L251" s="907"/>
      <c r="M251" s="907"/>
      <c r="N251" s="821"/>
      <c r="O251" s="907"/>
      <c r="P251" s="907"/>
      <c r="Q251" s="907"/>
      <c r="R251" s="908"/>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2:55">
      <c r="B252" s="905" t="s">
        <v>799</v>
      </c>
      <c r="C252" s="910">
        <v>1</v>
      </c>
      <c r="D252" s="910">
        <v>0.87335478210002926</v>
      </c>
      <c r="E252" s="910"/>
      <c r="F252" s="910">
        <v>0.87189236618894406</v>
      </c>
      <c r="G252" s="910"/>
      <c r="H252" s="910">
        <v>0.85639075753144189</v>
      </c>
      <c r="I252" s="910"/>
      <c r="J252" s="910"/>
      <c r="K252" s="910"/>
      <c r="L252" s="910"/>
      <c r="M252" s="910"/>
      <c r="N252" s="821"/>
      <c r="O252" s="910"/>
      <c r="P252" s="910"/>
      <c r="Q252" s="910"/>
      <c r="R252" s="911"/>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row>
    <row r="253" spans="2:55">
      <c r="B253" s="913" t="s">
        <v>788</v>
      </c>
      <c r="C253" s="914">
        <v>0.104</v>
      </c>
      <c r="D253" s="915">
        <v>5.0670000000000002</v>
      </c>
      <c r="E253" s="915"/>
      <c r="F253" s="915">
        <v>3.9910000000000001</v>
      </c>
      <c r="G253" s="915"/>
      <c r="H253" s="915">
        <v>3.9569999999999999</v>
      </c>
      <c r="I253" s="916"/>
      <c r="J253" s="916"/>
      <c r="K253" s="907"/>
      <c r="L253" s="907"/>
      <c r="M253" s="907"/>
      <c r="N253" s="821"/>
      <c r="O253" s="916"/>
      <c r="P253" s="907"/>
      <c r="Q253" s="907"/>
      <c r="R253" s="908"/>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row>
    <row r="254" spans="2:55">
      <c r="B254" s="913" t="s">
        <v>800</v>
      </c>
      <c r="C254" s="942" t="s">
        <v>791</v>
      </c>
      <c r="D254" s="919">
        <v>1</v>
      </c>
      <c r="E254" s="919"/>
      <c r="F254" s="919">
        <v>0.78764554963489242</v>
      </c>
      <c r="G254" s="919"/>
      <c r="H254" s="919">
        <v>0.78093546477205444</v>
      </c>
      <c r="I254" s="942"/>
      <c r="J254" s="942"/>
      <c r="K254" s="919"/>
      <c r="L254" s="919"/>
      <c r="M254" s="919"/>
      <c r="N254" s="821"/>
      <c r="O254" s="918"/>
      <c r="P254" s="919"/>
      <c r="Q254" s="919"/>
      <c r="R254" s="920"/>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row>
    <row r="255" spans="2:55">
      <c r="B255" s="922" t="s">
        <v>793</v>
      </c>
      <c r="C255" s="923" t="s">
        <v>791</v>
      </c>
      <c r="D255" s="924">
        <v>5.3999999999999999E-2</v>
      </c>
      <c r="E255" s="924"/>
      <c r="F255" s="925">
        <v>6.0910000000000002</v>
      </c>
      <c r="G255" s="925"/>
      <c r="H255" s="925">
        <v>1.4490000000000001</v>
      </c>
      <c r="I255" s="926"/>
      <c r="J255" s="926"/>
      <c r="K255" s="916"/>
      <c r="L255" s="907"/>
      <c r="M255" s="907"/>
      <c r="N255" s="821"/>
      <c r="O255" s="926"/>
      <c r="P255" s="916"/>
      <c r="Q255" s="907"/>
      <c r="R255" s="908"/>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row>
    <row r="256" spans="2:55">
      <c r="B256" s="922" t="s">
        <v>801</v>
      </c>
      <c r="C256" s="927" t="s">
        <v>791</v>
      </c>
      <c r="D256" s="927" t="s">
        <v>791</v>
      </c>
      <c r="E256" s="927"/>
      <c r="F256" s="928">
        <v>1</v>
      </c>
      <c r="G256" s="928"/>
      <c r="H256" s="928">
        <v>0.2378919717616155</v>
      </c>
      <c r="I256" s="927"/>
      <c r="J256" s="927"/>
      <c r="K256" s="927"/>
      <c r="L256" s="928"/>
      <c r="M256" s="928"/>
      <c r="N256" s="821"/>
      <c r="O256" s="927"/>
      <c r="P256" s="927"/>
      <c r="Q256" s="928"/>
      <c r="R256" s="929"/>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row>
    <row r="257" spans="2:55">
      <c r="B257" s="930" t="s">
        <v>796</v>
      </c>
      <c r="C257" s="931">
        <v>0.11899999999999999</v>
      </c>
      <c r="D257" s="931">
        <v>2.7679999999999998</v>
      </c>
      <c r="E257" s="931"/>
      <c r="F257" s="931">
        <v>4.1079999999999997</v>
      </c>
      <c r="G257" s="931"/>
      <c r="H257" s="931">
        <v>11.683</v>
      </c>
      <c r="I257" s="916"/>
      <c r="J257" s="916"/>
      <c r="K257" s="916"/>
      <c r="L257" s="916"/>
      <c r="M257" s="916"/>
      <c r="N257" s="821"/>
      <c r="O257" s="916"/>
      <c r="P257" s="916"/>
      <c r="Q257" s="916"/>
      <c r="R257" s="932"/>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row>
    <row r="258" spans="2:55">
      <c r="B258" s="930" t="s">
        <v>802</v>
      </c>
      <c r="C258" s="933" t="s">
        <v>791</v>
      </c>
      <c r="D258" s="933" t="s">
        <v>791</v>
      </c>
      <c r="E258" s="933"/>
      <c r="F258" s="933" t="s">
        <v>791</v>
      </c>
      <c r="G258" s="933"/>
      <c r="H258" s="934">
        <v>1</v>
      </c>
      <c r="I258" s="933"/>
      <c r="J258" s="933"/>
      <c r="K258" s="933"/>
      <c r="L258" s="933"/>
      <c r="M258" s="934"/>
      <c r="N258" s="821"/>
      <c r="O258" s="933"/>
      <c r="P258" s="933"/>
      <c r="Q258" s="933"/>
      <c r="R258" s="935"/>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2:55">
      <c r="B259"/>
      <c r="C259"/>
      <c r="D259"/>
      <c r="E259"/>
      <c r="F259"/>
      <c r="G259"/>
      <c r="H259"/>
      <c r="I259"/>
      <c r="J259"/>
      <c r="K259"/>
      <c r="L259"/>
      <c r="M259"/>
      <c r="N259" s="821"/>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row>
    <row r="260" spans="2:55">
      <c r="B260" s="943" t="s">
        <v>803</v>
      </c>
      <c r="C260" s="901">
        <v>2011</v>
      </c>
      <c r="D260" s="901">
        <v>2012</v>
      </c>
      <c r="E260" s="901"/>
      <c r="F260" s="901">
        <v>2013</v>
      </c>
      <c r="G260" s="901"/>
      <c r="H260" s="901">
        <v>2014</v>
      </c>
      <c r="I260" s="901">
        <v>2015</v>
      </c>
      <c r="J260" s="901"/>
      <c r="K260" s="901">
        <v>2016</v>
      </c>
      <c r="L260" s="901">
        <v>2017</v>
      </c>
      <c r="M260" s="901">
        <v>2018</v>
      </c>
      <c r="N260" s="821"/>
      <c r="O260" s="901">
        <v>2019</v>
      </c>
      <c r="P260" s="901">
        <v>2020</v>
      </c>
      <c r="Q260" s="901">
        <v>2021</v>
      </c>
      <c r="R260" s="904"/>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row>
    <row r="261" spans="2:55">
      <c r="B261" s="944">
        <v>2011</v>
      </c>
      <c r="C261" s="945">
        <v>1</v>
      </c>
      <c r="D261" s="946">
        <v>0.99916749241669012</v>
      </c>
      <c r="E261" s="946"/>
      <c r="F261" s="946">
        <v>0.99832098719424878</v>
      </c>
      <c r="G261" s="946"/>
      <c r="H261" s="946">
        <v>0.98767242678612022</v>
      </c>
      <c r="I261" s="946">
        <v>0.97873778576825898</v>
      </c>
      <c r="J261" s="946"/>
      <c r="K261" s="946">
        <v>0.96057588340301958</v>
      </c>
      <c r="L261" s="946">
        <v>0.92713572219495188</v>
      </c>
      <c r="M261" s="946">
        <v>0.92692107870590912</v>
      </c>
      <c r="N261" s="947"/>
      <c r="O261" s="946">
        <v>0.78551570976639318</v>
      </c>
      <c r="P261" s="946">
        <v>0.76967914449268771</v>
      </c>
      <c r="Q261" s="946">
        <v>0.76305127698758823</v>
      </c>
      <c r="R261" s="946"/>
      <c r="S261" s="948" t="s">
        <v>804</v>
      </c>
      <c r="T261" s="949"/>
      <c r="U261" s="949"/>
      <c r="V261" s="949"/>
      <c r="W261" s="949"/>
      <c r="X261" s="949"/>
      <c r="Y261" s="949"/>
      <c r="Z261" s="949"/>
      <c r="AA261"/>
      <c r="AB261"/>
      <c r="AC261"/>
      <c r="AD261"/>
      <c r="AE261"/>
      <c r="AF261"/>
      <c r="AG261"/>
      <c r="AH261"/>
      <c r="AI261"/>
      <c r="AJ261"/>
      <c r="AK261"/>
      <c r="AL261"/>
      <c r="AM261"/>
      <c r="AN261"/>
      <c r="AO261"/>
      <c r="AP261"/>
      <c r="AQ261"/>
      <c r="AR261"/>
      <c r="AS261"/>
      <c r="AT261"/>
      <c r="AU261"/>
      <c r="AV261"/>
      <c r="AW261"/>
      <c r="AX261"/>
      <c r="AY261"/>
      <c r="AZ261"/>
      <c r="BA261"/>
      <c r="BB261"/>
      <c r="BC261"/>
    </row>
    <row r="262" spans="2:55">
      <c r="B262" s="944">
        <v>2012</v>
      </c>
      <c r="C262" s="950" t="s">
        <v>791</v>
      </c>
      <c r="D262" s="946">
        <v>1</v>
      </c>
      <c r="E262" s="946"/>
      <c r="F262" s="946">
        <v>0.99586924629844886</v>
      </c>
      <c r="G262" s="946"/>
      <c r="H262" s="946">
        <v>0.98332654946051079</v>
      </c>
      <c r="I262" s="946">
        <v>0.91428852648617398</v>
      </c>
      <c r="J262" s="946"/>
      <c r="K262" s="946">
        <v>0.85856548661206056</v>
      </c>
      <c r="L262" s="946">
        <v>0.76217975247305603</v>
      </c>
      <c r="M262" s="946">
        <v>0.6729117891219667</v>
      </c>
      <c r="N262" s="947"/>
      <c r="O262" s="946">
        <v>0.66639145887492712</v>
      </c>
      <c r="P262" s="946">
        <v>0.65902288210640858</v>
      </c>
      <c r="Q262" s="946">
        <v>0.58034601815641929</v>
      </c>
      <c r="R262" s="946"/>
      <c r="S262" s="951" t="s">
        <v>805</v>
      </c>
      <c r="T262" s="948"/>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row>
    <row r="263" spans="2:55">
      <c r="B263" s="944">
        <v>2013</v>
      </c>
      <c r="C263" s="950" t="s">
        <v>791</v>
      </c>
      <c r="D263" s="952" t="s">
        <v>791</v>
      </c>
      <c r="E263" s="952"/>
      <c r="F263" s="946">
        <v>1</v>
      </c>
      <c r="G263" s="946"/>
      <c r="H263" s="946">
        <v>0.9875643991541081</v>
      </c>
      <c r="I263" s="946">
        <v>0.98443587854990922</v>
      </c>
      <c r="J263" s="946"/>
      <c r="K263" s="946">
        <v>0.96795481107963688</v>
      </c>
      <c r="L263" s="946">
        <v>0.92106828944770303</v>
      </c>
      <c r="M263" s="946">
        <v>0.90953560626576202</v>
      </c>
      <c r="N263" s="947"/>
      <c r="O263" s="946">
        <v>0.90953560626576202</v>
      </c>
      <c r="P263" s="946">
        <v>0.9074437009671994</v>
      </c>
      <c r="Q263" s="946">
        <v>0.89347895665882859</v>
      </c>
      <c r="R263" s="946"/>
      <c r="S263" s="948" t="s">
        <v>806</v>
      </c>
      <c r="T263" s="948"/>
      <c r="U263" s="948"/>
      <c r="V263" s="948"/>
      <c r="W263" s="948"/>
      <c r="X263" s="948"/>
      <c r="Y263" s="948"/>
      <c r="Z263" s="948"/>
      <c r="AA263" s="948"/>
      <c r="AB263" s="948"/>
      <c r="AC263" s="948"/>
      <c r="AD263"/>
      <c r="AE263"/>
      <c r="AF263"/>
      <c r="AG263"/>
      <c r="AH263"/>
      <c r="AI263"/>
      <c r="AJ263"/>
      <c r="AK263"/>
      <c r="AL263"/>
      <c r="AM263"/>
      <c r="AN263"/>
      <c r="AO263"/>
      <c r="AP263"/>
      <c r="AQ263"/>
      <c r="AR263"/>
      <c r="AS263"/>
      <c r="AT263"/>
      <c r="AU263"/>
      <c r="AV263"/>
      <c r="AW263"/>
      <c r="AX263"/>
      <c r="AY263"/>
      <c r="AZ263"/>
      <c r="BA263"/>
      <c r="BB263"/>
      <c r="BC263"/>
    </row>
    <row r="264" spans="2:55">
      <c r="B264" s="944">
        <v>2014</v>
      </c>
      <c r="C264" s="953" t="s">
        <v>791</v>
      </c>
      <c r="D264" s="954" t="s">
        <v>791</v>
      </c>
      <c r="E264" s="954"/>
      <c r="F264" s="954" t="s">
        <v>791</v>
      </c>
      <c r="G264" s="954"/>
      <c r="H264" s="955">
        <v>1</v>
      </c>
      <c r="I264" s="955">
        <v>0.98964641115386887</v>
      </c>
      <c r="J264" s="955"/>
      <c r="K264" s="955">
        <v>0.98275111115792835</v>
      </c>
      <c r="L264" s="955">
        <v>0.66535813037226865</v>
      </c>
      <c r="M264" s="955">
        <v>0.63327529532052085</v>
      </c>
      <c r="N264" s="955"/>
      <c r="O264" s="955">
        <v>0.63060129484797101</v>
      </c>
      <c r="P264" s="955">
        <v>0.62517023962865681</v>
      </c>
      <c r="Q264" s="955">
        <v>0.62314837252493227</v>
      </c>
      <c r="R264" s="955"/>
      <c r="S264" s="951" t="s">
        <v>807</v>
      </c>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row>
    <row r="265" spans="2:55">
      <c r="B265" s="944">
        <v>2015</v>
      </c>
      <c r="C265" s="953" t="s">
        <v>791</v>
      </c>
      <c r="D265" s="954" t="s">
        <v>791</v>
      </c>
      <c r="E265" s="954"/>
      <c r="F265" s="954" t="s">
        <v>791</v>
      </c>
      <c r="G265" s="954"/>
      <c r="H265" s="954" t="s">
        <v>791</v>
      </c>
      <c r="I265" s="956">
        <v>1</v>
      </c>
      <c r="J265" s="956"/>
      <c r="K265" s="956">
        <v>0.99769935782609565</v>
      </c>
      <c r="L265" s="956">
        <v>0.99591587450043773</v>
      </c>
      <c r="M265" s="956">
        <v>0.99556372346783395</v>
      </c>
      <c r="N265" s="821"/>
      <c r="O265" s="956">
        <v>0.99280059197548853</v>
      </c>
      <c r="P265" s="956">
        <v>0.99235947593666785</v>
      </c>
      <c r="Q265" s="956">
        <v>0.98551145682306218</v>
      </c>
      <c r="R265" s="956"/>
      <c r="S265" s="951" t="s">
        <v>808</v>
      </c>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row>
    <row r="266" spans="2:55">
      <c r="B266" s="944">
        <v>2016</v>
      </c>
      <c r="C266" s="953" t="s">
        <v>791</v>
      </c>
      <c r="D266" s="954" t="s">
        <v>791</v>
      </c>
      <c r="E266" s="954"/>
      <c r="F266" s="954" t="s">
        <v>791</v>
      </c>
      <c r="G266" s="954"/>
      <c r="H266" s="954" t="s">
        <v>791</v>
      </c>
      <c r="I266" s="954" t="s">
        <v>791</v>
      </c>
      <c r="J266" s="954"/>
      <c r="K266" s="957"/>
      <c r="L266" s="957"/>
      <c r="M266" s="957"/>
      <c r="N266" s="957"/>
      <c r="O266" s="957"/>
      <c r="P266" s="957"/>
      <c r="Q266" s="957"/>
      <c r="R266" s="957"/>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row>
    <row r="267" spans="2:55">
      <c r="B267" s="944">
        <v>2017</v>
      </c>
      <c r="C267" s="953" t="s">
        <v>791</v>
      </c>
      <c r="D267" s="954" t="s">
        <v>791</v>
      </c>
      <c r="E267" s="954"/>
      <c r="F267" s="954" t="s">
        <v>791</v>
      </c>
      <c r="G267" s="954"/>
      <c r="H267" s="954" t="s">
        <v>791</v>
      </c>
      <c r="I267" s="954" t="s">
        <v>791</v>
      </c>
      <c r="J267" s="954"/>
      <c r="K267" s="954" t="s">
        <v>791</v>
      </c>
      <c r="L267" s="957"/>
      <c r="M267" s="957"/>
      <c r="N267" s="957"/>
      <c r="O267" s="957"/>
      <c r="P267" s="957"/>
      <c r="Q267" s="957"/>
      <c r="R267" s="95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row>
    <row r="268" spans="2:55">
      <c r="B268" s="944">
        <v>2018</v>
      </c>
      <c r="C268" s="953" t="s">
        <v>791</v>
      </c>
      <c r="D268" s="954" t="s">
        <v>791</v>
      </c>
      <c r="E268" s="954"/>
      <c r="F268" s="954" t="s">
        <v>791</v>
      </c>
      <c r="G268" s="954"/>
      <c r="H268" s="954" t="s">
        <v>791</v>
      </c>
      <c r="I268" s="954" t="s">
        <v>791</v>
      </c>
      <c r="J268" s="954"/>
      <c r="K268" s="954" t="s">
        <v>791</v>
      </c>
      <c r="L268" s="954" t="s">
        <v>791</v>
      </c>
      <c r="M268" s="957"/>
      <c r="N268" s="957"/>
      <c r="O268" s="957"/>
      <c r="P268" s="957"/>
      <c r="Q268" s="957"/>
      <c r="R268" s="957"/>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row>
    <row r="269" spans="2:55">
      <c r="B269" s="944">
        <v>2019</v>
      </c>
      <c r="C269" s="953" t="s">
        <v>791</v>
      </c>
      <c r="D269" s="954" t="s">
        <v>791</v>
      </c>
      <c r="E269" s="954"/>
      <c r="F269" s="954" t="s">
        <v>791</v>
      </c>
      <c r="G269" s="954"/>
      <c r="H269" s="954" t="s">
        <v>791</v>
      </c>
      <c r="I269" s="954" t="s">
        <v>791</v>
      </c>
      <c r="J269" s="954"/>
      <c r="K269" s="954" t="s">
        <v>791</v>
      </c>
      <c r="L269" s="954" t="s">
        <v>791</v>
      </c>
      <c r="M269" s="954" t="s">
        <v>791</v>
      </c>
      <c r="N269" s="958"/>
      <c r="O269" s="957"/>
      <c r="P269" s="957"/>
      <c r="Q269" s="957"/>
      <c r="R269" s="957"/>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row>
    <row r="270" spans="2:55">
      <c r="B270" s="944">
        <v>2020</v>
      </c>
      <c r="C270" s="953" t="s">
        <v>791</v>
      </c>
      <c r="D270" s="954" t="s">
        <v>791</v>
      </c>
      <c r="E270" s="954"/>
      <c r="F270" s="954" t="s">
        <v>791</v>
      </c>
      <c r="G270" s="954"/>
      <c r="H270" s="954" t="s">
        <v>791</v>
      </c>
      <c r="I270" s="954" t="s">
        <v>791</v>
      </c>
      <c r="J270" s="954"/>
      <c r="K270" s="954" t="s">
        <v>791</v>
      </c>
      <c r="L270" s="954" t="s">
        <v>791</v>
      </c>
      <c r="M270" s="954" t="s">
        <v>791</v>
      </c>
      <c r="N270" s="958"/>
      <c r="O270" s="954" t="s">
        <v>791</v>
      </c>
      <c r="P270" s="959"/>
      <c r="Q270" s="957"/>
      <c r="R270" s="957"/>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row>
    <row r="271" spans="2:55">
      <c r="B271"/>
      <c r="C271"/>
      <c r="D271" s="960"/>
      <c r="E271" s="960"/>
      <c r="F271" s="960"/>
      <c r="G271" s="960"/>
      <c r="H271" s="960"/>
      <c r="I271" s="960"/>
      <c r="J271" s="960"/>
      <c r="K271" s="960"/>
      <c r="L271" s="960"/>
      <c r="M271" s="960"/>
      <c r="N271" s="958"/>
      <c r="O271" s="958"/>
      <c r="P271" s="960"/>
      <c r="Q271" s="960"/>
      <c r="R271" s="960"/>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row>
    <row r="272" spans="2:55">
      <c r="B272" s="943" t="s">
        <v>809</v>
      </c>
      <c r="C272" s="1185">
        <v>2011</v>
      </c>
      <c r="D272" s="1185">
        <v>2012</v>
      </c>
      <c r="E272" s="1185"/>
      <c r="F272" s="1185">
        <v>2013</v>
      </c>
      <c r="G272" s="1185"/>
      <c r="H272" s="1185">
        <v>2014</v>
      </c>
      <c r="I272" s="1185">
        <v>2015</v>
      </c>
      <c r="J272" s="1185"/>
      <c r="K272" s="1185">
        <v>2016</v>
      </c>
      <c r="L272" s="1185">
        <v>2017</v>
      </c>
      <c r="M272" s="1185">
        <v>2018</v>
      </c>
      <c r="N272" s="958"/>
      <c r="O272" s="961">
        <v>2019</v>
      </c>
      <c r="P272" s="961">
        <v>2020</v>
      </c>
      <c r="Q272" s="961">
        <v>2021</v>
      </c>
      <c r="R272" s="96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2:55">
      <c r="B273" s="944">
        <v>2011</v>
      </c>
      <c r="C273" s="945">
        <v>1</v>
      </c>
      <c r="D273" s="946">
        <v>0.99850880386344909</v>
      </c>
      <c r="E273" s="946"/>
      <c r="F273" s="946">
        <v>0.98066117647106676</v>
      </c>
      <c r="G273" s="946"/>
      <c r="H273" s="946">
        <v>0.97540939440993379</v>
      </c>
      <c r="I273" s="946">
        <v>0.96502026857809298</v>
      </c>
      <c r="J273" s="946"/>
      <c r="K273" s="946">
        <v>0.90718077209818715</v>
      </c>
      <c r="L273" s="946">
        <v>0.90633153874346029</v>
      </c>
      <c r="M273" s="946">
        <v>0.79982966417855483</v>
      </c>
      <c r="N273" s="947"/>
      <c r="O273" s="946">
        <v>0.79629174310303097</v>
      </c>
      <c r="P273" s="946">
        <v>0.79224989300864934</v>
      </c>
      <c r="Q273" s="946">
        <v>0.72251224178024132</v>
      </c>
      <c r="R273" s="946"/>
      <c r="S273" s="948" t="s">
        <v>804</v>
      </c>
      <c r="T273" s="948"/>
      <c r="U273" s="948"/>
      <c r="V273" s="948"/>
      <c r="W273" s="948"/>
      <c r="X273" s="948"/>
      <c r="Y273" s="948"/>
      <c r="Z273" s="948"/>
      <c r="AA273" s="948"/>
      <c r="AB273" s="948"/>
      <c r="AC273"/>
      <c r="AD273"/>
      <c r="AE273"/>
      <c r="AF273"/>
      <c r="AG273"/>
      <c r="AH273"/>
      <c r="AI273"/>
      <c r="AJ273"/>
      <c r="AK273"/>
      <c r="AL273"/>
      <c r="AM273"/>
      <c r="AN273"/>
      <c r="AO273"/>
      <c r="AP273"/>
      <c r="AQ273"/>
      <c r="AR273"/>
      <c r="AS273"/>
      <c r="AT273"/>
      <c r="AU273"/>
      <c r="AV273"/>
      <c r="AW273"/>
      <c r="AX273"/>
      <c r="AY273"/>
      <c r="AZ273"/>
      <c r="BA273"/>
      <c r="BB273"/>
      <c r="BC273"/>
    </row>
    <row r="274" spans="2:55">
      <c r="B274" s="944">
        <v>2012</v>
      </c>
      <c r="C274" s="950" t="s">
        <v>791</v>
      </c>
      <c r="D274" s="946">
        <v>1</v>
      </c>
      <c r="E274" s="946"/>
      <c r="F274" s="946">
        <v>0.78777059603670174</v>
      </c>
      <c r="G274" s="946"/>
      <c r="H274" s="963">
        <v>0.78104792158197334</v>
      </c>
      <c r="I274" s="963">
        <v>0.33443115626738923</v>
      </c>
      <c r="J274" s="963"/>
      <c r="K274" s="946">
        <v>0.31541243550269282</v>
      </c>
      <c r="L274" s="946">
        <v>0.27090486971902844</v>
      </c>
      <c r="M274" s="946">
        <v>0.2524749885350886</v>
      </c>
      <c r="N274" s="947"/>
      <c r="O274" s="946">
        <v>0.2494757016065996</v>
      </c>
      <c r="P274" s="946">
        <v>0.24778349824296009</v>
      </c>
      <c r="Q274" s="946">
        <v>0.22594617134289027</v>
      </c>
      <c r="R274" s="946"/>
      <c r="S274" s="951" t="s">
        <v>805</v>
      </c>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row>
    <row r="275" spans="2:55">
      <c r="B275" s="944">
        <v>2013</v>
      </c>
      <c r="C275" s="950" t="s">
        <v>791</v>
      </c>
      <c r="D275" s="952" t="s">
        <v>791</v>
      </c>
      <c r="E275" s="952"/>
      <c r="F275" s="946">
        <v>1</v>
      </c>
      <c r="G275" s="946"/>
      <c r="H275" s="946">
        <v>0.23788099534729004</v>
      </c>
      <c r="I275" s="946">
        <v>0.23713776968506231</v>
      </c>
      <c r="J275" s="946"/>
      <c r="K275" s="946">
        <v>0.2334116118752681</v>
      </c>
      <c r="L275" s="946">
        <v>0.21511493485904062</v>
      </c>
      <c r="M275" s="946">
        <v>0.21264581970496829</v>
      </c>
      <c r="N275" s="947"/>
      <c r="O275" s="946">
        <v>0.21264581970496829</v>
      </c>
      <c r="P275" s="946">
        <v>0.21195921376287893</v>
      </c>
      <c r="Q275" s="946">
        <v>0.2077466883355075</v>
      </c>
      <c r="R275" s="946"/>
      <c r="S275" s="948" t="s">
        <v>806</v>
      </c>
      <c r="T275" s="948"/>
      <c r="U275" s="948"/>
      <c r="V275" s="948"/>
      <c r="W275" s="948"/>
      <c r="X275" s="948"/>
      <c r="Y275" s="948"/>
      <c r="Z275" s="948"/>
      <c r="AA275" s="948"/>
      <c r="AB275" s="948"/>
      <c r="AC275" s="948"/>
      <c r="AD275" s="964"/>
      <c r="AE275" s="964"/>
      <c r="AF275"/>
      <c r="AG275"/>
      <c r="AH275"/>
      <c r="AI275"/>
      <c r="AJ275"/>
      <c r="AK275"/>
      <c r="AL275"/>
      <c r="AM275"/>
      <c r="AN275"/>
      <c r="AO275"/>
      <c r="AP275"/>
      <c r="AQ275"/>
      <c r="AR275"/>
      <c r="AS275"/>
      <c r="AT275"/>
      <c r="AU275"/>
      <c r="AV275"/>
      <c r="AW275"/>
      <c r="AX275"/>
      <c r="AY275"/>
      <c r="AZ275"/>
      <c r="BA275"/>
      <c r="BB275"/>
      <c r="BC275"/>
    </row>
    <row r="276" spans="2:55">
      <c r="B276" s="944">
        <v>2014</v>
      </c>
      <c r="C276" s="953" t="s">
        <v>791</v>
      </c>
      <c r="D276" s="954" t="s">
        <v>791</v>
      </c>
      <c r="E276" s="954"/>
      <c r="F276" s="954" t="s">
        <v>791</v>
      </c>
      <c r="G276" s="954"/>
      <c r="H276" s="955">
        <v>1</v>
      </c>
      <c r="I276" s="955">
        <v>0.49912485449137151</v>
      </c>
      <c r="J276" s="955"/>
      <c r="K276" s="955">
        <v>0.49804777371271441</v>
      </c>
      <c r="L276" s="955">
        <v>0.40276096894346436</v>
      </c>
      <c r="M276" s="955">
        <v>0.390885173095884</v>
      </c>
      <c r="N276" s="955"/>
      <c r="O276" s="955">
        <v>0.39025310291680038</v>
      </c>
      <c r="P276" s="955">
        <v>0.38857030594018038</v>
      </c>
      <c r="Q276" s="955">
        <v>0.38803260276583934</v>
      </c>
      <c r="R276" s="955"/>
      <c r="S276" s="951" t="s">
        <v>807</v>
      </c>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row>
    <row r="277" spans="2:55">
      <c r="B277" s="944">
        <v>2015</v>
      </c>
      <c r="C277" s="953" t="s">
        <v>791</v>
      </c>
      <c r="D277" s="953" t="s">
        <v>791</v>
      </c>
      <c r="E277" s="953"/>
      <c r="F277" s="953" t="s">
        <v>791</v>
      </c>
      <c r="G277" s="953"/>
      <c r="H277" s="953" t="s">
        <v>791</v>
      </c>
      <c r="I277" s="956">
        <v>1</v>
      </c>
      <c r="J277" s="956"/>
      <c r="K277" s="956">
        <v>0.99935447430000812</v>
      </c>
      <c r="L277" s="956">
        <v>0.99741789720003227</v>
      </c>
      <c r="M277" s="956">
        <v>0.99733720648753332</v>
      </c>
      <c r="N277" s="965"/>
      <c r="O277" s="956">
        <v>0.99467441297506654</v>
      </c>
      <c r="P277" s="956">
        <v>0.99435165012507065</v>
      </c>
      <c r="Q277" s="956">
        <v>0.98765432098765427</v>
      </c>
      <c r="R277" s="956"/>
      <c r="S277" s="951" t="s">
        <v>808</v>
      </c>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row>
    <row r="278" spans="2:55">
      <c r="B278" s="944">
        <v>2016</v>
      </c>
      <c r="C278" s="953" t="s">
        <v>791</v>
      </c>
      <c r="D278" s="953" t="s">
        <v>791</v>
      </c>
      <c r="E278" s="953"/>
      <c r="F278" s="953" t="s">
        <v>791</v>
      </c>
      <c r="G278" s="953"/>
      <c r="H278" s="953" t="s">
        <v>791</v>
      </c>
      <c r="I278" s="953" t="s">
        <v>791</v>
      </c>
      <c r="J278" s="953"/>
      <c r="K278" s="966"/>
      <c r="L278" s="966"/>
      <c r="M278" s="966"/>
      <c r="N278" s="966"/>
      <c r="O278" s="966"/>
      <c r="P278" s="966"/>
      <c r="Q278" s="966"/>
      <c r="R278" s="966"/>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row>
    <row r="279" spans="2:55">
      <c r="B279" s="944">
        <v>2017</v>
      </c>
      <c r="C279" s="953" t="s">
        <v>791</v>
      </c>
      <c r="D279" s="953" t="s">
        <v>791</v>
      </c>
      <c r="E279" s="953"/>
      <c r="F279" s="953" t="s">
        <v>791</v>
      </c>
      <c r="G279" s="953"/>
      <c r="H279" s="953" t="s">
        <v>791</v>
      </c>
      <c r="I279" s="953" t="s">
        <v>791</v>
      </c>
      <c r="J279" s="953"/>
      <c r="K279" s="953" t="s">
        <v>791</v>
      </c>
      <c r="L279" s="966"/>
      <c r="M279" s="966"/>
      <c r="N279" s="966"/>
      <c r="O279" s="966"/>
      <c r="P279" s="966"/>
      <c r="Q279" s="966"/>
      <c r="R279" s="966"/>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row>
    <row r="280" spans="2:55">
      <c r="B280" s="944">
        <v>2018</v>
      </c>
      <c r="C280" s="953" t="s">
        <v>791</v>
      </c>
      <c r="D280" s="953" t="s">
        <v>791</v>
      </c>
      <c r="E280" s="953"/>
      <c r="F280" s="953" t="s">
        <v>791</v>
      </c>
      <c r="G280" s="953"/>
      <c r="H280" s="953" t="s">
        <v>791</v>
      </c>
      <c r="I280" s="953" t="s">
        <v>791</v>
      </c>
      <c r="J280" s="953"/>
      <c r="K280" s="953" t="s">
        <v>791</v>
      </c>
      <c r="L280" s="953" t="s">
        <v>791</v>
      </c>
      <c r="M280" s="966"/>
      <c r="N280" s="966"/>
      <c r="O280" s="966"/>
      <c r="P280" s="966"/>
      <c r="Q280" s="966"/>
      <c r="R280" s="966"/>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row>
    <row r="281" spans="2:55">
      <c r="B281" s="944">
        <v>2019</v>
      </c>
      <c r="C281" s="953" t="s">
        <v>791</v>
      </c>
      <c r="D281" s="953" t="s">
        <v>791</v>
      </c>
      <c r="E281" s="953"/>
      <c r="F281" s="953" t="s">
        <v>791</v>
      </c>
      <c r="G281" s="953"/>
      <c r="H281" s="953" t="s">
        <v>791</v>
      </c>
      <c r="I281" s="953" t="s">
        <v>791</v>
      </c>
      <c r="J281" s="953"/>
      <c r="K281" s="953" t="s">
        <v>791</v>
      </c>
      <c r="L281" s="953" t="s">
        <v>791</v>
      </c>
      <c r="M281" s="953" t="s">
        <v>791</v>
      </c>
      <c r="N281" s="821"/>
      <c r="O281" s="966"/>
      <c r="P281" s="966"/>
      <c r="Q281" s="966"/>
      <c r="R281" s="966"/>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row>
    <row r="282" spans="2:55">
      <c r="B282" s="944">
        <v>2020</v>
      </c>
      <c r="C282" s="953" t="s">
        <v>791</v>
      </c>
      <c r="D282" s="953" t="s">
        <v>791</v>
      </c>
      <c r="E282" s="953"/>
      <c r="F282" s="953" t="s">
        <v>791</v>
      </c>
      <c r="G282" s="953"/>
      <c r="H282" s="953" t="s">
        <v>791</v>
      </c>
      <c r="I282" s="953" t="s">
        <v>791</v>
      </c>
      <c r="J282" s="953"/>
      <c r="K282" s="953" t="s">
        <v>791</v>
      </c>
      <c r="L282" s="953" t="s">
        <v>791</v>
      </c>
      <c r="M282" s="953" t="s">
        <v>791</v>
      </c>
      <c r="N282" s="821"/>
      <c r="O282" s="953" t="s">
        <v>791</v>
      </c>
      <c r="P282" s="967"/>
      <c r="Q282" s="966"/>
      <c r="R282" s="966"/>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row>
    <row r="283" spans="2:55">
      <c r="B283"/>
      <c r="C283" s="968" t="s">
        <v>810</v>
      </c>
      <c r="D283" s="969"/>
      <c r="E283" s="969"/>
      <c r="F283" s="969"/>
      <c r="G283" s="969"/>
      <c r="H283" s="969"/>
      <c r="I283" s="969"/>
      <c r="J283" s="969"/>
      <c r="K283" s="969"/>
      <c r="L283" s="969"/>
      <c r="M283" s="969"/>
      <c r="N283" s="969"/>
      <c r="O283" s="969"/>
      <c r="P283" s="969"/>
      <c r="Q283" s="969"/>
      <c r="R283" s="969"/>
      <c r="S283" s="969"/>
      <c r="T283" s="969"/>
      <c r="U283" s="969"/>
      <c r="V283" s="969"/>
      <c r="W283" s="969"/>
      <c r="X283" s="969"/>
      <c r="Y283"/>
      <c r="Z283"/>
      <c r="AA283"/>
      <c r="AB283"/>
      <c r="AC283"/>
      <c r="AD283"/>
      <c r="AE283"/>
      <c r="AF283"/>
      <c r="AG283"/>
      <c r="AH283"/>
      <c r="AI283"/>
      <c r="AJ283"/>
      <c r="AK283"/>
      <c r="AL283"/>
      <c r="AM283"/>
      <c r="AN283"/>
      <c r="AO283"/>
      <c r="AP283"/>
      <c r="AQ283"/>
      <c r="AR283"/>
      <c r="AS283"/>
      <c r="AT283"/>
      <c r="AU283"/>
      <c r="AV283"/>
      <c r="AW283"/>
      <c r="AX283"/>
      <c r="AY283"/>
      <c r="AZ283"/>
      <c r="BA283"/>
      <c r="BB283"/>
      <c r="BC283"/>
    </row>
    <row r="284" spans="2:55">
      <c r="B284"/>
      <c r="C284" s="859" t="s">
        <v>811</v>
      </c>
      <c r="D284" s="860"/>
      <c r="E284" s="860"/>
      <c r="F284" s="860"/>
      <c r="G284" s="860"/>
      <c r="H284" s="860"/>
      <c r="I284" s="860"/>
      <c r="J284" s="860"/>
      <c r="K284" s="860"/>
      <c r="L284" s="860"/>
      <c r="M284" s="860"/>
      <c r="N284" s="860"/>
      <c r="O284" s="860"/>
      <c r="P284" s="860"/>
      <c r="Q284" s="860"/>
      <c r="R284" s="860"/>
      <c r="S284" s="821"/>
      <c r="T284" s="821"/>
      <c r="U284" s="821"/>
      <c r="V284" s="821"/>
      <c r="W284" s="821"/>
      <c r="X284" s="821"/>
      <c r="Y284"/>
      <c r="Z284"/>
      <c r="AA284"/>
      <c r="AB284"/>
      <c r="AC284"/>
      <c r="AD284"/>
      <c r="AE284"/>
      <c r="AF284"/>
      <c r="AG284"/>
      <c r="AH284"/>
      <c r="AI284"/>
      <c r="AJ284"/>
      <c r="AK284"/>
      <c r="AL284"/>
      <c r="AM284"/>
      <c r="AN284"/>
      <c r="AO284"/>
      <c r="AP284"/>
      <c r="AQ284"/>
      <c r="AR284"/>
      <c r="AS284"/>
      <c r="AT284"/>
      <c r="AU284"/>
      <c r="AV284"/>
      <c r="AW284"/>
      <c r="AX284"/>
      <c r="AY284"/>
      <c r="AZ284"/>
      <c r="BA284"/>
      <c r="BB284"/>
      <c r="BC284"/>
    </row>
    <row r="285" spans="2:55">
      <c r="B285"/>
      <c r="C285"/>
      <c r="D285"/>
      <c r="E285"/>
      <c r="F285"/>
      <c r="G285"/>
      <c r="H285" s="970" t="s">
        <v>812</v>
      </c>
      <c r="I285" s="971"/>
      <c r="J285" s="971"/>
      <c r="K285" s="972"/>
      <c r="L285" s="972"/>
      <c r="M285" s="972"/>
      <c r="N285" s="972"/>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row>
    <row r="286" spans="2:55">
      <c r="B286"/>
      <c r="C286"/>
      <c r="D286"/>
      <c r="E286"/>
      <c r="F286"/>
      <c r="G286"/>
      <c r="H286"/>
      <c r="I286"/>
      <c r="J286"/>
      <c r="K286"/>
      <c r="L286"/>
      <c r="M286"/>
      <c r="N286" s="821"/>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row>
    <row r="287" spans="2:55">
      <c r="B287" s="973"/>
      <c r="C287"/>
      <c r="D287"/>
      <c r="E287"/>
      <c r="F287"/>
      <c r="G287"/>
      <c r="H287"/>
      <c r="I287"/>
      <c r="J287"/>
      <c r="K287"/>
      <c r="L287"/>
      <c r="M287"/>
      <c r="N287" s="821"/>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row>
    <row r="288" spans="2:55">
      <c r="B288"/>
      <c r="C288"/>
      <c r="D288"/>
      <c r="E288"/>
      <c r="F288"/>
      <c r="G288"/>
      <c r="H288"/>
      <c r="I288"/>
      <c r="J288"/>
      <c r="K288"/>
      <c r="L288"/>
      <c r="M288"/>
      <c r="N288" s="821"/>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row>
    <row r="289" spans="2:55">
      <c r="B289"/>
      <c r="C289"/>
      <c r="D289"/>
      <c r="E289"/>
      <c r="F289"/>
      <c r="G289"/>
      <c r="H289"/>
      <c r="I289"/>
      <c r="J289"/>
      <c r="K289"/>
      <c r="L289"/>
      <c r="M289"/>
      <c r="N289" s="821"/>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row>
    <row r="290" spans="2:55">
      <c r="B290"/>
      <c r="C290"/>
      <c r="D290"/>
      <c r="E290"/>
      <c r="F290"/>
      <c r="G290"/>
      <c r="H290"/>
      <c r="I290"/>
      <c r="J290"/>
      <c r="K290"/>
      <c r="L290"/>
      <c r="M290"/>
      <c r="N290" s="821"/>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row>
    <row r="291" spans="2:55">
      <c r="B291"/>
      <c r="C291"/>
      <c r="D291"/>
      <c r="E291"/>
      <c r="F291"/>
      <c r="G291"/>
      <c r="H291"/>
      <c r="I291"/>
      <c r="J291"/>
      <c r="K291"/>
      <c r="L291"/>
      <c r="M291"/>
      <c r="N291" s="82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row>
    <row r="292" spans="2:55">
      <c r="B292"/>
      <c r="C292"/>
      <c r="D292"/>
      <c r="E292"/>
      <c r="F292"/>
      <c r="G292"/>
      <c r="H292"/>
      <c r="I292"/>
      <c r="J292"/>
      <c r="K292"/>
      <c r="L292"/>
      <c r="M292"/>
      <c r="N292" s="821"/>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row>
    <row r="293" spans="2:55">
      <c r="B293"/>
      <c r="C293"/>
      <c r="D293"/>
      <c r="E293"/>
      <c r="F293"/>
      <c r="G293"/>
      <c r="H293"/>
      <c r="I293"/>
      <c r="J293"/>
      <c r="K293"/>
      <c r="L293"/>
      <c r="M293"/>
      <c r="N293" s="821"/>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row>
  </sheetData>
  <mergeCells count="29">
    <mergeCell ref="C228:D228"/>
    <mergeCell ref="F228:H228"/>
    <mergeCell ref="I228:K228"/>
    <mergeCell ref="C238:Q238"/>
    <mergeCell ref="C249:Q249"/>
    <mergeCell ref="C202:D202"/>
    <mergeCell ref="F202:H202"/>
    <mergeCell ref="I202:K202"/>
    <mergeCell ref="C212:D212"/>
    <mergeCell ref="F212:H212"/>
    <mergeCell ref="I212:K212"/>
    <mergeCell ref="C183:D183"/>
    <mergeCell ref="F183:H183"/>
    <mergeCell ref="I183:K183"/>
    <mergeCell ref="C192:D192"/>
    <mergeCell ref="F192:H192"/>
    <mergeCell ref="I192:K192"/>
    <mergeCell ref="BE155:BQ155"/>
    <mergeCell ref="B168:L168"/>
    <mergeCell ref="O168:Z168"/>
    <mergeCell ref="AB168:AN168"/>
    <mergeCell ref="AP168:BC168"/>
    <mergeCell ref="BE168:BQ168"/>
    <mergeCell ref="B16:X16"/>
    <mergeCell ref="B155:L155"/>
    <mergeCell ref="O155:Z155"/>
    <mergeCell ref="AB155:AN155"/>
    <mergeCell ref="AP155:BC155"/>
    <mergeCell ref="I39:K39"/>
  </mergeCells>
  <pageMargins left="0.7" right="0.7" top="0.75" bottom="0.75" header="0.3" footer="0.3"/>
  <pageSetup paperSize="4" scale="35" fitToWidth="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Laura van Eykeren</cp:lastModifiedBy>
  <cp:lastPrinted>2018-08-01T18:15:40Z</cp:lastPrinted>
  <dcterms:created xsi:type="dcterms:W3CDTF">2012-03-05T18:56:04Z</dcterms:created>
  <dcterms:modified xsi:type="dcterms:W3CDTF">2018-09-20T14:10:19Z</dcterms:modified>
</cp:coreProperties>
</file>