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L:\Rates\Rate Applications\2019 IRM - EB-2018-0057\Application - Sept 24, 2018\"/>
    </mc:Choice>
  </mc:AlternateContent>
  <xr:revisionPtr revIDLastSave="0" documentId="13_ncr:1_{9ED15B7F-2ADA-4674-8B0D-730F2573CD98}" xr6:coauthVersionLast="36" xr6:coauthVersionMax="36" xr10:uidLastSave="{00000000-0000-0000-0000-000000000000}"/>
  <bookViews>
    <workbookView xWindow="0" yWindow="0" windowWidth="28800" windowHeight="12225" activeTab="1" xr2:uid="{00000000-000D-0000-FFFF-FFFF00000000}"/>
  </bookViews>
  <sheets>
    <sheet name="Instructions" sheetId="2" r:id="rId1"/>
    <sheet name="GA Analysis " sheetId="4" r:id="rId2"/>
  </sheets>
  <externalReferences>
    <externalReference r:id="rId3"/>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25" i="4" l="1"/>
  <c r="D66" i="4" l="1"/>
  <c r="G91" i="4" l="1"/>
  <c r="F88" i="4"/>
  <c r="G88" i="4" s="1"/>
  <c r="F89" i="4"/>
  <c r="G89" i="4" s="1"/>
  <c r="F90" i="4"/>
  <c r="G90" i="4" s="1"/>
  <c r="F91" i="4"/>
  <c r="I88" i="4" l="1"/>
  <c r="G92" i="4"/>
  <c r="F47" i="4"/>
  <c r="H47" i="4" s="1"/>
  <c r="J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<sst xmlns="http://schemas.openxmlformats.org/spreadsheetml/2006/main" count="169" uniqueCount="158">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</sst>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0" xfId="0"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0" borderId="0" xfId="5" applyNumberFormat="1" applyFont="1"/>
    <xf numFmtId="167" fontId="7" fillId="0" borderId="0" xfId="5" applyNumberFormat="1" applyFont="1" applyFill="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400">
              <a:solidFill>
                <a:schemeClr val="dk1"/>
              </a:solidFill>
              <a:effectLst/>
              <a:latin typeface="+mn-lt"/>
              <a:ea typeface="+mn-ea"/>
              <a:cs typeface="+mn-cs"/>
            </a:rPr>
            <a:t>NBHDL bills Non-RPP</a:t>
          </a:r>
          <a:r>
            <a:rPr lang="en-CA" sz="1400" baseline="0">
              <a:solidFill>
                <a:schemeClr val="dk1"/>
              </a:solidFill>
              <a:effectLst/>
              <a:latin typeface="+mn-lt"/>
              <a:ea typeface="+mn-ea"/>
              <a:cs typeface="+mn-cs"/>
            </a:rPr>
            <a:t> Class B customers based on the 1st estimate and bills on a calendar month basis. If the billing cycle spans over a month, NBHDL's CIS prorates the consumption and applies the applicable GA rate.</a:t>
          </a:r>
          <a:endParaRPr lang="en-CA"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_Analysis_Workform_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 val="Class A"/>
      <sheetName val="Unbilled"/>
      <sheetName val="Billed Revenue"/>
      <sheetName val="RPP True-Up"/>
    </sheetNames>
    <sheetDataSet>
      <sheetData sheetId="0" refreshError="1"/>
      <sheetData sheetId="1" refreshError="1"/>
      <sheetData sheetId="2">
        <row r="15">
          <cell r="P15">
            <v>29330138.439999998</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61" zoomScaleNormal="100" zoomScaleSheetLayoutView="85" workbookViewId="0">
      <selection activeCell="E15" sqref="E15"/>
    </sheetView>
  </sheetViews>
  <sheetFormatPr defaultColWidth="9.140625" defaultRowHeight="15" x14ac:dyDescent="0.2"/>
  <cols>
    <col min="1" max="1" width="5.5703125" style="34" customWidth="1"/>
    <col min="2" max="2" width="16.140625" style="75" customWidth="1"/>
    <col min="3" max="3" width="164.5703125" style="32" customWidth="1"/>
    <col min="4" max="16384" width="9.140625" style="32"/>
  </cols>
  <sheetData>
    <row r="10" spans="1:3" ht="15.75" x14ac:dyDescent="0.25">
      <c r="C10" s="128" t="s">
        <v>156</v>
      </c>
    </row>
    <row r="11" spans="1:3" ht="15.75" x14ac:dyDescent="0.2">
      <c r="A11" s="35" t="s">
        <v>117</v>
      </c>
    </row>
    <row r="13" spans="1:3" ht="15.75" x14ac:dyDescent="0.2">
      <c r="A13" s="36" t="s">
        <v>26</v>
      </c>
    </row>
    <row r="14" spans="1:3" ht="34.5" customHeight="1" x14ac:dyDescent="0.2">
      <c r="A14" s="132" t="s">
        <v>149</v>
      </c>
      <c r="B14" s="132"/>
      <c r="C14" s="132"/>
    </row>
    <row r="16" spans="1:3" ht="15.75" x14ac:dyDescent="0.2">
      <c r="A16" s="36" t="s">
        <v>41</v>
      </c>
    </row>
    <row r="17" spans="1:26" x14ac:dyDescent="0.2">
      <c r="A17" s="34" t="s">
        <v>42</v>
      </c>
    </row>
    <row r="18" spans="1:26" ht="33" customHeight="1" x14ac:dyDescent="0.2">
      <c r="A18" s="134" t="s">
        <v>80</v>
      </c>
      <c r="B18" s="134"/>
      <c r="C18" s="134"/>
    </row>
    <row r="20" spans="1:26" x14ac:dyDescent="0.2">
      <c r="A20" s="34">
        <v>1</v>
      </c>
      <c r="B20" s="131" t="s">
        <v>135</v>
      </c>
      <c r="C20" s="131"/>
    </row>
    <row r="21" spans="1:26" x14ac:dyDescent="0.2">
      <c r="B21" s="124"/>
      <c r="C21" s="124"/>
    </row>
    <row r="23" spans="1:26" ht="31.5" customHeight="1" x14ac:dyDescent="0.2">
      <c r="A23" s="34">
        <v>2</v>
      </c>
      <c r="B23" s="132" t="s">
        <v>81</v>
      </c>
      <c r="C23" s="132"/>
    </row>
    <row r="24" spans="1:26" x14ac:dyDescent="0.2">
      <c r="B24" s="123"/>
      <c r="C24" s="123"/>
    </row>
    <row r="26" spans="1:26" x14ac:dyDescent="0.2">
      <c r="A26" s="34">
        <v>3</v>
      </c>
      <c r="B26" s="133" t="s">
        <v>104</v>
      </c>
      <c r="C26" s="133"/>
    </row>
    <row r="27" spans="1:26" ht="32.25" customHeight="1" x14ac:dyDescent="0.2">
      <c r="B27" s="132" t="s">
        <v>112</v>
      </c>
      <c r="C27" s="132"/>
    </row>
    <row r="28" spans="1:26" ht="63" customHeight="1" x14ac:dyDescent="0.2">
      <c r="B28" s="132" t="s">
        <v>124</v>
      </c>
      <c r="C28" s="132"/>
      <c r="D28" s="37"/>
      <c r="E28" s="33"/>
      <c r="F28" s="33"/>
      <c r="G28" s="33"/>
      <c r="H28" s="33"/>
      <c r="I28" s="33"/>
      <c r="J28" s="33"/>
      <c r="K28" s="33"/>
      <c r="L28" s="33"/>
      <c r="M28" s="33"/>
      <c r="N28" s="33"/>
      <c r="O28" s="33"/>
      <c r="P28" s="33"/>
      <c r="Q28" s="33"/>
      <c r="R28" s="33"/>
      <c r="S28" s="33"/>
      <c r="T28" s="33"/>
      <c r="U28" s="33"/>
      <c r="V28" s="33"/>
      <c r="W28" s="33"/>
      <c r="X28" s="33"/>
      <c r="Y28" s="33"/>
      <c r="Z28" s="33"/>
    </row>
    <row r="29" spans="1:26" ht="30" customHeight="1" x14ac:dyDescent="0.2">
      <c r="B29" s="132" t="s">
        <v>113</v>
      </c>
      <c r="C29" s="132"/>
      <c r="D29" s="37"/>
      <c r="E29" s="33"/>
      <c r="F29" s="33"/>
      <c r="G29" s="33"/>
      <c r="H29" s="33"/>
      <c r="I29" s="33"/>
      <c r="J29" s="33"/>
      <c r="K29" s="33"/>
      <c r="L29" s="33"/>
      <c r="M29" s="33"/>
      <c r="N29" s="33"/>
      <c r="O29" s="33"/>
      <c r="P29" s="33"/>
      <c r="Q29" s="33"/>
      <c r="R29" s="33"/>
      <c r="S29" s="33"/>
      <c r="T29" s="33"/>
      <c r="U29" s="33"/>
      <c r="V29" s="33"/>
      <c r="W29" s="33"/>
      <c r="X29" s="33"/>
      <c r="Y29" s="33"/>
      <c r="Z29" s="33"/>
    </row>
    <row r="30" spans="1:26" x14ac:dyDescent="0.2">
      <c r="B30" s="78" t="s">
        <v>38</v>
      </c>
    </row>
    <row r="31" spans="1:26" x14ac:dyDescent="0.2">
      <c r="B31" s="78"/>
    </row>
    <row r="32" spans="1:26" x14ac:dyDescent="0.2">
      <c r="B32" s="78"/>
    </row>
    <row r="33" spans="1:3" ht="35.25" customHeight="1" x14ac:dyDescent="0.2">
      <c r="A33" s="132" t="s">
        <v>150</v>
      </c>
      <c r="B33" s="132"/>
      <c r="C33" s="132"/>
    </row>
    <row r="34" spans="1:3" x14ac:dyDescent="0.2">
      <c r="B34" s="123"/>
      <c r="C34" s="123"/>
    </row>
    <row r="35" spans="1:3" x14ac:dyDescent="0.2">
      <c r="B35" s="77"/>
    </row>
    <row r="36" spans="1:3" x14ac:dyDescent="0.2">
      <c r="A36" s="34">
        <v>4</v>
      </c>
      <c r="B36" s="133" t="s">
        <v>136</v>
      </c>
      <c r="C36" s="133"/>
    </row>
    <row r="37" spans="1:3" ht="78.75" customHeight="1" x14ac:dyDescent="0.2">
      <c r="B37" s="132" t="s">
        <v>137</v>
      </c>
      <c r="C37" s="132"/>
    </row>
    <row r="38" spans="1:3" ht="65.25" customHeight="1" x14ac:dyDescent="0.2">
      <c r="B38" s="132" t="s">
        <v>119</v>
      </c>
      <c r="C38" s="132"/>
    </row>
    <row r="39" spans="1:3" ht="31.5" customHeight="1" x14ac:dyDescent="0.2">
      <c r="B39" s="132" t="s">
        <v>118</v>
      </c>
      <c r="C39" s="132"/>
    </row>
    <row r="40" spans="1:3" ht="30" customHeight="1" x14ac:dyDescent="0.2">
      <c r="B40" s="132" t="s">
        <v>120</v>
      </c>
      <c r="C40" s="132"/>
    </row>
    <row r="41" spans="1:3" x14ac:dyDescent="0.2">
      <c r="B41" s="123"/>
      <c r="C41" s="123"/>
    </row>
    <row r="42" spans="1:3" ht="47.25" customHeight="1" x14ac:dyDescent="0.2">
      <c r="B42" s="82" t="s">
        <v>105</v>
      </c>
      <c r="C42" s="33" t="s">
        <v>82</v>
      </c>
    </row>
    <row r="43" spans="1:3" ht="33.75" customHeight="1" x14ac:dyDescent="0.2">
      <c r="B43" s="82" t="s">
        <v>107</v>
      </c>
      <c r="C43" s="33" t="s">
        <v>106</v>
      </c>
    </row>
    <row r="44" spans="1:3" x14ac:dyDescent="0.2">
      <c r="B44" s="82" t="s">
        <v>110</v>
      </c>
      <c r="C44" s="33" t="s">
        <v>108</v>
      </c>
    </row>
    <row r="45" spans="1:3" x14ac:dyDescent="0.2">
      <c r="B45" s="83" t="s">
        <v>111</v>
      </c>
      <c r="C45" s="76" t="s">
        <v>109</v>
      </c>
    </row>
    <row r="46" spans="1:3" x14ac:dyDescent="0.2">
      <c r="B46" s="80"/>
      <c r="C46" s="76"/>
    </row>
    <row r="48" spans="1:3" x14ac:dyDescent="0.2">
      <c r="A48" s="34">
        <v>5</v>
      </c>
      <c r="B48" s="81" t="s">
        <v>114</v>
      </c>
    </row>
    <row r="49" spans="2:3" ht="29.25" customHeight="1" x14ac:dyDescent="0.2">
      <c r="B49" s="132" t="s">
        <v>130</v>
      </c>
      <c r="C49" s="132"/>
    </row>
    <row r="51" spans="2:3" ht="30" customHeight="1" x14ac:dyDescent="0.2">
      <c r="B51" s="132" t="s">
        <v>115</v>
      </c>
      <c r="C51" s="132"/>
    </row>
    <row r="52" spans="2:3" ht="30" customHeight="1" x14ac:dyDescent="0.2">
      <c r="B52" s="132" t="s">
        <v>83</v>
      </c>
      <c r="C52" s="132"/>
    </row>
    <row r="53" spans="2:3" x14ac:dyDescent="0.2">
      <c r="B53" s="123"/>
      <c r="C53" s="123"/>
    </row>
    <row r="54" spans="2:3" x14ac:dyDescent="0.2">
      <c r="B54" s="126" t="s">
        <v>84</v>
      </c>
    </row>
    <row r="55" spans="2:3" x14ac:dyDescent="0.2">
      <c r="B55" s="84" t="s">
        <v>85</v>
      </c>
      <c r="C55" s="33" t="s">
        <v>86</v>
      </c>
    </row>
    <row r="56" spans="2:3" ht="45" x14ac:dyDescent="0.2">
      <c r="B56" s="84"/>
      <c r="C56" s="33" t="s">
        <v>151</v>
      </c>
    </row>
    <row r="57" spans="2:3" x14ac:dyDescent="0.2">
      <c r="B57" s="84"/>
      <c r="C57" s="32" t="s">
        <v>87</v>
      </c>
    </row>
    <row r="58" spans="2:3" x14ac:dyDescent="0.2">
      <c r="B58" s="84"/>
      <c r="C58" s="32" t="s">
        <v>88</v>
      </c>
    </row>
    <row r="59" spans="2:3" ht="21" customHeight="1" x14ac:dyDescent="0.2">
      <c r="B59" s="85" t="s">
        <v>91</v>
      </c>
      <c r="C59" s="32" t="s">
        <v>90</v>
      </c>
    </row>
    <row r="60" spans="2:3" ht="18.75" customHeight="1" x14ac:dyDescent="0.2">
      <c r="B60" s="85"/>
      <c r="C60" s="33" t="s">
        <v>89</v>
      </c>
    </row>
    <row r="61" spans="2:3" x14ac:dyDescent="0.2">
      <c r="B61" s="85"/>
      <c r="C61" s="32" t="s">
        <v>92</v>
      </c>
    </row>
    <row r="62" spans="2:3" x14ac:dyDescent="0.2">
      <c r="B62" s="85"/>
      <c r="C62" s="32" t="s">
        <v>93</v>
      </c>
    </row>
    <row r="63" spans="2:3" x14ac:dyDescent="0.2">
      <c r="B63" s="85" t="s">
        <v>95</v>
      </c>
      <c r="C63" s="32" t="s">
        <v>94</v>
      </c>
    </row>
    <row r="64" spans="2:3" ht="45" x14ac:dyDescent="0.2">
      <c r="B64" s="85"/>
      <c r="C64" s="123" t="s">
        <v>96</v>
      </c>
    </row>
    <row r="65" spans="1:3" x14ac:dyDescent="0.2">
      <c r="B65" s="85"/>
      <c r="C65" s="32" t="s">
        <v>97</v>
      </c>
    </row>
    <row r="66" spans="1:3" x14ac:dyDescent="0.2">
      <c r="B66" s="85"/>
      <c r="C66" s="32" t="s">
        <v>121</v>
      </c>
    </row>
    <row r="67" spans="1:3" x14ac:dyDescent="0.2">
      <c r="B67" s="85" t="s">
        <v>99</v>
      </c>
      <c r="C67" s="32" t="s">
        <v>98</v>
      </c>
    </row>
    <row r="68" spans="1:3" ht="45" x14ac:dyDescent="0.2">
      <c r="B68" s="85"/>
      <c r="C68" s="123" t="s">
        <v>139</v>
      </c>
    </row>
    <row r="69" spans="1:3" ht="30" x14ac:dyDescent="0.2">
      <c r="B69" s="85"/>
      <c r="C69" s="123" t="s">
        <v>140</v>
      </c>
    </row>
    <row r="70" spans="1:3" x14ac:dyDescent="0.2">
      <c r="B70" s="85" t="s">
        <v>101</v>
      </c>
      <c r="C70" s="32" t="s">
        <v>100</v>
      </c>
    </row>
    <row r="71" spans="1:3" ht="30" x14ac:dyDescent="0.2">
      <c r="B71" s="85"/>
      <c r="C71" s="123" t="s">
        <v>102</v>
      </c>
    </row>
    <row r="72" spans="1:3" x14ac:dyDescent="0.2">
      <c r="B72" s="85" t="s">
        <v>141</v>
      </c>
      <c r="C72" s="123" t="s">
        <v>132</v>
      </c>
    </row>
    <row r="73" spans="1:3" ht="45" x14ac:dyDescent="0.2">
      <c r="B73" s="85"/>
      <c r="C73" s="123" t="s">
        <v>143</v>
      </c>
    </row>
    <row r="74" spans="1:3" x14ac:dyDescent="0.2">
      <c r="B74" s="85" t="s">
        <v>142</v>
      </c>
      <c r="C74" s="123" t="s">
        <v>144</v>
      </c>
    </row>
    <row r="75" spans="1:3" ht="30" x14ac:dyDescent="0.2">
      <c r="B75" s="85"/>
      <c r="C75" s="123" t="s">
        <v>122</v>
      </c>
    </row>
    <row r="76" spans="1:3" x14ac:dyDescent="0.2">
      <c r="B76" s="85"/>
      <c r="C76" s="123"/>
    </row>
    <row r="77" spans="1:3" x14ac:dyDescent="0.2">
      <c r="A77" s="34">
        <v>6</v>
      </c>
      <c r="B77" s="127" t="s">
        <v>146</v>
      </c>
      <c r="C77" s="123"/>
    </row>
    <row r="78" spans="1:3" ht="59.25" customHeight="1" x14ac:dyDescent="0.2">
      <c r="B78" s="134" t="s">
        <v>147</v>
      </c>
      <c r="C78" s="134"/>
    </row>
    <row r="79" spans="1:3" x14ac:dyDescent="0.2">
      <c r="B79" s="79"/>
      <c r="C79" s="123"/>
    </row>
    <row r="81" spans="1:3" ht="30.75" customHeight="1" x14ac:dyDescent="0.2">
      <c r="A81" s="34">
        <v>7</v>
      </c>
      <c r="B81" s="132" t="s">
        <v>148</v>
      </c>
      <c r="C81" s="132"/>
    </row>
    <row r="82" spans="1:3" x14ac:dyDescent="0.2">
      <c r="B82" s="123"/>
      <c r="C82" s="123"/>
    </row>
    <row r="83" spans="1:3" ht="15.75" customHeight="1" x14ac:dyDescent="0.2">
      <c r="B83" s="131" t="s">
        <v>103</v>
      </c>
      <c r="C83" s="13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M103"/>
  <sheetViews>
    <sheetView tabSelected="1" topLeftCell="A70" zoomScale="85" zoomScaleNormal="85" zoomScaleSheetLayoutView="100" workbookViewId="0">
      <selection activeCell="B27" sqref="B27:H2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6384" width="9.140625" style="1"/>
  </cols>
  <sheetData>
    <row r="12" spans="1:6" ht="15" x14ac:dyDescent="0.25">
      <c r="A12" s="39" t="s">
        <v>43</v>
      </c>
      <c r="B12" s="4"/>
      <c r="C12" s="39"/>
    </row>
    <row r="13" spans="1:6" x14ac:dyDescent="0.2">
      <c r="A13" s="4"/>
      <c r="B13" s="4"/>
      <c r="C13" s="4"/>
    </row>
    <row r="14" spans="1:6" ht="15" x14ac:dyDescent="0.2">
      <c r="A14" s="4"/>
      <c r="B14" s="4" t="s">
        <v>27</v>
      </c>
      <c r="C14" s="20"/>
      <c r="D14" s="4"/>
      <c r="E14" s="4"/>
      <c r="F14" s="4"/>
    </row>
    <row r="15" spans="1:6" ht="15" x14ac:dyDescent="0.2">
      <c r="A15" s="4"/>
      <c r="B15" s="4" t="s">
        <v>55</v>
      </c>
      <c r="C15" s="47"/>
      <c r="D15" s="4"/>
      <c r="E15" s="4"/>
      <c r="F15" s="4"/>
    </row>
    <row r="16" spans="1:6" ht="15" x14ac:dyDescent="0.2">
      <c r="A16" s="4"/>
      <c r="B16" s="14"/>
      <c r="C16" s="14"/>
      <c r="D16" s="4"/>
      <c r="E16" s="4"/>
      <c r="F16" s="4"/>
    </row>
    <row r="17" spans="1:13" ht="15" x14ac:dyDescent="0.2">
      <c r="A17" s="4" t="s">
        <v>28</v>
      </c>
      <c r="B17" s="14" t="s">
        <v>125</v>
      </c>
      <c r="C17" s="21">
        <v>2017</v>
      </c>
      <c r="D17" s="4"/>
      <c r="E17" s="4"/>
      <c r="F17" s="4"/>
    </row>
    <row r="18" spans="1:13" ht="15" x14ac:dyDescent="0.2">
      <c r="A18" s="4"/>
      <c r="B18" s="14"/>
      <c r="C18" s="14"/>
      <c r="D18" s="4"/>
      <c r="E18" s="4"/>
      <c r="F18" s="4"/>
    </row>
    <row r="19" spans="1:13" ht="15" x14ac:dyDescent="0.2">
      <c r="A19" s="4"/>
      <c r="B19" s="14"/>
      <c r="C19" s="14"/>
      <c r="D19" s="4"/>
      <c r="E19" s="4"/>
      <c r="F19" s="4"/>
    </row>
    <row r="20" spans="1:13" ht="15" x14ac:dyDescent="0.2">
      <c r="A20" s="4" t="s">
        <v>29</v>
      </c>
      <c r="B20" s="19" t="s">
        <v>77</v>
      </c>
      <c r="C20" s="18"/>
      <c r="D20" s="18"/>
      <c r="E20" s="18"/>
      <c r="F20" s="18"/>
      <c r="I20" s="71"/>
      <c r="J20" s="71"/>
      <c r="K20" s="71"/>
      <c r="L20" s="71"/>
      <c r="M20" s="71"/>
    </row>
    <row r="21" spans="1:13" ht="15" x14ac:dyDescent="0.2">
      <c r="A21" s="4"/>
      <c r="B21" s="139" t="s">
        <v>25</v>
      </c>
      <c r="C21" s="139"/>
      <c r="D21" s="21"/>
      <c r="E21" s="140"/>
      <c r="F21" s="141"/>
      <c r="G21" s="71"/>
      <c r="H21" s="71"/>
      <c r="I21" s="71"/>
      <c r="J21" s="71"/>
      <c r="K21" s="71"/>
      <c r="L21" s="71"/>
      <c r="M21" s="71"/>
    </row>
    <row r="22" spans="1:13" ht="15" thickBot="1" x14ac:dyDescent="0.25">
      <c r="A22" s="4"/>
      <c r="B22" s="5" t="s">
        <v>3</v>
      </c>
      <c r="C22" s="5" t="s">
        <v>2</v>
      </c>
      <c r="D22" s="107">
        <f>D23+D24</f>
        <v>482398546.44</v>
      </c>
      <c r="E22" s="6" t="s">
        <v>0</v>
      </c>
      <c r="F22" s="7">
        <v>1</v>
      </c>
      <c r="G22" s="71"/>
      <c r="H22" s="71"/>
      <c r="I22" s="71"/>
      <c r="J22" s="71"/>
      <c r="K22" s="71"/>
      <c r="L22" s="71"/>
      <c r="M22" s="71"/>
    </row>
    <row r="23" spans="1:13" x14ac:dyDescent="0.2">
      <c r="B23" s="5" t="s">
        <v>7</v>
      </c>
      <c r="C23" s="5" t="s">
        <v>1</v>
      </c>
      <c r="D23" s="108">
        <v>258570810</v>
      </c>
      <c r="E23" s="6" t="s">
        <v>0</v>
      </c>
      <c r="F23" s="8">
        <f>IFERROR(D23/$D$22,0)</f>
        <v>0.5360107568901239</v>
      </c>
    </row>
    <row r="24" spans="1:13" ht="15" thickBot="1" x14ac:dyDescent="0.25">
      <c r="B24" s="5" t="s">
        <v>8</v>
      </c>
      <c r="C24" s="5" t="s">
        <v>6</v>
      </c>
      <c r="D24" s="107">
        <f>D25+D26</f>
        <v>223827736.44</v>
      </c>
      <c r="E24" s="6" t="s">
        <v>0</v>
      </c>
      <c r="F24" s="8">
        <f>IFERROR(D24/$D$22,0)</f>
        <v>0.46398924310987605</v>
      </c>
    </row>
    <row r="25" spans="1:13" x14ac:dyDescent="0.2">
      <c r="B25" s="5" t="s">
        <v>9</v>
      </c>
      <c r="C25" s="5" t="s">
        <v>4</v>
      </c>
      <c r="D25" s="108">
        <f>+'[1]Class A'!P15</f>
        <v>29330138.439999998</v>
      </c>
      <c r="E25" s="6" t="s">
        <v>0</v>
      </c>
      <c r="F25" s="8">
        <f>IFERROR(D25/$D$22,0)</f>
        <v>6.0800636022745637E-2</v>
      </c>
    </row>
    <row r="26" spans="1:13" x14ac:dyDescent="0.2">
      <c r="B26" s="5" t="s">
        <v>56</v>
      </c>
      <c r="C26" s="5" t="s">
        <v>5</v>
      </c>
      <c r="D26" s="109">
        <v>194497598</v>
      </c>
      <c r="E26" s="6" t="s">
        <v>0</v>
      </c>
      <c r="F26" s="8">
        <f>IFERROR(D26/$D$22,0)</f>
        <v>0.40318860708713045</v>
      </c>
      <c r="G26" s="24"/>
      <c r="H26" s="24"/>
    </row>
    <row r="27" spans="1:13" ht="34.5" customHeight="1" x14ac:dyDescent="0.2">
      <c r="B27" s="142" t="s">
        <v>72</v>
      </c>
      <c r="C27" s="142"/>
      <c r="D27" s="142"/>
      <c r="E27" s="142"/>
      <c r="F27" s="142"/>
      <c r="G27" s="143"/>
      <c r="H27" s="143"/>
    </row>
    <row r="28" spans="1:13" x14ac:dyDescent="0.2">
      <c r="D28" s="110"/>
      <c r="E28" s="27"/>
      <c r="F28" s="27"/>
      <c r="G28" s="27"/>
    </row>
    <row r="29" spans="1:13" ht="15" x14ac:dyDescent="0.25">
      <c r="A29" s="1" t="s">
        <v>30</v>
      </c>
      <c r="B29" s="3" t="s">
        <v>36</v>
      </c>
    </row>
    <row r="30" spans="1:13" ht="15" x14ac:dyDescent="0.25">
      <c r="B30" s="3"/>
    </row>
    <row r="31" spans="1:13" ht="15" x14ac:dyDescent="0.25">
      <c r="B31" s="2" t="s">
        <v>22</v>
      </c>
      <c r="C31" s="44" t="s">
        <v>157</v>
      </c>
      <c r="E31" s="71"/>
      <c r="F31" s="27"/>
      <c r="G31" s="27"/>
      <c r="H31" s="27"/>
      <c r="I31" s="27"/>
      <c r="J31" s="27"/>
      <c r="K31" s="27"/>
    </row>
    <row r="32" spans="1:13" x14ac:dyDescent="0.2">
      <c r="E32" s="71"/>
      <c r="F32" s="27"/>
      <c r="G32" s="27"/>
      <c r="H32" s="27"/>
      <c r="I32" s="27"/>
      <c r="J32" s="27"/>
      <c r="K32" s="27"/>
    </row>
    <row r="33" spans="1:11" ht="15" x14ac:dyDescent="0.25">
      <c r="B33" s="2" t="s">
        <v>37</v>
      </c>
    </row>
    <row r="34" spans="1:11" ht="15" customHeight="1" x14ac:dyDescent="0.25">
      <c r="B34" s="28"/>
      <c r="C34" s="28"/>
      <c r="D34" s="28"/>
      <c r="E34" s="28"/>
      <c r="F34" s="28"/>
      <c r="G34" s="28"/>
      <c r="H34" s="28"/>
    </row>
    <row r="35" spans="1:11" ht="15" customHeight="1" x14ac:dyDescent="0.25">
      <c r="B35" s="28"/>
      <c r="C35" s="28"/>
      <c r="D35" s="28"/>
      <c r="E35" s="28"/>
      <c r="F35" s="28"/>
      <c r="G35" s="28"/>
      <c r="H35" s="28"/>
    </row>
    <row r="36" spans="1:11" ht="15" customHeight="1" x14ac:dyDescent="0.25">
      <c r="B36" s="28"/>
      <c r="C36" s="28"/>
      <c r="D36" s="28"/>
      <c r="E36" s="28"/>
      <c r="F36" s="28"/>
      <c r="G36" s="28"/>
      <c r="H36" s="28"/>
    </row>
    <row r="37" spans="1:11" ht="15" customHeight="1" x14ac:dyDescent="0.25">
      <c r="B37" s="28"/>
      <c r="C37" s="28"/>
      <c r="D37" s="28"/>
      <c r="E37" s="28"/>
      <c r="F37" s="28"/>
      <c r="G37" s="28"/>
      <c r="H37" s="28"/>
    </row>
    <row r="38" spans="1:11" ht="14.25" customHeight="1" x14ac:dyDescent="0.25">
      <c r="B38" s="28"/>
      <c r="C38" s="28"/>
      <c r="D38" s="28"/>
      <c r="E38" s="28"/>
      <c r="F38" s="28"/>
      <c r="G38" s="28"/>
      <c r="H38" s="28"/>
    </row>
    <row r="39" spans="1:11" ht="14.25" customHeight="1" x14ac:dyDescent="0.25">
      <c r="B39" s="28"/>
      <c r="C39" s="28"/>
      <c r="D39" s="28"/>
      <c r="E39" s="28"/>
      <c r="F39" s="28"/>
      <c r="G39" s="28"/>
      <c r="H39" s="28"/>
    </row>
    <row r="40" spans="1:11" s="27" customFormat="1" ht="14.25" customHeight="1" x14ac:dyDescent="0.25">
      <c r="B40" s="28"/>
      <c r="C40" s="28"/>
      <c r="D40" s="28"/>
      <c r="E40" s="28"/>
      <c r="F40" s="28"/>
      <c r="G40" s="28"/>
      <c r="H40" s="28"/>
    </row>
    <row r="41" spans="1:11" s="27" customFormat="1" ht="14.25" customHeight="1" x14ac:dyDescent="0.25">
      <c r="B41" s="28"/>
      <c r="C41" s="28"/>
      <c r="D41" s="28"/>
      <c r="E41" s="28"/>
      <c r="F41" s="28"/>
      <c r="G41" s="28"/>
      <c r="H41" s="28"/>
    </row>
    <row r="43" spans="1:11" ht="15" x14ac:dyDescent="0.25">
      <c r="A43" s="1" t="s">
        <v>31</v>
      </c>
      <c r="B43" s="39" t="s">
        <v>136</v>
      </c>
      <c r="C43" s="3"/>
    </row>
    <row r="44" spans="1:11" ht="15.75" thickBot="1" x14ac:dyDescent="0.3">
      <c r="B44" s="2" t="s">
        <v>25</v>
      </c>
      <c r="C44" s="87"/>
      <c r="D44" s="71"/>
      <c r="E44" s="71"/>
      <c r="F44" s="72"/>
      <c r="G44" s="25"/>
      <c r="H44" s="25"/>
      <c r="I44" s="25"/>
      <c r="J44" s="25"/>
      <c r="K44" s="25"/>
    </row>
    <row r="45" spans="1:11" s="9" customFormat="1" ht="80.25" customHeight="1" thickBot="1" x14ac:dyDescent="0.3">
      <c r="B45" s="42" t="s">
        <v>34</v>
      </c>
      <c r="C45" s="54" t="s">
        <v>134</v>
      </c>
      <c r="D45" s="73" t="s">
        <v>78</v>
      </c>
      <c r="E45" s="74" t="s">
        <v>79</v>
      </c>
      <c r="F45" s="59" t="s">
        <v>123</v>
      </c>
      <c r="G45" s="23" t="s">
        <v>44</v>
      </c>
      <c r="H45" s="23" t="s">
        <v>23</v>
      </c>
      <c r="I45" s="23" t="s">
        <v>45</v>
      </c>
      <c r="J45" s="23" t="s">
        <v>71</v>
      </c>
      <c r="K45" s="60" t="s">
        <v>73</v>
      </c>
    </row>
    <row r="46" spans="1:11" s="9" customFormat="1" ht="15" x14ac:dyDescent="0.25">
      <c r="B46" s="12"/>
      <c r="C46" s="55" t="s">
        <v>35</v>
      </c>
      <c r="D46" s="55" t="s">
        <v>33</v>
      </c>
      <c r="E46" s="56" t="s">
        <v>48</v>
      </c>
      <c r="F46" s="56" t="s">
        <v>49</v>
      </c>
      <c r="G46" s="56" t="s">
        <v>50</v>
      </c>
      <c r="H46" s="57" t="s">
        <v>51</v>
      </c>
      <c r="I46" s="56" t="s">
        <v>52</v>
      </c>
      <c r="J46" s="57" t="s">
        <v>53</v>
      </c>
      <c r="K46" s="58" t="s">
        <v>54</v>
      </c>
    </row>
    <row r="47" spans="1:11" x14ac:dyDescent="0.2">
      <c r="B47" s="13" t="s">
        <v>10</v>
      </c>
      <c r="C47" s="86">
        <v>20327582.850000001</v>
      </c>
      <c r="D47" s="86"/>
      <c r="E47" s="52"/>
      <c r="F47" s="43">
        <f>C47-D47+E47</f>
        <v>20327582.850000001</v>
      </c>
      <c r="G47" s="101">
        <v>6.6869999999999999E-2</v>
      </c>
      <c r="H47" s="15">
        <f>F47*G47</f>
        <v>1359305.4651795002</v>
      </c>
      <c r="I47" s="101">
        <v>8.2269999999999996E-2</v>
      </c>
      <c r="J47" s="17">
        <f>F47*I47</f>
        <v>1672350.2410695001</v>
      </c>
      <c r="K47" s="16">
        <f>J47-H47</f>
        <v>313044.77588999993</v>
      </c>
    </row>
    <row r="48" spans="1:11" x14ac:dyDescent="0.2">
      <c r="B48" s="13" t="s">
        <v>11</v>
      </c>
      <c r="C48" s="86">
        <v>18459786.52</v>
      </c>
      <c r="D48" s="86"/>
      <c r="E48" s="52"/>
      <c r="F48" s="43">
        <f t="shared" ref="F48:F58" si="0">C48-D48+E48</f>
        <v>18459786.52</v>
      </c>
      <c r="G48" s="101">
        <v>0.10559</v>
      </c>
      <c r="H48" s="15">
        <f t="shared" ref="H48:H58" si="1">F48*G48</f>
        <v>1949168.8586468</v>
      </c>
      <c r="I48" s="101">
        <v>8.6389999999999995E-2</v>
      </c>
      <c r="J48" s="17">
        <f t="shared" ref="J48:J58" si="2">F48*I48</f>
        <v>1594740.9574628</v>
      </c>
      <c r="K48" s="16">
        <f t="shared" ref="K48:K58" si="3">J48-H48</f>
        <v>-354427.90118400007</v>
      </c>
    </row>
    <row r="49" spans="1:11" x14ac:dyDescent="0.2">
      <c r="B49" s="13" t="s">
        <v>12</v>
      </c>
      <c r="C49" s="86">
        <v>20350526.66</v>
      </c>
      <c r="D49" s="86"/>
      <c r="E49" s="52"/>
      <c r="F49" s="43">
        <f t="shared" si="0"/>
        <v>20350526.66</v>
      </c>
      <c r="G49" s="101">
        <v>8.4089999999999998E-2</v>
      </c>
      <c r="H49" s="15">
        <f t="shared" si="1"/>
        <v>1711275.7868394</v>
      </c>
      <c r="I49" s="101">
        <v>7.1349999999999997E-2</v>
      </c>
      <c r="J49" s="17">
        <f t="shared" si="2"/>
        <v>1452010.0771909999</v>
      </c>
      <c r="K49" s="16">
        <f t="shared" si="3"/>
        <v>-259265.70964840008</v>
      </c>
    </row>
    <row r="50" spans="1:11" x14ac:dyDescent="0.2">
      <c r="B50" s="13" t="s">
        <v>13</v>
      </c>
      <c r="C50" s="86">
        <v>17261437.969999999</v>
      </c>
      <c r="D50" s="86"/>
      <c r="E50" s="52"/>
      <c r="F50" s="43">
        <f t="shared" si="0"/>
        <v>17261437.969999999</v>
      </c>
      <c r="G50" s="101">
        <v>6.8739999999999996E-2</v>
      </c>
      <c r="H50" s="15">
        <f t="shared" si="1"/>
        <v>1186551.2460577998</v>
      </c>
      <c r="I50" s="101">
        <v>0.10778</v>
      </c>
      <c r="J50" s="17">
        <f t="shared" si="2"/>
        <v>1860437.7844065998</v>
      </c>
      <c r="K50" s="16">
        <f t="shared" si="3"/>
        <v>673886.53834880004</v>
      </c>
    </row>
    <row r="51" spans="1:11" x14ac:dyDescent="0.2">
      <c r="B51" s="13" t="s">
        <v>14</v>
      </c>
      <c r="C51" s="86">
        <v>17078413.050000001</v>
      </c>
      <c r="D51" s="86"/>
      <c r="E51" s="52"/>
      <c r="F51" s="43">
        <f t="shared" si="0"/>
        <v>17078413.050000001</v>
      </c>
      <c r="G51" s="101">
        <v>0.10623</v>
      </c>
      <c r="H51" s="15">
        <f t="shared" si="1"/>
        <v>1814239.8183015001</v>
      </c>
      <c r="I51" s="101">
        <v>0.12307</v>
      </c>
      <c r="J51" s="17">
        <f t="shared" si="2"/>
        <v>2101840.2940635001</v>
      </c>
      <c r="K51" s="16">
        <f t="shared" si="3"/>
        <v>287600.47576200007</v>
      </c>
    </row>
    <row r="52" spans="1:11" x14ac:dyDescent="0.2">
      <c r="B52" s="13" t="s">
        <v>15</v>
      </c>
      <c r="C52" s="86">
        <v>16977685.379999999</v>
      </c>
      <c r="D52" s="86"/>
      <c r="E52" s="52"/>
      <c r="F52" s="43">
        <f t="shared" si="0"/>
        <v>16977685.379999999</v>
      </c>
      <c r="G52" s="101">
        <v>0.11953999999999999</v>
      </c>
      <c r="H52" s="15">
        <f t="shared" si="1"/>
        <v>2029512.5103251997</v>
      </c>
      <c r="I52" s="101">
        <v>0.11848</v>
      </c>
      <c r="J52" s="17">
        <f t="shared" si="2"/>
        <v>2011516.1638223999</v>
      </c>
      <c r="K52" s="16">
        <f t="shared" si="3"/>
        <v>-17996.346502799774</v>
      </c>
    </row>
    <row r="53" spans="1:11" x14ac:dyDescent="0.2">
      <c r="B53" s="13" t="s">
        <v>16</v>
      </c>
      <c r="C53" s="86">
        <v>15182760.809999999</v>
      </c>
      <c r="D53" s="86"/>
      <c r="E53" s="52"/>
      <c r="F53" s="43">
        <f t="shared" si="0"/>
        <v>15182760.809999999</v>
      </c>
      <c r="G53" s="101">
        <v>0.10652</v>
      </c>
      <c r="H53" s="15">
        <f t="shared" si="1"/>
        <v>1617267.6814811998</v>
      </c>
      <c r="I53" s="101">
        <v>0.1128</v>
      </c>
      <c r="J53" s="17">
        <f t="shared" si="2"/>
        <v>1712615.4193679998</v>
      </c>
      <c r="K53" s="16">
        <f t="shared" si="3"/>
        <v>95347.737886799965</v>
      </c>
    </row>
    <row r="54" spans="1:11" x14ac:dyDescent="0.2">
      <c r="B54" s="13" t="s">
        <v>17</v>
      </c>
      <c r="C54" s="86">
        <v>15076101.390000001</v>
      </c>
      <c r="D54" s="86"/>
      <c r="E54" s="52"/>
      <c r="F54" s="43">
        <f t="shared" si="0"/>
        <v>15076101.390000001</v>
      </c>
      <c r="G54" s="101">
        <v>0.115</v>
      </c>
      <c r="H54" s="15">
        <f t="shared" si="1"/>
        <v>1733751.6598500002</v>
      </c>
      <c r="I54" s="101">
        <v>0.10109</v>
      </c>
      <c r="J54" s="17">
        <f t="shared" si="2"/>
        <v>1524043.0895151</v>
      </c>
      <c r="K54" s="16">
        <f t="shared" si="3"/>
        <v>-209708.57033490017</v>
      </c>
    </row>
    <row r="55" spans="1:11" x14ac:dyDescent="0.2">
      <c r="B55" s="13" t="s">
        <v>18</v>
      </c>
      <c r="C55" s="86">
        <v>14954093.569999998</v>
      </c>
      <c r="D55" s="86"/>
      <c r="E55" s="52"/>
      <c r="F55" s="43">
        <f t="shared" si="0"/>
        <v>14954093.569999998</v>
      </c>
      <c r="G55" s="101">
        <v>0.12739</v>
      </c>
      <c r="H55" s="15">
        <f t="shared" si="1"/>
        <v>1905001.9798822999</v>
      </c>
      <c r="I55" s="101">
        <v>8.8639999999999997E-2</v>
      </c>
      <c r="J55" s="17">
        <f t="shared" si="2"/>
        <v>1325530.8540447999</v>
      </c>
      <c r="K55" s="16">
        <f t="shared" si="3"/>
        <v>-579471.12583749997</v>
      </c>
    </row>
    <row r="56" spans="1:11" x14ac:dyDescent="0.2">
      <c r="B56" s="13" t="s">
        <v>19</v>
      </c>
      <c r="C56" s="86">
        <v>15024656.890000002</v>
      </c>
      <c r="D56" s="86"/>
      <c r="E56" s="52"/>
      <c r="F56" s="43">
        <f t="shared" si="0"/>
        <v>15024656.890000002</v>
      </c>
      <c r="G56" s="101">
        <v>0.10212</v>
      </c>
      <c r="H56" s="15">
        <f t="shared" si="1"/>
        <v>1534317.9616068003</v>
      </c>
      <c r="I56" s="101">
        <v>0.12562999999999999</v>
      </c>
      <c r="J56" s="17">
        <f t="shared" si="2"/>
        <v>1887547.6450907001</v>
      </c>
      <c r="K56" s="16">
        <f t="shared" si="3"/>
        <v>353229.6834838998</v>
      </c>
    </row>
    <row r="57" spans="1:11" x14ac:dyDescent="0.2">
      <c r="B57" s="13" t="s">
        <v>20</v>
      </c>
      <c r="C57" s="86">
        <v>16215805.179999998</v>
      </c>
      <c r="D57" s="86"/>
      <c r="E57" s="52"/>
      <c r="F57" s="43">
        <f t="shared" si="0"/>
        <v>16215805.179999998</v>
      </c>
      <c r="G57" s="101">
        <v>0.11164</v>
      </c>
      <c r="H57" s="15">
        <f t="shared" si="1"/>
        <v>1810332.4902951999</v>
      </c>
      <c r="I57" s="101">
        <v>9.7040000000000001E-2</v>
      </c>
      <c r="J57" s="17">
        <f t="shared" si="2"/>
        <v>1573581.7346671999</v>
      </c>
      <c r="K57" s="16">
        <f t="shared" si="3"/>
        <v>-236750.75562800001</v>
      </c>
    </row>
    <row r="58" spans="1:11" x14ac:dyDescent="0.2">
      <c r="B58" s="13" t="s">
        <v>21</v>
      </c>
      <c r="C58" s="86">
        <v>17707361.09</v>
      </c>
      <c r="D58" s="86"/>
      <c r="E58" s="52"/>
      <c r="F58" s="43">
        <f t="shared" si="0"/>
        <v>17707361.09</v>
      </c>
      <c r="G58" s="101">
        <v>8.3909999999999998E-2</v>
      </c>
      <c r="H58" s="15">
        <f t="shared" si="1"/>
        <v>1485824.6690618999</v>
      </c>
      <c r="I58" s="101">
        <v>9.2069999999999999E-2</v>
      </c>
      <c r="J58" s="17">
        <f t="shared" si="2"/>
        <v>1630316.7355563</v>
      </c>
      <c r="K58" s="16">
        <f t="shared" si="3"/>
        <v>144492.06649440015</v>
      </c>
    </row>
    <row r="59" spans="1:11" ht="30.75" thickBot="1" x14ac:dyDescent="0.3">
      <c r="B59" s="118" t="s">
        <v>128</v>
      </c>
      <c r="C59" s="88">
        <f>SUM(C47:C58)</f>
        <v>204616211.36000001</v>
      </c>
      <c r="D59" s="88">
        <f>SUM(D47:D58)</f>
        <v>0</v>
      </c>
      <c r="E59" s="88">
        <f>SUM(E47:E58)</f>
        <v>0</v>
      </c>
      <c r="F59" s="88">
        <f>SUM(F47:F58)</f>
        <v>204616211.36000001</v>
      </c>
      <c r="G59" s="29"/>
      <c r="H59" s="30">
        <f>SUM(H47:H58)</f>
        <v>20136550.127527598</v>
      </c>
      <c r="I59" s="29"/>
      <c r="J59" s="30">
        <f>SUM(J47:J58)</f>
        <v>20346530.996257901</v>
      </c>
      <c r="K59" s="31">
        <f>SUM(K47:K58)</f>
        <v>209980.86873029987</v>
      </c>
    </row>
    <row r="60" spans="1:11" x14ac:dyDescent="0.2">
      <c r="G60" s="4"/>
      <c r="H60" s="4"/>
      <c r="I60" s="4"/>
      <c r="J60" s="61"/>
      <c r="K60" s="116"/>
    </row>
    <row r="62" spans="1:11" ht="15" x14ac:dyDescent="0.25">
      <c r="A62" s="1" t="s">
        <v>138</v>
      </c>
      <c r="B62" s="39" t="s">
        <v>131</v>
      </c>
      <c r="C62" s="2"/>
      <c r="K62" s="105"/>
    </row>
    <row r="63" spans="1:11" ht="15" x14ac:dyDescent="0.25">
      <c r="B63" s="3"/>
      <c r="C63" s="2"/>
      <c r="K63" s="113"/>
    </row>
    <row r="64" spans="1:11" ht="45" x14ac:dyDescent="0.25">
      <c r="A64" s="11"/>
      <c r="B64" s="92" t="s">
        <v>40</v>
      </c>
      <c r="C64" s="40" t="s">
        <v>62</v>
      </c>
      <c r="D64" s="40" t="s">
        <v>116</v>
      </c>
      <c r="E64" s="144" t="s">
        <v>39</v>
      </c>
      <c r="F64" s="144"/>
      <c r="G64" s="144"/>
      <c r="H64" s="144"/>
      <c r="I64" s="144"/>
      <c r="K64" s="111"/>
    </row>
    <row r="65" spans="1:13" ht="30.75" customHeight="1" x14ac:dyDescent="0.25">
      <c r="A65" s="148" t="s">
        <v>129</v>
      </c>
      <c r="B65" s="149"/>
      <c r="C65" s="150"/>
      <c r="D65" s="117">
        <v>-635749.25</v>
      </c>
      <c r="E65" s="135"/>
      <c r="F65" s="136"/>
      <c r="G65" s="136"/>
      <c r="H65" s="136"/>
      <c r="I65" s="137"/>
      <c r="J65" s="129"/>
      <c r="K65" s="111"/>
    </row>
    <row r="66" spans="1:13" ht="28.5" x14ac:dyDescent="0.2">
      <c r="A66" s="62" t="s">
        <v>46</v>
      </c>
      <c r="B66" s="41" t="s">
        <v>57</v>
      </c>
      <c r="C66" s="102"/>
      <c r="D66" s="89">
        <f>59333.28+389840.79</f>
        <v>449174.06999999995</v>
      </c>
      <c r="E66" s="138"/>
      <c r="F66" s="138"/>
      <c r="G66" s="138"/>
      <c r="H66" s="138"/>
      <c r="I66" s="138"/>
      <c r="J66" s="129"/>
      <c r="K66" s="111"/>
    </row>
    <row r="67" spans="1:13" ht="28.5" x14ac:dyDescent="0.2">
      <c r="A67" s="62" t="s">
        <v>47</v>
      </c>
      <c r="B67" s="41" t="s">
        <v>74</v>
      </c>
      <c r="C67" s="103"/>
      <c r="D67" s="104">
        <v>422398.92</v>
      </c>
      <c r="E67" s="138"/>
      <c r="F67" s="138"/>
      <c r="G67" s="138"/>
      <c r="H67" s="138"/>
      <c r="I67" s="138"/>
      <c r="J67" s="130"/>
      <c r="K67" s="112"/>
      <c r="L67" s="71"/>
      <c r="M67" s="71"/>
    </row>
    <row r="68" spans="1:13" ht="28.5" x14ac:dyDescent="0.2">
      <c r="A68" s="62" t="s">
        <v>60</v>
      </c>
      <c r="B68" s="41" t="s">
        <v>59</v>
      </c>
      <c r="C68" s="102"/>
      <c r="D68" s="104">
        <v>54681</v>
      </c>
      <c r="E68" s="138"/>
      <c r="F68" s="138"/>
      <c r="G68" s="138"/>
      <c r="H68" s="138"/>
      <c r="I68" s="138"/>
      <c r="J68" s="130"/>
      <c r="K68" s="112"/>
      <c r="L68" s="71"/>
      <c r="M68" s="71"/>
    </row>
    <row r="69" spans="1:13" ht="28.5" x14ac:dyDescent="0.2">
      <c r="A69" s="62" t="s">
        <v>61</v>
      </c>
      <c r="B69" s="41" t="s">
        <v>58</v>
      </c>
      <c r="C69" s="103"/>
      <c r="D69" s="104">
        <v>-32430</v>
      </c>
      <c r="E69" s="145"/>
      <c r="F69" s="146"/>
      <c r="G69" s="146"/>
      <c r="H69" s="146"/>
      <c r="I69" s="147"/>
      <c r="J69" s="130"/>
      <c r="K69" s="115"/>
      <c r="L69" s="71"/>
      <c r="M69" s="71"/>
    </row>
    <row r="70" spans="1:13" ht="28.5" x14ac:dyDescent="0.2">
      <c r="A70" s="62" t="s">
        <v>64</v>
      </c>
      <c r="B70" s="41" t="s">
        <v>66</v>
      </c>
      <c r="C70" s="102"/>
      <c r="D70" s="89"/>
      <c r="E70" s="138"/>
      <c r="F70" s="138"/>
      <c r="G70" s="138"/>
      <c r="H70" s="138"/>
      <c r="I70" s="138"/>
      <c r="J70" s="71"/>
      <c r="K70" s="115"/>
      <c r="L70" s="71"/>
      <c r="M70" s="71"/>
    </row>
    <row r="71" spans="1:13" ht="28.5" x14ac:dyDescent="0.2">
      <c r="A71" s="62" t="s">
        <v>65</v>
      </c>
      <c r="B71" s="41" t="s">
        <v>67</v>
      </c>
      <c r="C71" s="102"/>
      <c r="D71" s="89"/>
      <c r="E71" s="138"/>
      <c r="F71" s="138"/>
      <c r="G71" s="138"/>
      <c r="H71" s="138"/>
      <c r="I71" s="138"/>
      <c r="J71" s="71"/>
      <c r="K71" s="115"/>
      <c r="L71" s="71"/>
      <c r="M71" s="71"/>
    </row>
    <row r="72" spans="1:13" ht="33.75" customHeight="1" x14ac:dyDescent="0.2">
      <c r="A72" s="62">
        <v>4</v>
      </c>
      <c r="B72" s="41" t="s">
        <v>63</v>
      </c>
      <c r="C72" s="102"/>
      <c r="D72" s="89"/>
      <c r="E72" s="138"/>
      <c r="F72" s="138"/>
      <c r="G72" s="138"/>
      <c r="H72" s="138"/>
      <c r="I72" s="138"/>
      <c r="J72" s="71"/>
      <c r="K72" s="115"/>
      <c r="L72" s="71"/>
      <c r="M72" s="71"/>
    </row>
    <row r="73" spans="1:13" ht="42.75" x14ac:dyDescent="0.2">
      <c r="A73" s="62">
        <v>5</v>
      </c>
      <c r="B73" s="41" t="s">
        <v>76</v>
      </c>
      <c r="C73" s="102"/>
      <c r="D73" s="89"/>
      <c r="E73" s="138"/>
      <c r="F73" s="138"/>
      <c r="G73" s="138"/>
      <c r="H73" s="138"/>
      <c r="I73" s="138"/>
      <c r="J73" s="71"/>
      <c r="K73" s="115"/>
      <c r="L73" s="71"/>
      <c r="M73" s="71"/>
    </row>
    <row r="74" spans="1:13" ht="28.5" x14ac:dyDescent="0.2">
      <c r="A74" s="46">
        <v>6</v>
      </c>
      <c r="B74" s="119" t="s">
        <v>132</v>
      </c>
      <c r="C74" s="102"/>
      <c r="D74" s="89"/>
      <c r="E74" s="138"/>
      <c r="F74" s="138"/>
      <c r="G74" s="138"/>
      <c r="H74" s="138"/>
      <c r="I74" s="138"/>
      <c r="K74" s="24"/>
    </row>
    <row r="75" spans="1:13" x14ac:dyDescent="0.2">
      <c r="A75" s="46">
        <v>7</v>
      </c>
      <c r="B75" s="38"/>
      <c r="C75" s="10"/>
      <c r="D75" s="89"/>
      <c r="E75" s="138"/>
      <c r="F75" s="138"/>
      <c r="G75" s="138"/>
      <c r="H75" s="138"/>
      <c r="I75" s="138"/>
    </row>
    <row r="76" spans="1:13" x14ac:dyDescent="0.2">
      <c r="A76" s="46">
        <v>8</v>
      </c>
      <c r="B76" s="38"/>
      <c r="C76" s="10"/>
      <c r="D76" s="89"/>
      <c r="E76" s="138"/>
      <c r="F76" s="138"/>
      <c r="G76" s="138"/>
      <c r="H76" s="138"/>
      <c r="I76" s="138"/>
    </row>
    <row r="77" spans="1:13" x14ac:dyDescent="0.2">
      <c r="A77" s="46">
        <v>9</v>
      </c>
      <c r="B77" s="38"/>
      <c r="C77" s="10"/>
      <c r="D77" s="89"/>
      <c r="E77" s="145"/>
      <c r="F77" s="146"/>
      <c r="G77" s="146"/>
      <c r="H77" s="146"/>
      <c r="I77" s="147"/>
    </row>
    <row r="78" spans="1:13" x14ac:dyDescent="0.2">
      <c r="A78" s="46">
        <v>10</v>
      </c>
      <c r="B78" s="38"/>
      <c r="C78" s="10"/>
      <c r="D78" s="89"/>
      <c r="E78" s="138"/>
      <c r="F78" s="138"/>
      <c r="G78" s="138"/>
      <c r="H78" s="138"/>
      <c r="I78" s="138"/>
    </row>
    <row r="79" spans="1:13" ht="15" x14ac:dyDescent="0.25">
      <c r="A79" s="1" t="s">
        <v>145</v>
      </c>
      <c r="B79" s="2" t="s">
        <v>126</v>
      </c>
      <c r="C79" s="2"/>
      <c r="D79" s="90">
        <f>SUM(D65:D78)</f>
        <v>258074.73999999993</v>
      </c>
      <c r="E79" s="22"/>
      <c r="F79" s="22"/>
      <c r="G79" s="22"/>
      <c r="H79" s="22"/>
    </row>
    <row r="80" spans="1:13" ht="15" x14ac:dyDescent="0.25">
      <c r="B80" s="114" t="s">
        <v>127</v>
      </c>
      <c r="C80" s="63"/>
      <c r="D80" s="90">
        <f>K59</f>
        <v>209980.86873029987</v>
      </c>
      <c r="E80" s="22"/>
      <c r="F80" s="22"/>
      <c r="G80" s="22"/>
      <c r="H80" s="22"/>
    </row>
    <row r="81" spans="1:13" ht="15" x14ac:dyDescent="0.25">
      <c r="B81" s="63" t="s">
        <v>24</v>
      </c>
      <c r="C81" s="63"/>
      <c r="D81" s="91">
        <f>D79-D80</f>
        <v>48093.871269700059</v>
      </c>
    </row>
    <row r="82" spans="1:13" ht="15.75" thickBot="1" x14ac:dyDescent="0.3">
      <c r="B82" s="125" t="s">
        <v>68</v>
      </c>
      <c r="C82" s="64"/>
      <c r="D82" s="53">
        <f>IF(ISERROR(D81/J59),0,D81/J59)</f>
        <v>2.3637381369111718E-3</v>
      </c>
      <c r="E82" s="94" t="str">
        <f>IF(AND(D82&lt;0.01,D82&gt;-0.01),"","Unresolved differences of greater than + or - 1% should be explained")</f>
        <v/>
      </c>
      <c r="G82" s="71"/>
      <c r="H82" s="27"/>
      <c r="I82" s="27"/>
      <c r="J82" s="27"/>
      <c r="K82" s="27"/>
      <c r="L82" s="27"/>
    </row>
    <row r="83" spans="1:13" ht="15.75" thickTop="1" x14ac:dyDescent="0.25">
      <c r="B83" s="2"/>
      <c r="C83" s="48"/>
      <c r="D83" s="51"/>
      <c r="G83" s="71"/>
    </row>
    <row r="84" spans="1:13" ht="15" x14ac:dyDescent="0.25">
      <c r="B84" s="2"/>
      <c r="C84" s="48"/>
      <c r="D84" s="26"/>
    </row>
    <row r="85" spans="1:13" ht="15" x14ac:dyDescent="0.25">
      <c r="A85" s="1" t="s">
        <v>70</v>
      </c>
      <c r="B85" s="65" t="s">
        <v>133</v>
      </c>
      <c r="C85" s="50"/>
      <c r="D85" s="51"/>
    </row>
    <row r="86" spans="1:13" ht="15" x14ac:dyDescent="0.25">
      <c r="B86" s="49"/>
      <c r="C86" s="50"/>
      <c r="D86" s="51"/>
    </row>
    <row r="87" spans="1:13" ht="75" x14ac:dyDescent="0.25">
      <c r="B87" s="93" t="s">
        <v>25</v>
      </c>
      <c r="C87" s="40" t="s">
        <v>152</v>
      </c>
      <c r="D87" s="40" t="s">
        <v>153</v>
      </c>
      <c r="E87" s="40" t="s">
        <v>154</v>
      </c>
      <c r="F87" s="66" t="s">
        <v>126</v>
      </c>
      <c r="G87" s="40" t="s">
        <v>24</v>
      </c>
      <c r="H87" s="68" t="s">
        <v>155</v>
      </c>
      <c r="I87" s="40" t="s">
        <v>68</v>
      </c>
      <c r="J87" s="71"/>
      <c r="K87" s="71"/>
      <c r="L87" s="27"/>
      <c r="M87" s="27"/>
    </row>
    <row r="88" spans="1:13" x14ac:dyDescent="0.2">
      <c r="B88" s="106"/>
      <c r="C88" s="97"/>
      <c r="D88" s="97"/>
      <c r="E88" s="98"/>
      <c r="F88" s="121">
        <f>SUM(D88:E88)</f>
        <v>0</v>
      </c>
      <c r="G88" s="99">
        <f>F88-C88</f>
        <v>0</v>
      </c>
      <c r="H88" s="98"/>
      <c r="I88" s="95">
        <f>IF(ISERROR(G88/H88),0,G88/H88)</f>
        <v>0</v>
      </c>
      <c r="J88" s="71"/>
      <c r="K88" s="71"/>
      <c r="L88" s="27"/>
      <c r="M88" s="27"/>
    </row>
    <row r="89" spans="1:13" x14ac:dyDescent="0.2">
      <c r="B89" s="106"/>
      <c r="C89" s="97"/>
      <c r="D89" s="97"/>
      <c r="E89" s="98"/>
      <c r="F89" s="121">
        <f t="shared" ref="F89:F91" si="4">SUM(D89:E89)</f>
        <v>0</v>
      </c>
      <c r="G89" s="99">
        <f>F89-C89</f>
        <v>0</v>
      </c>
      <c r="H89" s="98"/>
      <c r="I89" s="95">
        <f>IF(ISERROR(G89/H89),0,G89/H89)</f>
        <v>0</v>
      </c>
      <c r="J89" s="71"/>
      <c r="K89" s="71"/>
      <c r="L89" s="27"/>
      <c r="M89" s="27"/>
    </row>
    <row r="90" spans="1:13" x14ac:dyDescent="0.2">
      <c r="B90" s="106"/>
      <c r="C90" s="97"/>
      <c r="D90" s="97"/>
      <c r="E90" s="98"/>
      <c r="F90" s="121">
        <f t="shared" si="4"/>
        <v>0</v>
      </c>
      <c r="G90" s="99">
        <f>F90-C90</f>
        <v>0</v>
      </c>
      <c r="H90" s="98"/>
      <c r="I90" s="95">
        <f>IF(ISERROR(G90/H90),0,G90/H90)</f>
        <v>0</v>
      </c>
      <c r="J90" s="71"/>
      <c r="K90" s="71"/>
      <c r="L90" s="27"/>
      <c r="M90" s="27"/>
    </row>
    <row r="91" spans="1:13" ht="15" thickBot="1" x14ac:dyDescent="0.25">
      <c r="B91" s="106"/>
      <c r="C91" s="100"/>
      <c r="D91" s="100"/>
      <c r="E91" s="100"/>
      <c r="F91" s="121">
        <f t="shared" si="4"/>
        <v>0</v>
      </c>
      <c r="G91" s="99">
        <f>F91-C91</f>
        <v>0</v>
      </c>
      <c r="H91" s="100"/>
      <c r="I91" s="96">
        <f>IF(ISERROR(G91/H91),0,G91/H91)</f>
        <v>0</v>
      </c>
      <c r="J91" s="71"/>
      <c r="K91" s="71"/>
      <c r="L91" s="27"/>
      <c r="M91" s="27"/>
    </row>
    <row r="92" spans="1:13" ht="15.75" thickBot="1" x14ac:dyDescent="0.3">
      <c r="B92" s="67" t="s">
        <v>69</v>
      </c>
      <c r="C92" s="120">
        <f t="shared" ref="C92:H92" si="5">SUM(C88:C91)</f>
        <v>0</v>
      </c>
      <c r="D92" s="120">
        <f t="shared" si="5"/>
        <v>0</v>
      </c>
      <c r="E92" s="120">
        <f t="shared" si="5"/>
        <v>0</v>
      </c>
      <c r="F92" s="122">
        <f t="shared" si="5"/>
        <v>0</v>
      </c>
      <c r="G92" s="120">
        <f>SUM(G88:G91)</f>
        <v>0</v>
      </c>
      <c r="H92" s="69">
        <f t="shared" si="5"/>
        <v>0</v>
      </c>
      <c r="I92" s="70" t="s">
        <v>75</v>
      </c>
      <c r="J92" s="71"/>
      <c r="K92" s="71"/>
      <c r="L92" s="27"/>
      <c r="M92" s="27"/>
    </row>
    <row r="93" spans="1:13" x14ac:dyDescent="0.2">
      <c r="B93" s="4"/>
      <c r="C93" s="4"/>
      <c r="D93" s="4"/>
      <c r="E93" s="4"/>
      <c r="F93" s="4"/>
      <c r="G93" s="4"/>
      <c r="J93" s="71"/>
      <c r="K93" s="71"/>
      <c r="L93" s="27"/>
      <c r="M93" s="27"/>
    </row>
    <row r="94" spans="1:13" x14ac:dyDescent="0.2">
      <c r="J94" s="71"/>
      <c r="K94" s="71"/>
      <c r="L94" s="27"/>
      <c r="M94" s="27"/>
    </row>
    <row r="95" spans="1:13" ht="15" x14ac:dyDescent="0.25">
      <c r="B95" s="3" t="s">
        <v>32</v>
      </c>
      <c r="J95" s="71"/>
      <c r="K95" s="71"/>
    </row>
    <row r="96" spans="1:13" x14ac:dyDescent="0.2">
      <c r="B96" s="45"/>
      <c r="C96" s="45"/>
      <c r="D96" s="45"/>
      <c r="E96" s="45"/>
      <c r="F96" s="45"/>
      <c r="G96" s="45"/>
      <c r="H96" s="45"/>
      <c r="J96" s="71"/>
      <c r="K96" s="71"/>
    </row>
    <row r="97" spans="2:11" x14ac:dyDescent="0.2">
      <c r="B97" s="45"/>
      <c r="C97" s="45"/>
      <c r="D97" s="45"/>
      <c r="E97" s="45"/>
      <c r="F97" s="45"/>
      <c r="G97" s="45"/>
      <c r="H97" s="45"/>
      <c r="J97" s="71"/>
      <c r="K97" s="71"/>
    </row>
    <row r="98" spans="2:11" x14ac:dyDescent="0.2">
      <c r="B98" s="45"/>
      <c r="C98" s="45"/>
      <c r="D98" s="45"/>
      <c r="E98" s="45"/>
      <c r="F98" s="45"/>
      <c r="G98" s="45"/>
      <c r="H98" s="45"/>
    </row>
    <row r="99" spans="2:11" x14ac:dyDescent="0.2">
      <c r="B99" s="45"/>
      <c r="C99" s="45"/>
      <c r="D99" s="45"/>
      <c r="E99" s="45"/>
      <c r="F99" s="45"/>
      <c r="G99" s="45"/>
      <c r="H99" s="45"/>
    </row>
    <row r="100" spans="2:11" x14ac:dyDescent="0.2">
      <c r="B100" s="45"/>
      <c r="C100" s="45"/>
      <c r="D100" s="45"/>
      <c r="E100" s="45"/>
      <c r="F100" s="45"/>
      <c r="G100" s="45"/>
      <c r="H100" s="45"/>
    </row>
    <row r="101" spans="2:11" x14ac:dyDescent="0.2">
      <c r="B101" s="45"/>
      <c r="C101" s="45"/>
      <c r="D101" s="45"/>
      <c r="E101" s="45"/>
      <c r="F101" s="45"/>
      <c r="G101" s="45"/>
      <c r="H101" s="45"/>
    </row>
    <row r="102" spans="2:11" x14ac:dyDescent="0.2">
      <c r="B102" s="45"/>
      <c r="C102" s="45"/>
      <c r="D102" s="45"/>
      <c r="E102" s="45"/>
      <c r="F102" s="45"/>
      <c r="G102" s="45"/>
      <c r="H102" s="45"/>
    </row>
    <row r="103" spans="2:11" x14ac:dyDescent="0.2">
      <c r="B103" s="45"/>
      <c r="C103" s="45"/>
      <c r="D103" s="45"/>
      <c r="E103" s="45"/>
      <c r="F103" s="45"/>
      <c r="G103" s="45"/>
      <c r="H103" s="45"/>
    </row>
  </sheetData>
  <mergeCells count="19">
    <mergeCell ref="E77:I77"/>
    <mergeCell ref="E78:I78"/>
    <mergeCell ref="E71:I71"/>
    <mergeCell ref="E72:I72"/>
    <mergeCell ref="E73:I73"/>
    <mergeCell ref="E74:I74"/>
    <mergeCell ref="E75:I75"/>
    <mergeCell ref="E76:I76"/>
    <mergeCell ref="E65:I65"/>
    <mergeCell ref="E70:I70"/>
    <mergeCell ref="B21:C21"/>
    <mergeCell ref="E21:F21"/>
    <mergeCell ref="B27:H27"/>
    <mergeCell ref="E64:I64"/>
    <mergeCell ref="E66:I66"/>
    <mergeCell ref="E67:I67"/>
    <mergeCell ref="E68:I68"/>
    <mergeCell ref="E69:I69"/>
    <mergeCell ref="A65:C65"/>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Micheal Roth</cp:lastModifiedBy>
  <cp:lastPrinted>2017-07-19T17:11:44Z</cp:lastPrinted>
  <dcterms:created xsi:type="dcterms:W3CDTF">2017-05-01T19:29:01Z</dcterms:created>
  <dcterms:modified xsi:type="dcterms:W3CDTF">2018-09-24T20:02:13Z</dcterms:modified>
</cp:coreProperties>
</file>