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FINANCE\Rate Submission\2019 Filing\1. Submission\"/>
    </mc:Choice>
  </mc:AlternateContent>
  <bookViews>
    <workbookView xWindow="0" yWindow="0" windowWidth="28800" windowHeight="12300" tabRatio="855" activeTab="2"/>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26" i="45" l="1"/>
  <c r="D195" i="79"/>
  <c r="D122" i="79"/>
  <c r="O122" i="79" l="1"/>
  <c r="P122" i="79"/>
  <c r="Q122" i="79"/>
  <c r="R122" i="79"/>
  <c r="S122" i="79"/>
  <c r="T122" i="79"/>
  <c r="U122" i="79"/>
  <c r="V122" i="79"/>
  <c r="W122" i="79"/>
  <c r="X122" i="79"/>
  <c r="AA323" i="79" l="1"/>
  <c r="M122" i="79" l="1"/>
  <c r="L122" i="79"/>
  <c r="K122" i="79"/>
  <c r="J122" i="79"/>
  <c r="I122" i="79"/>
  <c r="H122" i="79"/>
  <c r="G122" i="79"/>
  <c r="F122" i="79"/>
  <c r="E122" i="79"/>
  <c r="D51" i="44" l="1"/>
  <c r="E51" i="44"/>
  <c r="F51" i="44"/>
  <c r="N253" i="46" l="1"/>
  <c r="N250" i="46"/>
  <c r="N247" i="46"/>
  <c r="N243" i="46"/>
  <c r="N240" i="46"/>
  <c r="N237" i="46"/>
  <c r="N234" i="46"/>
  <c r="N231" i="46"/>
  <c r="N227" i="46"/>
  <c r="N213" i="46"/>
  <c r="N210" i="46"/>
  <c r="N207" i="46"/>
  <c r="N204" i="46"/>
  <c r="N191" i="46"/>
  <c r="N188" i="46"/>
  <c r="N185" i="46"/>
  <c r="N182" i="46"/>
  <c r="N179" i="46"/>
  <c r="X157" i="46"/>
  <c r="W157" i="46"/>
  <c r="V157" i="46"/>
  <c r="U157" i="46"/>
  <c r="T157" i="46"/>
  <c r="S157" i="46"/>
  <c r="R157" i="46"/>
  <c r="Q157" i="46"/>
  <c r="P157" i="46"/>
  <c r="O157" i="46"/>
  <c r="M157" i="46"/>
  <c r="L157" i="46"/>
  <c r="K157" i="46"/>
  <c r="J157" i="46"/>
  <c r="I157" i="46"/>
  <c r="H157" i="46"/>
  <c r="G157" i="46"/>
  <c r="F157" i="46"/>
  <c r="E157" i="46"/>
  <c r="D157" i="46"/>
  <c r="N125" i="46"/>
  <c r="N122" i="46"/>
  <c r="N119" i="46"/>
  <c r="N115" i="46"/>
  <c r="N112" i="46"/>
  <c r="N109" i="46"/>
  <c r="N106" i="46"/>
  <c r="N103" i="46"/>
  <c r="N99" i="46"/>
  <c r="N85" i="46"/>
  <c r="N82" i="46"/>
  <c r="N79" i="46"/>
  <c r="N76" i="46"/>
  <c r="N63" i="46"/>
  <c r="N60" i="46"/>
  <c r="N57" i="46"/>
  <c r="N54" i="46"/>
  <c r="N51" i="46"/>
  <c r="N376" i="79" l="1"/>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193" i="79"/>
  <c r="N190" i="79"/>
  <c r="N187" i="79"/>
  <c r="N184" i="79"/>
  <c r="N181" i="79"/>
  <c r="N178" i="79"/>
  <c r="N175" i="79"/>
  <c r="N169" i="79"/>
  <c r="N166" i="79"/>
  <c r="N163" i="79"/>
  <c r="N160" i="79"/>
  <c r="N157" i="79"/>
  <c r="N154" i="79"/>
  <c r="N150" i="79"/>
  <c r="N147" i="79"/>
  <c r="N144" i="79"/>
  <c r="N140" i="79"/>
  <c r="N137" i="79"/>
  <c r="N134" i="79"/>
  <c r="N131" i="79"/>
  <c r="N128" i="79"/>
  <c r="N125" i="79"/>
  <c r="N119" i="79"/>
  <c r="N101" i="79"/>
  <c r="N98" i="79"/>
  <c r="N95" i="79"/>
  <c r="N92" i="79"/>
  <c r="N88" i="79"/>
  <c r="N85" i="79"/>
  <c r="N81" i="79"/>
  <c r="N77" i="79"/>
  <c r="N74" i="79"/>
  <c r="N71" i="79"/>
  <c r="N67" i="79"/>
  <c r="N64" i="79"/>
  <c r="N61" i="79"/>
  <c r="N58" i="79"/>
  <c r="N55" i="79"/>
  <c r="K57" i="45"/>
  <c r="J57" i="45"/>
  <c r="I57" i="45"/>
  <c r="H57" i="45"/>
  <c r="G57" i="45"/>
  <c r="F57" i="45"/>
  <c r="G58" i="45" s="1"/>
  <c r="E57" i="45"/>
  <c r="F58" i="45" s="1"/>
  <c r="D57" i="45"/>
  <c r="K50" i="45"/>
  <c r="J50" i="45"/>
  <c r="I50" i="45"/>
  <c r="H50" i="45"/>
  <c r="I51" i="45" s="1"/>
  <c r="G50" i="45"/>
  <c r="H51" i="45" s="1"/>
  <c r="F50" i="45"/>
  <c r="E50" i="45"/>
  <c r="D50" i="45"/>
  <c r="K43" i="45"/>
  <c r="J43" i="45"/>
  <c r="I43" i="45"/>
  <c r="J44" i="45" s="1"/>
  <c r="H43" i="45"/>
  <c r="G43" i="45"/>
  <c r="H44" i="45" s="1"/>
  <c r="F43" i="45"/>
  <c r="E43" i="45"/>
  <c r="D43" i="45"/>
  <c r="K36" i="45"/>
  <c r="J36" i="45"/>
  <c r="I36" i="45"/>
  <c r="H36" i="45"/>
  <c r="G36" i="45"/>
  <c r="F36" i="45"/>
  <c r="G37" i="45" s="1"/>
  <c r="E36" i="45"/>
  <c r="F37" i="45" s="1"/>
  <c r="D36" i="45"/>
  <c r="K29" i="45"/>
  <c r="J29" i="45"/>
  <c r="I29" i="45"/>
  <c r="H29" i="45"/>
  <c r="I30" i="45" s="1"/>
  <c r="G29" i="45"/>
  <c r="H30" i="45" s="1"/>
  <c r="F29" i="45"/>
  <c r="E29" i="45"/>
  <c r="D29" i="45"/>
  <c r="K22" i="45"/>
  <c r="J22" i="45"/>
  <c r="I22" i="45"/>
  <c r="J23" i="45" s="1"/>
  <c r="H22" i="45"/>
  <c r="G22" i="45"/>
  <c r="H23" i="45" s="1"/>
  <c r="F22" i="45"/>
  <c r="E22" i="45"/>
  <c r="D22" i="45"/>
  <c r="E23" i="45" s="1"/>
  <c r="K17" i="45"/>
  <c r="J17" i="45"/>
  <c r="I17" i="45"/>
  <c r="H17" i="45"/>
  <c r="G17" i="45"/>
  <c r="F17" i="45"/>
  <c r="E17" i="45"/>
  <c r="D17" i="45"/>
  <c r="N511" i="46"/>
  <c r="N508" i="46"/>
  <c r="N505" i="46"/>
  <c r="N501" i="46"/>
  <c r="N498" i="46"/>
  <c r="N495" i="46"/>
  <c r="N492" i="46"/>
  <c r="N489" i="46"/>
  <c r="N485" i="46"/>
  <c r="N471" i="46"/>
  <c r="N468" i="46"/>
  <c r="N465" i="46"/>
  <c r="N462" i="46"/>
  <c r="N449" i="46"/>
  <c r="N446" i="46"/>
  <c r="N443" i="46"/>
  <c r="N440" i="46"/>
  <c r="N437" i="46"/>
  <c r="Y283" i="46"/>
  <c r="Y280" i="46"/>
  <c r="N382" i="46"/>
  <c r="N379" i="46"/>
  <c r="N376" i="46"/>
  <c r="N372" i="46"/>
  <c r="N369" i="46"/>
  <c r="N366" i="46"/>
  <c r="N363" i="46"/>
  <c r="N360" i="46"/>
  <c r="N356" i="46"/>
  <c r="N342" i="46"/>
  <c r="N339" i="46"/>
  <c r="N336" i="46"/>
  <c r="N333" i="46"/>
  <c r="N320" i="46"/>
  <c r="N317" i="46"/>
  <c r="N314" i="46"/>
  <c r="N311" i="46"/>
  <c r="N308" i="46"/>
  <c r="D17" i="43"/>
  <c r="G23" i="45" l="1"/>
  <c r="K30" i="45"/>
  <c r="G44" i="45"/>
  <c r="K51" i="45"/>
  <c r="I23" i="45"/>
  <c r="E37" i="45"/>
  <c r="I44" i="45"/>
  <c r="E58" i="45"/>
  <c r="H37" i="45"/>
  <c r="H58" i="45"/>
  <c r="K23" i="45"/>
  <c r="E30" i="45"/>
  <c r="I37" i="45"/>
  <c r="E51" i="45"/>
  <c r="I58" i="45"/>
  <c r="K44" i="45"/>
  <c r="F30" i="45"/>
  <c r="J37" i="45"/>
  <c r="F51" i="45"/>
  <c r="J58" i="45"/>
  <c r="G30" i="45"/>
  <c r="K37" i="45"/>
  <c r="G51" i="45"/>
  <c r="K58" i="45"/>
  <c r="E44" i="45"/>
  <c r="F23" i="45"/>
  <c r="J30" i="45"/>
  <c r="F44" i="45"/>
  <c r="J51" i="45"/>
  <c r="O927" i="79" l="1"/>
  <c r="E44" i="44" l="1"/>
  <c r="AM139" i="79" l="1"/>
  <c r="O1110" i="79" l="1"/>
  <c r="O744" i="79"/>
  <c r="O561" i="79"/>
  <c r="O378" i="79"/>
  <c r="O195" i="79"/>
  <c r="O513" i="46"/>
  <c r="O127" i="46"/>
  <c r="N620" i="79" l="1"/>
  <c r="N437" i="79"/>
  <c r="N254" i="79"/>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284" i="79"/>
  <c r="N281" i="79"/>
  <c r="N278" i="79"/>
  <c r="N275" i="79"/>
  <c r="N271" i="79"/>
  <c r="N268" i="79"/>
  <c r="N264" i="79"/>
  <c r="N260" i="79"/>
  <c r="N257" i="79"/>
  <c r="N250" i="79"/>
  <c r="N247" i="79"/>
  <c r="N244" i="79"/>
  <c r="N241" i="79"/>
  <c r="N23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650" i="79" l="1"/>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AL280" i="46"/>
  <c r="AK280" i="46"/>
  <c r="AJ280" i="46"/>
  <c r="AI280" i="46"/>
  <c r="AH280" i="46"/>
  <c r="AG280" i="46"/>
  <c r="AF280" i="46"/>
  <c r="AE280" i="46"/>
  <c r="AD280" i="46"/>
  <c r="AC280" i="46"/>
  <c r="AB280" i="46"/>
  <c r="AA280" i="46"/>
  <c r="Z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L53" i="44"/>
  <c r="L46" i="44"/>
  <c r="C102" i="45"/>
  <c r="P46" i="44"/>
  <c r="C95" i="45"/>
  <c r="O46" i="44"/>
  <c r="K53" i="44"/>
  <c r="K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L57" i="45"/>
  <c r="M57" i="45"/>
  <c r="N57" i="45"/>
  <c r="L50" i="45"/>
  <c r="M50" i="45"/>
  <c r="N50" i="45"/>
  <c r="L43" i="45"/>
  <c r="M43" i="45"/>
  <c r="N43" i="45"/>
  <c r="N36" i="45"/>
  <c r="L36" i="45"/>
  <c r="M36" i="45"/>
  <c r="L29" i="45"/>
  <c r="M29" i="45"/>
  <c r="N29" i="45"/>
  <c r="L22" i="45"/>
  <c r="M22" i="45"/>
  <c r="N22" i="45"/>
  <c r="D64"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A208" i="79" l="1"/>
  <c r="AA195" i="79"/>
  <c r="AA203" i="79" s="1"/>
  <c r="I53" i="44"/>
  <c r="I50" i="44"/>
  <c r="I46" i="44"/>
  <c r="H53" i="44"/>
  <c r="H50" i="44"/>
  <c r="H46" i="44"/>
  <c r="G53" i="44"/>
  <c r="G50" i="44"/>
  <c r="G46" i="44"/>
  <c r="D50" i="44"/>
  <c r="D46" i="44"/>
  <c r="F53" i="44"/>
  <c r="F50" i="44"/>
  <c r="F46" i="44"/>
  <c r="E53" i="44"/>
  <c r="E50" i="44"/>
  <c r="E46" i="44"/>
  <c r="J53" i="44"/>
  <c r="J46" i="44"/>
  <c r="AC578" i="79"/>
  <c r="AC577" i="79"/>
  <c r="AC576" i="79"/>
  <c r="D53" i="44"/>
  <c r="AD212" i="79"/>
  <c r="AD208" i="79"/>
  <c r="AD211" i="79"/>
  <c r="AD210" i="79"/>
  <c r="AD209" i="79"/>
  <c r="G49" i="44"/>
  <c r="G47" i="44"/>
  <c r="G52" i="44"/>
  <c r="G48" i="44"/>
  <c r="G51" i="44"/>
  <c r="H51" i="44"/>
  <c r="H47" i="44"/>
  <c r="H52" i="44"/>
  <c r="H49" i="44"/>
  <c r="H48" i="44"/>
  <c r="E52" i="44"/>
  <c r="E48" i="44"/>
  <c r="E49" i="44"/>
  <c r="E47" i="44"/>
  <c r="F49" i="44"/>
  <c r="F52" i="44"/>
  <c r="F48" i="44"/>
  <c r="F47" i="44"/>
  <c r="J49" i="44"/>
  <c r="J52" i="44"/>
  <c r="J48" i="44"/>
  <c r="J50" i="44"/>
  <c r="J51" i="44"/>
  <c r="J47" i="44"/>
  <c r="D52" i="44"/>
  <c r="D48"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23" i="45"/>
  <c r="AA127" i="46" l="1"/>
  <c r="AD139" i="46"/>
  <c r="AD135" i="46"/>
  <c r="AD137" i="46"/>
  <c r="AD143" i="46"/>
  <c r="AD142" i="46"/>
  <c r="AD127" i="46"/>
  <c r="AD136" i="46"/>
  <c r="AD138" i="46"/>
  <c r="AD141" i="46"/>
  <c r="AD140"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C127" i="45"/>
  <c r="C130" i="45" l="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F65" i="45"/>
  <c r="I125" i="45" s="1"/>
  <c r="E127" i="45"/>
  <c r="H65" i="45"/>
  <c r="I127" i="45" s="1"/>
  <c r="D127" i="45"/>
  <c r="C128" i="45"/>
  <c r="H126" i="45"/>
  <c r="F126" i="45"/>
  <c r="E126" i="45"/>
  <c r="H127" i="45"/>
  <c r="F127" i="45"/>
  <c r="G127"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391" i="46" l="1"/>
  <c r="AK568" i="79"/>
  <c r="AK566" i="79"/>
  <c r="AK569" i="79"/>
  <c r="AK565" i="79"/>
  <c r="AK570" i="79"/>
  <c r="AK571" i="79"/>
  <c r="AK567" i="79"/>
  <c r="AB570" i="79"/>
  <c r="AB569" i="79"/>
  <c r="AB201" i="79"/>
  <c r="AB202" i="79"/>
  <c r="AA199" i="79"/>
  <c r="AA202" i="79"/>
  <c r="AD569" i="79"/>
  <c r="AD573" i="79"/>
  <c r="I73" i="43" s="1"/>
  <c r="Z202" i="79"/>
  <c r="Z203" i="79"/>
  <c r="AJ570" i="79"/>
  <c r="AJ573" i="79"/>
  <c r="AM522" i="46"/>
  <c r="Y567" i="79"/>
  <c r="Y570" i="79"/>
  <c r="Y571" i="79"/>
  <c r="Z568" i="79"/>
  <c r="Z570" i="79"/>
  <c r="Y521" i="46"/>
  <c r="V21" i="47"/>
  <c r="AM259" i="46"/>
  <c r="Z1125" i="79"/>
  <c r="E82" i="43" s="1"/>
  <c r="D70" i="43"/>
  <c r="AM131" i="46"/>
  <c r="C93" i="43" s="1"/>
  <c r="AM262" i="46"/>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O73" i="43"/>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AH390" i="46"/>
  <c r="AH388" i="46"/>
  <c r="P19" i="47"/>
  <c r="AJ200" i="79"/>
  <c r="P22" i="47"/>
  <c r="Q23" i="47"/>
  <c r="AI203" i="79"/>
  <c r="P16" i="47"/>
  <c r="P25" i="47"/>
  <c r="P23" i="47"/>
  <c r="Q18" i="47"/>
  <c r="Q16" i="47"/>
  <c r="AL199" i="79"/>
  <c r="AJ199" i="79"/>
  <c r="AJ201" i="79"/>
  <c r="Y756"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V26" i="47"/>
  <c r="V24" i="47"/>
  <c r="V19" i="47"/>
  <c r="V17" i="47"/>
  <c r="V22" i="47"/>
  <c r="Y261" i="46"/>
  <c r="D57" i="43" s="1"/>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J54" i="43"/>
  <c r="D54" i="43"/>
  <c r="D55" i="43"/>
  <c r="E54" i="43"/>
  <c r="AK572" i="79" l="1"/>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AM392" i="46"/>
  <c r="AM565" i="79"/>
  <c r="AM937" i="79"/>
  <c r="AM389" i="79"/>
  <c r="AM569" i="79"/>
  <c r="AK391" i="46"/>
  <c r="P60" i="43" s="1"/>
  <c r="U47" i="47" s="1"/>
  <c r="AM386" i="79"/>
  <c r="AM385" i="79"/>
  <c r="AM570" i="79"/>
  <c r="AM931" i="79"/>
  <c r="AM933" i="79"/>
  <c r="AM1125" i="79"/>
  <c r="L104" i="43" s="1"/>
  <c r="AM936" i="79"/>
  <c r="AM755" i="79"/>
  <c r="AM939" i="79"/>
  <c r="AM938" i="79"/>
  <c r="AM757" i="79"/>
  <c r="J104" i="43" s="1"/>
  <c r="C103" i="43"/>
  <c r="AB204" i="79"/>
  <c r="G66" i="43" s="1"/>
  <c r="L81" i="47" s="1"/>
  <c r="AL572" i="79"/>
  <c r="Q72" i="43" s="1"/>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AI204" i="79"/>
  <c r="N66" i="43" s="1"/>
  <c r="AE572" i="79"/>
  <c r="J72" i="43" s="1"/>
  <c r="P51" i="47"/>
  <c r="K94" i="43"/>
  <c r="AH572" i="79"/>
  <c r="M72" i="43" s="1"/>
  <c r="AC388" i="79"/>
  <c r="H69" i="43" s="1"/>
  <c r="P55" i="47"/>
  <c r="AI1124" i="79"/>
  <c r="N81" i="43" s="1"/>
  <c r="AB1124" i="79"/>
  <c r="G81" i="43" s="1"/>
  <c r="J99" i="43"/>
  <c r="P50" i="47"/>
  <c r="K101" i="43"/>
  <c r="R76" i="43"/>
  <c r="J98" i="43"/>
  <c r="R70" i="43"/>
  <c r="AC204" i="79"/>
  <c r="H66" i="43" s="1"/>
  <c r="AC572" i="79"/>
  <c r="H72" i="43" s="1"/>
  <c r="K97" i="43"/>
  <c r="L100" i="43"/>
  <c r="J97" i="43"/>
  <c r="P47" i="47"/>
  <c r="P35" i="47"/>
  <c r="P38" i="47"/>
  <c r="AD388" i="79"/>
  <c r="I69" i="43" s="1"/>
  <c r="AD1124" i="79"/>
  <c r="I81" i="43" s="1"/>
  <c r="AF940" i="79"/>
  <c r="K78" i="43" s="1"/>
  <c r="P53" i="47"/>
  <c r="P36" i="47"/>
  <c r="P31" i="47"/>
  <c r="AG940" i="79"/>
  <c r="L78" i="43" s="1"/>
  <c r="AI388" i="79"/>
  <c r="N69" i="43" s="1"/>
  <c r="L94" i="43"/>
  <c r="R61" i="43"/>
  <c r="P46" i="47"/>
  <c r="P52" i="47"/>
  <c r="P41" i="47"/>
  <c r="J96" i="43"/>
  <c r="L95" i="43"/>
  <c r="K93" i="43"/>
  <c r="P45" i="47"/>
  <c r="P49" i="47"/>
  <c r="L102" i="43"/>
  <c r="M102" i="43" s="1"/>
  <c r="AE388" i="79"/>
  <c r="J69" i="43" s="1"/>
  <c r="O98" i="47" s="1"/>
  <c r="Z572" i="79"/>
  <c r="E72" i="43" s="1"/>
  <c r="AH940" i="79"/>
  <c r="M78" i="43" s="1"/>
  <c r="K99" i="43"/>
  <c r="AD756" i="79"/>
  <c r="J93" i="43"/>
  <c r="AE940" i="79"/>
  <c r="J78" i="43" s="1"/>
  <c r="AL1124" i="79"/>
  <c r="Q81" i="43" s="1"/>
  <c r="AK756" i="79"/>
  <c r="P75" i="43" s="1"/>
  <c r="L93" i="43"/>
  <c r="Z1124" i="79"/>
  <c r="E81" i="43" s="1"/>
  <c r="AH1124" i="79"/>
  <c r="M81" i="43" s="1"/>
  <c r="AF1124" i="79"/>
  <c r="K81" i="43" s="1"/>
  <c r="AC940" i="79"/>
  <c r="H78" i="43" s="1"/>
  <c r="AG1124" i="79"/>
  <c r="L81" i="43" s="1"/>
  <c r="L98" i="43"/>
  <c r="Z756" i="79"/>
  <c r="J94" i="43"/>
  <c r="L97" i="43"/>
  <c r="AL756" i="79"/>
  <c r="Q75" i="43" s="1"/>
  <c r="AF756" i="79"/>
  <c r="K75" i="43" s="1"/>
  <c r="AD940" i="79"/>
  <c r="I78" i="43" s="1"/>
  <c r="J95" i="43"/>
  <c r="Y572" i="79"/>
  <c r="D72" i="43" s="1"/>
  <c r="AC756" i="79"/>
  <c r="H75" i="43" s="1"/>
  <c r="K100" i="43"/>
  <c r="AK1124" i="79"/>
  <c r="P81" i="43" s="1"/>
  <c r="AJ1124" i="79"/>
  <c r="O81" i="43" s="1"/>
  <c r="AI756" i="79"/>
  <c r="N75" i="43" s="1"/>
  <c r="AA756" i="79"/>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Q65" i="47"/>
  <c r="Q45" i="47"/>
  <c r="Q62" i="47"/>
  <c r="Q54" i="47"/>
  <c r="Q48" i="47"/>
  <c r="Q70" i="47"/>
  <c r="Q64" i="47"/>
  <c r="Q63" i="47"/>
  <c r="Q66" i="47"/>
  <c r="Q56" i="47"/>
  <c r="Q49" i="47"/>
  <c r="Q53" i="47"/>
  <c r="Q55" i="47"/>
  <c r="Q51" i="47"/>
  <c r="Q68" i="47"/>
  <c r="Q46" i="47"/>
  <c r="R67" i="43"/>
  <c r="S48" i="47"/>
  <c r="AH204" i="79"/>
  <c r="M66" i="43" s="1"/>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83" i="47" l="1"/>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M95" i="43"/>
  <c r="M94" i="43"/>
  <c r="L85" i="47"/>
  <c r="M99" i="43"/>
  <c r="L77" i="47"/>
  <c r="W26" i="47"/>
  <c r="L82" i="47"/>
  <c r="L86" i="47"/>
  <c r="L75" i="47"/>
  <c r="M100" i="43"/>
  <c r="L98" i="47"/>
  <c r="L79" i="47"/>
  <c r="J103" i="43"/>
  <c r="L83" i="47"/>
  <c r="L78" i="47"/>
  <c r="K103" i="43"/>
  <c r="L76" i="47"/>
  <c r="M97" i="43"/>
  <c r="L80" i="47"/>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K42" i="47"/>
  <c r="F29" i="43" l="1"/>
  <c r="G29" i="43" s="1"/>
  <c r="K44" i="47"/>
  <c r="K57" i="47" s="1"/>
  <c r="K59" i="47" s="1"/>
  <c r="W44" i="47"/>
  <c r="W57" i="47" s="1"/>
  <c r="W59" i="47" l="1"/>
  <c r="W72" i="47" s="1"/>
  <c r="K72" i="47"/>
  <c r="K74" i="47" s="1"/>
  <c r="K87" i="47" s="1"/>
  <c r="K89" i="47" s="1"/>
  <c r="K102" i="47" s="1"/>
  <c r="K104" i="47" l="1"/>
  <c r="K117" i="47" s="1"/>
  <c r="K119" i="47" s="1"/>
  <c r="K132" i="47" s="1"/>
  <c r="K134" i="47" s="1"/>
  <c r="K147" i="47" s="1"/>
  <c r="K149" i="47" s="1"/>
  <c r="K162" i="47" s="1"/>
  <c r="F84" i="43" s="1"/>
  <c r="F85" i="43" s="1"/>
  <c r="W74" i="47"/>
  <c r="W87" i="47" s="1"/>
  <c r="R84" i="43" l="1"/>
  <c r="F31" i="43"/>
  <c r="F43" i="43" s="1"/>
  <c r="W89" i="47"/>
  <c r="W102" i="47" s="1"/>
  <c r="H21" i="43" l="1"/>
  <c r="H22" i="43" s="1"/>
  <c r="R85" i="43"/>
  <c r="G31" i="43"/>
  <c r="G43" i="43" s="1"/>
  <c r="W104" i="47"/>
  <c r="W117" i="47" s="1"/>
  <c r="W119" i="47" l="1"/>
  <c r="W132" i="47"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<sst xmlns="http://schemas.openxmlformats.org/spreadsheetml/2006/main" count="2925" uniqueCount="704">
  <si>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</si>
  <si>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</si>
  <si>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</si>
  <si>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</si>
  <si>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</si>
  <si>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</si>
  <si>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</si>
  <si>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</si>
  <si>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</si>
  <si>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</si>
  <si>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</si>
  <si>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</si>
  <si>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</si>
  <si>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</si>
  <si>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</si>
  <si>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</si>
  <si>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</si>
  <si>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</si>
  <si>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</si>
  <si>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</si>
  <si>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</si>
  <si>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</si>
  <si>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</si>
  <si>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</si>
  <si>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</si>
  <si>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</si>
  <si>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</si>
  <si>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</si>
  <si>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</si>
  <si>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</si>
  <si>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</si>
  <si>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</si>
  <si>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</si>
  <si>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</si>
  <si>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</si>
  <si>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</si>
  <si>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</si>
  <si>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</si>
  <si>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</si>
  <si>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</si>
  <si>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</si>
  <si>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</si>
  <si>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</si>
  <si>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</si>
  <si>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</si>
  <si>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</si>
  <si>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</si>
  <si>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</si>
  <si>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</si>
  <si>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</si>
  <si>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</si>
  <si>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</si>
  <si>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</si>
  <si>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</si>
  <si>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</si>
  <si>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</si>
  <si>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</si>
  <si>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</si>
  <si>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</si>
  <si>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</si>
  <si>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</si>
  <si>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</si>
  <si>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</si>
  <si>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</si>
  <si>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</si>
  <si>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</si>
  <si>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</si>
  <si>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</si>
  <si>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</si>
  <si>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</si>
  <si>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</si>
  <si>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</si>
  <si>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</si>
  <si>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</si>
  <si>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</si>
  <si>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</si>
  <si>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</si>
  <si>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</si>
  <si>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</si>
  <si>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</si>
  <si>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</si>
  <si>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</si>
  <si>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</si>
  <si>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</si>
  <si>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</si>
  <si>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</si>
  <si>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</si>
  <si>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</si>
  <si>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</si>
  <si>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</si>
  <si>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</si>
  <si>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</si>
  <si>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</si>
  <si>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</si>
  <si>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</si>
  <si>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</si>
  <si>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</si>
  <si>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</si>
  <si>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</si>
  <si>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</si>
  <si>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</si>
  <si>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</si>
  <si>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</si>
  <si>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</si>
  <si>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</si>
  <si>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</si>
  <si>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</si>
  <si>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</si>
  <si>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</si>
  <si>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</si>
  <si>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</si>
  <si>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</si>
  <si>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</si>
  <si>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</si>
  <si>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</si>
  <si>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</si>
  <si>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</si>
  <si>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</si>
  <si>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</si>
  <si>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</si>
  <si>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</si>
  <si>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</si>
  <si>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</si>
  <si>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</si>
  <si>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</si>
  <si>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</si>
  <si>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</si>
  <si>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</si>
  <si>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</si>
  <si>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</si>
  <si>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</si>
  <si>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</si>
  <si>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</si>
  <si>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</si>
  <si>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</si>
  <si>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</si>
  <si>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</si>
  <si>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</si>
  <si>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</si>
  <si>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</si>
  <si>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</si>
  <si>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</si>
  <si>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</si>
  <si>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</si>
  <si>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</si>
  <si>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</si>
  <si>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</si>
  <si>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</si>
  <si>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</si>
  <si>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</si>
  <si>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</si>
  <si>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</si>
  <si>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</si>
  <si>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</si>
  <si>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</si>
  <si>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</si>
  <si>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</si>
  <si>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</si>
  <si>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</si>
  <si>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</si>
  <si>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</si>
  <si>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</si>
  <si>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</si>
  <si>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</si>
  <si>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</si>
  <si>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</si>
  <si>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</si>
  <si>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</si>
  <si>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</si>
  <si>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</si>
  <si>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</si>
  <si>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</si>
  <si>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</si>
  <si>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</si>
  <si>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</si>
  <si>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</si>
  <si>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</si>
  <si>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</si>
  <si>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</si>
  <si>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</si>
  <si>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</si>
  <si>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</si>
  <si>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</si>
  <si>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</si>
  <si>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</si>
  <si>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</si>
  <si>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</si>
  <si>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</si>
  <si>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</si>
  <si>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</si>
  <si>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</si>
  <si>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</si>
  <si>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</si>
  <si>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</si>
  <si>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</si>
  <si>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</si>
  <si>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</si>
  <si>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</si>
  <si>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</si>
  <si>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</si>
  <si>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</si>
  <si>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</si>
  <si>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</si>
  <si>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</si>
  <si>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</si>
  <si>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</si>
  <si>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</si>
  <si>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</si>
  <si>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</si>
  <si>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</si>
  <si>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</si>
  <si>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</si>
  <si>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</si>
  <si>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</si>
  <si>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</si>
  <si>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</si>
  <si>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</si>
  <si>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</si>
  <si>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</si>
  <si>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</si>
  <si>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</si>
  <si>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</si>
  <si>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</si>
  <si>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</si>
  <si>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</si>
  <si>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</si>
  <si>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</si>
  <si>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</si>
  <si>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</si>
  <si>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</si>
  <si>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</si>
  <si>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</si>
  <si>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</si>
  <si>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</si>
  <si>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</si>
  <si>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</si>
  <si>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</si>
  <si>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</si>
  <si>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</si>
  <si>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</si>
  <si>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</si>
  <si>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</si>
  <si>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</si>
  <si>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</si>
  <si>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</si>
  <si>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</si>
  <si>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</si>
  <si>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</si>
  <si>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</si>
  <si>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</si>
  <si>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</si>
  <si>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</si>
  <si>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</si>
  <si>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</si>
  <si>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</si>
  <si>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</si>
  <si>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</si>
  <si>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</si>
  <si>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</si>
  <si>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</si>
  <si>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</si>
  <si>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</si>
  <si>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</si>
  <si>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</si>
  <si>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</si>
  <si>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</si>
  <si>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</si>
  <si>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</si>
  <si>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</si>
  <si>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</si>
  <si>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</si>
  <si>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</si>
  <si>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</si>
  <si>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</si>
  <si>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</si>
  <si>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</si>
  <si>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</si>
  <si>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</si>
  <si>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</si>
  <si>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</si>
  <si>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</si>
  <si>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</si>
  <si>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</si>
  <si>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</si>
  <si>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</si>
  <si>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</si>
  <si>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</si>
  <si>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</si>
  <si>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</si>
  <si>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</si>
  <si>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</si>
  <si>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</si>
  <si>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</si>
  <si>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</si>
  <si>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</si>
  <si>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</si>
  <si>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</si>
  <si>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</si>
  <si>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</si>
  <si>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</si>
  <si>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</si>
  <si>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</si>
  <si>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</si>
  <si>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</si>
  <si>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</si>
  <si>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</si>
  <si>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</si>
  <si>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</si>
  <si>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</si>
  <si>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</si>
  <si>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</si>
  <si>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</si>
  <si>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</si>
  <si>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</si>
  <si>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</si>
  <si>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</si>
  <si>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</si>
  <si>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</si>
  <si>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</si>
  <si>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</si>
  <si>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</si>
  <si>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</si>
  <si>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</si>
  <si>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</si>
  <si>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</si>
  <si>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</si>
  <si>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</si>
  <si>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</si>
  <si>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</si>
  <si>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</si>
  <si>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</si>
  <si>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</si>
  <si>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</si>
  <si>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</si>
  <si>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</si>
  <si>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</si>
  <si>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</si>
  <si>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</si>
  <si>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</si>
  <si>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</si>
  <si>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</si>
  <si>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</si>
  <si>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</si>
  <si>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</si>
  <si>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</si>
  <si>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</si>
  <si>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</si>
  <si>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</si>
  <si>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</si>
  <si>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</si>
  <si>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</si>
  <si>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</si>
  <si>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</si>
  <si>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</si>
  <si>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</si>
  <si>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</si>
  <si>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</si>
  <si>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</si>
  <si>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</si>
  <si>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</si>
  <si>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</si>
  <si>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</si>
  <si>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</si>
  <si>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</si>
  <si>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</si>
  <si>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</si>
  <si>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</si>
  <si>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</si>
  <si>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</si>
  <si>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</si>
  <si>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</si>
  <si>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</si>
  <si>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</si>
  <si>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</si>
  <si>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</si>
  <si>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</si>
  <si>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</si>
  <si>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</si>
  <si>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</si>
  <si>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</si>
  <si>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</si>
  <si>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</si>
  <si>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</si>
  <si>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</si>
  <si>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</si>
  <si>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</si>
  <si>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</si>
  <si>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</si>
  <si>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</si>
  <si>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</si>
  <si>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</si>
  <si>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</si>
  <si>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</si>
  <si>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</si>
  <si>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</si>
  <si>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</si>
  <si>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</si>
  <si>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</si>
  <si>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</si>
  <si>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</si>
  <si>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</si>
  <si>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</si>
  <si>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</si>
  <si>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</si>
  <si>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</si>
  <si>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</si>
  <si>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</si>
  <si>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</si>
  <si>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</si>
  <si>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</si>
  <si>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</si>
  <si>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</si>
  <si>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</si>
  <si>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</si>
  <si>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</si>
  <si>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</si>
  <si>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</si>
  <si>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</si>
  <si>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</si>
  <si>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</si>
  <si>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</si>
  <si>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</si>
  <si>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</si>
  <si>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</si>
  <si>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</si>
  <si>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</si>
  <si>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</si>
  <si>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</si>
  <si>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</si>
  <si>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</si>
  <si>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</si>
  <si>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</si>
  <si>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</si>
  <si>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</si>
  <si>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</si>
  <si>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</si>
  <si>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</si>
  <si>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</si>
  <si>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</si>
  <si>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</si>
  <si>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</si>
  <si>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</si>
  <si>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</si>
  <si>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</si>
  <si>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</si>
  <si>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</si>
  <si>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</si>
  <si>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</si>
  <si>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</si>
  <si>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</si>
  <si>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</si>
  <si>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</si>
  <si>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</si>
  <si>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</si>
  <si>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</si>
  <si>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</si>
  <si>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</si>
  <si>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</si>
  <si>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</si>
  <si>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</si>
  <si>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</si>
  <si>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</si>
  <si>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</si>
  <si>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</si>
  <si>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</si>
  <si>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</si>
  <si>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</si>
  <si>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</si>
  <si>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</si>
  <si>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</si>
  <si>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</si>
  <si>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</si>
  <si>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</si>
  <si>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</si>
  <si>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</si>
  <si>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</si>
  <si>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</si>
  <si>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</si>
  <si>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</si>
  <si>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</si>
  <si>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</si>
  <si>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</si>
  <si>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</si>
  <si>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</si>
  <si>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</si>
  <si>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</si>
  <si>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</si>
  <si>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</si>
  <si>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</si>
  <si>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</si>
  <si>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</si>
  <si>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</si>
  <si>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</si>
  <si>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</si>
  <si>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</si>
  <si>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</si>
  <si>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</si>
  <si>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</si>
  <si>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</si>
  <si>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</si>
  <si>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</si>
  <si>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</si>
  <si>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</si>
  <si>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</si>
  <si>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</si>
  <si>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</si>
  <si>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</si>
  <si>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</si>
  <si>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</si>
  <si>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</si>
  <si>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</si>
  <si>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</si>
  <si>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</si>
  <si>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</si>
  <si>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</si>
  <si>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</si>
  <si>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</si>
  <si>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</si>
  <si>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</si>
  <si>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</si>
  <si>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</si>
  <si>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</si>
  <si>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</si>
  <si>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</si>
  <si>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</si>
  <si>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</si>
  <si>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</si>
  <si>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</si>
  <si>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</si>
  <si>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</si>
  <si>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</si>
  <si>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</si>
  <si>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</si>
  <si>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</si>
  <si>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</si>
  <si>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</si>
  <si>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</si>
  <si>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</si>
  <si>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</si>
  <si>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</si>
  <si>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</si>
  <si>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</si>
  <si>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</si>
  <si>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</si>
  <si>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</si>
  <si>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</si>
  <si>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</si>
  <si>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</si>
  <si>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</si>
  <si>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</si>
  <si>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</si>
  <si>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</si>
  <si>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</si>
  <si>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</si>
  <si>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</si>
  <si>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</si>
  <si>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</si>
  <si>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</si>
  <si>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</si>
  <si>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</si>
  <si>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</si>
  <si>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</si>
  <si>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</si>
  <si>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</si>
  <si>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</si>
  <si>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</si>
  <si>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</si>
  <si>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</si>
  <si>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</si>
  <si>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</si>
  <si>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</si>
  <si>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</si>
  <si>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</si>
  <si>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</si>
  <si>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</si>
  <si>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</si>
  <si>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</si>
  <si>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</si>
  <si>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</si>
  <si>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</si>
  <si>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</si>
  <si>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</si>
  <si>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</si>
  <si>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</si>
  <si>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</si>
  <si>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</si>
  <si>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</si>
  <si>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</si>
  <si>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</si>
  <si>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</si>
  <si>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</si>
  <si>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</si>
  <si>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</si>
  <si>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</si>
  <si>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</si>
  <si>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</si>
  <si>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</si>
  <si>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</si>
  <si>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</si>
  <si>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</si>
  <si>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</si>
  <si>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</si>
  <si>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</si>
  <si>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</si>
  <si>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</si>
  <si>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</si>
  <si>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</si>
  <si>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</si>
  <si>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</si>
  <si>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</si>
  <si>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</si>
  <si>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</si>
  <si>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</si>
  <si>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</si>
  <si>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</si>
  <si>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</si>
  <si>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</si>
  <si>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</si>
  <si>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</si>
  <si>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</si>
  <si>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</si>
  <si>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</si>
  <si>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</si>
  <si>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</si>
  <si>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</si>
  <si>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</si>
  <si>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</si>
  <si>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</si>
  <si>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</si>
  <si>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</si>
  <si>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</si>
  <si>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</si>
  <si>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</si>
  <si>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</si>
  <si>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</si>
  <si>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</si>
  <si>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</si>
  <si>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</si>
  <si>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</si>
  <si>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</si>
  <si>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</si>
  <si>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</si>
  <si>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</si>
  <si>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</si>
  <si>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</si>
  <si>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</si>
  <si>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</si>
  <si>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</si>
  <si>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</si>
  <si>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</si>
  <si>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</si>
  <si>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</si>
  <si>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</si>
  <si>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</si>
  <si>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</si>
  <si>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</si>
  <si>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</si>
  <si>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</si>
  <si>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</si>
  <si>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</si>
  <si>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</si>
  <si>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</si>
  <si>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</si>
  <si>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</si>
  <si>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</si>
  <si>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</si>
  <si>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</si>
  <si>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</si>
  <si>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</si>
  <si>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</si>
  <si>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</si>
  <si>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</si>
  <si>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</si>
  <si>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</si>
  <si>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</si>
  <si>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</si>
  <si>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</si>
  <si>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</si>
  <si>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</si>
  <si>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</si>
  <si>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</si>
  <si>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</si>
  <si>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</si>
  <si>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</si>
  <si>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Orangeville Hydro Limited</t>
  </si>
  <si>
    <t>EB-2013-0160</t>
  </si>
  <si>
    <t>2014 COS Application</t>
  </si>
  <si>
    <t>EB-2018-0060</t>
  </si>
  <si>
    <t>2019 COS/IRM Application</t>
  </si>
  <si>
    <t>GS&gt;50 to 4,999 kW</t>
  </si>
  <si>
    <t>USL</t>
  </si>
  <si>
    <t>EB-2009-0272</t>
  </si>
  <si>
    <t>EB-2010-0105</t>
  </si>
  <si>
    <t>EB-2011-0190</t>
  </si>
  <si>
    <t>EB-2012-0155</t>
  </si>
  <si>
    <t>EB-2014-0103</t>
  </si>
  <si>
    <t>EB-2015-0095</t>
  </si>
  <si>
    <t>EB-2016-0098</t>
  </si>
  <si>
    <t>EB-2017-0068</t>
  </si>
  <si>
    <t>EB-2013-0160 2014 Settlement Agreement, p. 32</t>
  </si>
  <si>
    <t>2013-2017</t>
  </si>
  <si>
    <t>Home Depot Home Appliance Market Uplift Conservation Fund Pilot Program - Residential</t>
  </si>
  <si>
    <t>Save on Energy Instant Discount Program - Residential</t>
  </si>
  <si>
    <t>Whole Home Pilot Program - Residentail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</si>
</sst>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3" fontId="48" fillId="28" borderId="110" xfId="0" applyNumberFormat="1" applyFont="1" applyFill="1" applyBorder="1" applyAlignment="1" applyProtection="1">
      <alignment horizontal="center"/>
      <protection locked="0"/>
    </xf>
    <xf numFmtId="3" fontId="41" fillId="28" borderId="110" xfId="0" applyNumberFormat="1" applyFont="1" applyFill="1" applyBorder="1" applyAlignment="1" applyProtection="1">
      <alignment horizontal="center"/>
      <protection locked="0"/>
    </xf>
    <xf numFmtId="287" fontId="13" fillId="2" borderId="0" xfId="0" applyNumberFormat="1" applyFont="1" applyFill="1"/>
    <xf numFmtId="8" fontId="0" fillId="2" borderId="0" xfId="0" applyNumberFormat="1" applyFont="1" applyFill="1"/>
    <xf numFmtId="172" fontId="45" fillId="94" borderId="137" xfId="0" applyNumberFormat="1" applyFont="1" applyFill="1" applyBorder="1" applyAlignment="1" applyProtection="1">
      <alignment horizontal="center"/>
    </xf>
    <xf numFmtId="288" fontId="41" fillId="94" borderId="103" xfId="0" applyNumberFormat="1" applyFont="1" applyFill="1" applyBorder="1" applyAlignment="1" applyProtection="1">
      <alignment horizontal="center"/>
    </xf>
    <xf numFmtId="288" fontId="45" fillId="94" borderId="137" xfId="0" applyNumberFormat="1" applyFont="1" applyFill="1" applyBorder="1" applyAlignment="1" applyProtection="1">
      <alignment horizontal="center"/>
    </xf>
    <xf numFmtId="172" fontId="45" fillId="94" borderId="107" xfId="0" applyNumberFormat="1" applyFont="1" applyFill="1" applyBorder="1" applyAlignment="1" applyProtection="1">
      <alignment horizontal="center"/>
    </xf>
    <xf numFmtId="288" fontId="41" fillId="94" borderId="37" xfId="0" applyNumberFormat="1" applyFont="1" applyFill="1" applyBorder="1" applyAlignment="1" applyProtection="1">
      <alignment horizontal="center"/>
    </xf>
    <xf numFmtId="288" fontId="45" fillId="94" borderId="107" xfId="0" applyNumberFormat="1" applyFont="1" applyFill="1" applyBorder="1" applyAlignment="1" applyProtection="1">
      <alignment horizontal="center"/>
    </xf>
    <xf numFmtId="287" fontId="13" fillId="2" borderId="0" xfId="0" applyNumberFormat="1" applyFont="1" applyFill="1" applyAlignment="1">
      <alignment vertical="center"/>
    </xf>
    <xf numFmtId="0" fontId="91" fillId="94" borderId="89" xfId="0" applyFont="1" applyFill="1" applyBorder="1" applyAlignment="1" applyProtection="1">
      <alignment vertical="top" wrapText="1"/>
      <protection locked="0"/>
    </xf>
    <xf numFmtId="0" fontId="91" fillId="94" borderId="0" xfId="0" applyFont="1" applyFill="1" applyBorder="1" applyAlignment="1" applyProtection="1">
      <alignment vertical="top" wrapText="1"/>
      <protection locked="0"/>
    </xf>
    <xf numFmtId="3" fontId="91" fillId="94" borderId="89" xfId="0" applyNumberFormat="1" applyFont="1" applyFill="1" applyBorder="1" applyAlignment="1" applyProtection="1">
      <alignment vertical="center"/>
      <protection locked="0"/>
    </xf>
    <xf numFmtId="0" fontId="232" fillId="2" borderId="0" xfId="0" applyFont="1" applyFill="1" applyAlignment="1" applyProtection="1">
      <alignment vertical="center"/>
      <protection locked="0"/>
    </xf>
    <xf numFmtId="3" fontId="45" fillId="28" borderId="35" xfId="0" applyNumberFormat="1" applyFont="1" applyFill="1" applyBorder="1" applyAlignment="1" applyProtection="1">
      <alignment vertical="center"/>
      <protection locked="0"/>
    </xf>
    <xf numFmtId="0" fontId="0" fillId="2" borderId="0" xfId="0" applyFill="1" applyAlignment="1" applyProtection="1">
      <protection locked="0"/>
    </xf>
    <xf numFmtId="9" fontId="45" fillId="28" borderId="0" xfId="72" applyFont="1" applyFill="1" applyBorder="1" applyAlignment="1">
      <alignment horizontal="center" vertical="top"/>
    </xf>
    <xf numFmtId="0" fontId="0" fillId="2" borderId="0" xfId="0" applyFill="1" applyAlignment="1" applyProtection="1">
      <alignment horizontal="center"/>
      <protection locked="0"/>
    </xf>
    <xf numFmtId="0" fontId="0" fillId="2" borderId="0" xfId="0" applyFill="1" applyAlignment="1" applyProtection="1">
      <alignment horizontal="center" vertical="center"/>
      <protection locked="0"/>
    </xf>
    <xf numFmtId="0" fontId="35" fillId="2" borderId="0" xfId="0" applyFont="1" applyFill="1" applyBorder="1" applyAlignment="1" applyProtection="1">
      <alignment horizontal="center" vertical="center"/>
      <protection locked="0"/>
    </xf>
    <xf numFmtId="39" fontId="42" fillId="28" borderId="0" xfId="0" applyNumberFormat="1" applyFont="1" applyFill="1" applyBorder="1" applyAlignment="1" applyProtection="1">
      <alignment horizontal="center" vertical="center"/>
      <protection locked="0"/>
    </xf>
    <xf numFmtId="0" fontId="91" fillId="2" borderId="0" xfId="0" applyFont="1" applyFill="1" applyBorder="1" applyAlignment="1" applyProtection="1">
      <alignment horizontal="center" vertical="center" wrapText="1"/>
      <protection locked="0"/>
    </xf>
    <xf numFmtId="3" fontId="8" fillId="2" borderId="0" xfId="0" applyNumberFormat="1" applyFont="1" applyFill="1" applyBorder="1" applyAlignment="1" applyProtection="1">
      <alignment horizontal="center" vertical="center" wrapText="1"/>
      <protection locked="0"/>
    </xf>
    <xf numFmtId="3" fontId="207" fillId="2" borderId="96" xfId="0" applyNumberFormat="1" applyFont="1" applyFill="1" applyBorder="1" applyAlignment="1" applyProtection="1">
      <alignment horizontal="center" vertical="center"/>
      <protection locked="0"/>
    </xf>
    <xf numFmtId="0" fontId="43" fillId="2" borderId="96" xfId="0" applyFont="1" applyFill="1" applyBorder="1" applyAlignment="1" applyProtection="1">
      <alignment horizontal="center" vertical="center"/>
      <protection locked="0"/>
    </xf>
    <xf numFmtId="0" fontId="43" fillId="2" borderId="0" xfId="0" applyFont="1" applyFill="1" applyBorder="1" applyAlignment="1" applyProtection="1">
      <alignment horizontal="center" vertical="center"/>
      <protection locked="0"/>
    </xf>
    <xf numFmtId="0" fontId="59" fillId="2" borderId="0" xfId="0"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center" vertical="center"/>
      <protection locked="0"/>
    </xf>
    <xf numFmtId="0" fontId="34" fillId="2" borderId="5" xfId="0" applyFont="1" applyFill="1" applyBorder="1" applyAlignment="1" applyProtection="1">
      <alignment horizontal="center" vertical="center"/>
      <protection locked="0"/>
    </xf>
    <xf numFmtId="3" fontId="45" fillId="28" borderId="0" xfId="0" applyNumberFormat="1" applyFont="1" applyFill="1" applyBorder="1" applyAlignment="1" applyProtection="1">
      <alignment horizontal="center" vertical="center"/>
      <protection locked="0"/>
    </xf>
    <xf numFmtId="0" fontId="45" fillId="28" borderId="0" xfId="0" applyNumberFormat="1" applyFont="1" applyFill="1" applyBorder="1" applyAlignment="1" applyProtection="1">
      <alignment horizontal="center" vertical="center"/>
      <protection locked="0"/>
    </xf>
    <xf numFmtId="3" fontId="207" fillId="2" borderId="5" xfId="0" applyNumberFormat="1" applyFont="1" applyFill="1" applyBorder="1" applyAlignment="1" applyProtection="1">
      <alignment horizontal="center" vertical="center"/>
      <protection locked="0"/>
    </xf>
    <xf numFmtId="0" fontId="59" fillId="2" borderId="5" xfId="0" applyFont="1" applyFill="1" applyBorder="1" applyAlignment="1" applyProtection="1">
      <alignment horizontal="center" vertical="center"/>
      <protection locked="0"/>
    </xf>
    <xf numFmtId="0" fontId="48" fillId="2" borderId="0" xfId="0" applyFont="1" applyFill="1" applyAlignment="1" applyProtection="1">
      <alignment horizontal="center"/>
      <protection locked="0"/>
    </xf>
    <xf numFmtId="0" fontId="91" fillId="2" borderId="0" xfId="0" applyFont="1" applyFill="1" applyBorder="1" applyAlignment="1" applyProtection="1">
      <alignment horizontal="center" vertical="top" wrapText="1"/>
      <protection locked="0"/>
    </xf>
    <xf numFmtId="0" fontId="41" fillId="2" borderId="0" xfId="0" applyFont="1" applyFill="1" applyAlignment="1" applyProtection="1">
      <alignment horizont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8557" y="134471"/>
          <a:ext cx="19276274" cy="2068609"/>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75282" cy="224167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1" t="s">
        <v>174</v>
      </c>
      <c r="C3" s="771"/>
    </row>
    <row r="4" spans="1:3" ht="11.25" customHeight="1"/>
    <row r="5" spans="1:3" s="30" customFormat="1" ht="25.5" customHeight="1">
      <c r="B5" s="60" t="s">
        <v>420</v>
      </c>
      <c r="C5" s="60" t="s">
        <v>173</v>
      </c>
    </row>
    <row r="6" spans="1:3" s="176" customFormat="1" ht="48" customHeight="1">
      <c r="A6" s="241"/>
      <c r="B6" s="614" t="s">
        <v>170</v>
      </c>
      <c r="C6" s="667" t="s">
        <v>599</v>
      </c>
    </row>
    <row r="7" spans="1:3" s="176" customFormat="1" ht="21" customHeight="1">
      <c r="A7" s="241"/>
      <c r="B7" s="608" t="s">
        <v>552</v>
      </c>
      <c r="C7" s="668" t="s">
        <v>612</v>
      </c>
    </row>
    <row r="8" spans="1:3" s="176" customFormat="1" ht="32.25" customHeight="1">
      <c r="B8" s="608" t="s">
        <v>367</v>
      </c>
      <c r="C8" s="669" t="s">
        <v>600</v>
      </c>
    </row>
    <row r="9" spans="1:3" s="176" customFormat="1" ht="27.75" customHeight="1">
      <c r="B9" s="608" t="s">
        <v>169</v>
      </c>
      <c r="C9" s="669" t="s">
        <v>601</v>
      </c>
    </row>
    <row r="10" spans="1:3" s="176" customFormat="1" ht="33" customHeight="1">
      <c r="B10" s="608" t="s">
        <v>597</v>
      </c>
      <c r="C10" s="668" t="s">
        <v>605</v>
      </c>
    </row>
    <row r="11" spans="1:3" s="176" customFormat="1" ht="26.25" customHeight="1">
      <c r="B11" s="623" t="s">
        <v>368</v>
      </c>
      <c r="C11" s="671" t="s">
        <v>602</v>
      </c>
    </row>
    <row r="12" spans="1:3" s="176" customFormat="1" ht="39.75" customHeight="1">
      <c r="B12" s="608" t="s">
        <v>369</v>
      </c>
      <c r="C12" s="669" t="s">
        <v>603</v>
      </c>
    </row>
    <row r="13" spans="1:3" s="176" customFormat="1" ht="18" customHeight="1">
      <c r="B13" s="608" t="s">
        <v>370</v>
      </c>
      <c r="C13" s="669" t="s">
        <v>604</v>
      </c>
    </row>
    <row r="14" spans="1:3" s="176" customFormat="1" ht="13.5" customHeight="1">
      <c r="B14" s="608"/>
      <c r="C14" s="670"/>
    </row>
    <row r="15" spans="1:3" s="176" customFormat="1" ht="18" customHeight="1">
      <c r="B15" s="608" t="s">
        <v>670</v>
      </c>
      <c r="C15" s="668" t="s">
        <v>668</v>
      </c>
    </row>
    <row r="16" spans="1:3" s="176" customFormat="1" ht="8.25" customHeight="1">
      <c r="B16" s="608"/>
      <c r="C16" s="670"/>
    </row>
    <row r="17" spans="2:3" s="176" customFormat="1" ht="33" customHeight="1">
      <c r="B17" s="672" t="s">
        <v>598</v>
      </c>
      <c r="C17" s="673" t="s">
        <v>669</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358" zoomScale="75" zoomScaleNormal="75" zoomScaleSheetLayoutView="80" zoomScalePageLayoutView="85" workbookViewId="0">
      <selection activeCell="Z178" sqref="Z178:AA178"/>
    </sheetView>
  </sheetViews>
  <sheetFormatPr defaultColWidth="9.140625" defaultRowHeight="14.25" outlineLevelRow="1" outlineLevelCol="1"/>
  <cols>
    <col min="1" max="1" width="4.7109375" style="507"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21" t="s">
        <v>171</v>
      </c>
      <c r="C3" s="257" t="s">
        <v>175</v>
      </c>
      <c r="D3" s="505"/>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1"/>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2"/>
      <c r="C5" s="818" t="s">
        <v>551</v>
      </c>
      <c r="D5" s="81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1" t="s">
        <v>505</v>
      </c>
      <c r="C7" s="822" t="s">
        <v>631</v>
      </c>
      <c r="D7" s="822"/>
      <c r="E7" s="822"/>
      <c r="F7" s="822"/>
      <c r="G7" s="822"/>
      <c r="H7" s="822"/>
      <c r="I7" s="822"/>
      <c r="J7" s="822"/>
      <c r="K7" s="822"/>
      <c r="L7" s="822"/>
      <c r="M7" s="822"/>
      <c r="N7" s="822"/>
      <c r="O7" s="822"/>
      <c r="P7" s="822"/>
      <c r="Q7" s="822"/>
      <c r="R7" s="822"/>
      <c r="S7" s="822"/>
      <c r="T7" s="822"/>
      <c r="U7" s="822"/>
      <c r="V7" s="822"/>
      <c r="W7" s="822"/>
      <c r="X7" s="822"/>
      <c r="Y7" s="602"/>
      <c r="Z7" s="602"/>
      <c r="AA7" s="602"/>
      <c r="AB7" s="602"/>
      <c r="AC7" s="602"/>
      <c r="AD7" s="602"/>
      <c r="AE7" s="270"/>
      <c r="AF7" s="270"/>
      <c r="AG7" s="270"/>
      <c r="AH7" s="270"/>
      <c r="AI7" s="270"/>
      <c r="AJ7" s="270"/>
      <c r="AK7" s="270"/>
      <c r="AL7" s="270"/>
    </row>
    <row r="8" spans="1:39" s="271" customFormat="1" ht="58.5" customHeight="1">
      <c r="A8" s="507"/>
      <c r="B8" s="821"/>
      <c r="C8" s="822" t="s">
        <v>569</v>
      </c>
      <c r="D8" s="822"/>
      <c r="E8" s="822"/>
      <c r="F8" s="822"/>
      <c r="G8" s="822"/>
      <c r="H8" s="822"/>
      <c r="I8" s="822"/>
      <c r="J8" s="822"/>
      <c r="K8" s="822"/>
      <c r="L8" s="822"/>
      <c r="M8" s="822"/>
      <c r="N8" s="822"/>
      <c r="O8" s="822"/>
      <c r="P8" s="822"/>
      <c r="Q8" s="822"/>
      <c r="R8" s="822"/>
      <c r="S8" s="822"/>
      <c r="T8" s="822"/>
      <c r="U8" s="822"/>
      <c r="V8" s="822"/>
      <c r="W8" s="822"/>
      <c r="X8" s="822"/>
      <c r="Y8" s="602"/>
      <c r="Z8" s="602"/>
      <c r="AA8" s="602"/>
      <c r="AB8" s="602"/>
      <c r="AC8" s="602"/>
      <c r="AD8" s="602"/>
      <c r="AE8" s="272"/>
      <c r="AF8" s="255"/>
      <c r="AG8" s="255"/>
      <c r="AH8" s="255"/>
      <c r="AI8" s="255"/>
      <c r="AJ8" s="255"/>
      <c r="AK8" s="255"/>
      <c r="AL8" s="255"/>
      <c r="AM8" s="256"/>
    </row>
    <row r="9" spans="1:39" s="271" customFormat="1" ht="57.75" customHeight="1">
      <c r="A9" s="507"/>
      <c r="B9" s="273"/>
      <c r="C9" s="822" t="s">
        <v>568</v>
      </c>
      <c r="D9" s="822"/>
      <c r="E9" s="822"/>
      <c r="F9" s="822"/>
      <c r="G9" s="822"/>
      <c r="H9" s="822"/>
      <c r="I9" s="822"/>
      <c r="J9" s="822"/>
      <c r="K9" s="822"/>
      <c r="L9" s="822"/>
      <c r="M9" s="822"/>
      <c r="N9" s="822"/>
      <c r="O9" s="822"/>
      <c r="P9" s="822"/>
      <c r="Q9" s="822"/>
      <c r="R9" s="822"/>
      <c r="S9" s="822"/>
      <c r="T9" s="822"/>
      <c r="U9" s="822"/>
      <c r="V9" s="822"/>
      <c r="W9" s="822"/>
      <c r="X9" s="822"/>
      <c r="Y9" s="602"/>
      <c r="Z9" s="602"/>
      <c r="AA9" s="602"/>
      <c r="AB9" s="602"/>
      <c r="AC9" s="602"/>
      <c r="AD9" s="602"/>
      <c r="AE9" s="272"/>
      <c r="AF9" s="255"/>
      <c r="AG9" s="255"/>
      <c r="AH9" s="255"/>
      <c r="AI9" s="255"/>
      <c r="AJ9" s="255"/>
      <c r="AK9" s="255"/>
      <c r="AL9" s="255"/>
      <c r="AM9" s="256"/>
    </row>
    <row r="10" spans="1:39" ht="41.25" customHeight="1">
      <c r="B10" s="275"/>
      <c r="C10" s="822" t="s">
        <v>634</v>
      </c>
      <c r="D10" s="822"/>
      <c r="E10" s="822"/>
      <c r="F10" s="822"/>
      <c r="G10" s="822"/>
      <c r="H10" s="822"/>
      <c r="I10" s="822"/>
      <c r="J10" s="822"/>
      <c r="K10" s="822"/>
      <c r="L10" s="822"/>
      <c r="M10" s="822"/>
      <c r="N10" s="822"/>
      <c r="O10" s="822"/>
      <c r="P10" s="822"/>
      <c r="Q10" s="822"/>
      <c r="R10" s="822"/>
      <c r="S10" s="822"/>
      <c r="T10" s="822"/>
      <c r="U10" s="822"/>
      <c r="V10" s="822"/>
      <c r="W10" s="822"/>
      <c r="X10" s="822"/>
      <c r="Y10" s="602"/>
      <c r="Z10" s="602"/>
      <c r="AA10" s="602"/>
      <c r="AB10" s="602"/>
      <c r="AC10" s="602"/>
      <c r="AD10" s="602"/>
      <c r="AE10" s="272"/>
      <c r="AF10" s="276"/>
      <c r="AG10" s="276"/>
      <c r="AH10" s="276"/>
      <c r="AI10" s="276"/>
      <c r="AJ10" s="276"/>
      <c r="AK10" s="276"/>
      <c r="AL10" s="276"/>
    </row>
    <row r="11" spans="1:39" ht="53.25" customHeight="1">
      <c r="C11" s="822" t="s">
        <v>619</v>
      </c>
      <c r="D11" s="822"/>
      <c r="E11" s="822"/>
      <c r="F11" s="822"/>
      <c r="G11" s="822"/>
      <c r="H11" s="822"/>
      <c r="I11" s="822"/>
      <c r="J11" s="822"/>
      <c r="K11" s="822"/>
      <c r="L11" s="822"/>
      <c r="M11" s="822"/>
      <c r="N11" s="822"/>
      <c r="O11" s="822"/>
      <c r="P11" s="822"/>
      <c r="Q11" s="822"/>
      <c r="R11" s="822"/>
      <c r="S11" s="822"/>
      <c r="T11" s="822"/>
      <c r="U11" s="822"/>
      <c r="V11" s="822"/>
      <c r="W11" s="822"/>
      <c r="X11" s="822"/>
      <c r="Y11" s="602"/>
      <c r="Z11" s="602"/>
      <c r="AA11" s="602"/>
      <c r="AB11" s="602"/>
      <c r="AC11" s="602"/>
      <c r="AD11" s="602"/>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1" t="s">
        <v>527</v>
      </c>
      <c r="C13" s="587" t="s">
        <v>522</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72"/>
      <c r="AF13" s="276"/>
      <c r="AG13" s="276"/>
      <c r="AH13" s="276"/>
      <c r="AI13" s="276"/>
      <c r="AJ13" s="276"/>
      <c r="AK13" s="276"/>
      <c r="AL13" s="276"/>
      <c r="AM13" s="253"/>
    </row>
    <row r="14" spans="1:39" ht="20.25" customHeight="1">
      <c r="B14" s="821"/>
      <c r="C14" s="587" t="s">
        <v>523</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72"/>
      <c r="AF14" s="276"/>
      <c r="AG14" s="276"/>
      <c r="AH14" s="276"/>
      <c r="AI14" s="276"/>
      <c r="AJ14" s="276"/>
      <c r="AK14" s="276"/>
      <c r="AL14" s="276"/>
      <c r="AM14" s="253"/>
    </row>
    <row r="15" spans="1:39" ht="20.25" customHeight="1">
      <c r="C15" s="587" t="s">
        <v>524</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72"/>
      <c r="AF15" s="276"/>
      <c r="AG15" s="276"/>
      <c r="AH15" s="276"/>
      <c r="AI15" s="276"/>
      <c r="AJ15" s="276"/>
      <c r="AK15" s="276"/>
      <c r="AL15" s="276"/>
      <c r="AM15" s="253"/>
    </row>
    <row r="16" spans="1:39" ht="20.25" customHeight="1">
      <c r="C16" s="587" t="s">
        <v>525</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6"/>
      <c r="O18" s="281"/>
      <c r="Y18" s="270"/>
      <c r="Z18" s="267"/>
      <c r="AA18" s="267"/>
      <c r="AB18" s="267"/>
      <c r="AC18" s="267"/>
      <c r="AD18" s="267"/>
      <c r="AE18" s="267"/>
      <c r="AF18" s="267"/>
      <c r="AG18" s="267"/>
      <c r="AH18" s="267"/>
      <c r="AI18" s="267"/>
      <c r="AJ18" s="267"/>
      <c r="AK18" s="267"/>
      <c r="AL18" s="267"/>
      <c r="AM18" s="282"/>
    </row>
    <row r="19" spans="1:39" s="283" customFormat="1" ht="36" customHeight="1">
      <c r="A19" s="507"/>
      <c r="B19" s="823" t="s">
        <v>211</v>
      </c>
      <c r="C19" s="825" t="s">
        <v>33</v>
      </c>
      <c r="D19" s="284" t="s">
        <v>422</v>
      </c>
      <c r="E19" s="827" t="s">
        <v>209</v>
      </c>
      <c r="F19" s="828"/>
      <c r="G19" s="828"/>
      <c r="H19" s="828"/>
      <c r="I19" s="828"/>
      <c r="J19" s="828"/>
      <c r="K19" s="828"/>
      <c r="L19" s="828"/>
      <c r="M19" s="829"/>
      <c r="N19" s="833" t="s">
        <v>213</v>
      </c>
      <c r="O19" s="284" t="s">
        <v>423</v>
      </c>
      <c r="P19" s="827" t="s">
        <v>212</v>
      </c>
      <c r="Q19" s="828"/>
      <c r="R19" s="828"/>
      <c r="S19" s="828"/>
      <c r="T19" s="828"/>
      <c r="U19" s="828"/>
      <c r="V19" s="828"/>
      <c r="W19" s="828"/>
      <c r="X19" s="829"/>
      <c r="Y19" s="830" t="s">
        <v>243</v>
      </c>
      <c r="Z19" s="831"/>
      <c r="AA19" s="831"/>
      <c r="AB19" s="831"/>
      <c r="AC19" s="831"/>
      <c r="AD19" s="831"/>
      <c r="AE19" s="831"/>
      <c r="AF19" s="831"/>
      <c r="AG19" s="831"/>
      <c r="AH19" s="831"/>
      <c r="AI19" s="831"/>
      <c r="AJ19" s="831"/>
      <c r="AK19" s="831"/>
      <c r="AL19" s="831"/>
      <c r="AM19" s="832"/>
    </row>
    <row r="20" spans="1:39" s="283" customFormat="1" ht="59.25" customHeight="1">
      <c r="A20" s="507"/>
      <c r="B20" s="824"/>
      <c r="C20" s="826"/>
      <c r="D20" s="285">
        <v>2011</v>
      </c>
      <c r="E20" s="285">
        <v>2012</v>
      </c>
      <c r="F20" s="285">
        <v>2013</v>
      </c>
      <c r="G20" s="285">
        <v>2014</v>
      </c>
      <c r="H20" s="285">
        <v>2015</v>
      </c>
      <c r="I20" s="285">
        <v>2016</v>
      </c>
      <c r="J20" s="285">
        <v>2017</v>
      </c>
      <c r="K20" s="285">
        <v>2018</v>
      </c>
      <c r="L20" s="285">
        <v>2019</v>
      </c>
      <c r="M20" s="285">
        <v>2020</v>
      </c>
      <c r="N20" s="83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to 4,999 kW</v>
      </c>
      <c r="AB20" s="286" t="str">
        <f>'1.  LRAMVA Summary'!G52</f>
        <v>USL</v>
      </c>
      <c r="AC20" s="286" t="str">
        <f>'1.  LRAMVA Summary'!H52</f>
        <v>Sentinel Lighting</v>
      </c>
      <c r="AD20" s="286" t="str">
        <f>'1.  LRAMVA Summary'!I52</f>
        <v>Street Lighting</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8"/>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7">
        <v>1</v>
      </c>
      <c r="B22" s="294" t="s">
        <v>1</v>
      </c>
      <c r="C22" s="291" t="s">
        <v>25</v>
      </c>
      <c r="D22" s="295">
        <v>39564.635396310339</v>
      </c>
      <c r="E22" s="295">
        <v>39564.635396310339</v>
      </c>
      <c r="F22" s="295">
        <v>39564.635396310339</v>
      </c>
      <c r="G22" s="295">
        <v>39362.448548889108</v>
      </c>
      <c r="H22" s="295">
        <v>27658.391967802578</v>
      </c>
      <c r="I22" s="295">
        <v>0</v>
      </c>
      <c r="J22" s="295">
        <v>0</v>
      </c>
      <c r="K22" s="295">
        <v>0</v>
      </c>
      <c r="L22" s="295">
        <v>0</v>
      </c>
      <c r="M22" s="295">
        <v>0</v>
      </c>
      <c r="N22" s="291"/>
      <c r="O22" s="295">
        <v>5.4522528056675315</v>
      </c>
      <c r="P22" s="295">
        <v>5.4522528056675315</v>
      </c>
      <c r="Q22" s="295">
        <v>5.4522528056675315</v>
      </c>
      <c r="R22" s="295">
        <v>5.2261573647874719</v>
      </c>
      <c r="S22" s="295">
        <v>3.6365177241742783</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7"/>
      <c r="B23" s="294" t="s">
        <v>214</v>
      </c>
      <c r="C23" s="291" t="s">
        <v>163</v>
      </c>
      <c r="D23" s="295"/>
      <c r="E23" s="295"/>
      <c r="F23" s="295"/>
      <c r="G23" s="295"/>
      <c r="H23" s="295"/>
      <c r="I23" s="295"/>
      <c r="J23" s="295"/>
      <c r="K23" s="295"/>
      <c r="L23" s="295"/>
      <c r="M23" s="295"/>
      <c r="N23" s="466"/>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09"/>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7">
        <v>2</v>
      </c>
      <c r="B25" s="294" t="s">
        <v>2</v>
      </c>
      <c r="C25" s="291" t="s">
        <v>25</v>
      </c>
      <c r="D25" s="295">
        <v>814.55510295073691</v>
      </c>
      <c r="E25" s="295">
        <v>814.55510295073691</v>
      </c>
      <c r="F25" s="295">
        <v>814.55510295073691</v>
      </c>
      <c r="G25" s="295">
        <v>650.42970899896704</v>
      </c>
      <c r="H25" s="295">
        <v>0</v>
      </c>
      <c r="I25" s="295">
        <v>0</v>
      </c>
      <c r="J25" s="295">
        <v>0</v>
      </c>
      <c r="K25" s="295">
        <v>0</v>
      </c>
      <c r="L25" s="295">
        <v>0</v>
      </c>
      <c r="M25" s="295">
        <v>0</v>
      </c>
      <c r="N25" s="291"/>
      <c r="O25" s="295">
        <v>0.5483157079524732</v>
      </c>
      <c r="P25" s="295">
        <v>0.5483157079524732</v>
      </c>
      <c r="Q25" s="295">
        <v>0.5483157079524732</v>
      </c>
      <c r="R25" s="295">
        <v>0.36478248717956629</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7"/>
      <c r="B26" s="294" t="s">
        <v>214</v>
      </c>
      <c r="C26" s="291" t="s">
        <v>163</v>
      </c>
      <c r="D26" s="295"/>
      <c r="E26" s="295"/>
      <c r="F26" s="295"/>
      <c r="G26" s="295"/>
      <c r="H26" s="295"/>
      <c r="I26" s="295"/>
      <c r="J26" s="295"/>
      <c r="K26" s="295"/>
      <c r="L26" s="295"/>
      <c r="M26" s="295"/>
      <c r="N26" s="466"/>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09"/>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7">
        <v>3</v>
      </c>
      <c r="B28" s="294" t="s">
        <v>3</v>
      </c>
      <c r="C28" s="291" t="s">
        <v>25</v>
      </c>
      <c r="D28" s="295">
        <v>154790.63076753137</v>
      </c>
      <c r="E28" s="295">
        <v>154790.63076753137</v>
      </c>
      <c r="F28" s="295">
        <v>154790.63076753137</v>
      </c>
      <c r="G28" s="295">
        <v>154790.63076753137</v>
      </c>
      <c r="H28" s="295">
        <v>154790.63076753137</v>
      </c>
      <c r="I28" s="295">
        <v>154790.63076753137</v>
      </c>
      <c r="J28" s="295">
        <v>154790.63076753137</v>
      </c>
      <c r="K28" s="295">
        <v>154790.63076753137</v>
      </c>
      <c r="L28" s="295">
        <v>154790.63076753137</v>
      </c>
      <c r="M28" s="295">
        <v>154790.63076753137</v>
      </c>
      <c r="N28" s="291"/>
      <c r="O28" s="295">
        <v>79.526855829491822</v>
      </c>
      <c r="P28" s="295">
        <v>79.526855829491822</v>
      </c>
      <c r="Q28" s="295">
        <v>79.526855829491822</v>
      </c>
      <c r="R28" s="295">
        <v>79.526855829491822</v>
      </c>
      <c r="S28" s="295">
        <v>79.526855829491822</v>
      </c>
      <c r="T28" s="295">
        <v>79.526855829491822</v>
      </c>
      <c r="U28" s="295">
        <v>79.526855829491822</v>
      </c>
      <c r="V28" s="295">
        <v>79.526855829491822</v>
      </c>
      <c r="W28" s="295">
        <v>79.526855829491822</v>
      </c>
      <c r="X28" s="295">
        <v>79.526855829491822</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7"/>
      <c r="B29" s="294" t="s">
        <v>214</v>
      </c>
      <c r="C29" s="291" t="s">
        <v>163</v>
      </c>
      <c r="D29" s="295">
        <v>-28867.062302488033</v>
      </c>
      <c r="E29" s="295">
        <v>-28867.062302488033</v>
      </c>
      <c r="F29" s="295">
        <v>-28867.062302488033</v>
      </c>
      <c r="G29" s="295">
        <v>-28867.062302488033</v>
      </c>
      <c r="H29" s="295">
        <v>-28867.062302488033</v>
      </c>
      <c r="I29" s="295">
        <v>-28867.062302488033</v>
      </c>
      <c r="J29" s="295">
        <v>-28867.062302488033</v>
      </c>
      <c r="K29" s="295">
        <v>-28867.062302488033</v>
      </c>
      <c r="L29" s="295">
        <v>-28867.062302488033</v>
      </c>
      <c r="M29" s="295">
        <v>-28867.062302488033</v>
      </c>
      <c r="N29" s="466"/>
      <c r="O29" s="295">
        <v>-15.268226573332045</v>
      </c>
      <c r="P29" s="295">
        <v>-15.268226573332045</v>
      </c>
      <c r="Q29" s="295">
        <v>-15.268226573332045</v>
      </c>
      <c r="R29" s="295">
        <v>-15.268226573332045</v>
      </c>
      <c r="S29" s="295">
        <v>-15.268226573332045</v>
      </c>
      <c r="T29" s="295">
        <v>-15.268226573332045</v>
      </c>
      <c r="U29" s="295">
        <v>-15.268226573332045</v>
      </c>
      <c r="V29" s="295">
        <v>-15.268226573332045</v>
      </c>
      <c r="W29" s="295">
        <v>-15.268226573332045</v>
      </c>
      <c r="X29" s="295">
        <v>-15.268226573332045</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7"/>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7">
        <v>4</v>
      </c>
      <c r="B31" s="294" t="s">
        <v>4</v>
      </c>
      <c r="C31" s="291" t="s">
        <v>25</v>
      </c>
      <c r="D31" s="295">
        <v>41017.983330832489</v>
      </c>
      <c r="E31" s="295">
        <v>41017.983330832489</v>
      </c>
      <c r="F31" s="295">
        <v>41017.983330832489</v>
      </c>
      <c r="G31" s="295">
        <v>41017.983330832489</v>
      </c>
      <c r="H31" s="295">
        <v>37738.815413145152</v>
      </c>
      <c r="I31" s="295">
        <v>34156.462591287338</v>
      </c>
      <c r="J31" s="295">
        <v>26830.427218348621</v>
      </c>
      <c r="K31" s="295">
        <v>26664.060072775563</v>
      </c>
      <c r="L31" s="295">
        <v>33525.58081232071</v>
      </c>
      <c r="M31" s="295">
        <v>12931.3713698869</v>
      </c>
      <c r="N31" s="291"/>
      <c r="O31" s="295">
        <v>2.521928421495562</v>
      </c>
      <c r="P31" s="295">
        <v>2.521928421495562</v>
      </c>
      <c r="Q31" s="295">
        <v>2.521928421495562</v>
      </c>
      <c r="R31" s="295">
        <v>2.521928421495562</v>
      </c>
      <c r="S31" s="295">
        <v>2.3700932730235769</v>
      </c>
      <c r="T31" s="295">
        <v>2.2042197690618086</v>
      </c>
      <c r="U31" s="295">
        <v>1.8650027187359257</v>
      </c>
      <c r="V31" s="295">
        <v>1.8460110354513299</v>
      </c>
      <c r="W31" s="295">
        <v>2.1637196878850835</v>
      </c>
      <c r="X31" s="295">
        <v>1.2101470356616546</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7"/>
      <c r="B32" s="294" t="s">
        <v>214</v>
      </c>
      <c r="C32" s="291" t="s">
        <v>163</v>
      </c>
      <c r="D32" s="295">
        <v>584.42734963265457</v>
      </c>
      <c r="E32" s="295">
        <v>584.42734963265457</v>
      </c>
      <c r="F32" s="295">
        <v>584.42734963265457</v>
      </c>
      <c r="G32" s="295">
        <v>584.42734963265457</v>
      </c>
      <c r="H32" s="295">
        <v>533.98003604901396</v>
      </c>
      <c r="I32" s="295">
        <v>327.5921359881342</v>
      </c>
      <c r="J32" s="295">
        <v>327.14611146917156</v>
      </c>
      <c r="K32" s="295">
        <v>327.14611146917156</v>
      </c>
      <c r="L32" s="295">
        <v>115.87993946120392</v>
      </c>
      <c r="M32" s="295">
        <v>52.336158078177085</v>
      </c>
      <c r="N32" s="466"/>
      <c r="O32" s="295">
        <v>3.4132108683834143E-2</v>
      </c>
      <c r="P32" s="295">
        <v>3.4132108683834143E-2</v>
      </c>
      <c r="Q32" s="295">
        <v>3.4132108683834143E-2</v>
      </c>
      <c r="R32" s="295">
        <v>3.4132108683834143E-2</v>
      </c>
      <c r="S32" s="295">
        <v>3.1796249240141211E-2</v>
      </c>
      <c r="T32" s="295">
        <v>2.2239880601762504E-2</v>
      </c>
      <c r="U32" s="295">
        <v>2.2188964560785035E-2</v>
      </c>
      <c r="V32" s="295">
        <v>2.2188964560785035E-2</v>
      </c>
      <c r="W32" s="295">
        <v>1.2406717539851531E-2</v>
      </c>
      <c r="X32" s="295">
        <v>1.6399996912702171E-3</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7"/>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7">
        <v>5</v>
      </c>
      <c r="B34" s="294" t="s">
        <v>5</v>
      </c>
      <c r="C34" s="291" t="s">
        <v>25</v>
      </c>
      <c r="D34" s="295">
        <v>62305.533475173739</v>
      </c>
      <c r="E34" s="295">
        <v>62305.533475173739</v>
      </c>
      <c r="F34" s="295">
        <v>62305.533475173739</v>
      </c>
      <c r="G34" s="295">
        <v>62305.533475173739</v>
      </c>
      <c r="H34" s="295">
        <v>56942.669116895937</v>
      </c>
      <c r="I34" s="295">
        <v>51083.965705127259</v>
      </c>
      <c r="J34" s="295">
        <v>38514.053620138999</v>
      </c>
      <c r="K34" s="295">
        <v>38373.555896665777</v>
      </c>
      <c r="L34" s="295">
        <v>49595.123666712258</v>
      </c>
      <c r="M34" s="295">
        <v>15914.642953901379</v>
      </c>
      <c r="N34" s="291"/>
      <c r="O34" s="295">
        <v>3.5649681740692296</v>
      </c>
      <c r="P34" s="295">
        <v>3.5649681740692296</v>
      </c>
      <c r="Q34" s="295">
        <v>3.5649681740692296</v>
      </c>
      <c r="R34" s="295">
        <v>3.5649681740692296</v>
      </c>
      <c r="S34" s="295">
        <v>3.3166517332788179</v>
      </c>
      <c r="T34" s="295">
        <v>3.0453764815355067</v>
      </c>
      <c r="U34" s="295">
        <v>2.4633524694653914</v>
      </c>
      <c r="V34" s="295">
        <v>2.4473139165574889</v>
      </c>
      <c r="W34" s="295">
        <v>2.9669056090912114</v>
      </c>
      <c r="X34" s="295">
        <v>1.4073999912013921</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7"/>
      <c r="B35" s="294" t="s">
        <v>214</v>
      </c>
      <c r="C35" s="291" t="s">
        <v>163</v>
      </c>
      <c r="D35" s="295">
        <v>4629.0930789222621</v>
      </c>
      <c r="E35" s="295">
        <v>4629.0930789222621</v>
      </c>
      <c r="F35" s="295">
        <v>4629.0930789222621</v>
      </c>
      <c r="G35" s="295">
        <v>4629.0930789222621</v>
      </c>
      <c r="H35" s="295">
        <v>4206.5187439899755</v>
      </c>
      <c r="I35" s="295">
        <v>2271.0538519257798</v>
      </c>
      <c r="J35" s="295">
        <v>2270.5911821046243</v>
      </c>
      <c r="K35" s="295">
        <v>2270.5911821046243</v>
      </c>
      <c r="L35" s="295">
        <v>500.90998824006039</v>
      </c>
      <c r="M35" s="295">
        <v>420.82017867413202</v>
      </c>
      <c r="N35" s="466"/>
      <c r="O35" s="295"/>
      <c r="P35" s="295"/>
      <c r="Q35" s="295"/>
      <c r="R35" s="295"/>
      <c r="S35" s="295"/>
      <c r="T35" s="295"/>
      <c r="U35" s="295"/>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7"/>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7">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7"/>
      <c r="B38" s="294" t="s">
        <v>214</v>
      </c>
      <c r="C38" s="291" t="s">
        <v>163</v>
      </c>
      <c r="D38" s="295"/>
      <c r="E38" s="295"/>
      <c r="F38" s="295"/>
      <c r="G38" s="295"/>
      <c r="H38" s="295"/>
      <c r="I38" s="295"/>
      <c r="J38" s="295"/>
      <c r="K38" s="295"/>
      <c r="L38" s="295"/>
      <c r="M38" s="295"/>
      <c r="N38" s="466"/>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7"/>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7">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7"/>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7"/>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7">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7"/>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7"/>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7">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7"/>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7"/>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8"/>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7">
        <v>10</v>
      </c>
      <c r="B50" s="310" t="s">
        <v>22</v>
      </c>
      <c r="C50" s="291" t="s">
        <v>25</v>
      </c>
      <c r="D50" s="295">
        <v>361261.64240168408</v>
      </c>
      <c r="E50" s="295">
        <v>361261.64240168408</v>
      </c>
      <c r="F50" s="295">
        <v>361261.64240168408</v>
      </c>
      <c r="G50" s="295">
        <v>361261.64240168408</v>
      </c>
      <c r="H50" s="295">
        <v>361261.64240168408</v>
      </c>
      <c r="I50" s="295">
        <v>361261.64240168408</v>
      </c>
      <c r="J50" s="295">
        <v>361261.64240168408</v>
      </c>
      <c r="K50" s="295">
        <v>361261.64240168408</v>
      </c>
      <c r="L50" s="295">
        <v>353778.65152800176</v>
      </c>
      <c r="M50" s="295">
        <v>353778.65152800176</v>
      </c>
      <c r="N50" s="295">
        <v>12</v>
      </c>
      <c r="O50" s="295">
        <v>64.907909289734647</v>
      </c>
      <c r="P50" s="295">
        <v>64.907909289734647</v>
      </c>
      <c r="Q50" s="295">
        <v>64.907909289734647</v>
      </c>
      <c r="R50" s="295">
        <v>64.907909289734647</v>
      </c>
      <c r="S50" s="295">
        <v>64.907909289734647</v>
      </c>
      <c r="T50" s="295">
        <v>64.907909289734647</v>
      </c>
      <c r="U50" s="295">
        <v>64.907909289734647</v>
      </c>
      <c r="V50" s="295">
        <v>64.907909289734647</v>
      </c>
      <c r="W50" s="295">
        <v>64.046796040580887</v>
      </c>
      <c r="X50" s="295">
        <v>64.046796040580887</v>
      </c>
      <c r="Y50" s="415"/>
      <c r="Z50" s="415">
        <v>0.9</v>
      </c>
      <c r="AA50" s="415">
        <v>0.1</v>
      </c>
      <c r="AB50" s="415"/>
      <c r="AC50" s="415"/>
      <c r="AD50" s="415"/>
      <c r="AE50" s="415"/>
      <c r="AF50" s="415"/>
      <c r="AG50" s="415"/>
      <c r="AH50" s="415"/>
      <c r="AI50" s="415"/>
      <c r="AJ50" s="415"/>
      <c r="AK50" s="415"/>
      <c r="AL50" s="415"/>
      <c r="AM50" s="296">
        <f>SUM(Y50:AL50)</f>
        <v>1</v>
      </c>
    </row>
    <row r="51" spans="1:42" s="283" customFormat="1" ht="15" outlineLevel="1">
      <c r="A51" s="507"/>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0.9</v>
      </c>
      <c r="AA51" s="411">
        <f t="shared" ref="AA51:AL51" si="9">AA50</f>
        <v>0.1</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7"/>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7">
        <v>11</v>
      </c>
      <c r="B53" s="314" t="s">
        <v>21</v>
      </c>
      <c r="C53" s="291" t="s">
        <v>25</v>
      </c>
      <c r="D53" s="295">
        <v>55852.728583683143</v>
      </c>
      <c r="E53" s="295">
        <v>55852.728583683143</v>
      </c>
      <c r="F53" s="295">
        <v>53859.111454692887</v>
      </c>
      <c r="G53" s="295">
        <v>45803.327149816207</v>
      </c>
      <c r="H53" s="295">
        <v>45803.327149816207</v>
      </c>
      <c r="I53" s="295">
        <v>45803.327149816207</v>
      </c>
      <c r="J53" s="295">
        <v>9510.6539544450934</v>
      </c>
      <c r="K53" s="295">
        <v>9510.6539544450934</v>
      </c>
      <c r="L53" s="295">
        <v>9510.6539544450934</v>
      </c>
      <c r="M53" s="295">
        <v>9510.6539544450934</v>
      </c>
      <c r="N53" s="295">
        <v>12</v>
      </c>
      <c r="O53" s="295">
        <v>21.915736144080103</v>
      </c>
      <c r="P53" s="295">
        <v>21.915736144080103</v>
      </c>
      <c r="Q53" s="295">
        <v>21.201975476348451</v>
      </c>
      <c r="R53" s="295">
        <v>17.785832813193728</v>
      </c>
      <c r="S53" s="295">
        <v>17.785832813193728</v>
      </c>
      <c r="T53" s="295">
        <v>17.785832813193728</v>
      </c>
      <c r="U53" s="295">
        <v>3.3827301379501704</v>
      </c>
      <c r="V53" s="295">
        <v>3.3827301379501704</v>
      </c>
      <c r="W53" s="295">
        <v>3.3827301379501704</v>
      </c>
      <c r="X53" s="295">
        <v>3.3827301379501704</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7"/>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7"/>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7">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7"/>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7"/>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7">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7"/>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7"/>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7">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7"/>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7"/>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7">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7"/>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7"/>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7">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7"/>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7"/>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7">
        <v>17</v>
      </c>
      <c r="B71" s="314" t="s">
        <v>9</v>
      </c>
      <c r="C71" s="291" t="s">
        <v>25</v>
      </c>
      <c r="D71" s="295">
        <v>15665.240000000002</v>
      </c>
      <c r="E71" s="295"/>
      <c r="F71" s="295"/>
      <c r="G71" s="295"/>
      <c r="H71" s="295"/>
      <c r="I71" s="295"/>
      <c r="J71" s="295"/>
      <c r="K71" s="295"/>
      <c r="L71" s="295"/>
      <c r="M71" s="295"/>
      <c r="N71" s="291"/>
      <c r="O71" s="295">
        <v>401.23059999999998</v>
      </c>
      <c r="P71" s="295"/>
      <c r="Q71" s="295"/>
      <c r="R71" s="295"/>
      <c r="S71" s="295"/>
      <c r="T71" s="295"/>
      <c r="U71" s="295"/>
      <c r="V71" s="295"/>
      <c r="W71" s="295"/>
      <c r="X71" s="295"/>
      <c r="Y71" s="415"/>
      <c r="Z71" s="415"/>
      <c r="AA71" s="415">
        <v>1</v>
      </c>
      <c r="AB71" s="415"/>
      <c r="AC71" s="415"/>
      <c r="AD71" s="415"/>
      <c r="AE71" s="415"/>
      <c r="AF71" s="415"/>
      <c r="AG71" s="415"/>
      <c r="AH71" s="415"/>
      <c r="AI71" s="415"/>
      <c r="AJ71" s="415"/>
      <c r="AK71" s="415"/>
      <c r="AL71" s="415"/>
      <c r="AM71" s="296">
        <f>SUM(Y71:AL71)</f>
        <v>1</v>
      </c>
    </row>
    <row r="72" spans="1:39" s="283" customFormat="1" ht="15" outlineLevel="1">
      <c r="A72" s="507"/>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1</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7"/>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8"/>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7">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7"/>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0"/>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7">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7"/>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7"/>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7">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7"/>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7"/>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7">
        <v>21</v>
      </c>
      <c r="B84" s="315" t="s">
        <v>22</v>
      </c>
      <c r="C84" s="291" t="s">
        <v>25</v>
      </c>
      <c r="D84" s="295">
        <v>56536.014496913012</v>
      </c>
      <c r="E84" s="295">
        <v>56536.014496913012</v>
      </c>
      <c r="F84" s="295">
        <v>56536.014496913012</v>
      </c>
      <c r="G84" s="295">
        <v>56536.014496913012</v>
      </c>
      <c r="H84" s="295">
        <v>56536.014496913012</v>
      </c>
      <c r="I84" s="295">
        <v>56536.014496913012</v>
      </c>
      <c r="J84" s="295">
        <v>56536.014496913012</v>
      </c>
      <c r="K84" s="295">
        <v>56536.014496913012</v>
      </c>
      <c r="L84" s="295">
        <v>56536.014496913012</v>
      </c>
      <c r="M84" s="295">
        <v>56536.014496913012</v>
      </c>
      <c r="N84" s="295">
        <v>12</v>
      </c>
      <c r="O84" s="295">
        <v>7.9795988732588432</v>
      </c>
      <c r="P84" s="295">
        <v>7.9795988732588432</v>
      </c>
      <c r="Q84" s="295">
        <v>7.9795988732588432</v>
      </c>
      <c r="R84" s="295">
        <v>7.9795988732588432</v>
      </c>
      <c r="S84" s="295">
        <v>7.9795988732588432</v>
      </c>
      <c r="T84" s="295">
        <v>7.9795988732588432</v>
      </c>
      <c r="U84" s="295">
        <v>7.9795988732588432</v>
      </c>
      <c r="V84" s="295">
        <v>7.9795988732588432</v>
      </c>
      <c r="W84" s="295">
        <v>7.9795988732588432</v>
      </c>
      <c r="X84" s="295">
        <v>7.9795988732588432</v>
      </c>
      <c r="Y84" s="410"/>
      <c r="Z84" s="415">
        <v>0.9</v>
      </c>
      <c r="AA84" s="415">
        <v>0.1</v>
      </c>
      <c r="AB84" s="415"/>
      <c r="AC84" s="415"/>
      <c r="AD84" s="415"/>
      <c r="AE84" s="415"/>
      <c r="AF84" s="415"/>
      <c r="AG84" s="415"/>
      <c r="AH84" s="415"/>
      <c r="AI84" s="415"/>
      <c r="AJ84" s="415"/>
      <c r="AK84" s="415"/>
      <c r="AL84" s="415"/>
      <c r="AM84" s="296">
        <f>SUM(Y84:AL84)</f>
        <v>1</v>
      </c>
    </row>
    <row r="85" spans="1:39" s="283" customFormat="1" ht="15" outlineLevel="1">
      <c r="A85" s="507"/>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0.9</v>
      </c>
      <c r="AA85" s="411">
        <f t="shared" ref="AA85:AL85" si="20">AA84</f>
        <v>0.1</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7"/>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7">
        <v>22</v>
      </c>
      <c r="B87" s="315" t="s">
        <v>9</v>
      </c>
      <c r="C87" s="291" t="s">
        <v>25</v>
      </c>
      <c r="D87" s="295">
        <v>14098.689999999999</v>
      </c>
      <c r="E87" s="295"/>
      <c r="F87" s="295"/>
      <c r="G87" s="295"/>
      <c r="H87" s="295"/>
      <c r="I87" s="295"/>
      <c r="J87" s="295"/>
      <c r="K87" s="295"/>
      <c r="L87" s="295"/>
      <c r="M87" s="295"/>
      <c r="N87" s="291"/>
      <c r="O87" s="295">
        <v>240.1866</v>
      </c>
      <c r="P87" s="295"/>
      <c r="Q87" s="295"/>
      <c r="R87" s="295"/>
      <c r="S87" s="295"/>
      <c r="T87" s="295"/>
      <c r="U87" s="295"/>
      <c r="V87" s="295"/>
      <c r="W87" s="295"/>
      <c r="X87" s="295"/>
      <c r="Y87" s="410"/>
      <c r="Z87" s="415"/>
      <c r="AA87" s="415">
        <v>1</v>
      </c>
      <c r="AB87" s="415"/>
      <c r="AC87" s="415"/>
      <c r="AD87" s="415"/>
      <c r="AE87" s="415"/>
      <c r="AF87" s="415"/>
      <c r="AG87" s="415"/>
      <c r="AH87" s="415"/>
      <c r="AI87" s="415"/>
      <c r="AJ87" s="415"/>
      <c r="AK87" s="415"/>
      <c r="AL87" s="415"/>
      <c r="AM87" s="296">
        <f>SUM(Y87:AL87)</f>
        <v>1</v>
      </c>
    </row>
    <row r="88" spans="1:39" s="283" customFormat="1" ht="15" outlineLevel="1">
      <c r="A88" s="507"/>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1</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7"/>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8"/>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7">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7"/>
      <c r="B92" s="315" t="s">
        <v>214</v>
      </c>
      <c r="C92" s="291" t="s">
        <v>163</v>
      </c>
      <c r="D92" s="295"/>
      <c r="E92" s="295"/>
      <c r="F92" s="295"/>
      <c r="G92" s="295"/>
      <c r="H92" s="295"/>
      <c r="I92" s="295"/>
      <c r="J92" s="295"/>
      <c r="K92" s="295"/>
      <c r="L92" s="295"/>
      <c r="M92" s="295"/>
      <c r="N92" s="466"/>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7"/>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8"/>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7">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7"/>
      <c r="B96" s="315" t="s">
        <v>214</v>
      </c>
      <c r="C96" s="291" t="s">
        <v>163</v>
      </c>
      <c r="D96" s="295"/>
      <c r="E96" s="295"/>
      <c r="F96" s="295"/>
      <c r="G96" s="295"/>
      <c r="H96" s="295"/>
      <c r="I96" s="295"/>
      <c r="J96" s="295"/>
      <c r="K96" s="295"/>
      <c r="L96" s="295"/>
      <c r="M96" s="295"/>
      <c r="N96" s="466"/>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7"/>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7">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7"/>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7"/>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8"/>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7">
        <v>26</v>
      </c>
      <c r="B102" s="321" t="s">
        <v>16</v>
      </c>
      <c r="C102" s="291" t="s">
        <v>25</v>
      </c>
      <c r="D102" s="295">
        <v>354732.17503723997</v>
      </c>
      <c r="E102" s="295">
        <v>354732.17503723997</v>
      </c>
      <c r="F102" s="295">
        <v>354732.17503723997</v>
      </c>
      <c r="G102" s="295">
        <v>354732.17503723997</v>
      </c>
      <c r="H102" s="295">
        <v>354732.17503723997</v>
      </c>
      <c r="I102" s="295">
        <v>354732.17503723997</v>
      </c>
      <c r="J102" s="295">
        <v>354732.17503723997</v>
      </c>
      <c r="K102" s="295">
        <v>354732.17503723997</v>
      </c>
      <c r="L102" s="295">
        <v>354732.17503723997</v>
      </c>
      <c r="M102" s="295">
        <v>354732.17503723997</v>
      </c>
      <c r="N102" s="295">
        <v>12</v>
      </c>
      <c r="O102" s="295">
        <v>71.668797200000014</v>
      </c>
      <c r="P102" s="295">
        <v>71.668797200000014</v>
      </c>
      <c r="Q102" s="295">
        <v>71.668797200000014</v>
      </c>
      <c r="R102" s="295">
        <v>71.668797200000014</v>
      </c>
      <c r="S102" s="295">
        <v>71.668797200000014</v>
      </c>
      <c r="T102" s="295">
        <v>71.668797200000014</v>
      </c>
      <c r="U102" s="295">
        <v>71.668797200000014</v>
      </c>
      <c r="V102" s="295">
        <v>71.668797200000014</v>
      </c>
      <c r="W102" s="295">
        <v>71.668797200000014</v>
      </c>
      <c r="X102" s="295">
        <v>71.668797200000014</v>
      </c>
      <c r="Y102" s="410">
        <v>1</v>
      </c>
      <c r="Z102" s="410"/>
      <c r="AA102" s="410"/>
      <c r="AB102" s="410"/>
      <c r="AC102" s="410"/>
      <c r="AD102" s="410"/>
      <c r="AE102" s="415"/>
      <c r="AF102" s="415"/>
      <c r="AG102" s="415"/>
      <c r="AH102" s="415"/>
      <c r="AI102" s="415"/>
      <c r="AJ102" s="415"/>
      <c r="AK102" s="415"/>
      <c r="AL102" s="415"/>
      <c r="AM102" s="296">
        <f>SUM(Y102:AL102)</f>
        <v>1</v>
      </c>
    </row>
    <row r="103" spans="1:39" s="283" customFormat="1" ht="15" outlineLevel="1">
      <c r="A103" s="507"/>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1</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0"/>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7">
        <v>27</v>
      </c>
      <c r="B105" s="321" t="s">
        <v>17</v>
      </c>
      <c r="C105" s="291" t="s">
        <v>25</v>
      </c>
      <c r="D105" s="295">
        <v>688.34690536400285</v>
      </c>
      <c r="E105" s="295">
        <v>688.34690536400285</v>
      </c>
      <c r="F105" s="295">
        <v>688.34690536400285</v>
      </c>
      <c r="G105" s="295">
        <v>688.34690536400285</v>
      </c>
      <c r="H105" s="295">
        <v>688.34690536400285</v>
      </c>
      <c r="I105" s="295">
        <v>688.34690536400285</v>
      </c>
      <c r="J105" s="295">
        <v>688.34690536400285</v>
      </c>
      <c r="K105" s="295">
        <v>688.34690536400285</v>
      </c>
      <c r="L105" s="295">
        <v>688.34690536400285</v>
      </c>
      <c r="M105" s="295">
        <v>688.34690536400285</v>
      </c>
      <c r="N105" s="295">
        <v>12</v>
      </c>
      <c r="O105" s="295">
        <v>0.13402393017211894</v>
      </c>
      <c r="P105" s="295">
        <v>0.13402393017211894</v>
      </c>
      <c r="Q105" s="295">
        <v>0.13402393017211894</v>
      </c>
      <c r="R105" s="295">
        <v>0.13402393017211894</v>
      </c>
      <c r="S105" s="295">
        <v>0.13402393017211894</v>
      </c>
      <c r="T105" s="295">
        <v>0.13402393017211894</v>
      </c>
      <c r="U105" s="295">
        <v>0.13402393017211894</v>
      </c>
      <c r="V105" s="295">
        <v>0.13402393017211894</v>
      </c>
      <c r="W105" s="295">
        <v>0.13402393017211894</v>
      </c>
      <c r="X105" s="295">
        <v>0.13402393017211894</v>
      </c>
      <c r="Y105" s="410">
        <v>1</v>
      </c>
      <c r="Z105" s="410"/>
      <c r="AA105" s="410"/>
      <c r="AB105" s="410"/>
      <c r="AC105" s="410"/>
      <c r="AD105" s="410"/>
      <c r="AE105" s="415"/>
      <c r="AF105" s="415"/>
      <c r="AG105" s="415"/>
      <c r="AH105" s="415"/>
      <c r="AI105" s="415"/>
      <c r="AJ105" s="415"/>
      <c r="AK105" s="415"/>
      <c r="AL105" s="415"/>
      <c r="AM105" s="296">
        <f>SUM(Y105:AL105)</f>
        <v>1</v>
      </c>
    </row>
    <row r="106" spans="1:39" s="283" customFormat="1" ht="15" outlineLevel="1">
      <c r="A106" s="507"/>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1</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0"/>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7">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7"/>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0"/>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7">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7"/>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3"/>
    </row>
    <row r="113" spans="1:39" s="283" customFormat="1" ht="15" outlineLevel="1">
      <c r="A113" s="507"/>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7">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7"/>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3"/>
    </row>
    <row r="116" spans="1:39" s="283" customFormat="1" ht="15" outlineLevel="1">
      <c r="A116" s="507"/>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7"/>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7">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7"/>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3"/>
    </row>
    <row r="120" spans="1:39" s="283" customFormat="1" ht="15" outlineLevel="1">
      <c r="A120" s="507"/>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7">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7"/>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3"/>
    </row>
    <row r="123" spans="1:39" s="283" customFormat="1" ht="15" outlineLevel="1">
      <c r="A123" s="507"/>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7">
        <v>33</v>
      </c>
      <c r="B124" s="324" t="s">
        <v>493</v>
      </c>
      <c r="C124" s="291" t="s">
        <v>25</v>
      </c>
      <c r="D124" s="295"/>
      <c r="E124" s="295"/>
      <c r="F124" s="295"/>
      <c r="G124" s="295"/>
      <c r="H124" s="295"/>
      <c r="I124" s="295"/>
      <c r="J124" s="295"/>
      <c r="K124" s="295"/>
      <c r="L124" s="295"/>
      <c r="M124" s="295"/>
      <c r="N124" s="295">
        <v>0</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7"/>
      <c r="B125" s="324" t="s">
        <v>214</v>
      </c>
      <c r="C125" s="291" t="s">
        <v>163</v>
      </c>
      <c r="D125" s="295"/>
      <c r="E125" s="295"/>
      <c r="F125" s="295"/>
      <c r="G125" s="295"/>
      <c r="H125" s="295"/>
      <c r="I125" s="295"/>
      <c r="J125" s="295"/>
      <c r="K125" s="295"/>
      <c r="L125" s="295"/>
      <c r="M125" s="295"/>
      <c r="N125" s="295">
        <f>N124</f>
        <v>0</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3"/>
    </row>
    <row r="126" spans="1:39" s="283" customFormat="1" ht="15" outlineLevel="1">
      <c r="A126" s="507"/>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7"/>
      <c r="B127" s="327" t="s">
        <v>237</v>
      </c>
      <c r="C127" s="328"/>
      <c r="D127" s="328">
        <f>SUM(D22:D125)</f>
        <v>1133674.6336237497</v>
      </c>
      <c r="E127" s="328"/>
      <c r="F127" s="328"/>
      <c r="G127" s="328"/>
      <c r="H127" s="328"/>
      <c r="I127" s="328"/>
      <c r="J127" s="328"/>
      <c r="K127" s="328"/>
      <c r="L127" s="328"/>
      <c r="M127" s="328"/>
      <c r="N127" s="328"/>
      <c r="O127" s="328">
        <f>SUM(O22:O125)</f>
        <v>884.40349191127416</v>
      </c>
      <c r="P127" s="328"/>
      <c r="Q127" s="328"/>
      <c r="R127" s="328"/>
      <c r="S127" s="328"/>
      <c r="T127" s="328"/>
      <c r="U127" s="328"/>
      <c r="V127" s="328"/>
      <c r="W127" s="328"/>
      <c r="X127" s="328"/>
      <c r="Y127" s="329">
        <f>IF(Y21="kWh",SUMPRODUCT(D22:D125,Y22:Y125))</f>
        <v>630260.3181414695</v>
      </c>
      <c r="Z127" s="329">
        <f>IF(Z21="kWh",SUMPRODUCT(D22:D125,Z22:Z125))</f>
        <v>431870.61979242053</v>
      </c>
      <c r="AA127" s="329">
        <f>IF(AA21="kW",SUMPRODUCT(N22:N125,O22:O125,AA22:AA125),SUMPRODUCT(D22:D125,AA22:AA125))</f>
        <v>87.465009795592195</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7"/>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9"/>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6"/>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9"/>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09"/>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1"/>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6"/>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7"/>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630260.3181414695</v>
      </c>
      <c r="Z135" s="291">
        <f>SUMPRODUCT(E22:E125,Z22:Z125)</f>
        <v>431870.61979242053</v>
      </c>
      <c r="AA135" s="291">
        <f>IF(AA21="kW",SUMPRODUCT(N22:N125,P22:P125,AA22:AA125),SUMPRODUCT(E22:E125,AA22:AA125))</f>
        <v>87.465009795592195</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7"/>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630260.3181414695</v>
      </c>
      <c r="Z136" s="291">
        <f>SUMPRODUCT(F22:F125,Z22:Z125)</f>
        <v>429877.00266343029</v>
      </c>
      <c r="AA136" s="291">
        <f>IF(AA21="kW",SUMPRODUCT(N22:N125,Q22:Q125,AA22:AA125),SUMPRODUCT(F22:F125,AA22:AA125))</f>
        <v>87.465009795592195</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7"/>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629894.0059000965</v>
      </c>
      <c r="Z137" s="291">
        <f>SUMPRODUCT(G22:G125,Z22:Z125)</f>
        <v>421821.2183585536</v>
      </c>
      <c r="AA137" s="291">
        <f>IF(AA21="kW",SUMPRODUCT(N22:N125,R22:R125,AA22:AA125),SUMPRODUCT(G22:G125,AA22:AA125))</f>
        <v>87.465009795592195</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7"/>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608424.46568552987</v>
      </c>
      <c r="Z138" s="291">
        <f>SUMPRODUCT(H22:H125,Z22:Z125)</f>
        <v>421821.2183585536</v>
      </c>
      <c r="AA138" s="291">
        <f>IF(AA21="kW",SUMPRODUCT(N22:N125,S22:S125,AA22:AA125),SUMPRODUCT(H22:H125,AA22:AA125))</f>
        <v>87.465009795592195</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7"/>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569183.16469197581</v>
      </c>
      <c r="Z139" s="291">
        <f>SUMPRODUCT(I22:I125,Z22:Z125)</f>
        <v>421821.2183585536</v>
      </c>
      <c r="AA139" s="291">
        <f>IF(AA21="kW",SUMPRODUCT(N22:N125,T22:T125,AA22:AA125),SUMPRODUCT(I22:I125,AA22:AA125))</f>
        <v>87.465009795592195</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7"/>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549286.30853970861</v>
      </c>
      <c r="Z140" s="291">
        <f>SUMPRODUCT(J22:J125,Z22:Z125)</f>
        <v>385528.54516318248</v>
      </c>
      <c r="AA140" s="291">
        <f>IF(AA21="kW",SUMPRODUCT(N22:N125,U22:U125,AA22:AA125),SUMPRODUCT(J22:J125,AA22:AA125))</f>
        <v>87.465009795592195</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7"/>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548979.44367066235</v>
      </c>
      <c r="Z141" s="291">
        <f>SUMPRODUCT(K22:K125,Z22:Z125)</f>
        <v>385528.54516318248</v>
      </c>
      <c r="AA141" s="291">
        <f>IF(AA21="kW",SUMPRODUCT(N22:N125,V22:V125,AA22:AA125),SUMPRODUCT(K22:K125,AA22:AA125))</f>
        <v>87.465009795592195</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7"/>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565081.58481438155</v>
      </c>
      <c r="Z142" s="291">
        <f>SUMPRODUCT(L22:L125,Z22:Z125)</f>
        <v>378793.85337686841</v>
      </c>
      <c r="AA142" s="291">
        <f>IF(AA21="kW",SUMPRODUCT(N22:N125,W22:W125,AA22:AA125),SUMPRODUCT(L22:L125,AA22:AA125))</f>
        <v>86.431673896607677</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510663.26106818789</v>
      </c>
      <c r="Z143" s="326">
        <f>SUMPRODUCT(M22:M125,Z22:Z125)</f>
        <v>378793.85337686841</v>
      </c>
      <c r="AA143" s="326">
        <f>IF(AA21="kW",SUMPRODUCT(N22:N125,X22:X125,AA22:AA125),SUMPRODUCT(M22:M125,AA22:AA125))</f>
        <v>86.431673896607677</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587</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6" t="s">
        <v>526</v>
      </c>
      <c r="F146" s="586"/>
      <c r="O146" s="281"/>
      <c r="Y146" s="270"/>
      <c r="Z146" s="267"/>
      <c r="AA146" s="267"/>
      <c r="AB146" s="267"/>
      <c r="AC146" s="267"/>
      <c r="AD146" s="267"/>
      <c r="AE146" s="267"/>
      <c r="AF146" s="267"/>
      <c r="AG146" s="267"/>
      <c r="AH146" s="267"/>
      <c r="AI146" s="267"/>
      <c r="AJ146" s="267"/>
      <c r="AK146" s="267"/>
      <c r="AL146" s="267"/>
      <c r="AM146" s="282"/>
    </row>
    <row r="147" spans="1:39" ht="34.5" customHeight="1">
      <c r="B147" s="823" t="s">
        <v>211</v>
      </c>
      <c r="C147" s="825" t="s">
        <v>33</v>
      </c>
      <c r="D147" s="284" t="s">
        <v>422</v>
      </c>
      <c r="E147" s="827" t="s">
        <v>209</v>
      </c>
      <c r="F147" s="828"/>
      <c r="G147" s="828"/>
      <c r="H147" s="828"/>
      <c r="I147" s="828"/>
      <c r="J147" s="828"/>
      <c r="K147" s="828"/>
      <c r="L147" s="828"/>
      <c r="M147" s="829"/>
      <c r="N147" s="833" t="s">
        <v>213</v>
      </c>
      <c r="O147" s="284" t="s">
        <v>423</v>
      </c>
      <c r="P147" s="827" t="s">
        <v>212</v>
      </c>
      <c r="Q147" s="828"/>
      <c r="R147" s="828"/>
      <c r="S147" s="828"/>
      <c r="T147" s="828"/>
      <c r="U147" s="828"/>
      <c r="V147" s="828"/>
      <c r="W147" s="828"/>
      <c r="X147" s="829"/>
      <c r="Y147" s="830" t="s">
        <v>243</v>
      </c>
      <c r="Z147" s="831"/>
      <c r="AA147" s="831"/>
      <c r="AB147" s="831"/>
      <c r="AC147" s="831"/>
      <c r="AD147" s="831"/>
      <c r="AE147" s="831"/>
      <c r="AF147" s="831"/>
      <c r="AG147" s="831"/>
      <c r="AH147" s="831"/>
      <c r="AI147" s="831"/>
      <c r="AJ147" s="831"/>
      <c r="AK147" s="831"/>
      <c r="AL147" s="831"/>
      <c r="AM147" s="832"/>
    </row>
    <row r="148" spans="1:39" ht="60.75" customHeight="1">
      <c r="B148" s="824"/>
      <c r="C148" s="826"/>
      <c r="D148" s="285">
        <v>2012</v>
      </c>
      <c r="E148" s="285">
        <v>2013</v>
      </c>
      <c r="F148" s="285">
        <v>2014</v>
      </c>
      <c r="G148" s="285">
        <v>2015</v>
      </c>
      <c r="H148" s="285">
        <v>2016</v>
      </c>
      <c r="I148" s="285">
        <v>2017</v>
      </c>
      <c r="J148" s="285">
        <v>2018</v>
      </c>
      <c r="K148" s="285">
        <v>2019</v>
      </c>
      <c r="L148" s="285">
        <v>2020</v>
      </c>
      <c r="M148" s="285">
        <v>2021</v>
      </c>
      <c r="N148" s="83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to 4,999 kW</v>
      </c>
      <c r="AB148" s="285" t="str">
        <f>'1.  LRAMVA Summary'!G52</f>
        <v>USL</v>
      </c>
      <c r="AC148" s="285" t="str">
        <f>'1.  LRAMVA Summary'!H52</f>
        <v>Sentinel Lighting</v>
      </c>
      <c r="AD148" s="285" t="str">
        <f>'1.  LRAMVA Summary'!I52</f>
        <v>Street Lighting</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8"/>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7">
        <v>1</v>
      </c>
      <c r="B150" s="294" t="s">
        <v>1</v>
      </c>
      <c r="C150" s="291" t="s">
        <v>25</v>
      </c>
      <c r="D150" s="295">
        <v>35917.123315721234</v>
      </c>
      <c r="E150" s="295">
        <v>35917.123315721234</v>
      </c>
      <c r="F150" s="295">
        <v>35917.123315721234</v>
      </c>
      <c r="G150" s="295">
        <v>35917.123315721234</v>
      </c>
      <c r="H150" s="295">
        <v>21389.208186745516</v>
      </c>
      <c r="I150" s="295">
        <v>0</v>
      </c>
      <c r="J150" s="295">
        <v>0</v>
      </c>
      <c r="K150" s="295">
        <v>0</v>
      </c>
      <c r="L150" s="295">
        <v>0</v>
      </c>
      <c r="M150" s="295">
        <v>0</v>
      </c>
      <c r="N150" s="291"/>
      <c r="O150" s="295">
        <v>5.0353871257777936</v>
      </c>
      <c r="P150" s="295">
        <v>5.0353871257777936</v>
      </c>
      <c r="Q150" s="295">
        <v>5.0353871257777936</v>
      </c>
      <c r="R150" s="295">
        <v>5.0353871257777936</v>
      </c>
      <c r="S150" s="295">
        <v>2.8122471750237987</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6"/>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3"/>
    </row>
    <row r="152" spans="1:39" ht="15.75" outlineLevel="1">
      <c r="A152" s="509"/>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7">
        <v>2</v>
      </c>
      <c r="B153" s="294" t="s">
        <v>2</v>
      </c>
      <c r="C153" s="291" t="s">
        <v>25</v>
      </c>
      <c r="D153" s="295">
        <v>735.31941220454098</v>
      </c>
      <c r="E153" s="295">
        <v>735.31941220454098</v>
      </c>
      <c r="F153" s="295">
        <v>735.31941220454098</v>
      </c>
      <c r="G153" s="295">
        <v>731.28882787370173</v>
      </c>
      <c r="H153" s="295">
        <v>0</v>
      </c>
      <c r="I153" s="295">
        <v>0</v>
      </c>
      <c r="J153" s="295">
        <v>0</v>
      </c>
      <c r="K153" s="295">
        <v>0</v>
      </c>
      <c r="L153" s="295">
        <v>0</v>
      </c>
      <c r="M153" s="295">
        <v>0</v>
      </c>
      <c r="N153" s="291"/>
      <c r="O153" s="295">
        <v>0.4146381555437369</v>
      </c>
      <c r="P153" s="295">
        <v>0.4146381555437369</v>
      </c>
      <c r="Q153" s="295">
        <v>0.4146381555437369</v>
      </c>
      <c r="R153" s="295">
        <v>0.41013095464066934</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6"/>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3"/>
    </row>
    <row r="155" spans="1:39" ht="15.75" outlineLevel="1">
      <c r="A155" s="509"/>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7">
        <v>3</v>
      </c>
      <c r="B156" s="294" t="s">
        <v>3</v>
      </c>
      <c r="C156" s="291" t="s">
        <v>25</v>
      </c>
      <c r="D156" s="295">
        <v>97939.8782553739</v>
      </c>
      <c r="E156" s="295">
        <v>97939.8782553739</v>
      </c>
      <c r="F156" s="295">
        <v>97939.8782553739</v>
      </c>
      <c r="G156" s="295">
        <v>97939.8782553739</v>
      </c>
      <c r="H156" s="295">
        <v>97939.8782553739</v>
      </c>
      <c r="I156" s="295">
        <v>97939.8782553739</v>
      </c>
      <c r="J156" s="295">
        <v>97939.8782553739</v>
      </c>
      <c r="K156" s="295">
        <v>97939.8782553739</v>
      </c>
      <c r="L156" s="295">
        <v>97939.8782553739</v>
      </c>
      <c r="M156" s="295">
        <v>97939.8782553739</v>
      </c>
      <c r="N156" s="291"/>
      <c r="O156" s="295">
        <v>53.86188206655882</v>
      </c>
      <c r="P156" s="295">
        <v>53.86188206655882</v>
      </c>
      <c r="Q156" s="295">
        <v>53.86188206655882</v>
      </c>
      <c r="R156" s="295">
        <v>53.86188206655882</v>
      </c>
      <c r="S156" s="295">
        <v>53.86188206655882</v>
      </c>
      <c r="T156" s="295">
        <v>53.86188206655882</v>
      </c>
      <c r="U156" s="295">
        <v>53.86188206655882</v>
      </c>
      <c r="V156" s="295">
        <v>53.86188206655882</v>
      </c>
      <c r="W156" s="295">
        <v>53.86188206655882</v>
      </c>
      <c r="X156" s="295">
        <v>53.86188206655882</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f>6399.18826425831+D158</f>
        <v>7070.7709048583092</v>
      </c>
      <c r="E157" s="295">
        <f t="shared" ref="E157:M157" si="39">6399.18826425831+E158</f>
        <v>7070.7709048583092</v>
      </c>
      <c r="F157" s="295">
        <f t="shared" si="39"/>
        <v>7070.7709048583092</v>
      </c>
      <c r="G157" s="295">
        <f t="shared" si="39"/>
        <v>7070.7709048583092</v>
      </c>
      <c r="H157" s="295">
        <f t="shared" si="39"/>
        <v>7070.7709048583092</v>
      </c>
      <c r="I157" s="295">
        <f t="shared" si="39"/>
        <v>7070.7709048583092</v>
      </c>
      <c r="J157" s="295">
        <f t="shared" si="39"/>
        <v>7070.7709048583092</v>
      </c>
      <c r="K157" s="295">
        <f t="shared" si="39"/>
        <v>7070.7709048583092</v>
      </c>
      <c r="L157" s="295">
        <f t="shared" si="39"/>
        <v>7070.7709048583092</v>
      </c>
      <c r="M157" s="295">
        <f t="shared" si="39"/>
        <v>7070.7709048583092</v>
      </c>
      <c r="N157" s="466"/>
      <c r="O157" s="295">
        <f>3.069036296+O158</f>
        <v>3.4880307100000003</v>
      </c>
      <c r="P157" s="295">
        <f t="shared" ref="P157:X157" si="40">3.069036296+P158</f>
        <v>3.4880307100000003</v>
      </c>
      <c r="Q157" s="295">
        <f t="shared" si="40"/>
        <v>3.4880307100000003</v>
      </c>
      <c r="R157" s="295">
        <f t="shared" si="40"/>
        <v>3.4880307100000003</v>
      </c>
      <c r="S157" s="295">
        <f t="shared" si="40"/>
        <v>3.4880307100000003</v>
      </c>
      <c r="T157" s="295">
        <f t="shared" si="40"/>
        <v>3.4880307100000003</v>
      </c>
      <c r="U157" s="295">
        <f t="shared" si="40"/>
        <v>3.4880307100000003</v>
      </c>
      <c r="V157" s="295">
        <f t="shared" si="40"/>
        <v>3.4880307100000003</v>
      </c>
      <c r="W157" s="295">
        <f t="shared" si="40"/>
        <v>3.4880307100000003</v>
      </c>
      <c r="X157" s="295">
        <f t="shared" si="40"/>
        <v>3.0690362960000002</v>
      </c>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3"/>
    </row>
    <row r="158" spans="1:39" ht="15" outlineLevel="1">
      <c r="B158" s="294"/>
      <c r="C158" s="305"/>
      <c r="D158" s="291">
        <v>671.58264059999999</v>
      </c>
      <c r="E158" s="291">
        <v>671.58264059999999</v>
      </c>
      <c r="F158" s="291">
        <v>671.58264059999999</v>
      </c>
      <c r="G158" s="291">
        <v>671.58264059999999</v>
      </c>
      <c r="H158" s="291">
        <v>671.58264059999999</v>
      </c>
      <c r="I158" s="291">
        <v>671.58264059999999</v>
      </c>
      <c r="J158" s="291">
        <v>671.58264059999999</v>
      </c>
      <c r="K158" s="291">
        <v>671.58264059999999</v>
      </c>
      <c r="L158" s="291">
        <v>671.58264059999999</v>
      </c>
      <c r="M158" s="291">
        <v>671.58264059999999</v>
      </c>
      <c r="N158" s="283"/>
      <c r="O158" s="291">
        <v>0.41899441399999998</v>
      </c>
      <c r="P158" s="291">
        <v>0.41899441399999998</v>
      </c>
      <c r="Q158" s="291">
        <v>0.41899441399999998</v>
      </c>
      <c r="R158" s="291">
        <v>0.41899441399999998</v>
      </c>
      <c r="S158" s="291">
        <v>0.41899441399999998</v>
      </c>
      <c r="T158" s="291">
        <v>0.41899441399999998</v>
      </c>
      <c r="U158" s="291">
        <v>0.41899441399999998</v>
      </c>
      <c r="V158" s="291">
        <v>0.41899441399999998</v>
      </c>
      <c r="W158" s="291">
        <v>0.41899441399999998</v>
      </c>
      <c r="X158" s="291"/>
      <c r="Y158" s="412"/>
      <c r="Z158" s="412"/>
      <c r="AA158" s="412"/>
      <c r="AB158" s="412"/>
      <c r="AC158" s="412"/>
      <c r="AD158" s="412"/>
      <c r="AE158" s="412"/>
      <c r="AF158" s="412"/>
      <c r="AG158" s="412"/>
      <c r="AH158" s="412"/>
      <c r="AI158" s="412"/>
      <c r="AJ158" s="412"/>
      <c r="AK158" s="412"/>
      <c r="AL158" s="412"/>
      <c r="AM158" s="306"/>
    </row>
    <row r="159" spans="1:39" ht="15" outlineLevel="1">
      <c r="A159" s="507">
        <v>4</v>
      </c>
      <c r="B159" s="294" t="s">
        <v>4</v>
      </c>
      <c r="C159" s="291" t="s">
        <v>25</v>
      </c>
      <c r="D159" s="295">
        <v>2964.3830163184093</v>
      </c>
      <c r="E159" s="295">
        <v>2964.3830163184093</v>
      </c>
      <c r="F159" s="295">
        <v>2964.3830163184093</v>
      </c>
      <c r="G159" s="295">
        <v>2964.3830163184093</v>
      </c>
      <c r="H159" s="295">
        <v>2919.8476394048794</v>
      </c>
      <c r="I159" s="295">
        <v>2919.8476394048794</v>
      </c>
      <c r="J159" s="295">
        <v>1374.9463276119557</v>
      </c>
      <c r="K159" s="295">
        <v>1367.3579571497</v>
      </c>
      <c r="L159" s="295">
        <v>1367.3579571497</v>
      </c>
      <c r="M159" s="295">
        <v>1367.3579571497</v>
      </c>
      <c r="N159" s="291"/>
      <c r="O159" s="295">
        <v>0.48851314841129162</v>
      </c>
      <c r="P159" s="295">
        <v>0.48851314841129162</v>
      </c>
      <c r="Q159" s="295">
        <v>0.48851314841129162</v>
      </c>
      <c r="R159" s="295">
        <v>0.48851314841129162</v>
      </c>
      <c r="S159" s="295">
        <v>0.48645102907624677</v>
      </c>
      <c r="T159" s="295">
        <v>0.48645102907624677</v>
      </c>
      <c r="U159" s="295">
        <v>0.4149175407222635</v>
      </c>
      <c r="V159" s="295">
        <v>0.4140512883863896</v>
      </c>
      <c r="W159" s="295">
        <v>0.4140512883863896</v>
      </c>
      <c r="X159" s="295">
        <v>0.4140512883863896</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6"/>
      <c r="O160" s="295"/>
      <c r="P160" s="295"/>
      <c r="Q160" s="295"/>
      <c r="R160" s="295"/>
      <c r="S160" s="295"/>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3"/>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7">
        <v>5</v>
      </c>
      <c r="B162" s="294" t="s">
        <v>5</v>
      </c>
      <c r="C162" s="291" t="s">
        <v>25</v>
      </c>
      <c r="D162" s="295">
        <v>56780.886208517615</v>
      </c>
      <c r="E162" s="295">
        <v>56780.886208517615</v>
      </c>
      <c r="F162" s="295">
        <v>56780.886208517615</v>
      </c>
      <c r="G162" s="295">
        <v>56780.886208517615</v>
      </c>
      <c r="H162" s="295">
        <v>51042.404553951746</v>
      </c>
      <c r="I162" s="295">
        <v>41504.765501342423</v>
      </c>
      <c r="J162" s="295">
        <v>28310.506945474113</v>
      </c>
      <c r="K162" s="295">
        <v>28251.658358215802</v>
      </c>
      <c r="L162" s="295">
        <v>28251.658358215802</v>
      </c>
      <c r="M162" s="295">
        <v>14349.692581563415</v>
      </c>
      <c r="N162" s="291"/>
      <c r="O162" s="295">
        <v>3.1377712511456317</v>
      </c>
      <c r="P162" s="295">
        <v>3.1377712511456317</v>
      </c>
      <c r="Q162" s="295">
        <v>3.1377712511456317</v>
      </c>
      <c r="R162" s="295">
        <v>3.1377712511456317</v>
      </c>
      <c r="S162" s="295">
        <v>2.8720626214273755</v>
      </c>
      <c r="T162" s="295">
        <v>2.4304417962741272</v>
      </c>
      <c r="U162" s="295">
        <v>1.8195087007158763</v>
      </c>
      <c r="V162" s="295">
        <v>1.8127908254580785</v>
      </c>
      <c r="W162" s="295">
        <v>1.8127908254580785</v>
      </c>
      <c r="X162" s="295">
        <v>1.1690887977683428</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6"/>
      <c r="O163" s="295"/>
      <c r="P163" s="295"/>
      <c r="Q163" s="295"/>
      <c r="R163" s="295"/>
      <c r="S163" s="295"/>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3"/>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7">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6"/>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3"/>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7">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3"/>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7">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7"/>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3"/>
    </row>
    <row r="173" spans="1:39" s="283" customFormat="1" ht="15" outlineLevel="1">
      <c r="A173" s="507"/>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7">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3"/>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8"/>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7">
        <v>10</v>
      </c>
      <c r="B178" s="310" t="s">
        <v>22</v>
      </c>
      <c r="C178" s="291" t="s">
        <v>25</v>
      </c>
      <c r="D178" s="295">
        <v>416935.64765394421</v>
      </c>
      <c r="E178" s="295">
        <v>416935.64765394421</v>
      </c>
      <c r="F178" s="295">
        <v>416935.64765394421</v>
      </c>
      <c r="G178" s="295">
        <v>391301.28518874699</v>
      </c>
      <c r="H178" s="295">
        <v>391301.28518874699</v>
      </c>
      <c r="I178" s="295">
        <v>385761.61069689383</v>
      </c>
      <c r="J178" s="295">
        <v>383599.40587487665</v>
      </c>
      <c r="K178" s="295">
        <v>383599.40587487665</v>
      </c>
      <c r="L178" s="295">
        <v>336490.81778096635</v>
      </c>
      <c r="M178" s="295">
        <v>307333.75010426255</v>
      </c>
      <c r="N178" s="295">
        <v>12</v>
      </c>
      <c r="O178" s="295">
        <v>88.30524880176884</v>
      </c>
      <c r="P178" s="295">
        <v>88.30524880176884</v>
      </c>
      <c r="Q178" s="295">
        <v>88.30524880176884</v>
      </c>
      <c r="R178" s="295">
        <v>80.555644350312335</v>
      </c>
      <c r="S178" s="295">
        <v>80.555644350312335</v>
      </c>
      <c r="T178" s="295">
        <v>78.880927994094364</v>
      </c>
      <c r="U178" s="295">
        <v>78.376096419000049</v>
      </c>
      <c r="V178" s="295">
        <v>78.376096419000049</v>
      </c>
      <c r="W178" s="295">
        <v>64.283775217575766</v>
      </c>
      <c r="X178" s="295">
        <v>57.476183147445113</v>
      </c>
      <c r="Y178" s="465"/>
      <c r="Z178" s="465">
        <v>0.9</v>
      </c>
      <c r="AA178" s="465">
        <v>0.1</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4947.2449475630001</v>
      </c>
      <c r="E179" s="295">
        <v>4947.2449475630001</v>
      </c>
      <c r="F179" s="295">
        <v>4947.2449475630001</v>
      </c>
      <c r="G179" s="295">
        <v>4947.2449475630001</v>
      </c>
      <c r="H179" s="295">
        <v>4947.2449475630001</v>
      </c>
      <c r="I179" s="295">
        <v>4701.42546373</v>
      </c>
      <c r="J179" s="295">
        <v>4701.42546373</v>
      </c>
      <c r="K179" s="295">
        <v>4701.42546373</v>
      </c>
      <c r="L179" s="295">
        <v>3232.5020400909998</v>
      </c>
      <c r="M179" s="295">
        <v>0</v>
      </c>
      <c r="N179" s="295">
        <f>N178</f>
        <v>12</v>
      </c>
      <c r="O179" s="295">
        <v>1.305710774</v>
      </c>
      <c r="P179" s="295">
        <v>1.305710774</v>
      </c>
      <c r="Q179" s="295">
        <v>1.305710774</v>
      </c>
      <c r="R179" s="295">
        <v>1.305710774</v>
      </c>
      <c r="S179" s="295">
        <v>1.305710774</v>
      </c>
      <c r="T179" s="295">
        <v>1.2408324120000001</v>
      </c>
      <c r="U179" s="295">
        <v>1.2408324120000001</v>
      </c>
      <c r="V179" s="295">
        <v>1.2408324120000001</v>
      </c>
      <c r="W179" s="295">
        <v>0.85314408100000005</v>
      </c>
      <c r="X179" s="295">
        <v>0</v>
      </c>
      <c r="Y179" s="411">
        <f>Y178</f>
        <v>0</v>
      </c>
      <c r="Z179" s="411">
        <f>Z178</f>
        <v>0.9</v>
      </c>
      <c r="AA179" s="411">
        <f t="shared" ref="AA179:AL179" si="48">AA178</f>
        <v>0.1</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3"/>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7">
        <v>11</v>
      </c>
      <c r="B181" s="314" t="s">
        <v>21</v>
      </c>
      <c r="C181" s="291" t="s">
        <v>25</v>
      </c>
      <c r="D181" s="295">
        <v>235793.45703097162</v>
      </c>
      <c r="E181" s="295">
        <v>235793.45703097145</v>
      </c>
      <c r="F181" s="295">
        <v>235793.45703097145</v>
      </c>
      <c r="G181" s="295">
        <v>120501.12855223942</v>
      </c>
      <c r="H181" s="295">
        <v>120501.12855223942</v>
      </c>
      <c r="I181" s="295">
        <v>29190.663854917169</v>
      </c>
      <c r="J181" s="295">
        <v>29190.663854917169</v>
      </c>
      <c r="K181" s="295">
        <v>29190.663854917169</v>
      </c>
      <c r="L181" s="295">
        <v>29190.663854917169</v>
      </c>
      <c r="M181" s="295">
        <v>29190.663854917169</v>
      </c>
      <c r="N181" s="295">
        <v>12</v>
      </c>
      <c r="O181" s="295">
        <v>58.292374061016012</v>
      </c>
      <c r="P181" s="295">
        <v>58.292374061016012</v>
      </c>
      <c r="Q181" s="295">
        <v>58.292374061016012</v>
      </c>
      <c r="R181" s="295">
        <v>32.078907104602877</v>
      </c>
      <c r="S181" s="295">
        <v>32.078907104602877</v>
      </c>
      <c r="T181" s="295">
        <v>6.5794908165730552</v>
      </c>
      <c r="U181" s="295">
        <v>6.5794908165730552</v>
      </c>
      <c r="V181" s="295">
        <v>6.5794908165730552</v>
      </c>
      <c r="W181" s="295">
        <v>6.5794908165730552</v>
      </c>
      <c r="X181" s="295">
        <v>6.5794908165730552</v>
      </c>
      <c r="Y181" s="415"/>
      <c r="Z181" s="467">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3"/>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7">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3"/>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7">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3"/>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7">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3"/>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7">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7"/>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3"/>
    </row>
    <row r="195" spans="1:39" s="283" customFormat="1" ht="15" outlineLevel="1">
      <c r="A195" s="507"/>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7">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7"/>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3"/>
    </row>
    <row r="198" spans="1:39" s="283" customFormat="1" ht="15" outlineLevel="1">
      <c r="A198" s="507"/>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7">
        <v>17</v>
      </c>
      <c r="B199" s="314" t="s">
        <v>9</v>
      </c>
      <c r="C199" s="291" t="s">
        <v>25</v>
      </c>
      <c r="D199" s="295">
        <v>497.56939999999997</v>
      </c>
      <c r="E199" s="295">
        <v>0</v>
      </c>
      <c r="F199" s="295">
        <v>0</v>
      </c>
      <c r="G199" s="295">
        <v>0</v>
      </c>
      <c r="H199" s="295">
        <v>0</v>
      </c>
      <c r="I199" s="295">
        <v>0</v>
      </c>
      <c r="J199" s="295">
        <v>0</v>
      </c>
      <c r="K199" s="295">
        <v>0</v>
      </c>
      <c r="L199" s="295">
        <v>0</v>
      </c>
      <c r="M199" s="295">
        <v>0</v>
      </c>
      <c r="N199" s="291"/>
      <c r="O199" s="295">
        <v>34.231747500000004</v>
      </c>
      <c r="P199" s="295"/>
      <c r="Q199" s="295"/>
      <c r="R199" s="295"/>
      <c r="S199" s="295"/>
      <c r="T199" s="295"/>
      <c r="U199" s="295"/>
      <c r="V199" s="295"/>
      <c r="W199" s="295"/>
      <c r="X199" s="295"/>
      <c r="Y199" s="415"/>
      <c r="Z199" s="415"/>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5">AA199</f>
        <v>1</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3"/>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8"/>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7">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3"/>
    </row>
    <row r="205" spans="1:39" ht="15" outlineLevel="1">
      <c r="A205" s="510"/>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7">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3"/>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7">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3"/>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7">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3"/>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7">
        <v>22</v>
      </c>
      <c r="B215" s="315" t="s">
        <v>9</v>
      </c>
      <c r="C215" s="291" t="s">
        <v>25</v>
      </c>
      <c r="D215" s="295">
        <v>26025.47</v>
      </c>
      <c r="E215" s="295">
        <v>0</v>
      </c>
      <c r="F215" s="295">
        <v>0</v>
      </c>
      <c r="G215" s="295">
        <v>0</v>
      </c>
      <c r="H215" s="295">
        <v>0</v>
      </c>
      <c r="I215" s="295">
        <v>0</v>
      </c>
      <c r="J215" s="295">
        <v>0</v>
      </c>
      <c r="K215" s="295">
        <v>0</v>
      </c>
      <c r="L215" s="295">
        <v>0</v>
      </c>
      <c r="M215" s="295">
        <v>0</v>
      </c>
      <c r="N215" s="291"/>
      <c r="O215" s="295">
        <v>1079.9144833</v>
      </c>
      <c r="P215" s="295"/>
      <c r="Q215" s="295"/>
      <c r="R215" s="295"/>
      <c r="S215" s="295"/>
      <c r="T215" s="295"/>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1</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3"/>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8"/>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7">
        <v>23</v>
      </c>
      <c r="B219" s="315" t="s">
        <v>14</v>
      </c>
      <c r="C219" s="291" t="s">
        <v>25</v>
      </c>
      <c r="D219" s="295">
        <v>4865.46240234375</v>
      </c>
      <c r="E219" s="295">
        <v>4865.46240234375</v>
      </c>
      <c r="F219" s="295">
        <v>4865.46240234375</v>
      </c>
      <c r="G219" s="295">
        <v>4293.46240234375</v>
      </c>
      <c r="H219" s="295">
        <v>4293.46240234375</v>
      </c>
      <c r="I219" s="295">
        <v>4293.46240234375</v>
      </c>
      <c r="J219" s="295">
        <v>3538.0000000000005</v>
      </c>
      <c r="K219" s="295">
        <v>3538.0000000000005</v>
      </c>
      <c r="L219" s="295">
        <v>1383.9999999999998</v>
      </c>
      <c r="M219" s="295">
        <v>1383.9999999999998</v>
      </c>
      <c r="N219" s="291"/>
      <c r="O219" s="295">
        <v>0.36213670973666018</v>
      </c>
      <c r="P219" s="295">
        <v>0.33242343296296895</v>
      </c>
      <c r="Q219" s="295">
        <v>0.33242343296296895</v>
      </c>
      <c r="R219" s="295">
        <v>0.33242343296296895</v>
      </c>
      <c r="S219" s="295">
        <v>0.33242343296296895</v>
      </c>
      <c r="T219" s="295">
        <v>0.33242343296296895</v>
      </c>
      <c r="U219" s="295">
        <v>0.29317996581085026</v>
      </c>
      <c r="V219" s="295">
        <v>0.29317996581085026</v>
      </c>
      <c r="W219" s="295">
        <v>0.18128766398876905</v>
      </c>
      <c r="X219" s="295">
        <v>0.18128766398876905</v>
      </c>
      <c r="Y219" s="468">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3045.8000029999998</v>
      </c>
      <c r="E220" s="295">
        <v>3041.6000060000001</v>
      </c>
      <c r="F220" s="295">
        <v>2750.1063840000002</v>
      </c>
      <c r="G220" s="295">
        <v>2621.159576</v>
      </c>
      <c r="H220" s="295">
        <v>2492.2127690000002</v>
      </c>
      <c r="I220" s="295">
        <v>2304.2127690000002</v>
      </c>
      <c r="J220" s="295">
        <v>2304.2127690000002</v>
      </c>
      <c r="K220" s="295">
        <v>156</v>
      </c>
      <c r="L220" s="295">
        <v>156</v>
      </c>
      <c r="M220" s="295">
        <v>76</v>
      </c>
      <c r="N220" s="466"/>
      <c r="O220" s="295">
        <v>0.16962757000000001</v>
      </c>
      <c r="P220" s="295">
        <v>0.16941189400000001</v>
      </c>
      <c r="Q220" s="295">
        <v>0.15423117</v>
      </c>
      <c r="R220" s="295">
        <v>0.14750351</v>
      </c>
      <c r="S220" s="295">
        <v>0.14077584900000001</v>
      </c>
      <c r="T220" s="295">
        <v>0.13097584900000001</v>
      </c>
      <c r="U220" s="295">
        <v>0.13097584900000001</v>
      </c>
      <c r="V220" s="295">
        <v>1.89E-2</v>
      </c>
      <c r="W220" s="295">
        <v>1.89E-2</v>
      </c>
      <c r="X220" s="295">
        <v>9.1999999999999998E-3</v>
      </c>
      <c r="Y220" s="411">
        <f>Y219</f>
        <v>1</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3"/>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8"/>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7">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7"/>
      <c r="B224" s="315" t="s">
        <v>244</v>
      </c>
      <c r="C224" s="291" t="s">
        <v>163</v>
      </c>
      <c r="D224" s="295"/>
      <c r="E224" s="295"/>
      <c r="F224" s="295"/>
      <c r="G224" s="295"/>
      <c r="H224" s="295"/>
      <c r="I224" s="295"/>
      <c r="J224" s="295"/>
      <c r="K224" s="295"/>
      <c r="L224" s="295"/>
      <c r="M224" s="295"/>
      <c r="N224" s="466"/>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3"/>
    </row>
    <row r="225" spans="1:39" s="283" customFormat="1" ht="15" outlineLevel="1">
      <c r="A225" s="507"/>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7">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7"/>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3"/>
    </row>
    <row r="228" spans="1:39" s="283" customFormat="1" ht="15" outlineLevel="1">
      <c r="A228" s="507"/>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8"/>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7">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7"/>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3"/>
    </row>
    <row r="232" spans="1:39" ht="15" outlineLevel="1">
      <c r="A232" s="510"/>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7">
        <v>27</v>
      </c>
      <c r="B233" s="321" t="s">
        <v>17</v>
      </c>
      <c r="C233" s="291" t="s">
        <v>25</v>
      </c>
      <c r="D233" s="295">
        <v>100276.1096949842</v>
      </c>
      <c r="E233" s="295">
        <v>100276.1096949842</v>
      </c>
      <c r="F233" s="295">
        <v>100276.1096949842</v>
      </c>
      <c r="G233" s="295">
        <v>100276.1096949842</v>
      </c>
      <c r="H233" s="295">
        <v>100276.1096949842</v>
      </c>
      <c r="I233" s="295">
        <v>100276.1096949842</v>
      </c>
      <c r="J233" s="295">
        <v>100276.1096949842</v>
      </c>
      <c r="K233" s="295">
        <v>100276.1096949842</v>
      </c>
      <c r="L233" s="295">
        <v>100276.1096949842</v>
      </c>
      <c r="M233" s="295">
        <v>100276.1096949842</v>
      </c>
      <c r="N233" s="295">
        <v>12</v>
      </c>
      <c r="O233" s="295">
        <v>30.739575766321373</v>
      </c>
      <c r="P233" s="295">
        <v>30.739575766321373</v>
      </c>
      <c r="Q233" s="295">
        <v>30.739575766321373</v>
      </c>
      <c r="R233" s="295">
        <v>30.739575766321373</v>
      </c>
      <c r="S233" s="295">
        <v>30.739575766321373</v>
      </c>
      <c r="T233" s="295">
        <v>30.739575766321373</v>
      </c>
      <c r="U233" s="295">
        <v>30.739575766321373</v>
      </c>
      <c r="V233" s="295">
        <v>30.739575766321373</v>
      </c>
      <c r="W233" s="295">
        <v>30.739575766321373</v>
      </c>
      <c r="X233" s="295">
        <v>30.739575766321373</v>
      </c>
      <c r="Y233" s="426">
        <v>1</v>
      </c>
      <c r="Z233" s="415"/>
      <c r="AA233" s="415"/>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1</v>
      </c>
      <c r="Z234" s="411">
        <f>Z233</f>
        <v>0</v>
      </c>
      <c r="AA234" s="411">
        <f t="shared" ref="AA234:AL234" si="65">AA233</f>
        <v>0</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3"/>
    </row>
    <row r="235" spans="1:39" ht="15.75" outlineLevel="1">
      <c r="A235" s="510"/>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7">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3"/>
    </row>
    <row r="238" spans="1:39" ht="15" outlineLevel="1">
      <c r="A238" s="510"/>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7">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3"/>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7">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7"/>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3"/>
    </row>
    <row r="244" spans="1:39" s="283" customFormat="1" ht="15" outlineLevel="1">
      <c r="A244" s="507"/>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7"/>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7">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7"/>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3"/>
    </row>
    <row r="248" spans="1:39" s="283" customFormat="1" ht="15" outlineLevel="1">
      <c r="A248" s="507"/>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7">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7"/>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3"/>
    </row>
    <row r="251" spans="1:39" s="283" customFormat="1" ht="15" outlineLevel="1">
      <c r="A251" s="507"/>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7">
        <v>33</v>
      </c>
      <c r="B252" s="324" t="s">
        <v>493</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7"/>
      <c r="B253" s="324" t="s">
        <v>244</v>
      </c>
      <c r="C253" s="291" t="s">
        <v>163</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3"/>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994466.70488640072</v>
      </c>
      <c r="E255" s="329"/>
      <c r="F255" s="329"/>
      <c r="G255" s="329"/>
      <c r="H255" s="329"/>
      <c r="I255" s="329"/>
      <c r="J255" s="329"/>
      <c r="K255" s="329"/>
      <c r="L255" s="329"/>
      <c r="M255" s="329"/>
      <c r="N255" s="329"/>
      <c r="O255" s="329">
        <f>SUM(O150:O253)</f>
        <v>1360.1661213542804</v>
      </c>
      <c r="P255" s="329"/>
      <c r="Q255" s="329"/>
      <c r="R255" s="329"/>
      <c r="S255" s="329"/>
      <c r="T255" s="329"/>
      <c r="U255" s="329"/>
      <c r="V255" s="329"/>
      <c r="W255" s="329"/>
      <c r="X255" s="329"/>
      <c r="Y255" s="329">
        <f>IF(Y149="kWh",SUMPRODUCT(D150:D253,Y150:Y253))</f>
        <v>309595.73321332195</v>
      </c>
      <c r="Z255" s="329">
        <f>IF(Z149="kWh",SUMPRODUCT(D150:D253,Z150:Z253))</f>
        <v>615488.06037232815</v>
      </c>
      <c r="AA255" s="329">
        <f>IF(AA149="kW",SUMPRODUCT(N150:N253,O150:O253,AA150:AA253),SUMPRODUCT(D150:D253,AA150:AA253))</f>
        <v>107.53315149092263</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2">Y135*Y258</f>
        <v>0</v>
      </c>
      <c r="Z259" s="378">
        <f t="shared" si="72"/>
        <v>0</v>
      </c>
      <c r="AA259" s="378">
        <f t="shared" si="72"/>
        <v>0</v>
      </c>
      <c r="AB259" s="378">
        <f t="shared" si="72"/>
        <v>0</v>
      </c>
      <c r="AC259" s="378">
        <f t="shared" si="72"/>
        <v>0</v>
      </c>
      <c r="AD259" s="378">
        <f t="shared" si="72"/>
        <v>0</v>
      </c>
      <c r="AE259" s="378">
        <f t="shared" si="72"/>
        <v>0</v>
      </c>
      <c r="AF259" s="378">
        <f t="shared" si="72"/>
        <v>0</v>
      </c>
      <c r="AG259" s="378">
        <f t="shared" si="72"/>
        <v>0</v>
      </c>
      <c r="AH259" s="378">
        <f t="shared" si="72"/>
        <v>0</v>
      </c>
      <c r="AI259" s="378">
        <f t="shared" si="72"/>
        <v>0</v>
      </c>
      <c r="AJ259" s="378">
        <f t="shared" si="72"/>
        <v>0</v>
      </c>
      <c r="AK259" s="378">
        <f t="shared" si="72"/>
        <v>0</v>
      </c>
      <c r="AL259" s="378">
        <f t="shared" si="72"/>
        <v>0</v>
      </c>
      <c r="AM259" s="625">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3">Y255*Y258</f>
        <v>0</v>
      </c>
      <c r="Z260" s="378">
        <f t="shared" si="73"/>
        <v>0</v>
      </c>
      <c r="AA260" s="379">
        <f t="shared" si="73"/>
        <v>0</v>
      </c>
      <c r="AB260" s="379">
        <f t="shared" si="73"/>
        <v>0</v>
      </c>
      <c r="AC260" s="379">
        <f t="shared" si="73"/>
        <v>0</v>
      </c>
      <c r="AD260" s="379">
        <f t="shared" si="73"/>
        <v>0</v>
      </c>
      <c r="AE260" s="379">
        <f t="shared" si="73"/>
        <v>0</v>
      </c>
      <c r="AF260" s="379">
        <f t="shared" ref="AF260:AL260" si="74">AF255*AF258</f>
        <v>0</v>
      </c>
      <c r="AG260" s="379">
        <f t="shared" si="74"/>
        <v>0</v>
      </c>
      <c r="AH260" s="379">
        <f t="shared" si="74"/>
        <v>0</v>
      </c>
      <c r="AI260" s="379">
        <f t="shared" si="74"/>
        <v>0</v>
      </c>
      <c r="AJ260" s="379">
        <f t="shared" si="74"/>
        <v>0</v>
      </c>
      <c r="AK260" s="379">
        <f t="shared" si="74"/>
        <v>0</v>
      </c>
      <c r="AL260" s="379">
        <f t="shared" si="74"/>
        <v>0</v>
      </c>
      <c r="AM260" s="625">
        <f>SUM(Y260:AL260)</f>
        <v>0</v>
      </c>
    </row>
    <row r="261" spans="1:41" s="380" customFormat="1" ht="15.75">
      <c r="A261" s="509"/>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5">SUM(Z259:Z260)</f>
        <v>0</v>
      </c>
      <c r="AA261" s="346">
        <f t="shared" si="75"/>
        <v>0</v>
      </c>
      <c r="AB261" s="346">
        <f t="shared" si="75"/>
        <v>0</v>
      </c>
      <c r="AC261" s="346">
        <f t="shared" si="75"/>
        <v>0</v>
      </c>
      <c r="AD261" s="346">
        <f t="shared" si="75"/>
        <v>0</v>
      </c>
      <c r="AE261" s="346">
        <f t="shared" si="75"/>
        <v>0</v>
      </c>
      <c r="AF261" s="346">
        <f t="shared" ref="AF261:AL261" si="76">SUM(AF259:AF260)</f>
        <v>0</v>
      </c>
      <c r="AG261" s="346">
        <f t="shared" si="76"/>
        <v>0</v>
      </c>
      <c r="AH261" s="346">
        <f t="shared" si="76"/>
        <v>0</v>
      </c>
      <c r="AI261" s="346">
        <f t="shared" si="76"/>
        <v>0</v>
      </c>
      <c r="AJ261" s="346">
        <f t="shared" si="76"/>
        <v>0</v>
      </c>
      <c r="AK261" s="346">
        <f t="shared" si="76"/>
        <v>0</v>
      </c>
      <c r="AL261" s="346">
        <f t="shared" si="76"/>
        <v>0</v>
      </c>
      <c r="AM261" s="407">
        <f>SUM(AM259:AM260)</f>
        <v>0</v>
      </c>
    </row>
    <row r="262" spans="1:41" s="380" customFormat="1" ht="15.75">
      <c r="A262" s="509"/>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7">Y256*Y258</f>
        <v>0</v>
      </c>
      <c r="Z262" s="347">
        <f t="shared" si="77"/>
        <v>0</v>
      </c>
      <c r="AA262" s="347">
        <f t="shared" si="77"/>
        <v>0</v>
      </c>
      <c r="AB262" s="347">
        <f t="shared" si="77"/>
        <v>0</v>
      </c>
      <c r="AC262" s="347">
        <f t="shared" si="77"/>
        <v>0</v>
      </c>
      <c r="AD262" s="347">
        <f t="shared" si="77"/>
        <v>0</v>
      </c>
      <c r="AE262" s="347">
        <f t="shared" si="77"/>
        <v>0</v>
      </c>
      <c r="AF262" s="347">
        <f t="shared" ref="AF262:AL262" si="78">AF256*AF258</f>
        <v>0</v>
      </c>
      <c r="AG262" s="347">
        <f t="shared" si="78"/>
        <v>0</v>
      </c>
      <c r="AH262" s="347">
        <f t="shared" si="78"/>
        <v>0</v>
      </c>
      <c r="AI262" s="347">
        <f t="shared" si="78"/>
        <v>0</v>
      </c>
      <c r="AJ262" s="347">
        <f t="shared" si="78"/>
        <v>0</v>
      </c>
      <c r="AK262" s="347">
        <f t="shared" si="78"/>
        <v>0</v>
      </c>
      <c r="AL262" s="347">
        <f t="shared" si="78"/>
        <v>0</v>
      </c>
      <c r="AM262" s="407">
        <f>SUM(Y262:AL262)</f>
        <v>0</v>
      </c>
    </row>
    <row r="263" spans="1:41" s="380" customFormat="1" ht="15.75">
      <c r="A263" s="509"/>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309591.53321632196</v>
      </c>
      <c r="Z265" s="291">
        <f>SUMPRODUCT(E150:E253,Z150:Z253)</f>
        <v>615488.06037232792</v>
      </c>
      <c r="AA265" s="291">
        <f>IF(AA149="kW",SUMPRODUCT(N150:N253,P150:P253,AA150:AA253),SUMPRODUCT(E150:E253,AA150:AA253))</f>
        <v>107.53315149092263</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309300.03959432198</v>
      </c>
      <c r="Z266" s="291">
        <f>SUMPRODUCT(F150:F253,Z150:Z253)</f>
        <v>615488.06037232792</v>
      </c>
      <c r="AA266" s="291">
        <f>IF(AA149="kW",SUMPRODUCT(N150:N253,Q150:Q253,AA150:AA253),SUMPRODUCT(F150:F253,AA150:AA253))</f>
        <v>107.53315149092263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308595.06220199115</v>
      </c>
      <c r="Z267" s="291">
        <f>SUMPRODUCT(G150:G253,Z150:Z253)</f>
        <v>477124.80567491846</v>
      </c>
      <c r="AA267" s="291">
        <f>IF(AA149="kW",SUMPRODUCT(N150:N253,R150:R253,AA150:AA253),SUMPRODUCT(G150:G253,AA150:AA253))</f>
        <v>98.23362614917481</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287423.89440666232</v>
      </c>
      <c r="Z268" s="291">
        <f>SUMPRODUCT(H150:H253,Z150:Z253)</f>
        <v>477124.80567491846</v>
      </c>
      <c r="AA268" s="291">
        <f>IF(AA149="kW",SUMPRODUCT(N150:N253,S150:S253,AA150:AA253),SUMPRODUCT(H150:H253,AA150:AA253))</f>
        <v>98.23362614917481</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256309.04716730746</v>
      </c>
      <c r="Z269" s="291">
        <f>SUMPRODUCT(I150:I253,Z150:Z253)</f>
        <v>380607.3963994786</v>
      </c>
      <c r="AA269" s="291">
        <f>IF(AA149="kW",SUMPRODUCT(N150:N253,T150:T253,AA150:AA253),SUMPRODUCT(I150:I253,AA150:AA253))</f>
        <v>96.146112487313246</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240814.42489730247</v>
      </c>
      <c r="Z270" s="291">
        <f>SUMPRODUCT(J150:J253,Z150:Z253)</f>
        <v>378661.41205966315</v>
      </c>
      <c r="AA270" s="291">
        <f>IF(AA149="kW",SUMPRODUCT(N150:N253,U150:U253,AA150:AA253),SUMPRODUCT(J150:J253,AA150:AA253))</f>
        <v>95.540314597200066</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238599.77517058188</v>
      </c>
      <c r="Z271" s="291">
        <f>SUMPRODUCT(K150:K253,Z150:Z253)</f>
        <v>378661.41205966315</v>
      </c>
      <c r="AA271" s="291">
        <f>IF(AA149="kW",SUMPRODUCT(N150:N253,V150:V253,AA150:AA253),SUMPRODUCT(K150:K253,AA150:AA253))</f>
        <v>95.540314597200066</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236445.77517058188</v>
      </c>
      <c r="Z272" s="326">
        <f>SUMPRODUCT(L150:L253,Z150:Z253)</f>
        <v>334941.6516938688</v>
      </c>
      <c r="AA272" s="326">
        <f>IF(AA149="kW",SUMPRODUCT(N150:N253,W150:W253,AA150:AA253),SUMPRODUCT(L150:L253,AA150:AA253))</f>
        <v>78.164303158290934</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587</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8" t="s">
        <v>526</v>
      </c>
      <c r="E275" s="586"/>
      <c r="O275" s="281"/>
      <c r="Y275" s="270"/>
      <c r="Z275" s="267"/>
      <c r="AA275" s="267"/>
      <c r="AB275" s="267"/>
      <c r="AC275" s="267"/>
      <c r="AD275" s="267"/>
      <c r="AE275" s="267"/>
      <c r="AF275" s="267"/>
      <c r="AG275" s="267"/>
      <c r="AH275" s="267"/>
      <c r="AI275" s="267"/>
      <c r="AJ275" s="267"/>
      <c r="AK275" s="267"/>
      <c r="AL275" s="267"/>
      <c r="AM275" s="282"/>
    </row>
    <row r="276" spans="1:39" ht="33" customHeight="1">
      <c r="B276" s="823" t="s">
        <v>211</v>
      </c>
      <c r="C276" s="825" t="s">
        <v>33</v>
      </c>
      <c r="D276" s="284" t="s">
        <v>422</v>
      </c>
      <c r="E276" s="827" t="s">
        <v>209</v>
      </c>
      <c r="F276" s="828"/>
      <c r="G276" s="828"/>
      <c r="H276" s="828"/>
      <c r="I276" s="828"/>
      <c r="J276" s="828"/>
      <c r="K276" s="828"/>
      <c r="L276" s="828"/>
      <c r="M276" s="829"/>
      <c r="N276" s="833" t="s">
        <v>213</v>
      </c>
      <c r="O276" s="284" t="s">
        <v>423</v>
      </c>
      <c r="P276" s="827" t="s">
        <v>212</v>
      </c>
      <c r="Q276" s="828"/>
      <c r="R276" s="828"/>
      <c r="S276" s="828"/>
      <c r="T276" s="828"/>
      <c r="U276" s="828"/>
      <c r="V276" s="828"/>
      <c r="W276" s="828"/>
      <c r="X276" s="829"/>
      <c r="Y276" s="830" t="s">
        <v>243</v>
      </c>
      <c r="Z276" s="831"/>
      <c r="AA276" s="831"/>
      <c r="AB276" s="831"/>
      <c r="AC276" s="831"/>
      <c r="AD276" s="831"/>
      <c r="AE276" s="831"/>
      <c r="AF276" s="831"/>
      <c r="AG276" s="831"/>
      <c r="AH276" s="831"/>
      <c r="AI276" s="831"/>
      <c r="AJ276" s="831"/>
      <c r="AK276" s="831"/>
      <c r="AL276" s="831"/>
      <c r="AM276" s="832"/>
    </row>
    <row r="277" spans="1:39" ht="60.75" customHeight="1">
      <c r="B277" s="824"/>
      <c r="C277" s="826"/>
      <c r="D277" s="285">
        <v>2013</v>
      </c>
      <c r="E277" s="285">
        <v>2014</v>
      </c>
      <c r="F277" s="285">
        <v>2015</v>
      </c>
      <c r="G277" s="285">
        <v>2016</v>
      </c>
      <c r="H277" s="285">
        <v>2017</v>
      </c>
      <c r="I277" s="285">
        <v>2018</v>
      </c>
      <c r="J277" s="285">
        <v>2019</v>
      </c>
      <c r="K277" s="285">
        <v>2020</v>
      </c>
      <c r="L277" s="285">
        <v>2021</v>
      </c>
      <c r="M277" s="285">
        <v>2022</v>
      </c>
      <c r="N277" s="83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to 4,999 kW</v>
      </c>
      <c r="AB277" s="285" t="str">
        <f>'1.  LRAMVA Summary'!G52</f>
        <v>USL</v>
      </c>
      <c r="AC277" s="285" t="str">
        <f>'1.  LRAMVA Summary'!H52</f>
        <v>Sentinel Lighting</v>
      </c>
      <c r="AD277" s="285" t="str">
        <f>'1.  LRAMVA Summary'!I52</f>
        <v>Street Lighting</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8"/>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7">
        <v>1</v>
      </c>
      <c r="B279" s="294" t="s">
        <v>1</v>
      </c>
      <c r="C279" s="291" t="s">
        <v>25</v>
      </c>
      <c r="D279" s="295">
        <v>16183.172796316656</v>
      </c>
      <c r="E279" s="295">
        <v>16183.172796316656</v>
      </c>
      <c r="F279" s="295">
        <v>16183.172796316656</v>
      </c>
      <c r="G279" s="295">
        <v>16183.172796316656</v>
      </c>
      <c r="H279" s="295">
        <v>8678.3094650948733</v>
      </c>
      <c r="I279" s="295">
        <v>0</v>
      </c>
      <c r="J279" s="295">
        <v>0</v>
      </c>
      <c r="K279" s="295">
        <v>0</v>
      </c>
      <c r="L279" s="295">
        <v>0</v>
      </c>
      <c r="M279" s="295">
        <v>0</v>
      </c>
      <c r="N279" s="291"/>
      <c r="O279" s="295">
        <v>2.3119426672899359</v>
      </c>
      <c r="P279" s="295">
        <v>2.3119426672899359</v>
      </c>
      <c r="Q279" s="295">
        <v>2.3119426672899359</v>
      </c>
      <c r="R279" s="295">
        <v>2.3119426672899359</v>
      </c>
      <c r="S279" s="295">
        <v>1.275440731680026</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6"/>
      <c r="O280" s="295"/>
      <c r="P280" s="295"/>
      <c r="Q280" s="295"/>
      <c r="R280" s="295"/>
      <c r="S280" s="295"/>
      <c r="T280" s="295"/>
      <c r="U280" s="295"/>
      <c r="V280" s="295"/>
      <c r="W280" s="295"/>
      <c r="X280" s="295"/>
      <c r="Y280" s="411">
        <f>+Y279</f>
        <v>1</v>
      </c>
      <c r="Z280" s="411">
        <f>Z279</f>
        <v>0</v>
      </c>
      <c r="AA280" s="411">
        <f t="shared" ref="AA280:AL280" si="79">AA279</f>
        <v>0</v>
      </c>
      <c r="AB280" s="411">
        <f t="shared" si="79"/>
        <v>0</v>
      </c>
      <c r="AC280" s="411">
        <f t="shared" si="79"/>
        <v>0</v>
      </c>
      <c r="AD280" s="411">
        <f t="shared" si="79"/>
        <v>0</v>
      </c>
      <c r="AE280" s="411">
        <f t="shared" si="79"/>
        <v>0</v>
      </c>
      <c r="AF280" s="411">
        <f t="shared" si="79"/>
        <v>0</v>
      </c>
      <c r="AG280" s="411">
        <f t="shared" si="79"/>
        <v>0</v>
      </c>
      <c r="AH280" s="411">
        <f t="shared" si="79"/>
        <v>0</v>
      </c>
      <c r="AI280" s="411">
        <f t="shared" si="79"/>
        <v>0</v>
      </c>
      <c r="AJ280" s="411">
        <f t="shared" si="79"/>
        <v>0</v>
      </c>
      <c r="AK280" s="411">
        <f t="shared" si="79"/>
        <v>0</v>
      </c>
      <c r="AL280" s="411">
        <f t="shared" si="79"/>
        <v>0</v>
      </c>
      <c r="AM280" s="297"/>
    </row>
    <row r="281" spans="1:39" ht="15.75" outlineLevel="1">
      <c r="A281" s="509"/>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7">
        <v>2</v>
      </c>
      <c r="B282" s="294" t="s">
        <v>2</v>
      </c>
      <c r="C282" s="291" t="s">
        <v>25</v>
      </c>
      <c r="D282" s="295">
        <v>5172.1582909999997</v>
      </c>
      <c r="E282" s="295">
        <v>5172.1582909999997</v>
      </c>
      <c r="F282" s="295">
        <v>5172.1582909999997</v>
      </c>
      <c r="G282" s="295">
        <v>5172.1582909999997</v>
      </c>
      <c r="H282" s="295">
        <v>0</v>
      </c>
      <c r="I282" s="295">
        <v>0</v>
      </c>
      <c r="J282" s="295">
        <v>0</v>
      </c>
      <c r="K282" s="295">
        <v>0</v>
      </c>
      <c r="L282" s="295">
        <v>0</v>
      </c>
      <c r="M282" s="295">
        <v>0</v>
      </c>
      <c r="N282" s="291"/>
      <c r="O282" s="295">
        <v>2.9007173869999998</v>
      </c>
      <c r="P282" s="295">
        <v>2.9007173869999998</v>
      </c>
      <c r="Q282" s="295">
        <v>2.9007173869999998</v>
      </c>
      <c r="R282" s="295">
        <v>2.9007173869999998</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6"/>
      <c r="O283" s="295"/>
      <c r="P283" s="295"/>
      <c r="Q283" s="295"/>
      <c r="R283" s="295"/>
      <c r="S283" s="295"/>
      <c r="T283" s="295"/>
      <c r="U283" s="295"/>
      <c r="V283" s="295"/>
      <c r="W283" s="295"/>
      <c r="X283" s="295"/>
      <c r="Y283" s="411">
        <f>+Y282</f>
        <v>1</v>
      </c>
      <c r="Z283" s="411">
        <f>Z282</f>
        <v>0</v>
      </c>
      <c r="AA283" s="411">
        <f t="shared" ref="AA283:AL283" si="80">AA282</f>
        <v>0</v>
      </c>
      <c r="AB283" s="411">
        <f t="shared" si="80"/>
        <v>0</v>
      </c>
      <c r="AC283" s="411">
        <f t="shared" si="80"/>
        <v>0</v>
      </c>
      <c r="AD283" s="411">
        <f t="shared" si="80"/>
        <v>0</v>
      </c>
      <c r="AE283" s="411">
        <f t="shared" si="80"/>
        <v>0</v>
      </c>
      <c r="AF283" s="411">
        <f t="shared" si="80"/>
        <v>0</v>
      </c>
      <c r="AG283" s="411">
        <f t="shared" si="80"/>
        <v>0</v>
      </c>
      <c r="AH283" s="411">
        <f t="shared" si="80"/>
        <v>0</v>
      </c>
      <c r="AI283" s="411">
        <f t="shared" si="80"/>
        <v>0</v>
      </c>
      <c r="AJ283" s="411">
        <f t="shared" si="80"/>
        <v>0</v>
      </c>
      <c r="AK283" s="411">
        <f t="shared" si="80"/>
        <v>0</v>
      </c>
      <c r="AL283" s="411">
        <f t="shared" si="80"/>
        <v>0</v>
      </c>
      <c r="AM283" s="297"/>
    </row>
    <row r="284" spans="1:39" ht="15.75" outlineLevel="1">
      <c r="A284" s="509"/>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7">
        <v>3</v>
      </c>
      <c r="B285" s="294" t="s">
        <v>3</v>
      </c>
      <c r="C285" s="291" t="s">
        <v>25</v>
      </c>
      <c r="D285" s="295">
        <v>86804.356608411006</v>
      </c>
      <c r="E285" s="295">
        <v>86804.356608411006</v>
      </c>
      <c r="F285" s="295">
        <v>86804.356608411006</v>
      </c>
      <c r="G285" s="295">
        <v>86804.356608411006</v>
      </c>
      <c r="H285" s="295">
        <v>86804.356608411006</v>
      </c>
      <c r="I285" s="295">
        <v>86804.356608411006</v>
      </c>
      <c r="J285" s="295">
        <v>86804.356608411006</v>
      </c>
      <c r="K285" s="295">
        <v>86804.356608411006</v>
      </c>
      <c r="L285" s="295">
        <v>86804.356608411006</v>
      </c>
      <c r="M285" s="295">
        <v>86804.356608411006</v>
      </c>
      <c r="N285" s="291"/>
      <c r="O285" s="295">
        <v>47.790866831000002</v>
      </c>
      <c r="P285" s="295">
        <v>47.790866831000002</v>
      </c>
      <c r="Q285" s="295">
        <v>47.790866831000002</v>
      </c>
      <c r="R285" s="295">
        <v>47.790866831000002</v>
      </c>
      <c r="S285" s="295">
        <v>47.790866831000002</v>
      </c>
      <c r="T285" s="295">
        <v>47.790866831000002</v>
      </c>
      <c r="U285" s="295">
        <v>47.790866831000002</v>
      </c>
      <c r="V285" s="295">
        <v>47.790866831000002</v>
      </c>
      <c r="W285" s="295">
        <v>47.790866831000002</v>
      </c>
      <c r="X285" s="295">
        <v>47.790866831000002</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2907.8031023000003</v>
      </c>
      <c r="E286" s="295">
        <v>2907.8031023000003</v>
      </c>
      <c r="F286" s="295">
        <v>2907.8031023000003</v>
      </c>
      <c r="G286" s="295">
        <v>2907.8031023000003</v>
      </c>
      <c r="H286" s="295">
        <v>2907.8031023000003</v>
      </c>
      <c r="I286" s="295">
        <v>2907.8031023000003</v>
      </c>
      <c r="J286" s="295">
        <v>2907.8031023000003</v>
      </c>
      <c r="K286" s="295">
        <v>2907.8031023000003</v>
      </c>
      <c r="L286" s="295">
        <v>2907.8031023000003</v>
      </c>
      <c r="M286" s="295">
        <v>2907.8031023000003</v>
      </c>
      <c r="N286" s="466"/>
      <c r="O286" s="295">
        <v>1.711710039</v>
      </c>
      <c r="P286" s="295">
        <v>1.711710039</v>
      </c>
      <c r="Q286" s="295">
        <v>1.711710039</v>
      </c>
      <c r="R286" s="295">
        <v>1.711710039</v>
      </c>
      <c r="S286" s="295">
        <v>1.711710039</v>
      </c>
      <c r="T286" s="295">
        <v>1.711710039</v>
      </c>
      <c r="U286" s="295">
        <v>1.711710039</v>
      </c>
      <c r="V286" s="295">
        <v>1.711710039</v>
      </c>
      <c r="W286" s="295">
        <v>1.711710039</v>
      </c>
      <c r="X286" s="295">
        <v>1.711710039</v>
      </c>
      <c r="Y286" s="411">
        <f>Y285</f>
        <v>1</v>
      </c>
      <c r="Z286" s="411">
        <f>Z285</f>
        <v>0</v>
      </c>
      <c r="AA286" s="411">
        <f t="shared" ref="AA286:AL286" si="81">AA285</f>
        <v>0</v>
      </c>
      <c r="AB286" s="411">
        <f t="shared" si="81"/>
        <v>0</v>
      </c>
      <c r="AC286" s="411">
        <f t="shared" si="81"/>
        <v>0</v>
      </c>
      <c r="AD286" s="411">
        <f t="shared" si="81"/>
        <v>0</v>
      </c>
      <c r="AE286" s="411">
        <f t="shared" si="81"/>
        <v>0</v>
      </c>
      <c r="AF286" s="411">
        <f t="shared" si="81"/>
        <v>0</v>
      </c>
      <c r="AG286" s="411">
        <f t="shared" si="81"/>
        <v>0</v>
      </c>
      <c r="AH286" s="411">
        <f t="shared" si="81"/>
        <v>0</v>
      </c>
      <c r="AI286" s="411">
        <f t="shared" si="81"/>
        <v>0</v>
      </c>
      <c r="AJ286" s="411">
        <f t="shared" si="81"/>
        <v>0</v>
      </c>
      <c r="AK286" s="411">
        <f t="shared" si="81"/>
        <v>0</v>
      </c>
      <c r="AL286" s="411">
        <f t="shared" si="81"/>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7">
        <v>4</v>
      </c>
      <c r="B288" s="294" t="s">
        <v>4</v>
      </c>
      <c r="C288" s="291" t="s">
        <v>25</v>
      </c>
      <c r="D288" s="295">
        <v>16341.130045538999</v>
      </c>
      <c r="E288" s="295">
        <v>16341.130045538999</v>
      </c>
      <c r="F288" s="295">
        <v>15711.410257869</v>
      </c>
      <c r="G288" s="295">
        <v>13310.806710815001</v>
      </c>
      <c r="H288" s="295">
        <v>13310.806710815001</v>
      </c>
      <c r="I288" s="295">
        <v>13310.806710815001</v>
      </c>
      <c r="J288" s="295">
        <v>13310.806710815001</v>
      </c>
      <c r="K288" s="295">
        <v>13299.713550467</v>
      </c>
      <c r="L288" s="295">
        <v>9671.1271939460003</v>
      </c>
      <c r="M288" s="295">
        <v>9671.1271939460003</v>
      </c>
      <c r="N288" s="291"/>
      <c r="O288" s="295">
        <v>1.095234045</v>
      </c>
      <c r="P288" s="295">
        <v>1.095234045</v>
      </c>
      <c r="Q288" s="295">
        <v>1.055701937</v>
      </c>
      <c r="R288" s="295">
        <v>0.90499852999999997</v>
      </c>
      <c r="S288" s="295">
        <v>0.90499852999999997</v>
      </c>
      <c r="T288" s="295">
        <v>0.90499852999999997</v>
      </c>
      <c r="U288" s="295">
        <v>0.90499852999999997</v>
      </c>
      <c r="V288" s="295">
        <v>0.90373218799999999</v>
      </c>
      <c r="W288" s="295">
        <v>0.67593933699999997</v>
      </c>
      <c r="X288" s="295">
        <v>0.67593933699999997</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50</v>
      </c>
      <c r="E289" s="295">
        <v>48</v>
      </c>
      <c r="F289" s="295">
        <v>41</v>
      </c>
      <c r="G289" s="295">
        <v>41</v>
      </c>
      <c r="H289" s="295">
        <v>41</v>
      </c>
      <c r="I289" s="295">
        <v>41</v>
      </c>
      <c r="J289" s="295">
        <v>41</v>
      </c>
      <c r="K289" s="295">
        <v>35</v>
      </c>
      <c r="L289" s="295">
        <v>35</v>
      </c>
      <c r="M289" s="295">
        <v>33</v>
      </c>
      <c r="N289" s="466"/>
      <c r="O289" s="295">
        <v>4.0000000000000001E-3</v>
      </c>
      <c r="P289" s="295">
        <v>3.0000000000000001E-3</v>
      </c>
      <c r="Q289" s="295">
        <v>3.0000000000000001E-3</v>
      </c>
      <c r="R289" s="295">
        <v>3.0000000000000001E-3</v>
      </c>
      <c r="S289" s="295">
        <v>3.0000000000000001E-3</v>
      </c>
      <c r="T289" s="295">
        <v>3.0000000000000001E-3</v>
      </c>
      <c r="U289" s="295">
        <v>3.0000000000000001E-3</v>
      </c>
      <c r="V289" s="295">
        <v>3.0000000000000001E-3</v>
      </c>
      <c r="W289" s="295">
        <v>3.0000000000000001E-3</v>
      </c>
      <c r="X289" s="295">
        <v>2E-3</v>
      </c>
      <c r="Y289" s="411">
        <f>Y288</f>
        <v>1</v>
      </c>
      <c r="Z289" s="411">
        <f>Z288</f>
        <v>0</v>
      </c>
      <c r="AA289" s="411">
        <f t="shared" ref="AA289:AL289" si="82">AA288</f>
        <v>0</v>
      </c>
      <c r="AB289" s="411">
        <f t="shared" si="82"/>
        <v>0</v>
      </c>
      <c r="AC289" s="411">
        <f t="shared" si="82"/>
        <v>0</v>
      </c>
      <c r="AD289" s="411">
        <f t="shared" si="82"/>
        <v>0</v>
      </c>
      <c r="AE289" s="411">
        <f t="shared" si="82"/>
        <v>0</v>
      </c>
      <c r="AF289" s="411">
        <f t="shared" si="82"/>
        <v>0</v>
      </c>
      <c r="AG289" s="411">
        <f t="shared" si="82"/>
        <v>0</v>
      </c>
      <c r="AH289" s="411">
        <f t="shared" si="82"/>
        <v>0</v>
      </c>
      <c r="AI289" s="411">
        <f t="shared" si="82"/>
        <v>0</v>
      </c>
      <c r="AJ289" s="411">
        <f t="shared" si="82"/>
        <v>0</v>
      </c>
      <c r="AK289" s="411">
        <f t="shared" si="82"/>
        <v>0</v>
      </c>
      <c r="AL289" s="411">
        <f t="shared" si="82"/>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7">
        <v>5</v>
      </c>
      <c r="B291" s="294" t="s">
        <v>5</v>
      </c>
      <c r="C291" s="291" t="s">
        <v>25</v>
      </c>
      <c r="D291" s="295">
        <v>36423.659842884001</v>
      </c>
      <c r="E291" s="295">
        <v>36423.659842884001</v>
      </c>
      <c r="F291" s="295">
        <v>34229.046636498999</v>
      </c>
      <c r="G291" s="295">
        <v>26739.388823189001</v>
      </c>
      <c r="H291" s="295">
        <v>26739.388823189001</v>
      </c>
      <c r="I291" s="295">
        <v>26739.388823189001</v>
      </c>
      <c r="J291" s="295">
        <v>26739.388823189001</v>
      </c>
      <c r="K291" s="295">
        <v>26707.877816980999</v>
      </c>
      <c r="L291" s="295">
        <v>22459.773539171001</v>
      </c>
      <c r="M291" s="295">
        <v>22459.773539171001</v>
      </c>
      <c r="N291" s="291"/>
      <c r="O291" s="295">
        <v>2.5095276690000001</v>
      </c>
      <c r="P291" s="295">
        <v>2.5095276690000001</v>
      </c>
      <c r="Q291" s="295">
        <v>2.3717557789999999</v>
      </c>
      <c r="R291" s="295">
        <v>1.9015752909999999</v>
      </c>
      <c r="S291" s="295">
        <v>1.9015752909999999</v>
      </c>
      <c r="T291" s="295">
        <v>1.9015752909999999</v>
      </c>
      <c r="U291" s="295">
        <v>1.9015752909999999</v>
      </c>
      <c r="V291" s="295">
        <v>1.8979781440000001</v>
      </c>
      <c r="W291" s="295">
        <v>1.631293632</v>
      </c>
      <c r="X291" s="295">
        <v>1.631293632</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6"/>
      <c r="O292" s="295"/>
      <c r="P292" s="295"/>
      <c r="Q292" s="295"/>
      <c r="R292" s="295"/>
      <c r="S292" s="295"/>
      <c r="T292" s="295"/>
      <c r="U292" s="295"/>
      <c r="V292" s="295"/>
      <c r="W292" s="295"/>
      <c r="X292" s="295"/>
      <c r="Y292" s="411">
        <f>Y291</f>
        <v>1</v>
      </c>
      <c r="Z292" s="411">
        <f>Z291</f>
        <v>0</v>
      </c>
      <c r="AA292" s="411">
        <f t="shared" ref="AA292:AL292" si="83">AA291</f>
        <v>0</v>
      </c>
      <c r="AB292" s="411">
        <f t="shared" si="83"/>
        <v>0</v>
      </c>
      <c r="AC292" s="411">
        <f t="shared" si="83"/>
        <v>0</v>
      </c>
      <c r="AD292" s="411">
        <f t="shared" si="83"/>
        <v>0</v>
      </c>
      <c r="AE292" s="411">
        <f t="shared" si="83"/>
        <v>0</v>
      </c>
      <c r="AF292" s="411">
        <f t="shared" si="83"/>
        <v>0</v>
      </c>
      <c r="AG292" s="411">
        <f t="shared" si="83"/>
        <v>0</v>
      </c>
      <c r="AH292" s="411">
        <f t="shared" si="83"/>
        <v>0</v>
      </c>
      <c r="AI292" s="411">
        <f t="shared" si="83"/>
        <v>0</v>
      </c>
      <c r="AJ292" s="411">
        <f t="shared" si="83"/>
        <v>0</v>
      </c>
      <c r="AK292" s="411">
        <f t="shared" si="83"/>
        <v>0</v>
      </c>
      <c r="AL292" s="411">
        <f t="shared" si="83"/>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7">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6"/>
      <c r="O295" s="295"/>
      <c r="P295" s="295"/>
      <c r="Q295" s="295"/>
      <c r="R295" s="295"/>
      <c r="S295" s="295"/>
      <c r="T295" s="295"/>
      <c r="U295" s="295"/>
      <c r="V295" s="295"/>
      <c r="W295" s="295"/>
      <c r="X295" s="295"/>
      <c r="Y295" s="411">
        <f>Y294</f>
        <v>0</v>
      </c>
      <c r="Z295" s="411">
        <f>Z294</f>
        <v>0</v>
      </c>
      <c r="AA295" s="411">
        <f t="shared" ref="AA295:AL295" si="84">AA294</f>
        <v>0</v>
      </c>
      <c r="AB295" s="411">
        <f t="shared" si="84"/>
        <v>0</v>
      </c>
      <c r="AC295" s="411">
        <f t="shared" si="84"/>
        <v>0</v>
      </c>
      <c r="AD295" s="411">
        <f t="shared" si="84"/>
        <v>0</v>
      </c>
      <c r="AE295" s="411">
        <f t="shared" si="84"/>
        <v>0</v>
      </c>
      <c r="AF295" s="411">
        <f t="shared" si="84"/>
        <v>0</v>
      </c>
      <c r="AG295" s="411">
        <f t="shared" si="84"/>
        <v>0</v>
      </c>
      <c r="AH295" s="411">
        <f t="shared" si="84"/>
        <v>0</v>
      </c>
      <c r="AI295" s="411">
        <f t="shared" si="84"/>
        <v>0</v>
      </c>
      <c r="AJ295" s="411">
        <f t="shared" si="84"/>
        <v>0</v>
      </c>
      <c r="AK295" s="411">
        <f t="shared" si="84"/>
        <v>0</v>
      </c>
      <c r="AL295" s="411">
        <f t="shared" si="84"/>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7">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5">AA297</f>
        <v>0</v>
      </c>
      <c r="AB298" s="411">
        <f t="shared" si="85"/>
        <v>0</v>
      </c>
      <c r="AC298" s="411">
        <f t="shared" si="85"/>
        <v>0</v>
      </c>
      <c r="AD298" s="411">
        <f t="shared" si="85"/>
        <v>0</v>
      </c>
      <c r="AE298" s="411">
        <f t="shared" si="85"/>
        <v>0</v>
      </c>
      <c r="AF298" s="411">
        <f t="shared" si="85"/>
        <v>0</v>
      </c>
      <c r="AG298" s="411">
        <f t="shared" si="85"/>
        <v>0</v>
      </c>
      <c r="AH298" s="411">
        <f t="shared" si="85"/>
        <v>0</v>
      </c>
      <c r="AI298" s="411">
        <f t="shared" si="85"/>
        <v>0</v>
      </c>
      <c r="AJ298" s="411">
        <f t="shared" si="85"/>
        <v>0</v>
      </c>
      <c r="AK298" s="411">
        <f t="shared" si="85"/>
        <v>0</v>
      </c>
      <c r="AL298" s="411">
        <f t="shared" si="85"/>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7">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7"/>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6">AA300</f>
        <v>0</v>
      </c>
      <c r="AB301" s="411">
        <f t="shared" si="86"/>
        <v>0</v>
      </c>
      <c r="AC301" s="411">
        <f t="shared" si="86"/>
        <v>0</v>
      </c>
      <c r="AD301" s="411">
        <f t="shared" si="86"/>
        <v>0</v>
      </c>
      <c r="AE301" s="411">
        <f t="shared" si="86"/>
        <v>0</v>
      </c>
      <c r="AF301" s="411">
        <f t="shared" si="86"/>
        <v>0</v>
      </c>
      <c r="AG301" s="411">
        <f t="shared" si="86"/>
        <v>0</v>
      </c>
      <c r="AH301" s="411">
        <f t="shared" si="86"/>
        <v>0</v>
      </c>
      <c r="AI301" s="411">
        <f t="shared" si="86"/>
        <v>0</v>
      </c>
      <c r="AJ301" s="411">
        <f t="shared" si="86"/>
        <v>0</v>
      </c>
      <c r="AK301" s="411">
        <f t="shared" si="86"/>
        <v>0</v>
      </c>
      <c r="AL301" s="411">
        <f t="shared" si="86"/>
        <v>0</v>
      </c>
      <c r="AM301" s="297"/>
    </row>
    <row r="302" spans="1:39" s="283" customFormat="1" ht="15" outlineLevel="1">
      <c r="A302" s="507"/>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7">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7">AA303</f>
        <v>0</v>
      </c>
      <c r="AB304" s="411">
        <f t="shared" si="87"/>
        <v>0</v>
      </c>
      <c r="AC304" s="411">
        <f t="shared" si="87"/>
        <v>0</v>
      </c>
      <c r="AD304" s="411">
        <f t="shared" si="87"/>
        <v>0</v>
      </c>
      <c r="AE304" s="411">
        <f t="shared" si="87"/>
        <v>0</v>
      </c>
      <c r="AF304" s="411">
        <f t="shared" si="87"/>
        <v>0</v>
      </c>
      <c r="AG304" s="411">
        <f t="shared" si="87"/>
        <v>0</v>
      </c>
      <c r="AH304" s="411">
        <f t="shared" si="87"/>
        <v>0</v>
      </c>
      <c r="AI304" s="411">
        <f t="shared" si="87"/>
        <v>0</v>
      </c>
      <c r="AJ304" s="411">
        <f t="shared" si="87"/>
        <v>0</v>
      </c>
      <c r="AK304" s="411">
        <f t="shared" si="87"/>
        <v>0</v>
      </c>
      <c r="AL304" s="411">
        <f t="shared" si="87"/>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8"/>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7">
        <v>10</v>
      </c>
      <c r="B307" s="310" t="s">
        <v>22</v>
      </c>
      <c r="C307" s="291" t="s">
        <v>25</v>
      </c>
      <c r="D307" s="295">
        <v>224099.111161521</v>
      </c>
      <c r="E307" s="295">
        <v>224099.111161521</v>
      </c>
      <c r="F307" s="295">
        <v>224099.111161521</v>
      </c>
      <c r="G307" s="295">
        <v>224099.111161521</v>
      </c>
      <c r="H307" s="295">
        <v>224099.111161521</v>
      </c>
      <c r="I307" s="295">
        <v>221210.02545545201</v>
      </c>
      <c r="J307" s="295">
        <v>221210.02545545201</v>
      </c>
      <c r="K307" s="295">
        <v>219271.14583791399</v>
      </c>
      <c r="L307" s="295">
        <v>218199.27915032301</v>
      </c>
      <c r="M307" s="295">
        <v>197138.549888696</v>
      </c>
      <c r="N307" s="295">
        <v>12</v>
      </c>
      <c r="O307" s="295">
        <v>37.660114032000003</v>
      </c>
      <c r="P307" s="295">
        <v>37.660114032000003</v>
      </c>
      <c r="Q307" s="295">
        <v>37.660114032000003</v>
      </c>
      <c r="R307" s="295">
        <v>37.660114032000003</v>
      </c>
      <c r="S307" s="295">
        <v>37.660114032000003</v>
      </c>
      <c r="T307" s="295">
        <v>37.095778637999999</v>
      </c>
      <c r="U307" s="295">
        <v>37.095778637999999</v>
      </c>
      <c r="V307" s="295">
        <v>37.002118338999999</v>
      </c>
      <c r="W307" s="295">
        <v>36.950340314999998</v>
      </c>
      <c r="X307" s="295">
        <v>32.836473105000003</v>
      </c>
      <c r="Y307" s="415"/>
      <c r="Z307" s="501">
        <v>0.44236231044814872</v>
      </c>
      <c r="AA307" s="501">
        <v>0.55763768955185122</v>
      </c>
      <c r="AB307" s="501"/>
      <c r="AC307" s="415"/>
      <c r="AD307" s="415"/>
      <c r="AE307" s="415"/>
      <c r="AF307" s="415"/>
      <c r="AG307" s="415"/>
      <c r="AH307" s="415"/>
      <c r="AI307" s="415"/>
      <c r="AJ307" s="415"/>
      <c r="AK307" s="415"/>
      <c r="AL307" s="415"/>
      <c r="AM307" s="296">
        <f>SUM(Y307:AL307)</f>
        <v>1</v>
      </c>
    </row>
    <row r="308" spans="1:39" ht="15" outlineLevel="1">
      <c r="B308" s="294" t="s">
        <v>249</v>
      </c>
      <c r="C308" s="291" t="s">
        <v>163</v>
      </c>
      <c r="D308" s="295">
        <v>129903.17669999998</v>
      </c>
      <c r="E308" s="295">
        <v>129903.17669999998</v>
      </c>
      <c r="F308" s="295">
        <v>129903.17669999998</v>
      </c>
      <c r="G308" s="295">
        <v>129903.17669999998</v>
      </c>
      <c r="H308" s="295">
        <v>129434.34080000001</v>
      </c>
      <c r="I308" s="295">
        <v>129434.34080000001</v>
      </c>
      <c r="J308" s="295">
        <v>129434.34080000001</v>
      </c>
      <c r="K308" s="295">
        <v>126948.7748</v>
      </c>
      <c r="L308" s="295">
        <v>123531.0756</v>
      </c>
      <c r="M308" s="295">
        <v>119610.87119999999</v>
      </c>
      <c r="N308" s="295">
        <f>N307</f>
        <v>12</v>
      </c>
      <c r="O308" s="295">
        <v>21.360016219999999</v>
      </c>
      <c r="P308" s="295">
        <v>21.360016219999999</v>
      </c>
      <c r="Q308" s="295">
        <v>21.360016219999999</v>
      </c>
      <c r="R308" s="295">
        <v>21.360016219999999</v>
      </c>
      <c r="S308" s="295">
        <v>21.318397869999998</v>
      </c>
      <c r="T308" s="295">
        <v>21.318397869999998</v>
      </c>
      <c r="U308" s="295">
        <v>21.318397869999998</v>
      </c>
      <c r="V308" s="295">
        <v>20.604870049999999</v>
      </c>
      <c r="W308" s="295">
        <v>20.301482450000002</v>
      </c>
      <c r="X308" s="295">
        <v>19.9534877</v>
      </c>
      <c r="Y308" s="411">
        <f>Y307</f>
        <v>0</v>
      </c>
      <c r="Z308" s="411">
        <f>Z307</f>
        <v>0.44236231044814872</v>
      </c>
      <c r="AA308" s="411">
        <f t="shared" ref="AA308:AL308" si="88">AA307</f>
        <v>0.55763768955185122</v>
      </c>
      <c r="AB308" s="411">
        <f t="shared" si="88"/>
        <v>0</v>
      </c>
      <c r="AC308" s="411">
        <f t="shared" si="88"/>
        <v>0</v>
      </c>
      <c r="AD308" s="411">
        <f t="shared" si="88"/>
        <v>0</v>
      </c>
      <c r="AE308" s="411">
        <f t="shared" si="88"/>
        <v>0</v>
      </c>
      <c r="AF308" s="411">
        <f t="shared" si="88"/>
        <v>0</v>
      </c>
      <c r="AG308" s="411">
        <f t="shared" si="88"/>
        <v>0</v>
      </c>
      <c r="AH308" s="411">
        <f t="shared" si="88"/>
        <v>0</v>
      </c>
      <c r="AI308" s="411">
        <f t="shared" si="88"/>
        <v>0</v>
      </c>
      <c r="AJ308" s="411">
        <f t="shared" si="88"/>
        <v>0</v>
      </c>
      <c r="AK308" s="411">
        <f t="shared" si="88"/>
        <v>0</v>
      </c>
      <c r="AL308" s="411">
        <f t="shared" si="88"/>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7">
        <v>11</v>
      </c>
      <c r="B310" s="314" t="s">
        <v>21</v>
      </c>
      <c r="C310" s="291" t="s">
        <v>25</v>
      </c>
      <c r="D310" s="295">
        <v>154398.11359292699</v>
      </c>
      <c r="E310" s="295">
        <v>154398.11359292699</v>
      </c>
      <c r="F310" s="295">
        <v>151275.416759343</v>
      </c>
      <c r="G310" s="295">
        <v>88931.842349529004</v>
      </c>
      <c r="H310" s="295">
        <v>46817.572500998998</v>
      </c>
      <c r="I310" s="295">
        <v>46817.572500998998</v>
      </c>
      <c r="J310" s="295">
        <v>46817.572500998998</v>
      </c>
      <c r="K310" s="295">
        <v>46483.442410033997</v>
      </c>
      <c r="L310" s="295">
        <v>46483.442410033997</v>
      </c>
      <c r="M310" s="295">
        <v>46483.442410033997</v>
      </c>
      <c r="N310" s="295">
        <v>12</v>
      </c>
      <c r="O310" s="295">
        <v>41.653460926999998</v>
      </c>
      <c r="P310" s="295">
        <v>41.653460926999998</v>
      </c>
      <c r="Q310" s="295">
        <v>40.848655893999997</v>
      </c>
      <c r="R310" s="295">
        <v>24.628932276</v>
      </c>
      <c r="S310" s="295">
        <v>12.100353605</v>
      </c>
      <c r="T310" s="295">
        <v>12.100353605</v>
      </c>
      <c r="U310" s="295">
        <v>12.100353605</v>
      </c>
      <c r="V310" s="295">
        <v>11.765985221999999</v>
      </c>
      <c r="W310" s="295">
        <v>11.765985221999999</v>
      </c>
      <c r="X310" s="295">
        <v>11.765985221999999</v>
      </c>
      <c r="Y310" s="415"/>
      <c r="Z310" s="501">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9">AA310</f>
        <v>0</v>
      </c>
      <c r="AB311" s="411">
        <f t="shared" si="89"/>
        <v>0</v>
      </c>
      <c r="AC311" s="411">
        <f t="shared" si="89"/>
        <v>0</v>
      </c>
      <c r="AD311" s="411">
        <f t="shared" si="89"/>
        <v>0</v>
      </c>
      <c r="AE311" s="411">
        <f t="shared" si="89"/>
        <v>0</v>
      </c>
      <c r="AF311" s="411">
        <f t="shared" si="89"/>
        <v>0</v>
      </c>
      <c r="AG311" s="411">
        <f t="shared" si="89"/>
        <v>0</v>
      </c>
      <c r="AH311" s="411">
        <f t="shared" si="89"/>
        <v>0</v>
      </c>
      <c r="AI311" s="411">
        <f t="shared" si="89"/>
        <v>0</v>
      </c>
      <c r="AJ311" s="411">
        <f t="shared" si="89"/>
        <v>0</v>
      </c>
      <c r="AK311" s="411">
        <f t="shared" si="89"/>
        <v>0</v>
      </c>
      <c r="AL311" s="411">
        <f t="shared" si="89"/>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7">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0">AA313</f>
        <v>0</v>
      </c>
      <c r="AB314" s="411">
        <f t="shared" si="90"/>
        <v>0</v>
      </c>
      <c r="AC314" s="411">
        <f t="shared" si="90"/>
        <v>0</v>
      </c>
      <c r="AD314" s="411">
        <f t="shared" si="90"/>
        <v>0</v>
      </c>
      <c r="AE314" s="411">
        <f t="shared" si="90"/>
        <v>0</v>
      </c>
      <c r="AF314" s="411">
        <f t="shared" si="90"/>
        <v>0</v>
      </c>
      <c r="AG314" s="411">
        <f t="shared" si="90"/>
        <v>0</v>
      </c>
      <c r="AH314" s="411">
        <f t="shared" si="90"/>
        <v>0</v>
      </c>
      <c r="AI314" s="411">
        <f t="shared" si="90"/>
        <v>0</v>
      </c>
      <c r="AJ314" s="411">
        <f t="shared" si="90"/>
        <v>0</v>
      </c>
      <c r="AK314" s="411">
        <f t="shared" si="90"/>
        <v>0</v>
      </c>
      <c r="AL314" s="411">
        <f t="shared" si="90"/>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7">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91">AA316</f>
        <v>0</v>
      </c>
      <c r="AB317" s="411">
        <f t="shared" si="91"/>
        <v>0</v>
      </c>
      <c r="AC317" s="411">
        <f t="shared" si="91"/>
        <v>0</v>
      </c>
      <c r="AD317" s="411">
        <f t="shared" si="91"/>
        <v>0</v>
      </c>
      <c r="AE317" s="411">
        <f t="shared" si="91"/>
        <v>0</v>
      </c>
      <c r="AF317" s="411">
        <f t="shared" si="91"/>
        <v>0</v>
      </c>
      <c r="AG317" s="411">
        <f t="shared" si="91"/>
        <v>0</v>
      </c>
      <c r="AH317" s="411">
        <f t="shared" si="91"/>
        <v>0</v>
      </c>
      <c r="AI317" s="411">
        <f t="shared" si="91"/>
        <v>0</v>
      </c>
      <c r="AJ317" s="411">
        <f t="shared" si="91"/>
        <v>0</v>
      </c>
      <c r="AK317" s="411">
        <f t="shared" si="91"/>
        <v>0</v>
      </c>
      <c r="AL317" s="411">
        <f t="shared" si="91"/>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7">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1"/>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2">AA319</f>
        <v>0</v>
      </c>
      <c r="AB320" s="411">
        <f t="shared" si="92"/>
        <v>0</v>
      </c>
      <c r="AC320" s="411">
        <f t="shared" si="92"/>
        <v>0</v>
      </c>
      <c r="AD320" s="411">
        <f t="shared" si="92"/>
        <v>0</v>
      </c>
      <c r="AE320" s="411">
        <f t="shared" si="92"/>
        <v>0</v>
      </c>
      <c r="AF320" s="411">
        <f t="shared" si="92"/>
        <v>0</v>
      </c>
      <c r="AG320" s="411">
        <f t="shared" si="92"/>
        <v>0</v>
      </c>
      <c r="AH320" s="411">
        <f t="shared" si="92"/>
        <v>0</v>
      </c>
      <c r="AI320" s="411">
        <f t="shared" si="92"/>
        <v>0</v>
      </c>
      <c r="AJ320" s="411">
        <f t="shared" si="92"/>
        <v>0</v>
      </c>
      <c r="AK320" s="411">
        <f t="shared" si="92"/>
        <v>0</v>
      </c>
      <c r="AL320" s="411">
        <f t="shared" si="92"/>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7">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7"/>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3">AA322</f>
        <v>0</v>
      </c>
      <c r="AB323" s="411">
        <f t="shared" si="93"/>
        <v>0</v>
      </c>
      <c r="AC323" s="411">
        <f t="shared" si="93"/>
        <v>0</v>
      </c>
      <c r="AD323" s="411">
        <f t="shared" si="93"/>
        <v>0</v>
      </c>
      <c r="AE323" s="411">
        <f t="shared" si="93"/>
        <v>0</v>
      </c>
      <c r="AF323" s="411">
        <f t="shared" si="93"/>
        <v>0</v>
      </c>
      <c r="AG323" s="411">
        <f t="shared" si="93"/>
        <v>0</v>
      </c>
      <c r="AH323" s="411">
        <f t="shared" si="93"/>
        <v>0</v>
      </c>
      <c r="AI323" s="411">
        <f t="shared" si="93"/>
        <v>0</v>
      </c>
      <c r="AJ323" s="411">
        <f t="shared" si="93"/>
        <v>0</v>
      </c>
      <c r="AK323" s="411">
        <f t="shared" si="93"/>
        <v>0</v>
      </c>
      <c r="AL323" s="411">
        <f t="shared" si="93"/>
        <v>0</v>
      </c>
      <c r="AM323" s="311"/>
    </row>
    <row r="324" spans="1:39" s="283" customFormat="1" ht="15" outlineLevel="1">
      <c r="A324" s="507"/>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7">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7"/>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4">AA325</f>
        <v>0</v>
      </c>
      <c r="AB326" s="411">
        <f t="shared" si="94"/>
        <v>0</v>
      </c>
      <c r="AC326" s="411">
        <f t="shared" si="94"/>
        <v>0</v>
      </c>
      <c r="AD326" s="411">
        <f t="shared" si="94"/>
        <v>0</v>
      </c>
      <c r="AE326" s="411">
        <f t="shared" si="94"/>
        <v>0</v>
      </c>
      <c r="AF326" s="411">
        <f t="shared" si="94"/>
        <v>0</v>
      </c>
      <c r="AG326" s="411">
        <f t="shared" si="94"/>
        <v>0</v>
      </c>
      <c r="AH326" s="411">
        <f t="shared" si="94"/>
        <v>0</v>
      </c>
      <c r="AI326" s="411">
        <f t="shared" si="94"/>
        <v>0</v>
      </c>
      <c r="AJ326" s="411">
        <f t="shared" si="94"/>
        <v>0</v>
      </c>
      <c r="AK326" s="411">
        <f t="shared" si="94"/>
        <v>0</v>
      </c>
      <c r="AL326" s="411">
        <f t="shared" si="94"/>
        <v>0</v>
      </c>
      <c r="AM326" s="311"/>
    </row>
    <row r="327" spans="1:39" s="283" customFormat="1" ht="15" outlineLevel="1">
      <c r="A327" s="507"/>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7">
        <v>17</v>
      </c>
      <c r="B328" s="314" t="s">
        <v>9</v>
      </c>
      <c r="C328" s="291" t="s">
        <v>25</v>
      </c>
      <c r="D328" s="295">
        <v>463.56650000000002</v>
      </c>
      <c r="E328" s="295"/>
      <c r="F328" s="295"/>
      <c r="G328" s="295"/>
      <c r="H328" s="295"/>
      <c r="I328" s="295"/>
      <c r="J328" s="295"/>
      <c r="K328" s="295"/>
      <c r="L328" s="295"/>
      <c r="M328" s="295"/>
      <c r="N328" s="291"/>
      <c r="O328" s="295">
        <v>34.716799999999999</v>
      </c>
      <c r="P328" s="295">
        <v>0</v>
      </c>
      <c r="Q328" s="295">
        <v>0</v>
      </c>
      <c r="R328" s="295">
        <v>0</v>
      </c>
      <c r="S328" s="295">
        <v>0</v>
      </c>
      <c r="T328" s="295">
        <v>0</v>
      </c>
      <c r="U328" s="295">
        <v>0</v>
      </c>
      <c r="V328" s="295">
        <v>0</v>
      </c>
      <c r="W328" s="295">
        <v>0</v>
      </c>
      <c r="X328" s="295">
        <v>0</v>
      </c>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5">AA328</f>
        <v>1</v>
      </c>
      <c r="AB329" s="411">
        <f t="shared" si="95"/>
        <v>0</v>
      </c>
      <c r="AC329" s="411">
        <f t="shared" si="95"/>
        <v>0</v>
      </c>
      <c r="AD329" s="411">
        <f t="shared" si="95"/>
        <v>0</v>
      </c>
      <c r="AE329" s="411">
        <f t="shared" si="95"/>
        <v>0</v>
      </c>
      <c r="AF329" s="411">
        <f t="shared" si="95"/>
        <v>0</v>
      </c>
      <c r="AG329" s="411">
        <f t="shared" si="95"/>
        <v>0</v>
      </c>
      <c r="AH329" s="411">
        <f t="shared" si="95"/>
        <v>0</v>
      </c>
      <c r="AI329" s="411">
        <f t="shared" si="95"/>
        <v>0</v>
      </c>
      <c r="AJ329" s="411">
        <f t="shared" si="95"/>
        <v>0</v>
      </c>
      <c r="AK329" s="411">
        <f t="shared" si="95"/>
        <v>0</v>
      </c>
      <c r="AL329" s="411">
        <f t="shared" si="95"/>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8"/>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7">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6">AA332</f>
        <v>0</v>
      </c>
      <c r="AB333" s="411">
        <f t="shared" si="96"/>
        <v>0</v>
      </c>
      <c r="AC333" s="411">
        <f t="shared" si="96"/>
        <v>0</v>
      </c>
      <c r="AD333" s="411">
        <f t="shared" si="96"/>
        <v>0</v>
      </c>
      <c r="AE333" s="411">
        <f t="shared" si="96"/>
        <v>0</v>
      </c>
      <c r="AF333" s="411">
        <f t="shared" si="96"/>
        <v>0</v>
      </c>
      <c r="AG333" s="411">
        <f t="shared" si="96"/>
        <v>0</v>
      </c>
      <c r="AH333" s="411">
        <f t="shared" si="96"/>
        <v>0</v>
      </c>
      <c r="AI333" s="411">
        <f t="shared" si="96"/>
        <v>0</v>
      </c>
      <c r="AJ333" s="411">
        <f t="shared" si="96"/>
        <v>0</v>
      </c>
      <c r="AK333" s="411">
        <f t="shared" si="96"/>
        <v>0</v>
      </c>
      <c r="AL333" s="411">
        <f t="shared" si="96"/>
        <v>0</v>
      </c>
      <c r="AM333" s="297"/>
    </row>
    <row r="334" spans="1:39" ht="15" outlineLevel="1">
      <c r="A334" s="510"/>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7">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7">AA335</f>
        <v>0</v>
      </c>
      <c r="AB336" s="411">
        <f t="shared" si="97"/>
        <v>0</v>
      </c>
      <c r="AC336" s="411">
        <f t="shared" si="97"/>
        <v>0</v>
      </c>
      <c r="AD336" s="411">
        <f t="shared" si="97"/>
        <v>0</v>
      </c>
      <c r="AE336" s="411">
        <f t="shared" si="97"/>
        <v>0</v>
      </c>
      <c r="AF336" s="411">
        <f t="shared" si="97"/>
        <v>0</v>
      </c>
      <c r="AG336" s="411">
        <f t="shared" si="97"/>
        <v>0</v>
      </c>
      <c r="AH336" s="411">
        <f t="shared" si="97"/>
        <v>0</v>
      </c>
      <c r="AI336" s="411">
        <f t="shared" si="97"/>
        <v>0</v>
      </c>
      <c r="AJ336" s="411">
        <f t="shared" si="97"/>
        <v>0</v>
      </c>
      <c r="AK336" s="411">
        <f t="shared" si="97"/>
        <v>0</v>
      </c>
      <c r="AL336" s="411">
        <f t="shared" si="97"/>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7">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7"/>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8">AA338</f>
        <v>0</v>
      </c>
      <c r="AB339" s="411">
        <f t="shared" si="98"/>
        <v>0</v>
      </c>
      <c r="AC339" s="411">
        <f t="shared" si="98"/>
        <v>0</v>
      </c>
      <c r="AD339" s="411">
        <f t="shared" si="98"/>
        <v>0</v>
      </c>
      <c r="AE339" s="411">
        <f t="shared" si="98"/>
        <v>0</v>
      </c>
      <c r="AF339" s="411">
        <f t="shared" si="98"/>
        <v>0</v>
      </c>
      <c r="AG339" s="411">
        <f t="shared" si="98"/>
        <v>0</v>
      </c>
      <c r="AH339" s="411">
        <f t="shared" si="98"/>
        <v>0</v>
      </c>
      <c r="AI339" s="411">
        <f t="shared" si="98"/>
        <v>0</v>
      </c>
      <c r="AJ339" s="411">
        <f t="shared" si="98"/>
        <v>0</v>
      </c>
      <c r="AK339" s="411">
        <f t="shared" si="98"/>
        <v>0</v>
      </c>
      <c r="AL339" s="411">
        <f t="shared" si="98"/>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7">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9">AA341</f>
        <v>0</v>
      </c>
      <c r="AB342" s="411">
        <f t="shared" si="99"/>
        <v>0</v>
      </c>
      <c r="AC342" s="411">
        <f t="shared" si="99"/>
        <v>0</v>
      </c>
      <c r="AD342" s="411">
        <f t="shared" si="99"/>
        <v>0</v>
      </c>
      <c r="AE342" s="411">
        <f t="shared" si="99"/>
        <v>0</v>
      </c>
      <c r="AF342" s="411">
        <f t="shared" si="99"/>
        <v>0</v>
      </c>
      <c r="AG342" s="411">
        <f t="shared" si="99"/>
        <v>0</v>
      </c>
      <c r="AH342" s="411">
        <f t="shared" si="99"/>
        <v>0</v>
      </c>
      <c r="AI342" s="411">
        <f t="shared" si="99"/>
        <v>0</v>
      </c>
      <c r="AJ342" s="411">
        <f t="shared" si="99"/>
        <v>0</v>
      </c>
      <c r="AK342" s="411">
        <f t="shared" si="99"/>
        <v>0</v>
      </c>
      <c r="AL342" s="411">
        <f t="shared" si="99"/>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7">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0">AA344</f>
        <v>0</v>
      </c>
      <c r="AB345" s="411">
        <f t="shared" si="100"/>
        <v>0</v>
      </c>
      <c r="AC345" s="411">
        <f t="shared" si="100"/>
        <v>0</v>
      </c>
      <c r="AD345" s="411">
        <f t="shared" si="100"/>
        <v>0</v>
      </c>
      <c r="AE345" s="411">
        <f t="shared" si="100"/>
        <v>0</v>
      </c>
      <c r="AF345" s="411">
        <f t="shared" si="100"/>
        <v>0</v>
      </c>
      <c r="AG345" s="411">
        <f t="shared" si="100"/>
        <v>0</v>
      </c>
      <c r="AH345" s="411">
        <f t="shared" si="100"/>
        <v>0</v>
      </c>
      <c r="AI345" s="411">
        <f t="shared" si="100"/>
        <v>0</v>
      </c>
      <c r="AJ345" s="411">
        <f t="shared" si="100"/>
        <v>0</v>
      </c>
      <c r="AK345" s="411">
        <f t="shared" si="100"/>
        <v>0</v>
      </c>
      <c r="AL345" s="411">
        <f t="shared" si="100"/>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8"/>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7">
        <v>23</v>
      </c>
      <c r="B348" s="315" t="s">
        <v>14</v>
      </c>
      <c r="C348" s="291" t="s">
        <v>25</v>
      </c>
      <c r="D348" s="295">
        <v>10602.489646911999</v>
      </c>
      <c r="E348" s="295">
        <v>10576.339958191</v>
      </c>
      <c r="F348" s="295">
        <v>10573.962715149</v>
      </c>
      <c r="G348" s="295">
        <v>10286.547386169001</v>
      </c>
      <c r="H348" s="295">
        <v>10152.348731995</v>
      </c>
      <c r="I348" s="295">
        <v>10018.150047302001</v>
      </c>
      <c r="J348" s="295">
        <v>9857.8001632689993</v>
      </c>
      <c r="K348" s="295">
        <v>9857.8001632689993</v>
      </c>
      <c r="L348" s="295">
        <v>8346.7687377929997</v>
      </c>
      <c r="M348" s="295">
        <v>8346.7687377929997</v>
      </c>
      <c r="N348" s="291"/>
      <c r="O348" s="295">
        <v>2.8481649990000002</v>
      </c>
      <c r="P348" s="295">
        <v>2.8468066200000002</v>
      </c>
      <c r="Q348" s="295">
        <v>2.8466831309999998</v>
      </c>
      <c r="R348" s="295">
        <v>2.8317529709999998</v>
      </c>
      <c r="S348" s="295">
        <v>2.8247818470000001</v>
      </c>
      <c r="T348" s="295">
        <v>2.817810723</v>
      </c>
      <c r="U348" s="295">
        <v>2.8094811430000002</v>
      </c>
      <c r="V348" s="295">
        <v>2.8094811430000002</v>
      </c>
      <c r="W348" s="295">
        <v>2.7309886739999998</v>
      </c>
      <c r="X348" s="295">
        <v>2.7309886739999998</v>
      </c>
      <c r="Y348" s="468">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3962.248047</v>
      </c>
      <c r="E349" s="295">
        <v>3957.5580020000002</v>
      </c>
      <c r="F349" s="295">
        <v>3711.0168990000002</v>
      </c>
      <c r="G349" s="295">
        <v>3606.5065540000001</v>
      </c>
      <c r="H349" s="295">
        <v>3501.996208</v>
      </c>
      <c r="I349" s="295">
        <v>3423.2704159999998</v>
      </c>
      <c r="J349" s="295">
        <v>3423.2704159999998</v>
      </c>
      <c r="K349" s="295">
        <v>2273.4961320000002</v>
      </c>
      <c r="L349" s="295">
        <v>2273.4961320000002</v>
      </c>
      <c r="M349" s="295">
        <v>2054.625626</v>
      </c>
      <c r="N349" s="466"/>
      <c r="O349" s="295">
        <v>0.590966871</v>
      </c>
      <c r="P349" s="295">
        <v>0.59072603000000001</v>
      </c>
      <c r="Q349" s="295">
        <v>0.57789387999999997</v>
      </c>
      <c r="R349" s="295">
        <v>0.57244116599999995</v>
      </c>
      <c r="S349" s="295">
        <v>0.56698844999999998</v>
      </c>
      <c r="T349" s="295">
        <v>0.56288465899999995</v>
      </c>
      <c r="U349" s="295">
        <v>0.56288465899999995</v>
      </c>
      <c r="V349" s="295">
        <v>0.50299770399999999</v>
      </c>
      <c r="W349" s="295">
        <v>0.50299770399999999</v>
      </c>
      <c r="X349" s="295">
        <v>0.479657473</v>
      </c>
      <c r="Y349" s="411">
        <f>Y348</f>
        <v>1</v>
      </c>
      <c r="Z349" s="411">
        <f>Z348</f>
        <v>0</v>
      </c>
      <c r="AA349" s="411">
        <f t="shared" ref="AA349:AL349" si="101">AA348</f>
        <v>0</v>
      </c>
      <c r="AB349" s="411">
        <f t="shared" si="101"/>
        <v>0</v>
      </c>
      <c r="AC349" s="411">
        <f t="shared" si="101"/>
        <v>0</v>
      </c>
      <c r="AD349" s="411">
        <f t="shared" si="101"/>
        <v>0</v>
      </c>
      <c r="AE349" s="411">
        <f t="shared" si="101"/>
        <v>0</v>
      </c>
      <c r="AF349" s="411">
        <f t="shared" si="101"/>
        <v>0</v>
      </c>
      <c r="AG349" s="411">
        <f t="shared" si="101"/>
        <v>0</v>
      </c>
      <c r="AH349" s="411">
        <f t="shared" si="101"/>
        <v>0</v>
      </c>
      <c r="AI349" s="411">
        <f t="shared" si="101"/>
        <v>0</v>
      </c>
      <c r="AJ349" s="411">
        <f t="shared" si="101"/>
        <v>0</v>
      </c>
      <c r="AK349" s="411">
        <f t="shared" si="101"/>
        <v>0</v>
      </c>
      <c r="AL349" s="411">
        <f t="shared" si="101"/>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8"/>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7">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7"/>
      <c r="B353" s="315" t="s">
        <v>249</v>
      </c>
      <c r="C353" s="291" t="s">
        <v>163</v>
      </c>
      <c r="D353" s="295"/>
      <c r="E353" s="295"/>
      <c r="F353" s="295"/>
      <c r="G353" s="295"/>
      <c r="H353" s="295"/>
      <c r="I353" s="295"/>
      <c r="J353" s="295"/>
      <c r="K353" s="295"/>
      <c r="L353" s="295"/>
      <c r="M353" s="295"/>
      <c r="N353" s="466"/>
      <c r="O353" s="295"/>
      <c r="P353" s="295"/>
      <c r="Q353" s="295"/>
      <c r="R353" s="295"/>
      <c r="S353" s="295"/>
      <c r="T353" s="295"/>
      <c r="U353" s="295"/>
      <c r="V353" s="295"/>
      <c r="W353" s="295"/>
      <c r="X353" s="295"/>
      <c r="Y353" s="411">
        <f>Y352</f>
        <v>0</v>
      </c>
      <c r="Z353" s="411">
        <f>Z352</f>
        <v>0</v>
      </c>
      <c r="AA353" s="411">
        <f t="shared" ref="AA353:AL353" si="102">AA352</f>
        <v>0</v>
      </c>
      <c r="AB353" s="411">
        <f t="shared" si="102"/>
        <v>0</v>
      </c>
      <c r="AC353" s="411">
        <f t="shared" si="102"/>
        <v>0</v>
      </c>
      <c r="AD353" s="411">
        <f t="shared" si="102"/>
        <v>0</v>
      </c>
      <c r="AE353" s="411">
        <f t="shared" si="102"/>
        <v>0</v>
      </c>
      <c r="AF353" s="411">
        <f t="shared" si="102"/>
        <v>0</v>
      </c>
      <c r="AG353" s="411">
        <f t="shared" si="102"/>
        <v>0</v>
      </c>
      <c r="AH353" s="411">
        <f t="shared" si="102"/>
        <v>0</v>
      </c>
      <c r="AI353" s="411">
        <f t="shared" si="102"/>
        <v>0</v>
      </c>
      <c r="AJ353" s="411">
        <f t="shared" si="102"/>
        <v>0</v>
      </c>
      <c r="AK353" s="411">
        <f t="shared" si="102"/>
        <v>0</v>
      </c>
      <c r="AL353" s="411">
        <f t="shared" si="102"/>
        <v>0</v>
      </c>
      <c r="AM353" s="297"/>
    </row>
    <row r="354" spans="1:39" s="283" customFormat="1" ht="15" outlineLevel="1">
      <c r="A354" s="507"/>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7">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7"/>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3">AA355</f>
        <v>0</v>
      </c>
      <c r="AB356" s="411">
        <f t="shared" si="103"/>
        <v>0</v>
      </c>
      <c r="AC356" s="411">
        <f t="shared" si="103"/>
        <v>0</v>
      </c>
      <c r="AD356" s="411">
        <f t="shared" si="103"/>
        <v>0</v>
      </c>
      <c r="AE356" s="411">
        <f t="shared" si="103"/>
        <v>0</v>
      </c>
      <c r="AF356" s="411">
        <f t="shared" si="103"/>
        <v>0</v>
      </c>
      <c r="AG356" s="411">
        <f t="shared" si="103"/>
        <v>0</v>
      </c>
      <c r="AH356" s="411">
        <f t="shared" si="103"/>
        <v>0</v>
      </c>
      <c r="AI356" s="411">
        <f t="shared" si="103"/>
        <v>0</v>
      </c>
      <c r="AJ356" s="411">
        <f t="shared" si="103"/>
        <v>0</v>
      </c>
      <c r="AK356" s="411">
        <f t="shared" si="103"/>
        <v>0</v>
      </c>
      <c r="AL356" s="411">
        <f t="shared" si="103"/>
        <v>0</v>
      </c>
      <c r="AM356" s="311"/>
    </row>
    <row r="357" spans="1:39" s="283" customFormat="1" ht="15" outlineLevel="1">
      <c r="A357" s="507"/>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8"/>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7">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4">AA359</f>
        <v>0</v>
      </c>
      <c r="AB360" s="411">
        <f t="shared" si="104"/>
        <v>0</v>
      </c>
      <c r="AC360" s="411">
        <f t="shared" si="104"/>
        <v>0</v>
      </c>
      <c r="AD360" s="411">
        <f t="shared" si="104"/>
        <v>0</v>
      </c>
      <c r="AE360" s="411">
        <f t="shared" si="104"/>
        <v>0</v>
      </c>
      <c r="AF360" s="411">
        <f t="shared" si="104"/>
        <v>0</v>
      </c>
      <c r="AG360" s="411">
        <f t="shared" si="104"/>
        <v>0</v>
      </c>
      <c r="AH360" s="411">
        <f t="shared" si="104"/>
        <v>0</v>
      </c>
      <c r="AI360" s="411">
        <f t="shared" si="104"/>
        <v>0</v>
      </c>
      <c r="AJ360" s="411">
        <f t="shared" si="104"/>
        <v>0</v>
      </c>
      <c r="AK360" s="411">
        <f t="shared" si="104"/>
        <v>0</v>
      </c>
      <c r="AL360" s="411">
        <f t="shared" si="104"/>
        <v>0</v>
      </c>
      <c r="AM360" s="306"/>
    </row>
    <row r="361" spans="1:39" ht="15" outlineLevel="1">
      <c r="A361" s="510"/>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7">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5">AA362</f>
        <v>0</v>
      </c>
      <c r="AB363" s="411">
        <f t="shared" si="105"/>
        <v>0</v>
      </c>
      <c r="AC363" s="411">
        <f t="shared" si="105"/>
        <v>0</v>
      </c>
      <c r="AD363" s="411">
        <f t="shared" si="105"/>
        <v>0</v>
      </c>
      <c r="AE363" s="411">
        <f t="shared" si="105"/>
        <v>0</v>
      </c>
      <c r="AF363" s="411">
        <f t="shared" si="105"/>
        <v>0</v>
      </c>
      <c r="AG363" s="411">
        <f t="shared" si="105"/>
        <v>0</v>
      </c>
      <c r="AH363" s="411">
        <f t="shared" si="105"/>
        <v>0</v>
      </c>
      <c r="AI363" s="411">
        <f t="shared" si="105"/>
        <v>0</v>
      </c>
      <c r="AJ363" s="411">
        <f t="shared" si="105"/>
        <v>0</v>
      </c>
      <c r="AK363" s="411">
        <f t="shared" si="105"/>
        <v>0</v>
      </c>
      <c r="AL363" s="411">
        <f t="shared" si="105"/>
        <v>0</v>
      </c>
      <c r="AM363" s="306"/>
    </row>
    <row r="364" spans="1:39" ht="15.75" outlineLevel="1">
      <c r="A364" s="510"/>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7">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6">AA365</f>
        <v>0</v>
      </c>
      <c r="AB366" s="411">
        <f t="shared" si="106"/>
        <v>0</v>
      </c>
      <c r="AC366" s="411">
        <f t="shared" si="106"/>
        <v>0</v>
      </c>
      <c r="AD366" s="411">
        <f t="shared" si="106"/>
        <v>0</v>
      </c>
      <c r="AE366" s="411">
        <f t="shared" si="106"/>
        <v>0</v>
      </c>
      <c r="AF366" s="411">
        <f t="shared" si="106"/>
        <v>0</v>
      </c>
      <c r="AG366" s="411">
        <f t="shared" si="106"/>
        <v>0</v>
      </c>
      <c r="AH366" s="411">
        <f t="shared" si="106"/>
        <v>0</v>
      </c>
      <c r="AI366" s="411">
        <f t="shared" si="106"/>
        <v>0</v>
      </c>
      <c r="AJ366" s="411">
        <f t="shared" si="106"/>
        <v>0</v>
      </c>
      <c r="AK366" s="411">
        <f t="shared" si="106"/>
        <v>0</v>
      </c>
      <c r="AL366" s="411">
        <f t="shared" si="106"/>
        <v>0</v>
      </c>
      <c r="AM366" s="297"/>
    </row>
    <row r="367" spans="1:39" ht="15" outlineLevel="1">
      <c r="A367" s="510"/>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7">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7">Z368</f>
        <v>0</v>
      </c>
      <c r="AA369" s="411">
        <f t="shared" si="107"/>
        <v>0</v>
      </c>
      <c r="AB369" s="411">
        <f t="shared" si="107"/>
        <v>0</v>
      </c>
      <c r="AC369" s="411">
        <f t="shared" si="107"/>
        <v>0</v>
      </c>
      <c r="AD369" s="411">
        <f t="shared" si="107"/>
        <v>0</v>
      </c>
      <c r="AE369" s="411">
        <f t="shared" si="107"/>
        <v>0</v>
      </c>
      <c r="AF369" s="411">
        <f t="shared" si="107"/>
        <v>0</v>
      </c>
      <c r="AG369" s="411">
        <f t="shared" si="107"/>
        <v>0</v>
      </c>
      <c r="AH369" s="411">
        <f t="shared" si="107"/>
        <v>0</v>
      </c>
      <c r="AI369" s="411">
        <f t="shared" si="107"/>
        <v>0</v>
      </c>
      <c r="AJ369" s="411">
        <f t="shared" si="107"/>
        <v>0</v>
      </c>
      <c r="AK369" s="411">
        <f t="shared" si="107"/>
        <v>0</v>
      </c>
      <c r="AL369" s="411">
        <f t="shared" si="107"/>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7">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7"/>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8">Z371</f>
        <v>0</v>
      </c>
      <c r="AA372" s="411">
        <f t="shared" si="108"/>
        <v>0</v>
      </c>
      <c r="AB372" s="411">
        <f t="shared" si="108"/>
        <v>0</v>
      </c>
      <c r="AC372" s="411">
        <f t="shared" si="108"/>
        <v>0</v>
      </c>
      <c r="AD372" s="411">
        <f t="shared" si="108"/>
        <v>0</v>
      </c>
      <c r="AE372" s="411">
        <f t="shared" si="108"/>
        <v>0</v>
      </c>
      <c r="AF372" s="411">
        <f t="shared" si="108"/>
        <v>0</v>
      </c>
      <c r="AG372" s="411">
        <f t="shared" si="108"/>
        <v>0</v>
      </c>
      <c r="AH372" s="411">
        <f t="shared" si="108"/>
        <v>0</v>
      </c>
      <c r="AI372" s="411">
        <f t="shared" si="108"/>
        <v>0</v>
      </c>
      <c r="AJ372" s="411">
        <f t="shared" si="108"/>
        <v>0</v>
      </c>
      <c r="AK372" s="411">
        <f t="shared" si="108"/>
        <v>0</v>
      </c>
      <c r="AL372" s="411">
        <f t="shared" si="108"/>
        <v>0</v>
      </c>
      <c r="AM372" s="297"/>
    </row>
    <row r="373" spans="1:39" s="283" customFormat="1" ht="15" outlineLevel="1">
      <c r="A373" s="507"/>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7"/>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7">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7"/>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9">Z375</f>
        <v>0</v>
      </c>
      <c r="AA376" s="411">
        <f t="shared" si="109"/>
        <v>0</v>
      </c>
      <c r="AB376" s="411">
        <f t="shared" si="109"/>
        <v>0</v>
      </c>
      <c r="AC376" s="411">
        <f t="shared" si="109"/>
        <v>0</v>
      </c>
      <c r="AD376" s="411">
        <f t="shared" si="109"/>
        <v>0</v>
      </c>
      <c r="AE376" s="411">
        <f t="shared" si="109"/>
        <v>0</v>
      </c>
      <c r="AF376" s="411">
        <f t="shared" si="109"/>
        <v>0</v>
      </c>
      <c r="AG376" s="411">
        <f t="shared" si="109"/>
        <v>0</v>
      </c>
      <c r="AH376" s="411">
        <f t="shared" si="109"/>
        <v>0</v>
      </c>
      <c r="AI376" s="411">
        <f t="shared" si="109"/>
        <v>0</v>
      </c>
      <c r="AJ376" s="411">
        <f t="shared" si="109"/>
        <v>0</v>
      </c>
      <c r="AK376" s="411">
        <f t="shared" si="109"/>
        <v>0</v>
      </c>
      <c r="AL376" s="411">
        <f t="shared" si="109"/>
        <v>0</v>
      </c>
      <c r="AM376" s="297"/>
    </row>
    <row r="377" spans="1:39" s="283" customFormat="1" ht="15" outlineLevel="1">
      <c r="A377" s="507"/>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7">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7"/>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0">Z378</f>
        <v>0</v>
      </c>
      <c r="AA379" s="411">
        <f t="shared" si="110"/>
        <v>0</v>
      </c>
      <c r="AB379" s="411">
        <f t="shared" si="110"/>
        <v>0</v>
      </c>
      <c r="AC379" s="411">
        <f t="shared" si="110"/>
        <v>0</v>
      </c>
      <c r="AD379" s="411">
        <f t="shared" si="110"/>
        <v>0</v>
      </c>
      <c r="AE379" s="411">
        <f t="shared" si="110"/>
        <v>0</v>
      </c>
      <c r="AF379" s="411">
        <f t="shared" si="110"/>
        <v>0</v>
      </c>
      <c r="AG379" s="411">
        <f t="shared" si="110"/>
        <v>0</v>
      </c>
      <c r="AH379" s="411">
        <f t="shared" si="110"/>
        <v>0</v>
      </c>
      <c r="AI379" s="411">
        <f t="shared" si="110"/>
        <v>0</v>
      </c>
      <c r="AJ379" s="411">
        <f t="shared" si="110"/>
        <v>0</v>
      </c>
      <c r="AK379" s="411">
        <f t="shared" si="110"/>
        <v>0</v>
      </c>
      <c r="AL379" s="411">
        <f t="shared" si="110"/>
        <v>0</v>
      </c>
      <c r="AM379" s="297"/>
    </row>
    <row r="380" spans="1:39" s="283" customFormat="1" ht="15" outlineLevel="1">
      <c r="A380" s="507"/>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7">
        <v>33</v>
      </c>
      <c r="B381" s="324" t="s">
        <v>493</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7"/>
      <c r="B382" s="324" t="s">
        <v>249</v>
      </c>
      <c r="C382" s="291" t="s">
        <v>163</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K382" si="111">Z381</f>
        <v>0</v>
      </c>
      <c r="AA382" s="411">
        <f t="shared" si="111"/>
        <v>0</v>
      </c>
      <c r="AB382" s="411">
        <f t="shared" si="111"/>
        <v>0</v>
      </c>
      <c r="AC382" s="411">
        <f t="shared" si="111"/>
        <v>0</v>
      </c>
      <c r="AD382" s="411">
        <f t="shared" si="111"/>
        <v>0</v>
      </c>
      <c r="AE382" s="411">
        <f t="shared" si="111"/>
        <v>0</v>
      </c>
      <c r="AF382" s="411">
        <f t="shared" si="111"/>
        <v>0</v>
      </c>
      <c r="AG382" s="411">
        <f t="shared" si="111"/>
        <v>0</v>
      </c>
      <c r="AH382" s="411">
        <f t="shared" si="111"/>
        <v>0</v>
      </c>
      <c r="AI382" s="411">
        <f t="shared" si="111"/>
        <v>0</v>
      </c>
      <c r="AJ382" s="411">
        <f t="shared" si="111"/>
        <v>0</v>
      </c>
      <c r="AK382" s="411">
        <f t="shared" si="111"/>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687310.98633481062</v>
      </c>
      <c r="E384" s="329"/>
      <c r="F384" s="329"/>
      <c r="G384" s="329"/>
      <c r="H384" s="329"/>
      <c r="I384" s="329"/>
      <c r="J384" s="329"/>
      <c r="K384" s="329"/>
      <c r="L384" s="329"/>
      <c r="M384" s="329"/>
      <c r="N384" s="329"/>
      <c r="O384" s="329">
        <f>SUM(O279:O382)</f>
        <v>197.15352168728995</v>
      </c>
      <c r="P384" s="329"/>
      <c r="Q384" s="329"/>
      <c r="R384" s="329"/>
      <c r="S384" s="329"/>
      <c r="T384" s="329"/>
      <c r="U384" s="329"/>
      <c r="V384" s="329"/>
      <c r="W384" s="329"/>
      <c r="X384" s="329"/>
      <c r="Y384" s="329">
        <f>IF(Y278="kWh",SUMPRODUCT(D279:D382,Y279:Y382))</f>
        <v>178447.01838036266</v>
      </c>
      <c r="Z384" s="329">
        <f>IF(Z278="kWh",SUMPRODUCT(D279:D382,Z279:Z382))</f>
        <v>310995.38355528004</v>
      </c>
      <c r="AA384" s="329">
        <f>IF(AA278="kW",SUMPRODUCT(N279:N382,O279:O382,AA279:AA382),SUMPRODUCT(D279:D382,AA279:AA382))</f>
        <v>394.94218884929518</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1766471</v>
      </c>
      <c r="Z385" s="328">
        <f>HLOOKUP(Z277,'2. LRAMVA Threshold'!$B$42:$Q$53,5,FALSE)</f>
        <v>737479</v>
      </c>
      <c r="AA385" s="328">
        <f>HLOOKUP(AA277,'2. LRAMVA Threshold'!$B$42:$Q$53,5,FALSE)</f>
        <v>6039</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1.4E-2</v>
      </c>
      <c r="Z387" s="341">
        <f>HLOOKUP(Z$20,'3.  Distribution Rates'!$C$122:$P$133,5,FALSE)</f>
        <v>1.01E-2</v>
      </c>
      <c r="AA387" s="341">
        <f>HLOOKUP(AA$20,'3.  Distribution Rates'!$C$122:$P$133,5,FALSE)</f>
        <v>2.1892</v>
      </c>
      <c r="AB387" s="341">
        <f>HLOOKUP(AB$20,'3.  Distribution Rates'!$C$122:$P$133,5,FALSE)</f>
        <v>8.8999999999999999E-3</v>
      </c>
      <c r="AC387" s="341">
        <f>HLOOKUP(AC$20,'3.  Distribution Rates'!$C$122:$P$133,5,FALSE)</f>
        <v>12.2864</v>
      </c>
      <c r="AD387" s="341">
        <f>HLOOKUP(AD$20,'3.  Distribution Rates'!$C$122:$P$133,5,FALSE)</f>
        <v>7.8925999999999998</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2">Y136*Y387</f>
        <v>8823.6444539805725</v>
      </c>
      <c r="Z388" s="378">
        <f t="shared" si="112"/>
        <v>4341.757726900646</v>
      </c>
      <c r="AA388" s="378">
        <f t="shared" si="112"/>
        <v>191.47839944451044</v>
      </c>
      <c r="AB388" s="378">
        <f t="shared" si="112"/>
        <v>0</v>
      </c>
      <c r="AC388" s="378">
        <f t="shared" si="112"/>
        <v>0</v>
      </c>
      <c r="AD388" s="378">
        <f t="shared" si="112"/>
        <v>0</v>
      </c>
      <c r="AE388" s="378">
        <f t="shared" si="112"/>
        <v>0</v>
      </c>
      <c r="AF388" s="378">
        <f t="shared" si="112"/>
        <v>0</v>
      </c>
      <c r="AG388" s="378">
        <f t="shared" si="112"/>
        <v>0</v>
      </c>
      <c r="AH388" s="378">
        <f t="shared" si="112"/>
        <v>0</v>
      </c>
      <c r="AI388" s="378">
        <f t="shared" si="112"/>
        <v>0</v>
      </c>
      <c r="AJ388" s="378">
        <f t="shared" si="112"/>
        <v>0</v>
      </c>
      <c r="AK388" s="378">
        <f t="shared" si="112"/>
        <v>0</v>
      </c>
      <c r="AL388" s="378">
        <f t="shared" si="112"/>
        <v>0</v>
      </c>
      <c r="AM388" s="625">
        <f>SUM(Y388:AL388)</f>
        <v>13356.880580325727</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3">Y265*Y387</f>
        <v>4334.2814650285072</v>
      </c>
      <c r="Z389" s="378">
        <f t="shared" si="113"/>
        <v>6216.4294097605116</v>
      </c>
      <c r="AA389" s="378">
        <f t="shared" si="113"/>
        <v>235.41157524392784</v>
      </c>
      <c r="AB389" s="378">
        <f t="shared" si="113"/>
        <v>0</v>
      </c>
      <c r="AC389" s="378">
        <f t="shared" si="113"/>
        <v>0</v>
      </c>
      <c r="AD389" s="378">
        <f t="shared" si="113"/>
        <v>0</v>
      </c>
      <c r="AE389" s="378">
        <f t="shared" si="113"/>
        <v>0</v>
      </c>
      <c r="AF389" s="378">
        <f t="shared" si="113"/>
        <v>0</v>
      </c>
      <c r="AG389" s="378">
        <f t="shared" si="113"/>
        <v>0</v>
      </c>
      <c r="AH389" s="378">
        <f t="shared" si="113"/>
        <v>0</v>
      </c>
      <c r="AI389" s="378">
        <f t="shared" si="113"/>
        <v>0</v>
      </c>
      <c r="AJ389" s="378">
        <f t="shared" si="113"/>
        <v>0</v>
      </c>
      <c r="AK389" s="378">
        <f t="shared" si="113"/>
        <v>0</v>
      </c>
      <c r="AL389" s="378">
        <f t="shared" si="113"/>
        <v>0</v>
      </c>
      <c r="AM389" s="625">
        <f>SUM(Y389:AL389)</f>
        <v>10786.122450032948</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2498.2582573250775</v>
      </c>
      <c r="Z390" s="378">
        <f t="shared" ref="Z390:AE390" si="114">Z384*Z387</f>
        <v>3141.0533739083285</v>
      </c>
      <c r="AA390" s="378">
        <f t="shared" si="114"/>
        <v>864.60743982887698</v>
      </c>
      <c r="AB390" s="378">
        <f t="shared" si="114"/>
        <v>0</v>
      </c>
      <c r="AC390" s="378">
        <f t="shared" si="114"/>
        <v>0</v>
      </c>
      <c r="AD390" s="378">
        <f t="shared" si="114"/>
        <v>0</v>
      </c>
      <c r="AE390" s="378">
        <f t="shared" si="114"/>
        <v>0</v>
      </c>
      <c r="AF390" s="378">
        <f t="shared" ref="AF390:AL390" si="115">AF384*AF387</f>
        <v>0</v>
      </c>
      <c r="AG390" s="378">
        <f t="shared" si="115"/>
        <v>0</v>
      </c>
      <c r="AH390" s="378">
        <f t="shared" si="115"/>
        <v>0</v>
      </c>
      <c r="AI390" s="378">
        <f t="shared" si="115"/>
        <v>0</v>
      </c>
      <c r="AJ390" s="378">
        <f t="shared" si="115"/>
        <v>0</v>
      </c>
      <c r="AK390" s="378">
        <f t="shared" si="115"/>
        <v>0</v>
      </c>
      <c r="AL390" s="378">
        <f t="shared" si="115"/>
        <v>0</v>
      </c>
      <c r="AM390" s="625">
        <f>SUM(Y390:AL390)</f>
        <v>6503.9190710622825</v>
      </c>
    </row>
    <row r="391" spans="1:41" s="380" customFormat="1" ht="15.75">
      <c r="A391" s="509"/>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15656.184176334158</v>
      </c>
      <c r="Z391" s="346">
        <f>SUM(Z388:Z390)</f>
        <v>13699.240510569485</v>
      </c>
      <c r="AA391" s="346">
        <f t="shared" ref="AA391:AE391" si="116">SUM(AA388:AA390)</f>
        <v>1291.4974145173153</v>
      </c>
      <c r="AB391" s="346">
        <f t="shared" si="116"/>
        <v>0</v>
      </c>
      <c r="AC391" s="346">
        <f t="shared" si="116"/>
        <v>0</v>
      </c>
      <c r="AD391" s="346">
        <f t="shared" si="116"/>
        <v>0</v>
      </c>
      <c r="AE391" s="346">
        <f t="shared" si="116"/>
        <v>0</v>
      </c>
      <c r="AF391" s="346">
        <f t="shared" ref="AF391:AL391" si="117">SUM(AF388:AF390)</f>
        <v>0</v>
      </c>
      <c r="AG391" s="346">
        <f t="shared" si="117"/>
        <v>0</v>
      </c>
      <c r="AH391" s="346">
        <f t="shared" si="117"/>
        <v>0</v>
      </c>
      <c r="AI391" s="346">
        <f t="shared" si="117"/>
        <v>0</v>
      </c>
      <c r="AJ391" s="346">
        <f t="shared" si="117"/>
        <v>0</v>
      </c>
      <c r="AK391" s="346">
        <f t="shared" si="117"/>
        <v>0</v>
      </c>
      <c r="AL391" s="346">
        <f t="shared" si="117"/>
        <v>0</v>
      </c>
      <c r="AM391" s="407">
        <f>SUM(AM388:AM390)</f>
        <v>30646.922101420958</v>
      </c>
    </row>
    <row r="392" spans="1:41" s="380" customFormat="1" ht="15.75">
      <c r="A392" s="509"/>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8">Y385*Y387</f>
        <v>24730.594000000001</v>
      </c>
      <c r="Z392" s="347">
        <f t="shared" si="118"/>
        <v>7448.5378999999994</v>
      </c>
      <c r="AA392" s="347">
        <f t="shared" si="118"/>
        <v>13220.578799999999</v>
      </c>
      <c r="AB392" s="347">
        <f t="shared" si="118"/>
        <v>0</v>
      </c>
      <c r="AC392" s="347">
        <f t="shared" si="118"/>
        <v>0</v>
      </c>
      <c r="AD392" s="347">
        <f t="shared" si="118"/>
        <v>0</v>
      </c>
      <c r="AE392" s="347">
        <f t="shared" si="118"/>
        <v>0</v>
      </c>
      <c r="AF392" s="347">
        <f t="shared" ref="AF392:AL392" si="119">AF385*AF387</f>
        <v>0</v>
      </c>
      <c r="AG392" s="347">
        <f t="shared" si="119"/>
        <v>0</v>
      </c>
      <c r="AH392" s="347">
        <f t="shared" si="119"/>
        <v>0</v>
      </c>
      <c r="AI392" s="347">
        <f t="shared" si="119"/>
        <v>0</v>
      </c>
      <c r="AJ392" s="347">
        <f t="shared" si="119"/>
        <v>0</v>
      </c>
      <c r="AK392" s="347">
        <f t="shared" si="119"/>
        <v>0</v>
      </c>
      <c r="AL392" s="347">
        <f t="shared" si="119"/>
        <v>0</v>
      </c>
      <c r="AM392" s="407">
        <f>SUM(Y392:AL392)</f>
        <v>45399.710699999996</v>
      </c>
    </row>
    <row r="393" spans="1:41" ht="15.75" customHeight="1">
      <c r="A393" s="509"/>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-14752.788598579038</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178414.17864664167</v>
      </c>
      <c r="Z395" s="291">
        <f>SUMPRODUCT(E279:E382,Z279:Z382)</f>
        <v>310995.38355528004</v>
      </c>
      <c r="AA395" s="291">
        <f>IF(AA278="kW",SUMPRODUCT(N279:N382,P279:P382,AA279:AA382),SUMPRODUCT(E279:E382,AA279:AA382))</f>
        <v>394.94218884929518</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175333.92730654468</v>
      </c>
      <c r="Z396" s="291">
        <f>SUMPRODUCT(F279:F382,Z279:Z382)</f>
        <v>307872.68672169605</v>
      </c>
      <c r="AA396" s="291">
        <f>IF(AA278="kW",SUMPRODUCT(N279:N382,Q279:Q382,AA279:AA382),SUMPRODUCT(F279:F382,AA279:AA382))</f>
        <v>394.94218884929518</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165051.74027220067</v>
      </c>
      <c r="Z397" s="291">
        <f>SUMPRODUCT(G279:G382,Z279:Z382)</f>
        <v>245529.11231188205</v>
      </c>
      <c r="AA397" s="291">
        <f>IF(AA278="kW",SUMPRODUCT(N279:N382,R279:R382,AA279:AA382),SUMPRODUCT(G279:G382,AA279:AA382))</f>
        <v>394.94218884929518</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152136.00964980488</v>
      </c>
      <c r="Z398" s="291">
        <f>SUMPRODUCT(H279:H382,Z279:Z382)</f>
        <v>203207.44713140704</v>
      </c>
      <c r="AA398" s="291">
        <f>IF(AA278="kW",SUMPRODUCT(N279:N382,S279:S382,AA279:AA382),SUMPRODUCT(H279:H382,AA279:AA382))</f>
        <v>394.66369332285171</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143244.77570801703</v>
      </c>
      <c r="Z399" s="291">
        <f>SUMPRODUCT(I279:I382,Z279:Z382)</f>
        <v>201929.42450338762</v>
      </c>
      <c r="AA399" s="291">
        <f>IF(AA278="kW",SUMPRODUCT(N279:N382,T279:T382,AA279:AA382),SUMPRODUCT(I279:I382,AA279:AA382))</f>
        <v>390.88735709994171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143084.42582398403</v>
      </c>
      <c r="Z400" s="291">
        <f>SUMPRODUCT(J279:J382,Z279:Z382)</f>
        <v>201929.42450338762</v>
      </c>
      <c r="AA400" s="291">
        <f>IF(AA278="kW",SUMPRODUCT(N279:N382,U279:U382,AA279:AA382),SUMPRODUCT(J279:J382,AA279:AA382))</f>
        <v>390.88735709994171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141886.04737342801</v>
      </c>
      <c r="Z401" s="326">
        <f>SUMPRODUCT(K279:K382,Z279:Z382)</f>
        <v>199638.08642659633</v>
      </c>
      <c r="AA401" s="326">
        <f>IF(AA278="kW",SUMPRODUCT(N279:N382,V279:V382,AA279:AA382),SUMPRODUCT(K279:K382,AA279:AA382))</f>
        <v>385.48593488738737</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587</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6" t="s">
        <v>521</v>
      </c>
      <c r="F404" s="586"/>
      <c r="O404" s="281"/>
      <c r="Y404" s="270"/>
      <c r="Z404" s="267"/>
      <c r="AA404" s="267"/>
      <c r="AB404" s="267"/>
      <c r="AC404" s="267"/>
      <c r="AD404" s="267"/>
      <c r="AE404" s="267"/>
      <c r="AF404" s="267"/>
      <c r="AG404" s="267"/>
      <c r="AH404" s="267"/>
      <c r="AI404" s="267"/>
      <c r="AJ404" s="267"/>
      <c r="AK404" s="267"/>
      <c r="AL404" s="267"/>
      <c r="AM404" s="282"/>
    </row>
    <row r="405" spans="1:40" ht="36" customHeight="1">
      <c r="B405" s="823" t="s">
        <v>211</v>
      </c>
      <c r="C405" s="825" t="s">
        <v>33</v>
      </c>
      <c r="D405" s="284" t="s">
        <v>422</v>
      </c>
      <c r="E405" s="827" t="s">
        <v>209</v>
      </c>
      <c r="F405" s="828"/>
      <c r="G405" s="828"/>
      <c r="H405" s="828"/>
      <c r="I405" s="828"/>
      <c r="J405" s="828"/>
      <c r="K405" s="828"/>
      <c r="L405" s="828"/>
      <c r="M405" s="829"/>
      <c r="N405" s="833" t="s">
        <v>213</v>
      </c>
      <c r="O405" s="284" t="s">
        <v>423</v>
      </c>
      <c r="P405" s="827" t="s">
        <v>212</v>
      </c>
      <c r="Q405" s="828"/>
      <c r="R405" s="828"/>
      <c r="S405" s="828"/>
      <c r="T405" s="828"/>
      <c r="U405" s="828"/>
      <c r="V405" s="828"/>
      <c r="W405" s="828"/>
      <c r="X405" s="829"/>
      <c r="Y405" s="830" t="s">
        <v>243</v>
      </c>
      <c r="Z405" s="831"/>
      <c r="AA405" s="831"/>
      <c r="AB405" s="831"/>
      <c r="AC405" s="831"/>
      <c r="AD405" s="831"/>
      <c r="AE405" s="831"/>
      <c r="AF405" s="831"/>
      <c r="AG405" s="831"/>
      <c r="AH405" s="831"/>
      <c r="AI405" s="831"/>
      <c r="AJ405" s="831"/>
      <c r="AK405" s="831"/>
      <c r="AL405" s="831"/>
      <c r="AM405" s="832"/>
    </row>
    <row r="406" spans="1:40" ht="45.75" customHeight="1">
      <c r="B406" s="824"/>
      <c r="C406" s="826"/>
      <c r="D406" s="285">
        <v>2014</v>
      </c>
      <c r="E406" s="285">
        <v>2015</v>
      </c>
      <c r="F406" s="285">
        <v>2016</v>
      </c>
      <c r="G406" s="285">
        <v>2017</v>
      </c>
      <c r="H406" s="285">
        <v>2018</v>
      </c>
      <c r="I406" s="285">
        <v>2019</v>
      </c>
      <c r="J406" s="285">
        <v>2020</v>
      </c>
      <c r="K406" s="285">
        <v>2021</v>
      </c>
      <c r="L406" s="285">
        <v>2022</v>
      </c>
      <c r="M406" s="285">
        <v>2023</v>
      </c>
      <c r="N406" s="83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to 4,999 kW</v>
      </c>
      <c r="AB406" s="285" t="str">
        <f>'1.  LRAMVA Summary'!G52</f>
        <v>USL</v>
      </c>
      <c r="AC406" s="285" t="str">
        <f>'1.  LRAMVA Summary'!H52</f>
        <v>Sentinel Lighting</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8"/>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7">
        <v>1</v>
      </c>
      <c r="B408" s="294" t="s">
        <v>1</v>
      </c>
      <c r="C408" s="291" t="s">
        <v>25</v>
      </c>
      <c r="D408" s="295">
        <v>10265.731647693687</v>
      </c>
      <c r="E408" s="295">
        <v>10265.731647693687</v>
      </c>
      <c r="F408" s="295">
        <v>10265.731647693687</v>
      </c>
      <c r="G408" s="295">
        <v>10265.731647693687</v>
      </c>
      <c r="H408" s="295">
        <v>5723.5283823952404</v>
      </c>
      <c r="I408" s="295">
        <v>0</v>
      </c>
      <c r="J408" s="295">
        <v>0</v>
      </c>
      <c r="K408" s="295">
        <v>0</v>
      </c>
      <c r="L408" s="295">
        <v>0</v>
      </c>
      <c r="M408" s="295">
        <v>0</v>
      </c>
      <c r="N408" s="291"/>
      <c r="O408" s="295">
        <v>1.4684803751494266</v>
      </c>
      <c r="P408" s="295">
        <v>1.4684803751494266</v>
      </c>
      <c r="Q408" s="295">
        <v>1.4684803751494266</v>
      </c>
      <c r="R408" s="295">
        <v>1.4684803751494266</v>
      </c>
      <c r="S408" s="295">
        <v>0.84115349840206022</v>
      </c>
      <c r="T408" s="295">
        <v>0</v>
      </c>
      <c r="U408" s="295">
        <v>0</v>
      </c>
      <c r="V408" s="295">
        <v>0</v>
      </c>
      <c r="W408" s="295">
        <v>0</v>
      </c>
      <c r="X408" s="295">
        <v>0</v>
      </c>
      <c r="Y408" s="468">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6"/>
      <c r="O409" s="295"/>
      <c r="P409" s="295"/>
      <c r="Q409" s="295"/>
      <c r="R409" s="295"/>
      <c r="S409" s="295"/>
      <c r="T409" s="295"/>
      <c r="U409" s="295"/>
      <c r="V409" s="295"/>
      <c r="W409" s="295"/>
      <c r="X409" s="295"/>
      <c r="Y409" s="411">
        <f>Y408</f>
        <v>1</v>
      </c>
      <c r="Z409" s="411">
        <f>Z408</f>
        <v>0</v>
      </c>
      <c r="AA409" s="411">
        <f t="shared" ref="AA409:AL409" si="120">AA408</f>
        <v>0</v>
      </c>
      <c r="AB409" s="411">
        <f t="shared" si="120"/>
        <v>0</v>
      </c>
      <c r="AC409" s="411">
        <f t="shared" si="120"/>
        <v>0</v>
      </c>
      <c r="AD409" s="411">
        <f t="shared" si="120"/>
        <v>0</v>
      </c>
      <c r="AE409" s="411">
        <f t="shared" si="120"/>
        <v>0</v>
      </c>
      <c r="AF409" s="411">
        <f t="shared" si="120"/>
        <v>0</v>
      </c>
      <c r="AG409" s="411">
        <f t="shared" si="120"/>
        <v>0</v>
      </c>
      <c r="AH409" s="411">
        <f t="shared" si="120"/>
        <v>0</v>
      </c>
      <c r="AI409" s="411">
        <f t="shared" si="120"/>
        <v>0</v>
      </c>
      <c r="AJ409" s="411">
        <f t="shared" si="120"/>
        <v>0</v>
      </c>
      <c r="AK409" s="411">
        <f t="shared" si="120"/>
        <v>0</v>
      </c>
      <c r="AL409" s="411">
        <f t="shared" si="120"/>
        <v>0</v>
      </c>
      <c r="AM409" s="297"/>
    </row>
    <row r="410" spans="1:40" ht="15.75" outlineLevel="1">
      <c r="A410" s="509"/>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7">
        <v>2</v>
      </c>
      <c r="B411" s="294" t="s">
        <v>2</v>
      </c>
      <c r="C411" s="291" t="s">
        <v>25</v>
      </c>
      <c r="D411" s="295">
        <v>8127.6773149999999</v>
      </c>
      <c r="E411" s="295">
        <v>8127.6773149999999</v>
      </c>
      <c r="F411" s="295">
        <v>8127.6773149999999</v>
      </c>
      <c r="G411" s="295">
        <v>8127.6773149999999</v>
      </c>
      <c r="H411" s="295">
        <v>0</v>
      </c>
      <c r="I411" s="295">
        <v>0</v>
      </c>
      <c r="J411" s="295">
        <v>0</v>
      </c>
      <c r="K411" s="295">
        <v>0</v>
      </c>
      <c r="L411" s="295">
        <v>0</v>
      </c>
      <c r="M411" s="295">
        <v>0</v>
      </c>
      <c r="N411" s="291"/>
      <c r="O411" s="295">
        <v>4.558270179</v>
      </c>
      <c r="P411" s="295">
        <v>4.558270179</v>
      </c>
      <c r="Q411" s="295">
        <v>4.558270179</v>
      </c>
      <c r="R411" s="295">
        <v>4.558270179</v>
      </c>
      <c r="S411" s="295">
        <v>0</v>
      </c>
      <c r="T411" s="295">
        <v>0</v>
      </c>
      <c r="U411" s="295">
        <v>0</v>
      </c>
      <c r="V411" s="295">
        <v>0</v>
      </c>
      <c r="W411" s="295">
        <v>0</v>
      </c>
      <c r="X411" s="295">
        <v>0</v>
      </c>
      <c r="Y411" s="468">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6"/>
      <c r="O412" s="295"/>
      <c r="P412" s="295"/>
      <c r="Q412" s="295"/>
      <c r="R412" s="295"/>
      <c r="S412" s="295"/>
      <c r="T412" s="295"/>
      <c r="U412" s="295"/>
      <c r="V412" s="295"/>
      <c r="W412" s="295"/>
      <c r="X412" s="295"/>
      <c r="Y412" s="411">
        <f>Y411</f>
        <v>1</v>
      </c>
      <c r="Z412" s="411">
        <f>Z411</f>
        <v>0</v>
      </c>
      <c r="AA412" s="411">
        <f t="shared" ref="AA412:AL412" si="121">AA411</f>
        <v>0</v>
      </c>
      <c r="AB412" s="411">
        <f t="shared" si="121"/>
        <v>0</v>
      </c>
      <c r="AC412" s="411">
        <f t="shared" si="121"/>
        <v>0</v>
      </c>
      <c r="AD412" s="411">
        <f t="shared" si="121"/>
        <v>0</v>
      </c>
      <c r="AE412" s="411">
        <f t="shared" si="121"/>
        <v>0</v>
      </c>
      <c r="AF412" s="411">
        <f t="shared" si="121"/>
        <v>0</v>
      </c>
      <c r="AG412" s="411">
        <f t="shared" si="121"/>
        <v>0</v>
      </c>
      <c r="AH412" s="411">
        <f t="shared" si="121"/>
        <v>0</v>
      </c>
      <c r="AI412" s="411">
        <f t="shared" si="121"/>
        <v>0</v>
      </c>
      <c r="AJ412" s="411">
        <f t="shared" si="121"/>
        <v>0</v>
      </c>
      <c r="AK412" s="411">
        <f t="shared" si="121"/>
        <v>0</v>
      </c>
      <c r="AL412" s="411">
        <f t="shared" si="121"/>
        <v>0</v>
      </c>
      <c r="AM412" s="297"/>
    </row>
    <row r="413" spans="1:40" ht="15.75" outlineLevel="1">
      <c r="A413" s="509"/>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7">
        <v>3</v>
      </c>
      <c r="B414" s="294" t="s">
        <v>3</v>
      </c>
      <c r="C414" s="291" t="s">
        <v>25</v>
      </c>
      <c r="D414" s="295">
        <v>110683.18275400001</v>
      </c>
      <c r="E414" s="295">
        <v>110683.18275400001</v>
      </c>
      <c r="F414" s="295">
        <v>110683.18275400001</v>
      </c>
      <c r="G414" s="295">
        <v>110683.18275400001</v>
      </c>
      <c r="H414" s="295">
        <v>110683.18275400001</v>
      </c>
      <c r="I414" s="295">
        <v>110683.18275400001</v>
      </c>
      <c r="J414" s="295">
        <v>110683.18275400001</v>
      </c>
      <c r="K414" s="295">
        <v>110683.18275400001</v>
      </c>
      <c r="L414" s="295">
        <v>110683.18275400001</v>
      </c>
      <c r="M414" s="295">
        <v>110683.18275400001</v>
      </c>
      <c r="N414" s="291"/>
      <c r="O414" s="295">
        <v>58.499662860000001</v>
      </c>
      <c r="P414" s="295">
        <v>58.499662860000001</v>
      </c>
      <c r="Q414" s="295">
        <v>58.499662860000001</v>
      </c>
      <c r="R414" s="295">
        <v>58.499662860000001</v>
      </c>
      <c r="S414" s="295">
        <v>58.499662860000001</v>
      </c>
      <c r="T414" s="295">
        <v>58.499662860000001</v>
      </c>
      <c r="U414" s="295">
        <v>58.499662860000001</v>
      </c>
      <c r="V414" s="295">
        <v>58.499662860000001</v>
      </c>
      <c r="W414" s="295">
        <v>58.499662860000001</v>
      </c>
      <c r="X414" s="295">
        <v>58.499662860000001</v>
      </c>
      <c r="Y414" s="468">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6"/>
      <c r="O415" s="295"/>
      <c r="P415" s="295"/>
      <c r="Q415" s="295"/>
      <c r="R415" s="295"/>
      <c r="S415" s="295"/>
      <c r="T415" s="295"/>
      <c r="U415" s="295"/>
      <c r="V415" s="295"/>
      <c r="W415" s="295"/>
      <c r="X415" s="295"/>
      <c r="Y415" s="411">
        <f>Y414</f>
        <v>1</v>
      </c>
      <c r="Z415" s="411">
        <f>Z414</f>
        <v>0</v>
      </c>
      <c r="AA415" s="411">
        <f t="shared" ref="AA415:AL415" si="122">AA414</f>
        <v>0</v>
      </c>
      <c r="AB415" s="411">
        <f t="shared" si="122"/>
        <v>0</v>
      </c>
      <c r="AC415" s="411">
        <f t="shared" si="122"/>
        <v>0</v>
      </c>
      <c r="AD415" s="411">
        <f t="shared" si="122"/>
        <v>0</v>
      </c>
      <c r="AE415" s="411">
        <f t="shared" si="122"/>
        <v>0</v>
      </c>
      <c r="AF415" s="411">
        <f t="shared" si="122"/>
        <v>0</v>
      </c>
      <c r="AG415" s="411">
        <f t="shared" si="122"/>
        <v>0</v>
      </c>
      <c r="AH415" s="411">
        <f t="shared" si="122"/>
        <v>0</v>
      </c>
      <c r="AI415" s="411">
        <f t="shared" si="122"/>
        <v>0</v>
      </c>
      <c r="AJ415" s="411">
        <f t="shared" si="122"/>
        <v>0</v>
      </c>
      <c r="AK415" s="411">
        <f t="shared" si="122"/>
        <v>0</v>
      </c>
      <c r="AL415" s="411">
        <f t="shared" si="122"/>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7">
        <v>4</v>
      </c>
      <c r="B417" s="294" t="s">
        <v>4</v>
      </c>
      <c r="C417" s="291" t="s">
        <v>25</v>
      </c>
      <c r="D417" s="295">
        <v>91280.977910000001</v>
      </c>
      <c r="E417" s="295">
        <v>86939.280989999999</v>
      </c>
      <c r="F417" s="295">
        <v>84774.952940000003</v>
      </c>
      <c r="G417" s="295">
        <v>84774.952940000003</v>
      </c>
      <c r="H417" s="295">
        <v>84774.952940000003</v>
      </c>
      <c r="I417" s="295">
        <v>84774.952940000003</v>
      </c>
      <c r="J417" s="295">
        <v>84774.952940000003</v>
      </c>
      <c r="K417" s="295">
        <v>84670.747799999997</v>
      </c>
      <c r="L417" s="295">
        <v>84670.747799999997</v>
      </c>
      <c r="M417" s="295">
        <v>76152.818310000002</v>
      </c>
      <c r="N417" s="291"/>
      <c r="O417" s="295">
        <v>7.9107912210000002</v>
      </c>
      <c r="P417" s="295">
        <v>7.6104797189999998</v>
      </c>
      <c r="Q417" s="295">
        <v>7.4620614329999997</v>
      </c>
      <c r="R417" s="295">
        <v>7.4620614329999997</v>
      </c>
      <c r="S417" s="295">
        <v>7.4620614329999997</v>
      </c>
      <c r="T417" s="295">
        <v>7.4620614329999997</v>
      </c>
      <c r="U417" s="295">
        <v>7.4620614329999997</v>
      </c>
      <c r="V417" s="295">
        <v>7.450165868</v>
      </c>
      <c r="W417" s="295">
        <v>7.450165868</v>
      </c>
      <c r="X417" s="295">
        <v>6.910487549</v>
      </c>
      <c r="Y417" s="468">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6"/>
      <c r="O418" s="295"/>
      <c r="P418" s="295"/>
      <c r="Q418" s="295"/>
      <c r="R418" s="295"/>
      <c r="S418" s="295"/>
      <c r="T418" s="295"/>
      <c r="U418" s="295"/>
      <c r="V418" s="295"/>
      <c r="W418" s="295"/>
      <c r="X418" s="295"/>
      <c r="Y418" s="411">
        <f>Y417</f>
        <v>1</v>
      </c>
      <c r="Z418" s="411">
        <f>Z417</f>
        <v>0</v>
      </c>
      <c r="AA418" s="411">
        <f t="shared" ref="AA418:AL418" si="123">AA417</f>
        <v>0</v>
      </c>
      <c r="AB418" s="411">
        <f t="shared" si="123"/>
        <v>0</v>
      </c>
      <c r="AC418" s="411">
        <f t="shared" si="123"/>
        <v>0</v>
      </c>
      <c r="AD418" s="411">
        <f t="shared" si="123"/>
        <v>0</v>
      </c>
      <c r="AE418" s="411">
        <f t="shared" si="123"/>
        <v>0</v>
      </c>
      <c r="AF418" s="411">
        <f t="shared" si="123"/>
        <v>0</v>
      </c>
      <c r="AG418" s="411">
        <f t="shared" si="123"/>
        <v>0</v>
      </c>
      <c r="AH418" s="411">
        <f t="shared" si="123"/>
        <v>0</v>
      </c>
      <c r="AI418" s="411">
        <f t="shared" si="123"/>
        <v>0</v>
      </c>
      <c r="AJ418" s="411">
        <f t="shared" si="123"/>
        <v>0</v>
      </c>
      <c r="AK418" s="411">
        <f t="shared" si="123"/>
        <v>0</v>
      </c>
      <c r="AL418" s="411">
        <f t="shared" si="123"/>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7">
        <v>5</v>
      </c>
      <c r="B420" s="294" t="s">
        <v>5</v>
      </c>
      <c r="C420" s="291" t="s">
        <v>25</v>
      </c>
      <c r="D420" s="295">
        <v>260571.01849999998</v>
      </c>
      <c r="E420" s="295">
        <v>226042.606</v>
      </c>
      <c r="F420" s="295">
        <v>208048.30929999999</v>
      </c>
      <c r="G420" s="295">
        <v>208048.30929999999</v>
      </c>
      <c r="H420" s="295">
        <v>208048.30929999999</v>
      </c>
      <c r="I420" s="295">
        <v>208048.30929999999</v>
      </c>
      <c r="J420" s="295">
        <v>208048.30929999999</v>
      </c>
      <c r="K420" s="295">
        <v>207958.18590000001</v>
      </c>
      <c r="L420" s="295">
        <v>207958.18590000001</v>
      </c>
      <c r="M420" s="295">
        <v>193412.66639999999</v>
      </c>
      <c r="N420" s="291"/>
      <c r="O420" s="295">
        <v>17.053147129999999</v>
      </c>
      <c r="P420" s="295">
        <v>14.88554665</v>
      </c>
      <c r="Q420" s="295">
        <v>13.7559133</v>
      </c>
      <c r="R420" s="295">
        <v>13.7559133</v>
      </c>
      <c r="S420" s="295">
        <v>13.7559133</v>
      </c>
      <c r="T420" s="295">
        <v>13.7559133</v>
      </c>
      <c r="U420" s="295">
        <v>13.7559133</v>
      </c>
      <c r="V420" s="295">
        <v>13.74562525</v>
      </c>
      <c r="W420" s="295">
        <v>13.74562525</v>
      </c>
      <c r="X420" s="295">
        <v>12.832496819999999</v>
      </c>
      <c r="Y420" s="468">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6"/>
      <c r="O421" s="295"/>
      <c r="P421" s="295"/>
      <c r="Q421" s="295"/>
      <c r="R421" s="295"/>
      <c r="S421" s="295"/>
      <c r="T421" s="295"/>
      <c r="U421" s="295"/>
      <c r="V421" s="295"/>
      <c r="W421" s="295"/>
      <c r="X421" s="295"/>
      <c r="Y421" s="411">
        <f>Y420</f>
        <v>1</v>
      </c>
      <c r="Z421" s="411">
        <f>Z420</f>
        <v>0</v>
      </c>
      <c r="AA421" s="411">
        <f t="shared" ref="AA421:AL421" si="124">AA420</f>
        <v>0</v>
      </c>
      <c r="AB421" s="411">
        <f t="shared" si="124"/>
        <v>0</v>
      </c>
      <c r="AC421" s="411">
        <f t="shared" si="124"/>
        <v>0</v>
      </c>
      <c r="AD421" s="411">
        <f t="shared" si="124"/>
        <v>0</v>
      </c>
      <c r="AE421" s="411">
        <f t="shared" si="124"/>
        <v>0</v>
      </c>
      <c r="AF421" s="411">
        <f t="shared" si="124"/>
        <v>0</v>
      </c>
      <c r="AG421" s="411">
        <f t="shared" si="124"/>
        <v>0</v>
      </c>
      <c r="AH421" s="411">
        <f t="shared" si="124"/>
        <v>0</v>
      </c>
      <c r="AI421" s="411">
        <f t="shared" si="124"/>
        <v>0</v>
      </c>
      <c r="AJ421" s="411">
        <f t="shared" si="124"/>
        <v>0</v>
      </c>
      <c r="AK421" s="411">
        <f t="shared" si="124"/>
        <v>0</v>
      </c>
      <c r="AL421" s="411">
        <f t="shared" si="124"/>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7">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6"/>
      <c r="O424" s="295"/>
      <c r="P424" s="295"/>
      <c r="Q424" s="295"/>
      <c r="R424" s="295"/>
      <c r="S424" s="295"/>
      <c r="T424" s="295"/>
      <c r="U424" s="295"/>
      <c r="V424" s="295"/>
      <c r="W424" s="295"/>
      <c r="X424" s="295"/>
      <c r="Y424" s="411">
        <f>Y423</f>
        <v>0</v>
      </c>
      <c r="Z424" s="411">
        <f>Z423</f>
        <v>0</v>
      </c>
      <c r="AA424" s="411">
        <f t="shared" ref="AA424:AL424" si="125">AA423</f>
        <v>0</v>
      </c>
      <c r="AB424" s="411">
        <f t="shared" si="125"/>
        <v>0</v>
      </c>
      <c r="AC424" s="411">
        <f t="shared" si="125"/>
        <v>0</v>
      </c>
      <c r="AD424" s="411">
        <f t="shared" si="125"/>
        <v>0</v>
      </c>
      <c r="AE424" s="411">
        <f t="shared" si="125"/>
        <v>0</v>
      </c>
      <c r="AF424" s="411">
        <f t="shared" si="125"/>
        <v>0</v>
      </c>
      <c r="AG424" s="411">
        <f t="shared" si="125"/>
        <v>0</v>
      </c>
      <c r="AH424" s="411">
        <f t="shared" si="125"/>
        <v>0</v>
      </c>
      <c r="AI424" s="411">
        <f t="shared" si="125"/>
        <v>0</v>
      </c>
      <c r="AJ424" s="411">
        <f t="shared" si="125"/>
        <v>0</v>
      </c>
      <c r="AK424" s="411">
        <f t="shared" si="125"/>
        <v>0</v>
      </c>
      <c r="AL424" s="411">
        <f t="shared" si="125"/>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7">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6">AA426</f>
        <v>0</v>
      </c>
      <c r="AB427" s="411">
        <f t="shared" si="126"/>
        <v>0</v>
      </c>
      <c r="AC427" s="411">
        <f t="shared" si="126"/>
        <v>0</v>
      </c>
      <c r="AD427" s="411">
        <f t="shared" si="126"/>
        <v>0</v>
      </c>
      <c r="AE427" s="411">
        <f t="shared" si="126"/>
        <v>0</v>
      </c>
      <c r="AF427" s="411">
        <f t="shared" si="126"/>
        <v>0</v>
      </c>
      <c r="AG427" s="411">
        <f t="shared" si="126"/>
        <v>0</v>
      </c>
      <c r="AH427" s="411">
        <f t="shared" si="126"/>
        <v>0</v>
      </c>
      <c r="AI427" s="411">
        <f t="shared" si="126"/>
        <v>0</v>
      </c>
      <c r="AJ427" s="411">
        <f t="shared" si="126"/>
        <v>0</v>
      </c>
      <c r="AK427" s="411">
        <f t="shared" si="126"/>
        <v>0</v>
      </c>
      <c r="AL427" s="411">
        <f t="shared" si="126"/>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7">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7"/>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7">AA429</f>
        <v>0</v>
      </c>
      <c r="AB430" s="411">
        <f t="shared" si="127"/>
        <v>0</v>
      </c>
      <c r="AC430" s="411">
        <f t="shared" si="127"/>
        <v>0</v>
      </c>
      <c r="AD430" s="411">
        <f t="shared" si="127"/>
        <v>0</v>
      </c>
      <c r="AE430" s="411">
        <f t="shared" si="127"/>
        <v>0</v>
      </c>
      <c r="AF430" s="411">
        <f t="shared" si="127"/>
        <v>0</v>
      </c>
      <c r="AG430" s="411">
        <f t="shared" si="127"/>
        <v>0</v>
      </c>
      <c r="AH430" s="411">
        <f t="shared" si="127"/>
        <v>0</v>
      </c>
      <c r="AI430" s="411">
        <f t="shared" si="127"/>
        <v>0</v>
      </c>
      <c r="AJ430" s="411">
        <f t="shared" si="127"/>
        <v>0</v>
      </c>
      <c r="AK430" s="411">
        <f t="shared" si="127"/>
        <v>0</v>
      </c>
      <c r="AL430" s="411">
        <f t="shared" si="127"/>
        <v>0</v>
      </c>
      <c r="AM430" s="297"/>
    </row>
    <row r="431" spans="1:39" s="283" customFormat="1" ht="15" outlineLevel="1">
      <c r="A431" s="507"/>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7">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8">AA432</f>
        <v>0</v>
      </c>
      <c r="AB433" s="411">
        <f t="shared" si="128"/>
        <v>0</v>
      </c>
      <c r="AC433" s="411">
        <f t="shared" si="128"/>
        <v>0</v>
      </c>
      <c r="AD433" s="411">
        <f t="shared" si="128"/>
        <v>0</v>
      </c>
      <c r="AE433" s="411">
        <f t="shared" si="128"/>
        <v>0</v>
      </c>
      <c r="AF433" s="411">
        <f t="shared" si="128"/>
        <v>0</v>
      </c>
      <c r="AG433" s="411">
        <f t="shared" si="128"/>
        <v>0</v>
      </c>
      <c r="AH433" s="411">
        <f t="shared" si="128"/>
        <v>0</v>
      </c>
      <c r="AI433" s="411">
        <f t="shared" si="128"/>
        <v>0</v>
      </c>
      <c r="AJ433" s="411">
        <f t="shared" si="128"/>
        <v>0</v>
      </c>
      <c r="AK433" s="411">
        <f t="shared" si="128"/>
        <v>0</v>
      </c>
      <c r="AL433" s="411">
        <f t="shared" si="128"/>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8"/>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7">
        <v>10</v>
      </c>
      <c r="B436" s="310" t="s">
        <v>22</v>
      </c>
      <c r="C436" s="291" t="s">
        <v>25</v>
      </c>
      <c r="D436" s="295">
        <v>914050.60369999998</v>
      </c>
      <c r="E436" s="295">
        <v>914050.60369999998</v>
      </c>
      <c r="F436" s="295">
        <v>914050.60369999998</v>
      </c>
      <c r="G436" s="295">
        <v>910072.56389999995</v>
      </c>
      <c r="H436" s="295">
        <v>910072.56389999995</v>
      </c>
      <c r="I436" s="295">
        <v>910072.56389999995</v>
      </c>
      <c r="J436" s="295">
        <v>868037.90579999995</v>
      </c>
      <c r="K436" s="295">
        <v>868037.90579999995</v>
      </c>
      <c r="L436" s="295">
        <v>841671.18590000004</v>
      </c>
      <c r="M436" s="295">
        <v>662128.16940000001</v>
      </c>
      <c r="N436" s="295">
        <v>12</v>
      </c>
      <c r="O436" s="295">
        <v>132.89093690000001</v>
      </c>
      <c r="P436" s="295">
        <v>132.89093690000001</v>
      </c>
      <c r="Q436" s="295">
        <v>132.89093690000001</v>
      </c>
      <c r="R436" s="295">
        <v>131.75825639999999</v>
      </c>
      <c r="S436" s="295">
        <v>131.75825639999999</v>
      </c>
      <c r="T436" s="295">
        <v>131.75825639999999</v>
      </c>
      <c r="U436" s="295">
        <v>126.43325660000002</v>
      </c>
      <c r="V436" s="295">
        <v>126.43325660000002</v>
      </c>
      <c r="W436" s="295">
        <v>120.43740560000001</v>
      </c>
      <c r="X436" s="295">
        <v>97.87812031</v>
      </c>
      <c r="Y436" s="415"/>
      <c r="Z436" s="467">
        <v>0.1773367640758855</v>
      </c>
      <c r="AA436" s="467">
        <v>0.8226632359241145</v>
      </c>
      <c r="AB436" s="467"/>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0.1773367640758855</v>
      </c>
      <c r="AA437" s="411">
        <f t="shared" ref="AA437:AL437" si="129">AA436</f>
        <v>0.8226632359241145</v>
      </c>
      <c r="AB437" s="411">
        <f t="shared" si="129"/>
        <v>0</v>
      </c>
      <c r="AC437" s="411">
        <f t="shared" si="129"/>
        <v>0</v>
      </c>
      <c r="AD437" s="411">
        <f t="shared" si="129"/>
        <v>0</v>
      </c>
      <c r="AE437" s="411">
        <f t="shared" si="129"/>
        <v>0</v>
      </c>
      <c r="AF437" s="411">
        <f t="shared" si="129"/>
        <v>0</v>
      </c>
      <c r="AG437" s="411">
        <f t="shared" si="129"/>
        <v>0</v>
      </c>
      <c r="AH437" s="411">
        <f t="shared" si="129"/>
        <v>0</v>
      </c>
      <c r="AI437" s="411">
        <f t="shared" si="129"/>
        <v>0</v>
      </c>
      <c r="AJ437" s="411">
        <f t="shared" si="129"/>
        <v>0</v>
      </c>
      <c r="AK437" s="411">
        <f t="shared" si="129"/>
        <v>0</v>
      </c>
      <c r="AL437" s="411">
        <f t="shared" si="129"/>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7">
        <v>11</v>
      </c>
      <c r="B439" s="314" t="s">
        <v>21</v>
      </c>
      <c r="C439" s="291" t="s">
        <v>25</v>
      </c>
      <c r="D439" s="295">
        <v>553092.21490000002</v>
      </c>
      <c r="E439" s="295">
        <v>536110.79830000002</v>
      </c>
      <c r="F439" s="295">
        <v>452859.88949999999</v>
      </c>
      <c r="G439" s="295">
        <v>354089.58429999999</v>
      </c>
      <c r="H439" s="295">
        <v>354089.58429999999</v>
      </c>
      <c r="I439" s="295">
        <v>354089.58429999999</v>
      </c>
      <c r="J439" s="295">
        <v>354089.58429999999</v>
      </c>
      <c r="K439" s="295">
        <v>354089.58429999999</v>
      </c>
      <c r="L439" s="295">
        <v>354089.58429999999</v>
      </c>
      <c r="M439" s="295">
        <v>354089.58429999999</v>
      </c>
      <c r="N439" s="295">
        <v>12</v>
      </c>
      <c r="O439" s="295">
        <v>149.93177</v>
      </c>
      <c r="P439" s="295">
        <v>145.52968659999999</v>
      </c>
      <c r="Q439" s="295">
        <v>124.482201</v>
      </c>
      <c r="R439" s="295">
        <v>93.102656199999998</v>
      </c>
      <c r="S439" s="295">
        <v>93.102656199999998</v>
      </c>
      <c r="T439" s="295">
        <v>93.102656199999998</v>
      </c>
      <c r="U439" s="295">
        <v>93.102656199999998</v>
      </c>
      <c r="V439" s="295">
        <v>93.102656199999998</v>
      </c>
      <c r="W439" s="295">
        <v>93.102656199999998</v>
      </c>
      <c r="X439" s="295">
        <v>93.102656199999998</v>
      </c>
      <c r="Y439" s="415"/>
      <c r="Z439" s="467">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0">AA439</f>
        <v>0</v>
      </c>
      <c r="AB440" s="411">
        <f t="shared" si="130"/>
        <v>0</v>
      </c>
      <c r="AC440" s="411">
        <f t="shared" si="130"/>
        <v>0</v>
      </c>
      <c r="AD440" s="411">
        <f t="shared" si="130"/>
        <v>0</v>
      </c>
      <c r="AE440" s="411">
        <f t="shared" si="130"/>
        <v>0</v>
      </c>
      <c r="AF440" s="411">
        <f t="shared" si="130"/>
        <v>0</v>
      </c>
      <c r="AG440" s="411">
        <f t="shared" si="130"/>
        <v>0</v>
      </c>
      <c r="AH440" s="411">
        <f t="shared" si="130"/>
        <v>0</v>
      </c>
      <c r="AI440" s="411">
        <f t="shared" si="130"/>
        <v>0</v>
      </c>
      <c r="AJ440" s="411">
        <f t="shared" si="130"/>
        <v>0</v>
      </c>
      <c r="AK440" s="411">
        <f t="shared" si="130"/>
        <v>0</v>
      </c>
      <c r="AL440" s="411">
        <f t="shared" si="130"/>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7">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7"/>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1">AB442</f>
        <v>0</v>
      </c>
      <c r="AC443" s="411">
        <f t="shared" si="131"/>
        <v>0</v>
      </c>
      <c r="AD443" s="411">
        <f t="shared" si="131"/>
        <v>0</v>
      </c>
      <c r="AE443" s="411">
        <f t="shared" si="131"/>
        <v>0</v>
      </c>
      <c r="AF443" s="411">
        <f t="shared" si="131"/>
        <v>0</v>
      </c>
      <c r="AG443" s="411">
        <f t="shared" si="131"/>
        <v>0</v>
      </c>
      <c r="AH443" s="411">
        <f t="shared" si="131"/>
        <v>0</v>
      </c>
      <c r="AI443" s="411">
        <f t="shared" si="131"/>
        <v>0</v>
      </c>
      <c r="AJ443" s="411">
        <f t="shared" si="131"/>
        <v>0</v>
      </c>
      <c r="AK443" s="411">
        <f t="shared" si="131"/>
        <v>0</v>
      </c>
      <c r="AL443" s="411">
        <f t="shared" si="131"/>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7">
        <v>13</v>
      </c>
      <c r="B445" s="314" t="s">
        <v>24</v>
      </c>
      <c r="C445" s="291" t="s">
        <v>25</v>
      </c>
      <c r="D445" s="295">
        <v>53941.155890000002</v>
      </c>
      <c r="E445" s="295">
        <v>53941.155890000002</v>
      </c>
      <c r="F445" s="295">
        <v>53941.155890000002</v>
      </c>
      <c r="G445" s="295">
        <v>53941.155890000002</v>
      </c>
      <c r="H445" s="295">
        <v>53941.155890000002</v>
      </c>
      <c r="I445" s="295">
        <v>53941.155890000002</v>
      </c>
      <c r="J445" s="295">
        <v>53941.155890000002</v>
      </c>
      <c r="K445" s="295">
        <v>53941.155890000002</v>
      </c>
      <c r="L445" s="295">
        <v>53941.155890000002</v>
      </c>
      <c r="M445" s="295">
        <v>53941.155890000002</v>
      </c>
      <c r="N445" s="295">
        <v>12</v>
      </c>
      <c r="O445" s="295">
        <v>15.25353761</v>
      </c>
      <c r="P445" s="295">
        <v>15.25353761</v>
      </c>
      <c r="Q445" s="295">
        <v>15.25353761</v>
      </c>
      <c r="R445" s="295">
        <v>15.25353761</v>
      </c>
      <c r="S445" s="295">
        <v>15.25353761</v>
      </c>
      <c r="T445" s="295">
        <v>15.25353761</v>
      </c>
      <c r="U445" s="295">
        <v>15.25353761</v>
      </c>
      <c r="V445" s="295">
        <v>15.25353761</v>
      </c>
      <c r="W445" s="295">
        <v>15.25353761</v>
      </c>
      <c r="X445" s="295">
        <v>15.25353761</v>
      </c>
      <c r="Y445" s="415"/>
      <c r="Z445" s="415"/>
      <c r="AA445" s="415">
        <v>1</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1</v>
      </c>
      <c r="AB446" s="411">
        <f t="shared" ref="AB446:AL446" si="132">AB445</f>
        <v>0</v>
      </c>
      <c r="AC446" s="411">
        <f t="shared" si="132"/>
        <v>0</v>
      </c>
      <c r="AD446" s="411">
        <f t="shared" si="132"/>
        <v>0</v>
      </c>
      <c r="AE446" s="411">
        <f t="shared" si="132"/>
        <v>0</v>
      </c>
      <c r="AF446" s="411">
        <f t="shared" si="132"/>
        <v>0</v>
      </c>
      <c r="AG446" s="411">
        <f t="shared" si="132"/>
        <v>0</v>
      </c>
      <c r="AH446" s="411">
        <f t="shared" si="132"/>
        <v>0</v>
      </c>
      <c r="AI446" s="411">
        <f t="shared" si="132"/>
        <v>0</v>
      </c>
      <c r="AJ446" s="411">
        <f t="shared" si="132"/>
        <v>0</v>
      </c>
      <c r="AK446" s="411">
        <f t="shared" si="132"/>
        <v>0</v>
      </c>
      <c r="AL446" s="411">
        <f t="shared" si="132"/>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7">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7"/>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3">AA448</f>
        <v>0</v>
      </c>
      <c r="AB449" s="411">
        <f t="shared" si="133"/>
        <v>0</v>
      </c>
      <c r="AC449" s="411">
        <f t="shared" si="133"/>
        <v>0</v>
      </c>
      <c r="AD449" s="411">
        <f t="shared" si="133"/>
        <v>0</v>
      </c>
      <c r="AE449" s="411">
        <f t="shared" si="133"/>
        <v>0</v>
      </c>
      <c r="AF449" s="411">
        <f t="shared" si="133"/>
        <v>0</v>
      </c>
      <c r="AG449" s="411">
        <f t="shared" si="133"/>
        <v>0</v>
      </c>
      <c r="AH449" s="411">
        <f t="shared" si="133"/>
        <v>0</v>
      </c>
      <c r="AI449" s="411">
        <f t="shared" si="133"/>
        <v>0</v>
      </c>
      <c r="AJ449" s="411">
        <f t="shared" si="133"/>
        <v>0</v>
      </c>
      <c r="AK449" s="411">
        <f t="shared" si="133"/>
        <v>0</v>
      </c>
      <c r="AL449" s="411">
        <f t="shared" si="133"/>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7">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7"/>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4">AA451</f>
        <v>0</v>
      </c>
      <c r="AB452" s="411">
        <f t="shared" si="134"/>
        <v>0</v>
      </c>
      <c r="AC452" s="411">
        <f t="shared" si="134"/>
        <v>0</v>
      </c>
      <c r="AD452" s="411">
        <f t="shared" si="134"/>
        <v>0</v>
      </c>
      <c r="AE452" s="411">
        <f t="shared" si="134"/>
        <v>0</v>
      </c>
      <c r="AF452" s="411">
        <f t="shared" si="134"/>
        <v>0</v>
      </c>
      <c r="AG452" s="411">
        <f t="shared" si="134"/>
        <v>0</v>
      </c>
      <c r="AH452" s="411">
        <f t="shared" si="134"/>
        <v>0</v>
      </c>
      <c r="AI452" s="411">
        <f t="shared" si="134"/>
        <v>0</v>
      </c>
      <c r="AJ452" s="411">
        <f t="shared" si="134"/>
        <v>0</v>
      </c>
      <c r="AK452" s="411">
        <f t="shared" si="134"/>
        <v>0</v>
      </c>
      <c r="AL452" s="411">
        <f t="shared" si="134"/>
        <v>0</v>
      </c>
      <c r="AM452" s="311"/>
    </row>
    <row r="453" spans="1:39" s="283" customFormat="1" ht="15" outlineLevel="1">
      <c r="A453" s="507"/>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7">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7"/>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5">AA454</f>
        <v>0</v>
      </c>
      <c r="AB455" s="411">
        <f t="shared" si="135"/>
        <v>0</v>
      </c>
      <c r="AC455" s="411">
        <f t="shared" si="135"/>
        <v>0</v>
      </c>
      <c r="AD455" s="411">
        <f t="shared" si="135"/>
        <v>0</v>
      </c>
      <c r="AE455" s="411">
        <f t="shared" si="135"/>
        <v>0</v>
      </c>
      <c r="AF455" s="411">
        <f t="shared" si="135"/>
        <v>0</v>
      </c>
      <c r="AG455" s="411">
        <f t="shared" si="135"/>
        <v>0</v>
      </c>
      <c r="AH455" s="411">
        <f t="shared" si="135"/>
        <v>0</v>
      </c>
      <c r="AI455" s="411">
        <f t="shared" si="135"/>
        <v>0</v>
      </c>
      <c r="AJ455" s="411">
        <f t="shared" si="135"/>
        <v>0</v>
      </c>
      <c r="AK455" s="411">
        <f t="shared" si="135"/>
        <v>0</v>
      </c>
      <c r="AL455" s="411">
        <f t="shared" si="135"/>
        <v>0</v>
      </c>
      <c r="AM455" s="311"/>
    </row>
    <row r="456" spans="1:39" s="283" customFormat="1" ht="15" outlineLevel="1">
      <c r="A456" s="507"/>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7">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6">AA457</f>
        <v>0</v>
      </c>
      <c r="AB458" s="411">
        <f t="shared" si="136"/>
        <v>0</v>
      </c>
      <c r="AC458" s="411">
        <f t="shared" si="136"/>
        <v>0</v>
      </c>
      <c r="AD458" s="411">
        <f t="shared" si="136"/>
        <v>0</v>
      </c>
      <c r="AE458" s="411">
        <f t="shared" si="136"/>
        <v>0</v>
      </c>
      <c r="AF458" s="411">
        <f t="shared" si="136"/>
        <v>0</v>
      </c>
      <c r="AG458" s="411">
        <f t="shared" si="136"/>
        <v>0</v>
      </c>
      <c r="AH458" s="411">
        <f t="shared" si="136"/>
        <v>0</v>
      </c>
      <c r="AI458" s="411">
        <f t="shared" si="136"/>
        <v>0</v>
      </c>
      <c r="AJ458" s="411">
        <f t="shared" si="136"/>
        <v>0</v>
      </c>
      <c r="AK458" s="411">
        <f t="shared" si="136"/>
        <v>0</v>
      </c>
      <c r="AL458" s="411">
        <f t="shared" si="136"/>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8"/>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7">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7">AA461</f>
        <v>0</v>
      </c>
      <c r="AB462" s="411">
        <f t="shared" si="137"/>
        <v>0</v>
      </c>
      <c r="AC462" s="411">
        <f t="shared" si="137"/>
        <v>0</v>
      </c>
      <c r="AD462" s="411">
        <f t="shared" si="137"/>
        <v>0</v>
      </c>
      <c r="AE462" s="411">
        <f t="shared" si="137"/>
        <v>0</v>
      </c>
      <c r="AF462" s="411">
        <f t="shared" si="137"/>
        <v>0</v>
      </c>
      <c r="AG462" s="411">
        <f t="shared" si="137"/>
        <v>0</v>
      </c>
      <c r="AH462" s="411">
        <f t="shared" si="137"/>
        <v>0</v>
      </c>
      <c r="AI462" s="411">
        <f t="shared" si="137"/>
        <v>0</v>
      </c>
      <c r="AJ462" s="411">
        <f t="shared" si="137"/>
        <v>0</v>
      </c>
      <c r="AK462" s="411">
        <f t="shared" si="137"/>
        <v>0</v>
      </c>
      <c r="AL462" s="411">
        <f t="shared" si="137"/>
        <v>0</v>
      </c>
      <c r="AM462" s="297"/>
    </row>
    <row r="463" spans="1:39" ht="15" outlineLevel="1">
      <c r="A463" s="510"/>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7">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8">AA464</f>
        <v>0</v>
      </c>
      <c r="AB465" s="411">
        <f t="shared" si="138"/>
        <v>0</v>
      </c>
      <c r="AC465" s="411">
        <f t="shared" si="138"/>
        <v>0</v>
      </c>
      <c r="AD465" s="411">
        <f t="shared" si="138"/>
        <v>0</v>
      </c>
      <c r="AE465" s="411">
        <f t="shared" si="138"/>
        <v>0</v>
      </c>
      <c r="AF465" s="411">
        <f t="shared" si="138"/>
        <v>0</v>
      </c>
      <c r="AG465" s="411">
        <f t="shared" si="138"/>
        <v>0</v>
      </c>
      <c r="AH465" s="411">
        <f t="shared" si="138"/>
        <v>0</v>
      </c>
      <c r="AI465" s="411">
        <f t="shared" si="138"/>
        <v>0</v>
      </c>
      <c r="AJ465" s="411">
        <f t="shared" si="138"/>
        <v>0</v>
      </c>
      <c r="AK465" s="411">
        <f t="shared" si="138"/>
        <v>0</v>
      </c>
      <c r="AL465" s="411">
        <f t="shared" si="138"/>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7">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9">AA467</f>
        <v>0</v>
      </c>
      <c r="AB468" s="411">
        <f t="shared" si="139"/>
        <v>0</v>
      </c>
      <c r="AC468" s="411">
        <f t="shared" si="139"/>
        <v>0</v>
      </c>
      <c r="AD468" s="411">
        <f t="shared" si="139"/>
        <v>0</v>
      </c>
      <c r="AE468" s="411">
        <f t="shared" si="139"/>
        <v>0</v>
      </c>
      <c r="AF468" s="411">
        <f t="shared" si="139"/>
        <v>0</v>
      </c>
      <c r="AG468" s="411">
        <f t="shared" si="139"/>
        <v>0</v>
      </c>
      <c r="AH468" s="411">
        <f t="shared" si="139"/>
        <v>0</v>
      </c>
      <c r="AI468" s="411">
        <f t="shared" si="139"/>
        <v>0</v>
      </c>
      <c r="AJ468" s="411">
        <f t="shared" si="139"/>
        <v>0</v>
      </c>
      <c r="AK468" s="411">
        <f t="shared" si="139"/>
        <v>0</v>
      </c>
      <c r="AL468" s="411">
        <f t="shared" si="139"/>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7">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0">AA470</f>
        <v>0</v>
      </c>
      <c r="AB471" s="411">
        <f t="shared" si="140"/>
        <v>0</v>
      </c>
      <c r="AC471" s="411">
        <f t="shared" si="140"/>
        <v>0</v>
      </c>
      <c r="AD471" s="411">
        <f t="shared" si="140"/>
        <v>0</v>
      </c>
      <c r="AE471" s="411">
        <f t="shared" si="140"/>
        <v>0</v>
      </c>
      <c r="AF471" s="411">
        <f t="shared" si="140"/>
        <v>0</v>
      </c>
      <c r="AG471" s="411">
        <f t="shared" si="140"/>
        <v>0</v>
      </c>
      <c r="AH471" s="411">
        <f t="shared" si="140"/>
        <v>0</v>
      </c>
      <c r="AI471" s="411">
        <f t="shared" si="140"/>
        <v>0</v>
      </c>
      <c r="AJ471" s="411">
        <f t="shared" si="140"/>
        <v>0</v>
      </c>
      <c r="AK471" s="411">
        <f t="shared" si="140"/>
        <v>0</v>
      </c>
      <c r="AL471" s="411">
        <f t="shared" si="140"/>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7">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1">AA473</f>
        <v>0</v>
      </c>
      <c r="AB474" s="411">
        <f t="shared" si="141"/>
        <v>0</v>
      </c>
      <c r="AC474" s="411">
        <f t="shared" si="141"/>
        <v>0</v>
      </c>
      <c r="AD474" s="411">
        <f t="shared" si="141"/>
        <v>0</v>
      </c>
      <c r="AE474" s="411">
        <f t="shared" si="141"/>
        <v>0</v>
      </c>
      <c r="AF474" s="411">
        <f t="shared" si="141"/>
        <v>0</v>
      </c>
      <c r="AG474" s="411">
        <f t="shared" si="141"/>
        <v>0</v>
      </c>
      <c r="AH474" s="411">
        <f t="shared" si="141"/>
        <v>0</v>
      </c>
      <c r="AI474" s="411">
        <f t="shared" si="141"/>
        <v>0</v>
      </c>
      <c r="AJ474" s="411">
        <f t="shared" si="141"/>
        <v>0</v>
      </c>
      <c r="AK474" s="411">
        <f t="shared" si="141"/>
        <v>0</v>
      </c>
      <c r="AL474" s="411">
        <f t="shared" si="141"/>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8"/>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7">
        <v>23</v>
      </c>
      <c r="B477" s="315" t="s">
        <v>14</v>
      </c>
      <c r="C477" s="291" t="s">
        <v>25</v>
      </c>
      <c r="D477" s="295">
        <v>2837.6004939999998</v>
      </c>
      <c r="E477" s="295">
        <v>2827.6360169999998</v>
      </c>
      <c r="F477" s="295">
        <v>2712.7532959999999</v>
      </c>
      <c r="G477" s="295">
        <v>2695.169891</v>
      </c>
      <c r="H477" s="295">
        <v>2677.5864790000001</v>
      </c>
      <c r="I477" s="295">
        <v>2677.5864790000001</v>
      </c>
      <c r="J477" s="295">
        <v>2545.133812</v>
      </c>
      <c r="K477" s="295">
        <v>2545.133812</v>
      </c>
      <c r="L477" s="295">
        <v>1783.615448</v>
      </c>
      <c r="M477" s="295">
        <v>1783.615448</v>
      </c>
      <c r="N477" s="291"/>
      <c r="O477" s="295">
        <v>0.36574884299999999</v>
      </c>
      <c r="P477" s="295">
        <v>0.36523715400000001</v>
      </c>
      <c r="Q477" s="295">
        <v>0.35930884400000002</v>
      </c>
      <c r="R477" s="295">
        <v>0.358391448</v>
      </c>
      <c r="S477" s="295">
        <v>0.35747405300000001</v>
      </c>
      <c r="T477" s="295">
        <v>0.35747405300000001</v>
      </c>
      <c r="U477" s="295">
        <v>0.35056960599999998</v>
      </c>
      <c r="V477" s="295">
        <v>0.35056960599999998</v>
      </c>
      <c r="W477" s="295">
        <v>0.31107689399999999</v>
      </c>
      <c r="X477" s="295">
        <v>0.31107689399999999</v>
      </c>
      <c r="Y477" s="468">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6"/>
      <c r="O478" s="295"/>
      <c r="P478" s="295"/>
      <c r="Q478" s="295"/>
      <c r="R478" s="295"/>
      <c r="S478" s="295"/>
      <c r="T478" s="295"/>
      <c r="U478" s="295"/>
      <c r="V478" s="295"/>
      <c r="W478" s="295"/>
      <c r="X478" s="295"/>
      <c r="Y478" s="411">
        <f>Y477</f>
        <v>1</v>
      </c>
      <c r="Z478" s="411">
        <f>Z477</f>
        <v>0</v>
      </c>
      <c r="AA478" s="411">
        <f t="shared" ref="AA478:AL478" si="142">AA477</f>
        <v>0</v>
      </c>
      <c r="AB478" s="411">
        <f t="shared" si="142"/>
        <v>0</v>
      </c>
      <c r="AC478" s="411">
        <f t="shared" si="142"/>
        <v>0</v>
      </c>
      <c r="AD478" s="411">
        <f t="shared" si="142"/>
        <v>0</v>
      </c>
      <c r="AE478" s="411">
        <f t="shared" si="142"/>
        <v>0</v>
      </c>
      <c r="AF478" s="411">
        <f t="shared" si="142"/>
        <v>0</v>
      </c>
      <c r="AG478" s="411">
        <f t="shared" si="142"/>
        <v>0</v>
      </c>
      <c r="AH478" s="411">
        <f t="shared" si="142"/>
        <v>0</v>
      </c>
      <c r="AI478" s="411">
        <f t="shared" si="142"/>
        <v>0</v>
      </c>
      <c r="AJ478" s="411">
        <f t="shared" si="142"/>
        <v>0</v>
      </c>
      <c r="AK478" s="411">
        <f t="shared" si="142"/>
        <v>0</v>
      </c>
      <c r="AL478" s="411">
        <f t="shared" si="142"/>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8"/>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7">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7"/>
      <c r="B482" s="315" t="s">
        <v>259</v>
      </c>
      <c r="C482" s="291" t="s">
        <v>163</v>
      </c>
      <c r="D482" s="295"/>
      <c r="E482" s="295"/>
      <c r="F482" s="295"/>
      <c r="G482" s="295"/>
      <c r="H482" s="295"/>
      <c r="I482" s="295"/>
      <c r="J482" s="295"/>
      <c r="K482" s="295"/>
      <c r="L482" s="295"/>
      <c r="M482" s="295"/>
      <c r="N482" s="466"/>
      <c r="O482" s="295"/>
      <c r="P482" s="295"/>
      <c r="Q482" s="295"/>
      <c r="R482" s="295"/>
      <c r="S482" s="295"/>
      <c r="T482" s="295"/>
      <c r="U482" s="295"/>
      <c r="V482" s="295"/>
      <c r="W482" s="295"/>
      <c r="X482" s="295"/>
      <c r="Y482" s="411">
        <f>Y481</f>
        <v>0</v>
      </c>
      <c r="Z482" s="411">
        <f>Z481</f>
        <v>0</v>
      </c>
      <c r="AA482" s="411">
        <f t="shared" ref="AA482:AL482" si="143">AA481</f>
        <v>0</v>
      </c>
      <c r="AB482" s="411">
        <f t="shared" si="143"/>
        <v>0</v>
      </c>
      <c r="AC482" s="411">
        <f t="shared" si="143"/>
        <v>0</v>
      </c>
      <c r="AD482" s="411">
        <f t="shared" si="143"/>
        <v>0</v>
      </c>
      <c r="AE482" s="411">
        <f t="shared" si="143"/>
        <v>0</v>
      </c>
      <c r="AF482" s="411">
        <f t="shared" si="143"/>
        <v>0</v>
      </c>
      <c r="AG482" s="411">
        <f t="shared" si="143"/>
        <v>0</v>
      </c>
      <c r="AH482" s="411">
        <f t="shared" si="143"/>
        <v>0</v>
      </c>
      <c r="AI482" s="411">
        <f t="shared" si="143"/>
        <v>0</v>
      </c>
      <c r="AJ482" s="411">
        <f t="shared" si="143"/>
        <v>0</v>
      </c>
      <c r="AK482" s="411">
        <f t="shared" si="143"/>
        <v>0</v>
      </c>
      <c r="AL482" s="411">
        <f t="shared" si="143"/>
        <v>0</v>
      </c>
      <c r="AM482" s="297"/>
    </row>
    <row r="483" spans="1:39" s="283" customFormat="1" ht="15" outlineLevel="1">
      <c r="A483" s="507"/>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7">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7"/>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4">AA484</f>
        <v>0</v>
      </c>
      <c r="AB485" s="411">
        <f t="shared" si="144"/>
        <v>0</v>
      </c>
      <c r="AC485" s="411">
        <f t="shared" si="144"/>
        <v>0</v>
      </c>
      <c r="AD485" s="411">
        <f t="shared" si="144"/>
        <v>0</v>
      </c>
      <c r="AE485" s="411">
        <f t="shared" si="144"/>
        <v>0</v>
      </c>
      <c r="AF485" s="411">
        <f t="shared" si="144"/>
        <v>0</v>
      </c>
      <c r="AG485" s="411">
        <f t="shared" si="144"/>
        <v>0</v>
      </c>
      <c r="AH485" s="411">
        <f t="shared" si="144"/>
        <v>0</v>
      </c>
      <c r="AI485" s="411">
        <f t="shared" si="144"/>
        <v>0</v>
      </c>
      <c r="AJ485" s="411">
        <f t="shared" si="144"/>
        <v>0</v>
      </c>
      <c r="AK485" s="411">
        <f t="shared" si="144"/>
        <v>0</v>
      </c>
      <c r="AL485" s="411">
        <f t="shared" si="144"/>
        <v>0</v>
      </c>
      <c r="AM485" s="311"/>
    </row>
    <row r="486" spans="1:39" s="283" customFormat="1" ht="15" outlineLevel="1">
      <c r="A486" s="507"/>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8"/>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7">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5">AA488</f>
        <v>0</v>
      </c>
      <c r="AB489" s="411">
        <f t="shared" si="145"/>
        <v>0</v>
      </c>
      <c r="AC489" s="411">
        <f t="shared" si="145"/>
        <v>0</v>
      </c>
      <c r="AD489" s="411">
        <f t="shared" si="145"/>
        <v>0</v>
      </c>
      <c r="AE489" s="411">
        <f t="shared" si="145"/>
        <v>0</v>
      </c>
      <c r="AF489" s="411">
        <f t="shared" si="145"/>
        <v>0</v>
      </c>
      <c r="AG489" s="411">
        <f t="shared" si="145"/>
        <v>0</v>
      </c>
      <c r="AH489" s="411">
        <f t="shared" si="145"/>
        <v>0</v>
      </c>
      <c r="AI489" s="411">
        <f t="shared" si="145"/>
        <v>0</v>
      </c>
      <c r="AJ489" s="411">
        <f t="shared" si="145"/>
        <v>0</v>
      </c>
      <c r="AK489" s="411">
        <f t="shared" si="145"/>
        <v>0</v>
      </c>
      <c r="AL489" s="411">
        <f t="shared" si="145"/>
        <v>0</v>
      </c>
      <c r="AM489" s="306"/>
    </row>
    <row r="490" spans="1:39" ht="15" outlineLevel="1">
      <c r="A490" s="510"/>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7">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6">AA491</f>
        <v>0</v>
      </c>
      <c r="AB492" s="411">
        <f t="shared" si="146"/>
        <v>0</v>
      </c>
      <c r="AC492" s="411">
        <f t="shared" si="146"/>
        <v>0</v>
      </c>
      <c r="AD492" s="411">
        <f t="shared" si="146"/>
        <v>0</v>
      </c>
      <c r="AE492" s="411">
        <f t="shared" si="146"/>
        <v>0</v>
      </c>
      <c r="AF492" s="411">
        <f t="shared" si="146"/>
        <v>0</v>
      </c>
      <c r="AG492" s="411">
        <f t="shared" si="146"/>
        <v>0</v>
      </c>
      <c r="AH492" s="411">
        <f t="shared" si="146"/>
        <v>0</v>
      </c>
      <c r="AI492" s="411">
        <f t="shared" si="146"/>
        <v>0</v>
      </c>
      <c r="AJ492" s="411">
        <f t="shared" si="146"/>
        <v>0</v>
      </c>
      <c r="AK492" s="411">
        <f t="shared" si="146"/>
        <v>0</v>
      </c>
      <c r="AL492" s="411">
        <f t="shared" si="146"/>
        <v>0</v>
      </c>
      <c r="AM492" s="306"/>
    </row>
    <row r="493" spans="1:39" ht="15.75" outlineLevel="1">
      <c r="A493" s="510"/>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7">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7">AA494</f>
        <v>0</v>
      </c>
      <c r="AB495" s="411">
        <f t="shared" si="147"/>
        <v>0</v>
      </c>
      <c r="AC495" s="411">
        <f t="shared" si="147"/>
        <v>0</v>
      </c>
      <c r="AD495" s="411">
        <f t="shared" si="147"/>
        <v>0</v>
      </c>
      <c r="AE495" s="411">
        <f t="shared" si="147"/>
        <v>0</v>
      </c>
      <c r="AF495" s="411">
        <f t="shared" si="147"/>
        <v>0</v>
      </c>
      <c r="AG495" s="411">
        <f t="shared" si="147"/>
        <v>0</v>
      </c>
      <c r="AH495" s="411">
        <f t="shared" si="147"/>
        <v>0</v>
      </c>
      <c r="AI495" s="411">
        <f t="shared" si="147"/>
        <v>0</v>
      </c>
      <c r="AJ495" s="411">
        <f t="shared" si="147"/>
        <v>0</v>
      </c>
      <c r="AK495" s="411">
        <f t="shared" si="147"/>
        <v>0</v>
      </c>
      <c r="AL495" s="411">
        <f t="shared" si="147"/>
        <v>0</v>
      </c>
      <c r="AM495" s="297"/>
    </row>
    <row r="496" spans="1:39" ht="15" outlineLevel="1">
      <c r="A496" s="510"/>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7">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8">Z497</f>
        <v>0</v>
      </c>
      <c r="AA498" s="411">
        <f t="shared" si="148"/>
        <v>0</v>
      </c>
      <c r="AB498" s="411">
        <f t="shared" si="148"/>
        <v>0</v>
      </c>
      <c r="AC498" s="411">
        <f t="shared" si="148"/>
        <v>0</v>
      </c>
      <c r="AD498" s="411">
        <f t="shared" si="148"/>
        <v>0</v>
      </c>
      <c r="AE498" s="411">
        <f t="shared" si="148"/>
        <v>0</v>
      </c>
      <c r="AF498" s="411">
        <f t="shared" si="148"/>
        <v>0</v>
      </c>
      <c r="AG498" s="411">
        <f t="shared" si="148"/>
        <v>0</v>
      </c>
      <c r="AH498" s="411">
        <f t="shared" si="148"/>
        <v>0</v>
      </c>
      <c r="AI498" s="411">
        <f t="shared" si="148"/>
        <v>0</v>
      </c>
      <c r="AJ498" s="411">
        <f t="shared" si="148"/>
        <v>0</v>
      </c>
      <c r="AK498" s="411">
        <f t="shared" si="148"/>
        <v>0</v>
      </c>
      <c r="AL498" s="411">
        <f t="shared" si="148"/>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7">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7"/>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9">Z500</f>
        <v>0</v>
      </c>
      <c r="AA501" s="411">
        <f t="shared" si="149"/>
        <v>0</v>
      </c>
      <c r="AB501" s="411">
        <f t="shared" si="149"/>
        <v>0</v>
      </c>
      <c r="AC501" s="411">
        <f t="shared" si="149"/>
        <v>0</v>
      </c>
      <c r="AD501" s="411">
        <f t="shared" si="149"/>
        <v>0</v>
      </c>
      <c r="AE501" s="411">
        <f t="shared" si="149"/>
        <v>0</v>
      </c>
      <c r="AF501" s="411">
        <f t="shared" si="149"/>
        <v>0</v>
      </c>
      <c r="AG501" s="411">
        <f t="shared" si="149"/>
        <v>0</v>
      </c>
      <c r="AH501" s="411">
        <f t="shared" si="149"/>
        <v>0</v>
      </c>
      <c r="AI501" s="411">
        <f t="shared" si="149"/>
        <v>0</v>
      </c>
      <c r="AJ501" s="411">
        <f t="shared" si="149"/>
        <v>0</v>
      </c>
      <c r="AK501" s="411">
        <f t="shared" si="149"/>
        <v>0</v>
      </c>
      <c r="AL501" s="411">
        <f t="shared" si="149"/>
        <v>0</v>
      </c>
      <c r="AM501" s="297"/>
    </row>
    <row r="502" spans="1:39" s="283" customFormat="1" ht="15" outlineLevel="1">
      <c r="A502" s="507"/>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7"/>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7">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7"/>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0">Z504</f>
        <v>0</v>
      </c>
      <c r="AA505" s="411">
        <f t="shared" si="150"/>
        <v>0</v>
      </c>
      <c r="AB505" s="411">
        <f t="shared" si="150"/>
        <v>0</v>
      </c>
      <c r="AC505" s="411">
        <f t="shared" si="150"/>
        <v>0</v>
      </c>
      <c r="AD505" s="411">
        <f t="shared" si="150"/>
        <v>0</v>
      </c>
      <c r="AE505" s="411">
        <f t="shared" si="150"/>
        <v>0</v>
      </c>
      <c r="AF505" s="411">
        <f t="shared" si="150"/>
        <v>0</v>
      </c>
      <c r="AG505" s="411">
        <f t="shared" si="150"/>
        <v>0</v>
      </c>
      <c r="AH505" s="411">
        <f t="shared" si="150"/>
        <v>0</v>
      </c>
      <c r="AI505" s="411">
        <f t="shared" si="150"/>
        <v>0</v>
      </c>
      <c r="AJ505" s="411">
        <f t="shared" si="150"/>
        <v>0</v>
      </c>
      <c r="AK505" s="411">
        <f t="shared" si="150"/>
        <v>0</v>
      </c>
      <c r="AL505" s="411">
        <f t="shared" si="150"/>
        <v>0</v>
      </c>
      <c r="AM505" s="297"/>
    </row>
    <row r="506" spans="1:39" s="283" customFormat="1" ht="15" outlineLevel="1">
      <c r="A506" s="507"/>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7">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7"/>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1">Z507</f>
        <v>0</v>
      </c>
      <c r="AA508" s="411">
        <f t="shared" si="151"/>
        <v>0</v>
      </c>
      <c r="AB508" s="411">
        <f t="shared" si="151"/>
        <v>0</v>
      </c>
      <c r="AC508" s="411">
        <f t="shared" si="151"/>
        <v>0</v>
      </c>
      <c r="AD508" s="411">
        <f t="shared" si="151"/>
        <v>0</v>
      </c>
      <c r="AE508" s="411">
        <f t="shared" si="151"/>
        <v>0</v>
      </c>
      <c r="AF508" s="411">
        <f t="shared" si="151"/>
        <v>0</v>
      </c>
      <c r="AG508" s="411">
        <f t="shared" si="151"/>
        <v>0</v>
      </c>
      <c r="AH508" s="411">
        <f t="shared" si="151"/>
        <v>0</v>
      </c>
      <c r="AI508" s="411">
        <f t="shared" si="151"/>
        <v>0</v>
      </c>
      <c r="AJ508" s="411">
        <f t="shared" si="151"/>
        <v>0</v>
      </c>
      <c r="AK508" s="411">
        <f t="shared" si="151"/>
        <v>0</v>
      </c>
      <c r="AL508" s="411">
        <f t="shared" si="151"/>
        <v>0</v>
      </c>
      <c r="AM508" s="297"/>
    </row>
    <row r="509" spans="1:39" s="283" customFormat="1" ht="15" outlineLevel="1">
      <c r="A509" s="507"/>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7">
        <v>33</v>
      </c>
      <c r="B510" s="324" t="s">
        <v>493</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7"/>
      <c r="B511" s="324" t="s">
        <v>259</v>
      </c>
      <c r="C511" s="291" t="s">
        <v>163</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AK511" si="152">Z510</f>
        <v>0</v>
      </c>
      <c r="AA511" s="411">
        <f t="shared" si="152"/>
        <v>0</v>
      </c>
      <c r="AB511" s="411">
        <f t="shared" si="152"/>
        <v>0</v>
      </c>
      <c r="AC511" s="411">
        <f t="shared" si="152"/>
        <v>0</v>
      </c>
      <c r="AD511" s="411">
        <f t="shared" si="152"/>
        <v>0</v>
      </c>
      <c r="AE511" s="411">
        <f t="shared" si="152"/>
        <v>0</v>
      </c>
      <c r="AF511" s="411">
        <f t="shared" si="152"/>
        <v>0</v>
      </c>
      <c r="AG511" s="411">
        <f t="shared" si="152"/>
        <v>0</v>
      </c>
      <c r="AH511" s="411">
        <f t="shared" si="152"/>
        <v>0</v>
      </c>
      <c r="AI511" s="411">
        <f t="shared" si="152"/>
        <v>0</v>
      </c>
      <c r="AJ511" s="411">
        <f t="shared" si="152"/>
        <v>0</v>
      </c>
      <c r="AK511" s="411">
        <f t="shared" si="152"/>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2004850.1631106937</v>
      </c>
      <c r="E513" s="329"/>
      <c r="F513" s="329"/>
      <c r="G513" s="329"/>
      <c r="H513" s="329"/>
      <c r="I513" s="329"/>
      <c r="J513" s="329"/>
      <c r="K513" s="329"/>
      <c r="L513" s="329"/>
      <c r="M513" s="329"/>
      <c r="N513" s="329"/>
      <c r="O513" s="329">
        <f>SUM(O408:O511)</f>
        <v>387.9323451181495</v>
      </c>
      <c r="P513" s="329"/>
      <c r="Q513" s="329"/>
      <c r="R513" s="329"/>
      <c r="S513" s="329"/>
      <c r="T513" s="329"/>
      <c r="U513" s="329"/>
      <c r="V513" s="329"/>
      <c r="W513" s="329"/>
      <c r="X513" s="329"/>
      <c r="Y513" s="329">
        <f>IF(Y407="kWh",SUMPRODUCT(D408:D511,Y408:Y511))</f>
        <v>483766.18862069369</v>
      </c>
      <c r="Z513" s="329">
        <f>IF(Z407="kWh",SUMPRODUCT(D408:D511,Z408:Z511))</f>
        <v>715186.99116176763</v>
      </c>
      <c r="AA513" s="329">
        <f>IF(AA407="kW",SUMPRODUCT(N408:N511,O408:O511,AA408:AA511),SUMPRODUCT(D408:D511,AA408:AA511))</f>
        <v>1494.9363094216958</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1766471</v>
      </c>
      <c r="Z514" s="328">
        <f>HLOOKUP(Z406,'2. LRAMVA Threshold'!$B$42:$Q$53,6,FALSE)</f>
        <v>737479</v>
      </c>
      <c r="AA514" s="328">
        <f>HLOOKUP(AA406,'2. LRAMVA Threshold'!$B$42:$Q$53,6,FALSE)</f>
        <v>6039</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1.34E-2</v>
      </c>
      <c r="Z516" s="341">
        <f>HLOOKUP(Z$20,'3.  Distribution Rates'!$C$122:$P$133,6,FALSE)</f>
        <v>9.7000000000000003E-3</v>
      </c>
      <c r="AA516" s="341">
        <f>HLOOKUP(AA$20,'3.  Distribution Rates'!$C$122:$P$133,6,FALSE)</f>
        <v>2.1629999999999998</v>
      </c>
      <c r="AB516" s="341">
        <f>HLOOKUP(AB$20,'3.  Distribution Rates'!$C$122:$P$133,6,FALSE)</f>
        <v>8.5000000000000006E-3</v>
      </c>
      <c r="AC516" s="341">
        <f>HLOOKUP(AC$20,'3.  Distribution Rates'!$C$122:$P$133,6,FALSE)</f>
        <v>12.430099999999999</v>
      </c>
      <c r="AD516" s="341">
        <f>HLOOKUP(AD$20,'3.  Distribution Rates'!$C$122:$P$133,6,FALSE)</f>
        <v>8.0114000000000001</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8440.5796790612931</v>
      </c>
      <c r="Z517" s="378">
        <f t="shared" ref="Z517:AL517" si="153">Z137*Z516</f>
        <v>4091.66581807797</v>
      </c>
      <c r="AA517" s="378">
        <f t="shared" si="153"/>
        <v>189.1868161878659</v>
      </c>
      <c r="AB517" s="378">
        <f t="shared" si="153"/>
        <v>0</v>
      </c>
      <c r="AC517" s="378">
        <f t="shared" si="153"/>
        <v>0</v>
      </c>
      <c r="AD517" s="378">
        <f t="shared" si="153"/>
        <v>0</v>
      </c>
      <c r="AE517" s="378">
        <f t="shared" si="153"/>
        <v>0</v>
      </c>
      <c r="AF517" s="378">
        <f t="shared" si="153"/>
        <v>0</v>
      </c>
      <c r="AG517" s="378">
        <f t="shared" si="153"/>
        <v>0</v>
      </c>
      <c r="AH517" s="378">
        <f t="shared" si="153"/>
        <v>0</v>
      </c>
      <c r="AI517" s="378">
        <f t="shared" si="153"/>
        <v>0</v>
      </c>
      <c r="AJ517" s="378">
        <f t="shared" si="153"/>
        <v>0</v>
      </c>
      <c r="AK517" s="378">
        <f t="shared" si="153"/>
        <v>0</v>
      </c>
      <c r="AL517" s="378">
        <f t="shared" si="153"/>
        <v>0</v>
      </c>
      <c r="AM517" s="625">
        <f>SUM(Y517:AL517)</f>
        <v>12721.43231332713</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4144.6205305639151</v>
      </c>
      <c r="Z518" s="378">
        <f t="shared" ref="Z518:AL518" si="154">Z266*Z516</f>
        <v>5970.2341856115809</v>
      </c>
      <c r="AA518" s="378">
        <f t="shared" si="154"/>
        <v>232.59420667486563</v>
      </c>
      <c r="AB518" s="378">
        <f t="shared" si="154"/>
        <v>0</v>
      </c>
      <c r="AC518" s="378">
        <f t="shared" si="154"/>
        <v>0</v>
      </c>
      <c r="AD518" s="378">
        <f t="shared" si="154"/>
        <v>0</v>
      </c>
      <c r="AE518" s="378">
        <f t="shared" si="154"/>
        <v>0</v>
      </c>
      <c r="AF518" s="378">
        <f t="shared" si="154"/>
        <v>0</v>
      </c>
      <c r="AG518" s="378">
        <f t="shared" si="154"/>
        <v>0</v>
      </c>
      <c r="AH518" s="378">
        <f t="shared" si="154"/>
        <v>0</v>
      </c>
      <c r="AI518" s="378">
        <f t="shared" si="154"/>
        <v>0</v>
      </c>
      <c r="AJ518" s="378">
        <f t="shared" si="154"/>
        <v>0</v>
      </c>
      <c r="AK518" s="378">
        <f t="shared" si="154"/>
        <v>0</v>
      </c>
      <c r="AL518" s="378">
        <f t="shared" si="154"/>
        <v>0</v>
      </c>
      <c r="AM518" s="625">
        <f>SUM(Y518:AL518)</f>
        <v>10347.448922850361</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2390.7499938649985</v>
      </c>
      <c r="Z519" s="378">
        <f t="shared" ref="Z519:AL519" si="155">Z395*Z516</f>
        <v>3016.6552204862164</v>
      </c>
      <c r="AA519" s="378">
        <f t="shared" si="155"/>
        <v>854.25995448102537</v>
      </c>
      <c r="AB519" s="378">
        <f t="shared" si="155"/>
        <v>0</v>
      </c>
      <c r="AC519" s="378">
        <f t="shared" si="155"/>
        <v>0</v>
      </c>
      <c r="AD519" s="378">
        <f t="shared" si="155"/>
        <v>0</v>
      </c>
      <c r="AE519" s="378">
        <f t="shared" si="155"/>
        <v>0</v>
      </c>
      <c r="AF519" s="378">
        <f t="shared" si="155"/>
        <v>0</v>
      </c>
      <c r="AG519" s="378">
        <f t="shared" si="155"/>
        <v>0</v>
      </c>
      <c r="AH519" s="378">
        <f t="shared" si="155"/>
        <v>0</v>
      </c>
      <c r="AI519" s="378">
        <f t="shared" si="155"/>
        <v>0</v>
      </c>
      <c r="AJ519" s="378">
        <f t="shared" si="155"/>
        <v>0</v>
      </c>
      <c r="AK519" s="378">
        <f t="shared" si="155"/>
        <v>0</v>
      </c>
      <c r="AL519" s="378">
        <f t="shared" si="155"/>
        <v>0</v>
      </c>
      <c r="AM519" s="625">
        <f>SUM(Y519:AL519)</f>
        <v>6261.6651688322399</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6482.4669275172955</v>
      </c>
      <c r="Z520" s="378">
        <f t="shared" ref="Z520:AK520" si="156">Z513*Z516</f>
        <v>6937.313814269146</v>
      </c>
      <c r="AA520" s="378">
        <f t="shared" si="156"/>
        <v>3233.5472372791278</v>
      </c>
      <c r="AB520" s="378">
        <f t="shared" si="156"/>
        <v>0</v>
      </c>
      <c r="AC520" s="378">
        <f t="shared" si="156"/>
        <v>0</v>
      </c>
      <c r="AD520" s="378">
        <f t="shared" si="156"/>
        <v>0</v>
      </c>
      <c r="AE520" s="378">
        <f t="shared" si="156"/>
        <v>0</v>
      </c>
      <c r="AF520" s="378">
        <f t="shared" si="156"/>
        <v>0</v>
      </c>
      <c r="AG520" s="378">
        <f t="shared" si="156"/>
        <v>0</v>
      </c>
      <c r="AH520" s="378">
        <f t="shared" si="156"/>
        <v>0</v>
      </c>
      <c r="AI520" s="378">
        <f>AI513*AI516</f>
        <v>0</v>
      </c>
      <c r="AJ520" s="378">
        <f t="shared" si="156"/>
        <v>0</v>
      </c>
      <c r="AK520" s="378">
        <f t="shared" si="156"/>
        <v>0</v>
      </c>
      <c r="AL520" s="378">
        <f>AL513*AL516</f>
        <v>0</v>
      </c>
      <c r="AM520" s="625">
        <f>SUM(Y520:AL520)</f>
        <v>16653.327979065569</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21458.4171310075</v>
      </c>
      <c r="Z521" s="346">
        <f t="shared" ref="Z521:AK521" si="157">SUM(Z517:Z520)</f>
        <v>20015.869038444915</v>
      </c>
      <c r="AA521" s="346">
        <f t="shared" si="157"/>
        <v>4509.5882146228851</v>
      </c>
      <c r="AB521" s="346">
        <f t="shared" si="157"/>
        <v>0</v>
      </c>
      <c r="AC521" s="346">
        <f t="shared" si="157"/>
        <v>0</v>
      </c>
      <c r="AD521" s="346">
        <f t="shared" si="157"/>
        <v>0</v>
      </c>
      <c r="AE521" s="346">
        <f t="shared" si="157"/>
        <v>0</v>
      </c>
      <c r="AF521" s="346">
        <f t="shared" si="157"/>
        <v>0</v>
      </c>
      <c r="AG521" s="346">
        <f t="shared" si="157"/>
        <v>0</v>
      </c>
      <c r="AH521" s="346">
        <f t="shared" si="157"/>
        <v>0</v>
      </c>
      <c r="AI521" s="346">
        <f t="shared" si="157"/>
        <v>0</v>
      </c>
      <c r="AJ521" s="346">
        <f t="shared" si="157"/>
        <v>0</v>
      </c>
      <c r="AK521" s="346">
        <f t="shared" si="157"/>
        <v>0</v>
      </c>
      <c r="AL521" s="346">
        <f>SUM(AL517:AL520)</f>
        <v>0</v>
      </c>
      <c r="AM521" s="407">
        <f>SUM(AM517:AM520)</f>
        <v>45983.874384075301</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23670.7114</v>
      </c>
      <c r="Z522" s="347">
        <f t="shared" ref="Z522:AJ522" si="158">Z514*Z516</f>
        <v>7153.5463</v>
      </c>
      <c r="AA522" s="347">
        <f>AA514*AA516</f>
        <v>13062.356999999998</v>
      </c>
      <c r="AB522" s="347">
        <f t="shared" si="158"/>
        <v>0</v>
      </c>
      <c r="AC522" s="347">
        <f t="shared" si="158"/>
        <v>0</v>
      </c>
      <c r="AD522" s="347">
        <f>AD514*AD516</f>
        <v>0</v>
      </c>
      <c r="AE522" s="347">
        <f t="shared" si="158"/>
        <v>0</v>
      </c>
      <c r="AF522" s="347">
        <f t="shared" si="158"/>
        <v>0</v>
      </c>
      <c r="AG522" s="347">
        <f t="shared" si="158"/>
        <v>0</v>
      </c>
      <c r="AH522" s="347">
        <f t="shared" si="158"/>
        <v>0</v>
      </c>
      <c r="AI522" s="347">
        <f t="shared" si="158"/>
        <v>0</v>
      </c>
      <c r="AJ522" s="347">
        <f t="shared" si="158"/>
        <v>0</v>
      </c>
      <c r="AK522" s="347">
        <f>AK514*AK516</f>
        <v>0</v>
      </c>
      <c r="AL522" s="347">
        <f>AL514*AL516</f>
        <v>0</v>
      </c>
      <c r="AM522" s="407">
        <f>SUM(Y522:AL522)</f>
        <v>43886.614699999998</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2097.2596840753031</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444886.11472369375</v>
      </c>
      <c r="Z526" s="291">
        <f>SUMPRODUCT(E408:E511,Z408:Z511)</f>
        <v>698205.57456176763</v>
      </c>
      <c r="AA526" s="291">
        <f>IF(AA407="kW",SUMPRODUCT(N408:N511,P408:P511,AA408:AA511),SUMPRODUCT(E408:E511,AA408:AA511))</f>
        <v>1494.9363094216958</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424612.60725269368</v>
      </c>
      <c r="Z527" s="291">
        <f>SUMPRODUCT(F408:F511,Z408:Z511)</f>
        <v>614954.66576176765</v>
      </c>
      <c r="AA527" s="291">
        <f>IF(AA407="kW",SUMPRODUCT(N408:N511,Q408:Q511,AA408:AA511),SUMPRODUCT(F408:F511,AA408:AA511))</f>
        <v>1494.9363094216958</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424595.02384769369</v>
      </c>
      <c r="Z528" s="291">
        <f>SUMPRODUCT(G408:G511,Z408:Z511)</f>
        <v>515478.9078562705</v>
      </c>
      <c r="AA528" s="291">
        <f>IF(AA407="kW",SUMPRODUCT(N408:N511,R408:R511,AA408:AA511),SUMPRODUCT(G408:G511,AA408:AA511))</f>
        <v>1483.754534156918</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411907.55985539523</v>
      </c>
      <c r="Z529" s="291">
        <f>SUMPRODUCT(H408:H511,Z408:Z511)</f>
        <v>515478.9078562705</v>
      </c>
      <c r="AA529" s="291">
        <f>IF(AA407="kW",SUMPRODUCT(N408:N511,S408:S511,AA408:AA511),SUMPRODUCT(H408:H511,AA408:AA511))</f>
        <v>1483.754534156918</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406184.03147300001</v>
      </c>
      <c r="Z530" s="291">
        <f>SUMPRODUCT(I408:I511,Z408:Z511)</f>
        <v>515478.9078562705</v>
      </c>
      <c r="AA530" s="291">
        <f>IF(AA407="kW",SUMPRODUCT(N408:N511,T408:T511,AA408:AA511),SUMPRODUCT(I408:I511,AA408:AA511))</f>
        <v>1483.754534156918</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406051.578806</v>
      </c>
      <c r="Z531" s="326">
        <f>SUMPRODUCT(J408:J511,Z408:Z511)</f>
        <v>508024.61760978028</v>
      </c>
      <c r="AA531" s="326">
        <f>IF(AA407="kW",SUMPRODUCT(N408:N511,U408:U511,AA408:AA511),SUMPRODUCT(J408:J511,AA408:AA511))</f>
        <v>1431.1863553557591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587</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1"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9" right="0.23622047244094499" top="0.47244094488188998" bottom="0.47244094488188998" header="0.15748031496063" footer="0.15748031496063"/>
  <pageSetup paperSize="17" scale="24" fitToHeight="0" orientation="landscape" cellComments="asDisplayed" r:id="rId1"/>
  <headerFooter>
    <oddHeader>&amp;L&amp;G</oddHeader>
    <oddFooter>&amp;C&amp;A&amp;R&amp;P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zoomScale="71" zoomScaleNormal="71" workbookViewId="0">
      <pane xSplit="2" topLeftCell="C1" activePane="topRight" state="frozen"/>
      <selection pane="topRight" activeCell="N123" sqref="N123"/>
    </sheetView>
  </sheetViews>
  <sheetFormatPr defaultColWidth="9.140625" defaultRowHeight="15" outlineLevelRow="1" outlineLevelCol="1"/>
  <cols>
    <col min="1" max="1" width="4.5703125" style="520" customWidth="1"/>
    <col min="2" max="2" width="44.140625" style="427" customWidth="1"/>
    <col min="3" max="3" width="13.42578125" style="427" customWidth="1"/>
    <col min="4" max="4" width="17" style="427" customWidth="1"/>
    <col min="5" max="5" width="11" style="427" bestFit="1" customWidth="1" outlineLevel="1"/>
    <col min="6" max="13" width="10.5703125" style="427" bestFit="1" customWidth="1" outlineLevel="1"/>
    <col min="14" max="14" width="13.5703125" style="427" customWidth="1" outlineLevel="1"/>
    <col min="15" max="15" width="15.7109375" style="753" customWidth="1"/>
    <col min="16" max="24" width="9.140625" style="753" customWidth="1" outlineLevel="1"/>
    <col min="25" max="25" width="16.5703125" style="752" customWidth="1"/>
    <col min="26" max="26" width="15" style="752" customWidth="1"/>
    <col min="27" max="27" width="16.5703125" style="752" customWidth="1"/>
    <col min="28" max="28" width="17.7109375" style="752" customWidth="1"/>
    <col min="29" max="29" width="19.7109375" style="752" customWidth="1"/>
    <col min="30" max="30" width="18.7109375" style="752" customWidth="1"/>
    <col min="31" max="35" width="14.85546875" style="752" customWidth="1"/>
    <col min="36" max="38" width="17.28515625" style="752" customWidth="1"/>
    <col min="39" max="39" width="14.5703125" style="752" customWidth="1"/>
    <col min="40" max="40" width="11.7109375" style="427" customWidth="1"/>
    <col min="41" max="16384" width="9.140625" style="427"/>
  </cols>
  <sheetData>
    <row r="13" spans="2:39" ht="15.75" thickBot="1"/>
    <row r="14" spans="2:39" ht="26.25" customHeight="1" thickBot="1">
      <c r="B14" s="821" t="s">
        <v>171</v>
      </c>
      <c r="C14" s="257" t="s">
        <v>175</v>
      </c>
      <c r="D14" s="504"/>
      <c r="E14" s="265"/>
      <c r="F14" s="265"/>
      <c r="G14" s="265"/>
      <c r="H14" s="265"/>
      <c r="I14" s="265"/>
      <c r="J14" s="265"/>
      <c r="K14" s="265"/>
      <c r="L14" s="265"/>
      <c r="M14" s="265"/>
      <c r="N14" s="265"/>
      <c r="O14" s="270"/>
      <c r="P14" s="270"/>
      <c r="Q14" s="270"/>
      <c r="R14" s="270"/>
      <c r="S14" s="270"/>
      <c r="T14" s="270"/>
      <c r="U14" s="270"/>
      <c r="V14" s="270"/>
      <c r="W14" s="270"/>
      <c r="X14" s="270"/>
      <c r="Y14" s="768"/>
      <c r="Z14" s="768"/>
      <c r="AA14" s="768"/>
      <c r="AB14" s="768"/>
      <c r="AC14" s="768"/>
      <c r="AD14" s="768"/>
      <c r="AE14" s="768"/>
      <c r="AF14" s="768"/>
      <c r="AG14" s="768"/>
      <c r="AH14" s="768"/>
      <c r="AI14" s="768"/>
      <c r="AJ14" s="768"/>
      <c r="AK14" s="768"/>
      <c r="AL14" s="768"/>
      <c r="AM14" s="768"/>
    </row>
    <row r="15" spans="2:39" ht="26.25" customHeight="1" thickBot="1">
      <c r="B15" s="821"/>
      <c r="C15" s="261" t="s">
        <v>172</v>
      </c>
      <c r="D15" s="265"/>
      <c r="E15" s="265"/>
      <c r="F15" s="265"/>
      <c r="G15" s="265"/>
      <c r="H15" s="265"/>
      <c r="I15" s="265"/>
      <c r="J15" s="265"/>
      <c r="K15" s="265"/>
      <c r="L15" s="265"/>
      <c r="M15" s="265"/>
      <c r="N15" s="265"/>
      <c r="O15" s="270"/>
      <c r="P15" s="270"/>
      <c r="Q15" s="270"/>
      <c r="R15" s="270"/>
      <c r="S15" s="270"/>
      <c r="T15" s="270"/>
      <c r="U15" s="270"/>
      <c r="V15" s="270"/>
      <c r="W15" s="270"/>
      <c r="X15" s="270"/>
      <c r="Y15" s="768"/>
      <c r="Z15" s="768"/>
      <c r="AA15" s="768"/>
      <c r="AB15" s="768"/>
      <c r="AC15" s="768"/>
      <c r="AD15" s="768"/>
      <c r="AE15" s="768"/>
      <c r="AF15" s="768"/>
      <c r="AG15" s="768"/>
      <c r="AH15" s="768"/>
      <c r="AI15" s="768"/>
      <c r="AJ15" s="768"/>
      <c r="AK15" s="768"/>
      <c r="AL15" s="768"/>
      <c r="AM15" s="768"/>
    </row>
    <row r="16" spans="2:39" ht="28.5" customHeight="1" thickBot="1">
      <c r="B16" s="821"/>
      <c r="C16" s="818" t="s">
        <v>551</v>
      </c>
      <c r="D16" s="819"/>
      <c r="E16" s="265"/>
      <c r="F16" s="265"/>
      <c r="G16" s="265"/>
      <c r="H16" s="265"/>
      <c r="I16" s="265"/>
      <c r="J16" s="265"/>
      <c r="K16" s="265"/>
      <c r="L16" s="265"/>
      <c r="M16" s="265"/>
      <c r="N16" s="265"/>
      <c r="O16" s="270"/>
      <c r="P16" s="270"/>
      <c r="Q16" s="270"/>
      <c r="R16" s="270"/>
      <c r="S16" s="270"/>
      <c r="T16" s="270"/>
      <c r="U16" s="270"/>
      <c r="V16" s="270"/>
      <c r="W16" s="270"/>
      <c r="X16" s="270"/>
      <c r="Y16" s="768"/>
      <c r="Z16" s="768"/>
      <c r="AA16" s="768"/>
      <c r="AB16" s="768"/>
      <c r="AC16" s="768"/>
      <c r="AD16" s="768"/>
      <c r="AE16" s="768"/>
      <c r="AF16" s="768"/>
      <c r="AG16" s="768"/>
      <c r="AH16" s="768"/>
      <c r="AI16" s="768"/>
      <c r="AJ16" s="768"/>
      <c r="AK16" s="768"/>
      <c r="AL16" s="768"/>
      <c r="AM16" s="768"/>
    </row>
    <row r="17" spans="2:39" ht="15.75">
      <c r="C17" s="265"/>
      <c r="D17" s="265"/>
      <c r="E17" s="265"/>
      <c r="F17" s="265"/>
      <c r="G17" s="265"/>
      <c r="H17" s="265"/>
      <c r="I17" s="265"/>
      <c r="J17" s="265"/>
      <c r="K17" s="265"/>
      <c r="L17" s="265"/>
      <c r="M17" s="265"/>
      <c r="N17" s="265"/>
      <c r="O17" s="270"/>
      <c r="P17" s="270"/>
      <c r="Q17" s="270"/>
      <c r="R17" s="270"/>
      <c r="S17" s="270"/>
      <c r="T17" s="270"/>
      <c r="U17" s="270"/>
      <c r="V17" s="270"/>
      <c r="W17" s="270"/>
      <c r="X17" s="270"/>
      <c r="Y17" s="768"/>
      <c r="Z17" s="768"/>
      <c r="AA17" s="768"/>
      <c r="AB17" s="768"/>
      <c r="AC17" s="768"/>
      <c r="AD17" s="768"/>
      <c r="AE17" s="768"/>
      <c r="AF17" s="768"/>
      <c r="AG17" s="768"/>
      <c r="AH17" s="768"/>
      <c r="AI17" s="768"/>
      <c r="AJ17" s="768"/>
      <c r="AK17" s="768"/>
      <c r="AL17" s="768"/>
      <c r="AM17" s="768"/>
    </row>
    <row r="18" spans="2:39" ht="71.25" customHeight="1">
      <c r="B18" s="821" t="s">
        <v>505</v>
      </c>
      <c r="C18" s="822" t="s">
        <v>665</v>
      </c>
      <c r="D18" s="822"/>
      <c r="E18" s="822"/>
      <c r="F18" s="822"/>
      <c r="G18" s="822"/>
      <c r="H18" s="822"/>
      <c r="I18" s="822"/>
      <c r="J18" s="822"/>
      <c r="K18" s="822"/>
      <c r="L18" s="822"/>
      <c r="M18" s="822"/>
      <c r="N18" s="822"/>
      <c r="O18" s="822"/>
      <c r="P18" s="822"/>
      <c r="Q18" s="822"/>
      <c r="R18" s="822"/>
      <c r="S18" s="822"/>
      <c r="T18" s="822"/>
      <c r="U18" s="822"/>
      <c r="V18" s="822"/>
      <c r="W18" s="822"/>
      <c r="X18" s="822"/>
      <c r="Y18" s="756"/>
      <c r="Z18" s="756"/>
      <c r="AA18" s="756"/>
      <c r="AB18" s="756"/>
      <c r="AC18" s="756"/>
      <c r="AD18" s="756"/>
      <c r="AE18" s="270"/>
      <c r="AF18" s="768"/>
      <c r="AG18" s="768"/>
      <c r="AH18" s="768"/>
      <c r="AI18" s="768"/>
      <c r="AJ18" s="768"/>
      <c r="AK18" s="768"/>
      <c r="AL18" s="768"/>
      <c r="AM18" s="768"/>
    </row>
    <row r="19" spans="2:39" ht="45.75" customHeight="1">
      <c r="B19" s="821"/>
      <c r="C19" s="822" t="s">
        <v>570</v>
      </c>
      <c r="D19" s="822"/>
      <c r="E19" s="822"/>
      <c r="F19" s="822"/>
      <c r="G19" s="822"/>
      <c r="H19" s="822"/>
      <c r="I19" s="822"/>
      <c r="J19" s="822"/>
      <c r="K19" s="822"/>
      <c r="L19" s="822"/>
      <c r="M19" s="822"/>
      <c r="N19" s="822"/>
      <c r="O19" s="822"/>
      <c r="P19" s="822"/>
      <c r="Q19" s="822"/>
      <c r="R19" s="822"/>
      <c r="S19" s="822"/>
      <c r="T19" s="822"/>
      <c r="U19" s="822"/>
      <c r="V19" s="822"/>
      <c r="W19" s="822"/>
      <c r="X19" s="822"/>
      <c r="Y19" s="756"/>
      <c r="Z19" s="756"/>
      <c r="AA19" s="756"/>
      <c r="AB19" s="756"/>
      <c r="AC19" s="756"/>
      <c r="AD19" s="756"/>
      <c r="AE19" s="270"/>
      <c r="AF19" s="768"/>
      <c r="AG19" s="768"/>
      <c r="AH19" s="768"/>
      <c r="AI19" s="768"/>
      <c r="AJ19" s="768"/>
      <c r="AK19" s="768"/>
      <c r="AL19" s="768"/>
      <c r="AM19" s="768"/>
    </row>
    <row r="20" spans="2:39" ht="62.25" customHeight="1">
      <c r="B20" s="273"/>
      <c r="C20" s="822" t="s">
        <v>568</v>
      </c>
      <c r="D20" s="822"/>
      <c r="E20" s="822"/>
      <c r="F20" s="822"/>
      <c r="G20" s="822"/>
      <c r="H20" s="822"/>
      <c r="I20" s="822"/>
      <c r="J20" s="822"/>
      <c r="K20" s="822"/>
      <c r="L20" s="822"/>
      <c r="M20" s="822"/>
      <c r="N20" s="822"/>
      <c r="O20" s="822"/>
      <c r="P20" s="822"/>
      <c r="Q20" s="822"/>
      <c r="R20" s="822"/>
      <c r="S20" s="822"/>
      <c r="T20" s="822"/>
      <c r="U20" s="822"/>
      <c r="V20" s="822"/>
      <c r="W20" s="822"/>
      <c r="X20" s="822"/>
      <c r="Y20" s="756"/>
      <c r="Z20" s="756"/>
      <c r="AA20" s="756"/>
      <c r="AB20" s="756"/>
      <c r="AC20" s="756"/>
      <c r="AD20" s="756"/>
      <c r="AE20" s="769"/>
      <c r="AF20" s="768"/>
      <c r="AG20" s="768"/>
      <c r="AH20" s="768"/>
      <c r="AI20" s="768"/>
      <c r="AJ20" s="768"/>
      <c r="AK20" s="768"/>
      <c r="AL20" s="768"/>
      <c r="AM20" s="768"/>
    </row>
    <row r="21" spans="2:39" ht="37.5" customHeight="1">
      <c r="B21" s="273"/>
      <c r="C21" s="822" t="s">
        <v>634</v>
      </c>
      <c r="D21" s="822"/>
      <c r="E21" s="822"/>
      <c r="F21" s="822"/>
      <c r="G21" s="822"/>
      <c r="H21" s="822"/>
      <c r="I21" s="822"/>
      <c r="J21" s="822"/>
      <c r="K21" s="822"/>
      <c r="L21" s="822"/>
      <c r="M21" s="822"/>
      <c r="N21" s="822"/>
      <c r="O21" s="822"/>
      <c r="P21" s="822"/>
      <c r="Q21" s="822"/>
      <c r="R21" s="822"/>
      <c r="S21" s="822"/>
      <c r="T21" s="822"/>
      <c r="U21" s="822"/>
      <c r="V21" s="822"/>
      <c r="W21" s="822"/>
      <c r="X21" s="822"/>
      <c r="Y21" s="756"/>
      <c r="Z21" s="756"/>
      <c r="AA21" s="756"/>
      <c r="AB21" s="756"/>
      <c r="AC21" s="756"/>
      <c r="AD21" s="756"/>
      <c r="AE21" s="769"/>
      <c r="AF21" s="768"/>
      <c r="AG21" s="768"/>
      <c r="AH21" s="768"/>
      <c r="AI21" s="768"/>
      <c r="AJ21" s="768"/>
      <c r="AK21" s="768"/>
      <c r="AL21" s="768"/>
      <c r="AM21" s="768"/>
    </row>
    <row r="22" spans="2:39" ht="54.75" customHeight="1">
      <c r="B22" s="273"/>
      <c r="C22" s="822" t="s">
        <v>618</v>
      </c>
      <c r="D22" s="822"/>
      <c r="E22" s="822"/>
      <c r="F22" s="822"/>
      <c r="G22" s="822"/>
      <c r="H22" s="822"/>
      <c r="I22" s="822"/>
      <c r="J22" s="822"/>
      <c r="K22" s="822"/>
      <c r="L22" s="822"/>
      <c r="M22" s="822"/>
      <c r="N22" s="822"/>
      <c r="O22" s="822"/>
      <c r="P22" s="822"/>
      <c r="Q22" s="822"/>
      <c r="R22" s="822"/>
      <c r="S22" s="822"/>
      <c r="T22" s="822"/>
      <c r="U22" s="822"/>
      <c r="V22" s="822"/>
      <c r="W22" s="822"/>
      <c r="X22" s="822"/>
      <c r="Y22" s="756"/>
      <c r="Z22" s="756"/>
      <c r="AA22" s="756"/>
      <c r="AB22" s="756"/>
      <c r="AC22" s="756"/>
      <c r="AD22" s="756"/>
      <c r="AE22" s="769"/>
      <c r="AF22" s="768"/>
      <c r="AG22" s="768"/>
      <c r="AH22" s="768"/>
      <c r="AI22" s="768"/>
      <c r="AJ22" s="768"/>
      <c r="AK22" s="768"/>
      <c r="AL22" s="768"/>
      <c r="AM22" s="768"/>
    </row>
    <row r="23" spans="2:39" ht="15.75">
      <c r="B23" s="273"/>
      <c r="C23" s="276"/>
      <c r="D23" s="276"/>
      <c r="E23" s="276"/>
      <c r="F23" s="276"/>
      <c r="G23" s="276"/>
      <c r="H23" s="276"/>
      <c r="I23" s="276"/>
      <c r="J23" s="276"/>
      <c r="K23" s="276"/>
      <c r="L23" s="276"/>
      <c r="M23" s="276"/>
      <c r="N23" s="276"/>
      <c r="O23" s="756"/>
      <c r="P23" s="756"/>
      <c r="Q23" s="756"/>
      <c r="R23" s="756"/>
      <c r="S23" s="756"/>
      <c r="T23" s="756"/>
      <c r="U23" s="756"/>
      <c r="V23" s="756"/>
      <c r="W23" s="756"/>
      <c r="X23" s="756"/>
      <c r="Y23" s="769"/>
      <c r="Z23" s="769"/>
      <c r="AA23" s="769"/>
      <c r="AB23" s="769"/>
      <c r="AC23" s="769"/>
      <c r="AD23" s="769"/>
      <c r="AE23" s="769"/>
      <c r="AF23" s="768"/>
      <c r="AG23" s="768"/>
      <c r="AH23" s="768"/>
      <c r="AI23" s="768"/>
      <c r="AJ23" s="768"/>
      <c r="AK23" s="768"/>
      <c r="AL23" s="768"/>
      <c r="AM23" s="768"/>
    </row>
    <row r="24" spans="2:39" ht="15.75">
      <c r="B24" s="821" t="s">
        <v>527</v>
      </c>
      <c r="C24" s="592" t="s">
        <v>529</v>
      </c>
      <c r="D24" s="276"/>
      <c r="E24" s="276"/>
      <c r="F24" s="276"/>
      <c r="G24" s="276"/>
      <c r="H24" s="276"/>
      <c r="I24" s="276"/>
      <c r="J24" s="276"/>
      <c r="K24" s="276"/>
      <c r="L24" s="276"/>
      <c r="M24" s="276"/>
      <c r="N24" s="276"/>
      <c r="O24" s="756"/>
      <c r="P24" s="756"/>
      <c r="Q24" s="756"/>
      <c r="R24" s="756"/>
      <c r="S24" s="756"/>
      <c r="T24" s="756"/>
      <c r="U24" s="756"/>
      <c r="V24" s="756"/>
      <c r="W24" s="756"/>
      <c r="X24" s="756"/>
      <c r="Y24" s="769"/>
      <c r="Z24" s="769"/>
      <c r="AA24" s="769"/>
      <c r="AB24" s="769"/>
      <c r="AC24" s="769"/>
      <c r="AD24" s="769"/>
      <c r="AE24" s="769"/>
      <c r="AF24" s="768"/>
      <c r="AG24" s="768"/>
      <c r="AH24" s="768"/>
      <c r="AI24" s="768"/>
      <c r="AJ24" s="768"/>
      <c r="AK24" s="768"/>
      <c r="AL24" s="768"/>
      <c r="AM24" s="768"/>
    </row>
    <row r="25" spans="2:39" ht="15.75">
      <c r="B25" s="821"/>
      <c r="C25" s="592" t="s">
        <v>530</v>
      </c>
      <c r="D25" s="276"/>
      <c r="E25" s="276"/>
      <c r="F25" s="276"/>
      <c r="G25" s="276"/>
      <c r="H25" s="276"/>
      <c r="I25" s="276"/>
      <c r="J25" s="276"/>
      <c r="K25" s="276"/>
      <c r="L25" s="276"/>
      <c r="M25" s="276"/>
      <c r="N25" s="276"/>
      <c r="O25" s="756"/>
      <c r="P25" s="756"/>
      <c r="Q25" s="756"/>
      <c r="R25" s="756"/>
      <c r="S25" s="756"/>
      <c r="T25" s="756"/>
      <c r="U25" s="756"/>
      <c r="V25" s="756"/>
      <c r="W25" s="756"/>
      <c r="X25" s="756"/>
      <c r="Y25" s="769"/>
      <c r="Z25" s="769"/>
      <c r="AA25" s="769"/>
      <c r="AB25" s="769"/>
      <c r="AC25" s="769"/>
      <c r="AD25" s="769"/>
      <c r="AE25" s="769"/>
      <c r="AF25" s="768"/>
      <c r="AG25" s="768"/>
      <c r="AH25" s="768"/>
      <c r="AI25" s="768"/>
      <c r="AJ25" s="768"/>
      <c r="AK25" s="768"/>
      <c r="AL25" s="768"/>
      <c r="AM25" s="768"/>
    </row>
    <row r="26" spans="2:39" ht="15.75">
      <c r="B26" s="536"/>
      <c r="C26" s="592" t="s">
        <v>531</v>
      </c>
      <c r="D26" s="276"/>
      <c r="E26" s="276"/>
      <c r="F26" s="276"/>
      <c r="G26" s="276"/>
      <c r="H26" s="276"/>
      <c r="I26" s="276"/>
      <c r="J26" s="276"/>
      <c r="K26" s="276"/>
      <c r="L26" s="276"/>
      <c r="M26" s="276"/>
      <c r="N26" s="276"/>
      <c r="O26" s="756"/>
      <c r="P26" s="756"/>
      <c r="Q26" s="756"/>
      <c r="R26" s="756"/>
      <c r="S26" s="756"/>
      <c r="T26" s="756"/>
      <c r="U26" s="756"/>
      <c r="V26" s="756"/>
      <c r="W26" s="756"/>
      <c r="X26" s="756"/>
      <c r="Y26" s="769"/>
      <c r="Z26" s="769"/>
      <c r="AA26" s="769"/>
      <c r="AB26" s="769"/>
      <c r="AC26" s="769"/>
      <c r="AD26" s="769"/>
      <c r="AE26" s="769"/>
      <c r="AF26" s="768"/>
      <c r="AG26" s="768"/>
      <c r="AH26" s="768"/>
      <c r="AI26" s="768"/>
      <c r="AJ26" s="768"/>
      <c r="AK26" s="768"/>
      <c r="AL26" s="768"/>
      <c r="AM26" s="768"/>
    </row>
    <row r="27" spans="2:39" ht="15.75">
      <c r="B27" s="536"/>
      <c r="C27" s="592" t="s">
        <v>532</v>
      </c>
      <c r="D27" s="276"/>
      <c r="E27" s="276"/>
      <c r="F27" s="276"/>
      <c r="G27" s="276"/>
      <c r="H27" s="276"/>
      <c r="I27" s="276"/>
      <c r="J27" s="276"/>
      <c r="K27" s="276"/>
      <c r="L27" s="276"/>
      <c r="M27" s="276"/>
      <c r="N27" s="276"/>
      <c r="O27" s="756"/>
      <c r="P27" s="756"/>
      <c r="Q27" s="756"/>
      <c r="R27" s="756"/>
      <c r="S27" s="756"/>
      <c r="T27" s="756"/>
      <c r="U27" s="756"/>
      <c r="V27" s="756"/>
      <c r="W27" s="756"/>
      <c r="X27" s="756"/>
      <c r="Y27" s="769"/>
      <c r="Z27" s="769"/>
      <c r="AA27" s="769"/>
      <c r="AB27" s="769"/>
      <c r="AC27" s="769"/>
      <c r="AD27" s="769"/>
      <c r="AE27" s="769"/>
      <c r="AF27" s="768"/>
      <c r="AG27" s="768"/>
      <c r="AH27" s="768"/>
      <c r="AI27" s="768"/>
      <c r="AJ27" s="768"/>
      <c r="AK27" s="768"/>
      <c r="AL27" s="768"/>
      <c r="AM27" s="768"/>
    </row>
    <row r="28" spans="2:39" ht="15.75">
      <c r="B28" s="536"/>
      <c r="C28" s="592" t="s">
        <v>533</v>
      </c>
      <c r="D28" s="276"/>
      <c r="E28" s="276"/>
      <c r="F28" s="276"/>
      <c r="G28" s="276"/>
      <c r="H28" s="276"/>
      <c r="I28" s="276"/>
      <c r="J28" s="276"/>
      <c r="K28" s="276"/>
      <c r="L28" s="276"/>
      <c r="M28" s="276"/>
      <c r="N28" s="276"/>
      <c r="O28" s="756"/>
      <c r="P28" s="756"/>
      <c r="Q28" s="756"/>
      <c r="R28" s="756"/>
      <c r="S28" s="756"/>
      <c r="T28" s="756"/>
      <c r="U28" s="756"/>
      <c r="V28" s="756"/>
      <c r="W28" s="756"/>
      <c r="X28" s="756"/>
      <c r="Y28" s="769"/>
      <c r="Z28" s="769"/>
      <c r="AA28" s="769"/>
      <c r="AB28" s="769"/>
      <c r="AC28" s="769"/>
      <c r="AD28" s="769"/>
      <c r="AE28" s="769"/>
      <c r="AF28" s="768"/>
      <c r="AG28" s="768"/>
      <c r="AH28" s="768"/>
      <c r="AI28" s="768"/>
      <c r="AJ28" s="768"/>
      <c r="AK28" s="768"/>
      <c r="AL28" s="768"/>
      <c r="AM28" s="768"/>
    </row>
    <row r="29" spans="2:39" ht="15.75">
      <c r="B29" s="536"/>
      <c r="C29" s="592" t="s">
        <v>534</v>
      </c>
      <c r="D29" s="276"/>
      <c r="E29" s="276"/>
      <c r="F29" s="276"/>
      <c r="G29" s="276"/>
      <c r="H29" s="276"/>
      <c r="I29" s="276"/>
      <c r="J29" s="276"/>
      <c r="K29" s="276"/>
      <c r="L29" s="276"/>
      <c r="M29" s="276"/>
      <c r="N29" s="276"/>
      <c r="O29" s="756"/>
      <c r="P29" s="756"/>
      <c r="Q29" s="756"/>
      <c r="R29" s="756"/>
      <c r="S29" s="756"/>
      <c r="T29" s="756"/>
      <c r="U29" s="756"/>
      <c r="V29" s="756"/>
      <c r="W29" s="756"/>
      <c r="X29" s="756"/>
      <c r="Y29" s="769"/>
      <c r="Z29" s="769"/>
      <c r="AA29" s="769"/>
      <c r="AB29" s="769"/>
      <c r="AC29" s="769"/>
      <c r="AD29" s="769"/>
      <c r="AE29" s="769"/>
      <c r="AF29" s="768"/>
      <c r="AG29" s="768"/>
      <c r="AH29" s="768"/>
      <c r="AI29" s="768"/>
      <c r="AJ29" s="768"/>
      <c r="AK29" s="768"/>
      <c r="AL29" s="768"/>
      <c r="AM29" s="768"/>
    </row>
    <row r="30" spans="2:39" ht="15.75">
      <c r="B30" s="536"/>
      <c r="C30" s="276"/>
      <c r="D30" s="276"/>
      <c r="E30" s="276"/>
      <c r="F30" s="276"/>
      <c r="G30" s="276"/>
      <c r="H30" s="276"/>
      <c r="I30" s="276"/>
      <c r="J30" s="276"/>
      <c r="K30" s="276"/>
      <c r="L30" s="276"/>
      <c r="M30" s="276"/>
      <c r="N30" s="276"/>
      <c r="O30" s="756"/>
      <c r="P30" s="756"/>
      <c r="Q30" s="756"/>
      <c r="R30" s="756"/>
      <c r="S30" s="756"/>
      <c r="T30" s="756"/>
      <c r="U30" s="756"/>
      <c r="V30" s="756"/>
      <c r="W30" s="756"/>
      <c r="X30" s="756"/>
      <c r="Y30" s="769"/>
      <c r="Z30" s="769"/>
      <c r="AA30" s="769"/>
      <c r="AB30" s="769"/>
      <c r="AC30" s="769"/>
      <c r="AD30" s="769"/>
      <c r="AE30" s="769"/>
      <c r="AF30" s="768"/>
      <c r="AG30" s="768"/>
      <c r="AH30" s="768"/>
      <c r="AI30" s="768"/>
      <c r="AJ30" s="768"/>
      <c r="AK30" s="768"/>
      <c r="AL30" s="768"/>
      <c r="AM30" s="768"/>
    </row>
    <row r="31" spans="2:39" ht="15.75">
      <c r="B31" s="536"/>
      <c r="C31" s="276"/>
      <c r="D31" s="276"/>
      <c r="E31" s="276"/>
      <c r="F31" s="276"/>
      <c r="G31" s="276"/>
      <c r="H31" s="276"/>
      <c r="I31" s="276"/>
      <c r="J31" s="276"/>
      <c r="K31" s="276"/>
      <c r="L31" s="276"/>
      <c r="M31" s="276"/>
      <c r="N31" s="276"/>
      <c r="O31" s="756"/>
      <c r="P31" s="756"/>
      <c r="Q31" s="756"/>
      <c r="R31" s="756"/>
      <c r="S31" s="756"/>
      <c r="T31" s="756"/>
      <c r="U31" s="756"/>
      <c r="V31" s="756"/>
      <c r="W31" s="756"/>
      <c r="X31" s="756"/>
      <c r="Y31" s="769"/>
      <c r="Z31" s="769"/>
      <c r="AA31" s="769"/>
      <c r="AB31" s="769"/>
      <c r="AC31" s="769"/>
      <c r="AD31" s="769"/>
      <c r="AE31" s="769"/>
      <c r="AF31" s="768"/>
      <c r="AG31" s="768"/>
      <c r="AH31" s="768"/>
      <c r="AI31" s="768"/>
      <c r="AJ31" s="768"/>
      <c r="AK31" s="768"/>
      <c r="AL31" s="768"/>
      <c r="AM31" s="768"/>
    </row>
    <row r="32" spans="2:39">
      <c r="C32" s="253"/>
      <c r="D32" s="253"/>
      <c r="E32" s="253"/>
      <c r="F32" s="253"/>
      <c r="G32" s="253"/>
      <c r="H32" s="253"/>
      <c r="I32" s="253"/>
      <c r="J32" s="253"/>
      <c r="K32" s="253"/>
      <c r="L32" s="253"/>
      <c r="M32" s="253"/>
      <c r="N32" s="253"/>
      <c r="O32" s="255"/>
      <c r="P32" s="255"/>
      <c r="Q32" s="255"/>
      <c r="R32" s="255"/>
      <c r="S32" s="255"/>
      <c r="T32" s="255"/>
      <c r="U32" s="255"/>
      <c r="V32" s="255"/>
      <c r="W32" s="255"/>
      <c r="X32" s="255"/>
      <c r="Y32" s="770"/>
      <c r="Z32" s="770"/>
      <c r="AA32" s="770"/>
      <c r="AB32" s="770"/>
      <c r="AC32" s="770"/>
      <c r="AD32" s="770"/>
      <c r="AE32" s="770"/>
      <c r="AF32" s="770"/>
      <c r="AG32" s="770"/>
      <c r="AH32" s="770"/>
      <c r="AI32" s="770"/>
      <c r="AJ32" s="770"/>
      <c r="AK32" s="770"/>
      <c r="AL32" s="770"/>
      <c r="AM32" s="770"/>
    </row>
    <row r="33" spans="1:39" ht="15.75">
      <c r="B33" s="280" t="s">
        <v>266</v>
      </c>
      <c r="C33" s="281"/>
      <c r="D33" s="586"/>
      <c r="E33" s="253"/>
      <c r="F33" s="253"/>
      <c r="G33" s="253"/>
      <c r="H33" s="253"/>
      <c r="I33" s="253"/>
      <c r="J33" s="253"/>
      <c r="K33" s="253"/>
      <c r="L33" s="253"/>
      <c r="M33" s="253"/>
      <c r="N33" s="253"/>
      <c r="O33" s="267"/>
      <c r="P33" s="255"/>
      <c r="Q33" s="255"/>
      <c r="R33" s="255"/>
      <c r="S33" s="255"/>
      <c r="T33" s="255"/>
      <c r="U33" s="255"/>
      <c r="V33" s="255"/>
      <c r="W33" s="255"/>
      <c r="X33" s="255"/>
      <c r="Y33" s="270"/>
      <c r="Z33" s="267"/>
      <c r="AA33" s="267"/>
      <c r="AB33" s="267"/>
      <c r="AC33" s="267"/>
      <c r="AD33" s="267"/>
      <c r="AE33" s="267"/>
      <c r="AF33" s="267"/>
      <c r="AG33" s="267"/>
      <c r="AH33" s="267"/>
      <c r="AI33" s="267"/>
      <c r="AJ33" s="267"/>
      <c r="AK33" s="267"/>
      <c r="AL33" s="267"/>
      <c r="AM33" s="282"/>
    </row>
    <row r="34" spans="1:39" ht="36.75" customHeight="1">
      <c r="B34" s="823" t="s">
        <v>211</v>
      </c>
      <c r="C34" s="825" t="s">
        <v>33</v>
      </c>
      <c r="D34" s="284" t="s">
        <v>422</v>
      </c>
      <c r="E34" s="827" t="s">
        <v>209</v>
      </c>
      <c r="F34" s="828"/>
      <c r="G34" s="828"/>
      <c r="H34" s="828"/>
      <c r="I34" s="828"/>
      <c r="J34" s="828"/>
      <c r="K34" s="828"/>
      <c r="L34" s="828"/>
      <c r="M34" s="829"/>
      <c r="N34" s="833" t="s">
        <v>213</v>
      </c>
      <c r="O34" s="284" t="s">
        <v>423</v>
      </c>
      <c r="P34" s="827" t="s">
        <v>212</v>
      </c>
      <c r="Q34" s="828"/>
      <c r="R34" s="828"/>
      <c r="S34" s="828"/>
      <c r="T34" s="828"/>
      <c r="U34" s="828"/>
      <c r="V34" s="828"/>
      <c r="W34" s="828"/>
      <c r="X34" s="829"/>
      <c r="Y34" s="830" t="s">
        <v>243</v>
      </c>
      <c r="Z34" s="831"/>
      <c r="AA34" s="831"/>
      <c r="AB34" s="831"/>
      <c r="AC34" s="831"/>
      <c r="AD34" s="831"/>
      <c r="AE34" s="831"/>
      <c r="AF34" s="831"/>
      <c r="AG34" s="831"/>
      <c r="AH34" s="831"/>
      <c r="AI34" s="831"/>
      <c r="AJ34" s="831"/>
      <c r="AK34" s="831"/>
      <c r="AL34" s="831"/>
      <c r="AM34" s="832"/>
    </row>
    <row r="35" spans="1:39" ht="65.25" customHeight="1">
      <c r="B35" s="824"/>
      <c r="C35" s="826"/>
      <c r="D35" s="285">
        <v>2015</v>
      </c>
      <c r="E35" s="285">
        <v>2016</v>
      </c>
      <c r="F35" s="285">
        <v>2017</v>
      </c>
      <c r="G35" s="285">
        <v>2018</v>
      </c>
      <c r="H35" s="285">
        <v>2019</v>
      </c>
      <c r="I35" s="285">
        <v>2020</v>
      </c>
      <c r="J35" s="285">
        <v>2021</v>
      </c>
      <c r="K35" s="285">
        <v>2022</v>
      </c>
      <c r="L35" s="285">
        <v>2023</v>
      </c>
      <c r="M35" s="429">
        <v>2024</v>
      </c>
      <c r="N35" s="83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to 4,999 kW</v>
      </c>
      <c r="AB35" s="285" t="str">
        <f>'1.  LRAMVA Summary'!G52</f>
        <v>USL</v>
      </c>
      <c r="AC35" s="285" t="str">
        <f>'1.  LRAMVA Summary'!H52</f>
        <v>Sentinel Lighting</v>
      </c>
      <c r="AD35" s="285" t="str">
        <f>'1.  LRAMVA Summary'!I52</f>
        <v>Street Lighting</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6" t="s">
        <v>504</v>
      </c>
      <c r="C36" s="289"/>
      <c r="D36" s="289"/>
      <c r="E36" s="289"/>
      <c r="F36" s="289"/>
      <c r="G36" s="289"/>
      <c r="H36" s="289"/>
      <c r="I36" s="289"/>
      <c r="J36" s="289"/>
      <c r="K36" s="289"/>
      <c r="L36" s="289"/>
      <c r="M36" s="289"/>
      <c r="N36" s="290"/>
      <c r="O36" s="290"/>
      <c r="P36" s="290"/>
      <c r="Q36" s="290"/>
      <c r="R36" s="290"/>
      <c r="S36" s="290"/>
      <c r="T36" s="290"/>
      <c r="U36" s="290"/>
      <c r="V36" s="290"/>
      <c r="W36" s="290"/>
      <c r="X36" s="290"/>
      <c r="Y36" s="291" t="str">
        <f>'1.  LRAMVA Summary'!D53</f>
        <v>kWh</v>
      </c>
      <c r="Z36" s="291" t="str">
        <f>'1.  LRAMVA Summary'!E53</f>
        <v>kWh</v>
      </c>
      <c r="AA36" s="291" t="str">
        <f>'1.  LRAMVA Summary'!F53</f>
        <v>kW</v>
      </c>
      <c r="AB36" s="291" t="str">
        <f>'1.  LRAMVA Summary'!G53</f>
        <v>kWh</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90"/>
      <c r="P37" s="290"/>
      <c r="Q37" s="290"/>
      <c r="R37" s="290"/>
      <c r="S37" s="290"/>
      <c r="T37" s="290"/>
      <c r="U37" s="290"/>
      <c r="V37" s="290"/>
      <c r="W37" s="290"/>
      <c r="X37" s="290"/>
      <c r="Y37" s="291"/>
      <c r="Z37" s="291"/>
      <c r="AA37" s="291"/>
      <c r="AB37" s="291"/>
      <c r="AC37" s="291"/>
      <c r="AD37" s="291"/>
      <c r="AE37" s="291"/>
      <c r="AF37" s="291"/>
      <c r="AG37" s="291"/>
      <c r="AH37" s="291"/>
      <c r="AI37" s="291"/>
      <c r="AJ37" s="291"/>
      <c r="AK37" s="291"/>
      <c r="AL37" s="291"/>
      <c r="AM37" s="292"/>
    </row>
    <row r="38" spans="1:39" outlineLevel="1">
      <c r="A38" s="520">
        <v>1</v>
      </c>
      <c r="B38" s="518" t="s">
        <v>95</v>
      </c>
      <c r="C38" s="291" t="s">
        <v>25</v>
      </c>
      <c r="D38" s="295">
        <v>376945</v>
      </c>
      <c r="E38" s="295">
        <v>373938</v>
      </c>
      <c r="F38" s="295">
        <v>373938</v>
      </c>
      <c r="G38" s="295">
        <v>373938</v>
      </c>
      <c r="H38" s="295">
        <v>373938</v>
      </c>
      <c r="I38" s="295">
        <v>373938</v>
      </c>
      <c r="J38" s="295">
        <v>373938</v>
      </c>
      <c r="K38" s="295">
        <v>373792</v>
      </c>
      <c r="L38" s="295">
        <v>373792</v>
      </c>
      <c r="M38" s="295">
        <v>373792</v>
      </c>
      <c r="N38" s="291"/>
      <c r="O38" s="295">
        <v>24</v>
      </c>
      <c r="P38" s="295">
        <v>24</v>
      </c>
      <c r="Q38" s="295">
        <v>24</v>
      </c>
      <c r="R38" s="295">
        <v>24</v>
      </c>
      <c r="S38" s="295">
        <v>24</v>
      </c>
      <c r="T38" s="295">
        <v>24</v>
      </c>
      <c r="U38" s="295">
        <v>24</v>
      </c>
      <c r="V38" s="295">
        <v>24</v>
      </c>
      <c r="W38" s="295">
        <v>24</v>
      </c>
      <c r="X38" s="295">
        <v>24</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105414</v>
      </c>
      <c r="E39" s="295">
        <v>104724</v>
      </c>
      <c r="F39" s="295">
        <v>104724</v>
      </c>
      <c r="G39" s="295">
        <v>104724</v>
      </c>
      <c r="H39" s="295">
        <v>104724</v>
      </c>
      <c r="I39" s="295">
        <v>104724</v>
      </c>
      <c r="J39" s="295">
        <v>104724</v>
      </c>
      <c r="K39" s="295">
        <v>104716</v>
      </c>
      <c r="L39" s="295">
        <v>104716</v>
      </c>
      <c r="M39" s="295">
        <v>104716</v>
      </c>
      <c r="N39" s="466"/>
      <c r="O39" s="295">
        <v>7</v>
      </c>
      <c r="P39" s="295">
        <v>7</v>
      </c>
      <c r="Q39" s="295">
        <v>7</v>
      </c>
      <c r="R39" s="295">
        <v>7</v>
      </c>
      <c r="S39" s="295">
        <v>7</v>
      </c>
      <c r="T39" s="295">
        <v>7</v>
      </c>
      <c r="U39" s="295">
        <v>7</v>
      </c>
      <c r="V39" s="295">
        <v>7</v>
      </c>
      <c r="W39" s="295">
        <v>7</v>
      </c>
      <c r="X39" s="295">
        <v>7</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757"/>
      <c r="P40" s="757"/>
      <c r="Q40" s="757"/>
      <c r="R40" s="757"/>
      <c r="S40" s="757"/>
      <c r="T40" s="757"/>
      <c r="U40" s="757"/>
      <c r="V40" s="757"/>
      <c r="W40" s="757"/>
      <c r="X40" s="757"/>
      <c r="Y40" s="412"/>
      <c r="Z40" s="413"/>
      <c r="AA40" s="413"/>
      <c r="AB40" s="413"/>
      <c r="AC40" s="413"/>
      <c r="AD40" s="413"/>
      <c r="AE40" s="413"/>
      <c r="AF40" s="413"/>
      <c r="AG40" s="413"/>
      <c r="AH40" s="413"/>
      <c r="AI40" s="413"/>
      <c r="AJ40" s="413"/>
      <c r="AK40" s="413"/>
      <c r="AL40" s="413"/>
      <c r="AM40" s="302"/>
    </row>
    <row r="41" spans="1:39" outlineLevel="1">
      <c r="A41" s="520">
        <v>2</v>
      </c>
      <c r="B41" s="518" t="s">
        <v>96</v>
      </c>
      <c r="C41" s="291" t="s">
        <v>25</v>
      </c>
      <c r="D41" s="295">
        <v>195643</v>
      </c>
      <c r="E41" s="295">
        <v>192166</v>
      </c>
      <c r="F41" s="295">
        <v>192166</v>
      </c>
      <c r="G41" s="295">
        <v>192166</v>
      </c>
      <c r="H41" s="295">
        <v>192166</v>
      </c>
      <c r="I41" s="295">
        <v>192166</v>
      </c>
      <c r="J41" s="295">
        <v>192166</v>
      </c>
      <c r="K41" s="295">
        <v>192065</v>
      </c>
      <c r="L41" s="295">
        <v>192065</v>
      </c>
      <c r="M41" s="295">
        <v>192065</v>
      </c>
      <c r="N41" s="291"/>
      <c r="O41" s="295">
        <v>13</v>
      </c>
      <c r="P41" s="295">
        <v>13</v>
      </c>
      <c r="Q41" s="295">
        <v>13</v>
      </c>
      <c r="R41" s="295">
        <v>13</v>
      </c>
      <c r="S41" s="295">
        <v>13</v>
      </c>
      <c r="T41" s="295">
        <v>13</v>
      </c>
      <c r="U41" s="295">
        <v>13</v>
      </c>
      <c r="V41" s="295">
        <v>13</v>
      </c>
      <c r="W41" s="295">
        <v>13</v>
      </c>
      <c r="X41" s="295">
        <v>13</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2024</v>
      </c>
      <c r="E42" s="295">
        <v>2000</v>
      </c>
      <c r="F42" s="295">
        <v>2000</v>
      </c>
      <c r="G42" s="295">
        <v>2000</v>
      </c>
      <c r="H42" s="295">
        <v>2000</v>
      </c>
      <c r="I42" s="295">
        <v>2000</v>
      </c>
      <c r="J42" s="295">
        <v>2000</v>
      </c>
      <c r="K42" s="295">
        <v>1995</v>
      </c>
      <c r="L42" s="295">
        <v>1995</v>
      </c>
      <c r="M42" s="295">
        <v>1995</v>
      </c>
      <c r="N42" s="466"/>
      <c r="O42" s="295">
        <v>0</v>
      </c>
      <c r="P42" s="295">
        <v>0</v>
      </c>
      <c r="Q42" s="295">
        <v>0</v>
      </c>
      <c r="R42" s="295">
        <v>0</v>
      </c>
      <c r="S42" s="295">
        <v>0</v>
      </c>
      <c r="T42" s="295">
        <v>0</v>
      </c>
      <c r="U42" s="295">
        <v>0</v>
      </c>
      <c r="V42" s="295">
        <v>0</v>
      </c>
      <c r="W42" s="295">
        <v>0</v>
      </c>
      <c r="X42" s="295">
        <v>0</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291"/>
      <c r="P43" s="291"/>
      <c r="Q43" s="291"/>
      <c r="R43" s="291"/>
      <c r="S43" s="291"/>
      <c r="T43" s="291"/>
      <c r="U43" s="291"/>
      <c r="V43" s="291"/>
      <c r="W43" s="291"/>
      <c r="X43" s="291"/>
      <c r="Y43" s="412"/>
      <c r="Z43" s="413"/>
      <c r="AA43" s="413"/>
      <c r="AB43" s="413"/>
      <c r="AC43" s="413"/>
      <c r="AD43" s="413"/>
      <c r="AE43" s="413"/>
      <c r="AF43" s="413"/>
      <c r="AG43" s="413"/>
      <c r="AH43" s="413"/>
      <c r="AI43" s="413"/>
      <c r="AJ43" s="413"/>
      <c r="AK43" s="413"/>
      <c r="AL43" s="413"/>
      <c r="AM43" s="302"/>
    </row>
    <row r="44" spans="1:39" outlineLevel="1">
      <c r="A44" s="520">
        <v>3</v>
      </c>
      <c r="B44" s="518" t="s">
        <v>97</v>
      </c>
      <c r="C44" s="291" t="s">
        <v>25</v>
      </c>
      <c r="D44" s="295">
        <v>4683</v>
      </c>
      <c r="E44" s="295">
        <v>4683</v>
      </c>
      <c r="F44" s="295">
        <v>4683</v>
      </c>
      <c r="G44" s="295">
        <v>4683</v>
      </c>
      <c r="H44" s="295">
        <v>1628</v>
      </c>
      <c r="I44" s="295">
        <v>0</v>
      </c>
      <c r="J44" s="295">
        <v>0</v>
      </c>
      <c r="K44" s="295">
        <v>0</v>
      </c>
      <c r="L44" s="295">
        <v>0</v>
      </c>
      <c r="M44" s="295">
        <v>0</v>
      </c>
      <c r="N44" s="291"/>
      <c r="O44" s="295">
        <v>1</v>
      </c>
      <c r="P44" s="295">
        <v>1</v>
      </c>
      <c r="Q44" s="295">
        <v>1</v>
      </c>
      <c r="R44" s="295">
        <v>1</v>
      </c>
      <c r="S44" s="295">
        <v>0</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6"/>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0">
        <v>4</v>
      </c>
      <c r="B47" s="518" t="s">
        <v>680</v>
      </c>
      <c r="C47" s="291" t="s">
        <v>25</v>
      </c>
      <c r="D47" s="295">
        <v>137017</v>
      </c>
      <c r="E47" s="295">
        <v>137017</v>
      </c>
      <c r="F47" s="295">
        <v>137017</v>
      </c>
      <c r="G47" s="295">
        <v>137017</v>
      </c>
      <c r="H47" s="295">
        <v>137017</v>
      </c>
      <c r="I47" s="295">
        <v>137017</v>
      </c>
      <c r="J47" s="295">
        <v>137017</v>
      </c>
      <c r="K47" s="295">
        <v>137017</v>
      </c>
      <c r="L47" s="295">
        <v>137017</v>
      </c>
      <c r="M47" s="295">
        <v>137017</v>
      </c>
      <c r="N47" s="291"/>
      <c r="O47" s="295">
        <v>70</v>
      </c>
      <c r="P47" s="295">
        <v>70</v>
      </c>
      <c r="Q47" s="295">
        <v>70</v>
      </c>
      <c r="R47" s="295">
        <v>70</v>
      </c>
      <c r="S47" s="295">
        <v>70</v>
      </c>
      <c r="T47" s="295">
        <v>70</v>
      </c>
      <c r="U47" s="295">
        <v>70</v>
      </c>
      <c r="V47" s="295">
        <v>70</v>
      </c>
      <c r="W47" s="295">
        <v>70</v>
      </c>
      <c r="X47" s="295">
        <v>70</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6574</v>
      </c>
      <c r="E48" s="295">
        <v>6574</v>
      </c>
      <c r="F48" s="295">
        <v>6574</v>
      </c>
      <c r="G48" s="295">
        <v>6574</v>
      </c>
      <c r="H48" s="295">
        <v>6574</v>
      </c>
      <c r="I48" s="295">
        <v>6574</v>
      </c>
      <c r="J48" s="295">
        <v>6574</v>
      </c>
      <c r="K48" s="295">
        <v>6574</v>
      </c>
      <c r="L48" s="295">
        <v>6574</v>
      </c>
      <c r="M48" s="295">
        <v>6574</v>
      </c>
      <c r="N48" s="466"/>
      <c r="O48" s="295">
        <v>3</v>
      </c>
      <c r="P48" s="295">
        <v>3</v>
      </c>
      <c r="Q48" s="295">
        <v>3</v>
      </c>
      <c r="R48" s="295">
        <v>3</v>
      </c>
      <c r="S48" s="295">
        <v>3</v>
      </c>
      <c r="T48" s="295">
        <v>3</v>
      </c>
      <c r="U48" s="295">
        <v>3</v>
      </c>
      <c r="V48" s="295">
        <v>3</v>
      </c>
      <c r="W48" s="295">
        <v>3</v>
      </c>
      <c r="X48" s="295">
        <v>3</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291"/>
      <c r="P49" s="291"/>
      <c r="Q49" s="291"/>
      <c r="R49" s="291"/>
      <c r="S49" s="291"/>
      <c r="T49" s="291"/>
      <c r="U49" s="291"/>
      <c r="V49" s="291"/>
      <c r="W49" s="291"/>
      <c r="X49" s="291"/>
      <c r="Y49" s="412"/>
      <c r="Z49" s="412"/>
      <c r="AA49" s="412"/>
      <c r="AB49" s="412"/>
      <c r="AC49" s="412"/>
      <c r="AD49" s="412"/>
      <c r="AE49" s="412"/>
      <c r="AF49" s="412"/>
      <c r="AG49" s="412"/>
      <c r="AH49" s="412"/>
      <c r="AI49" s="412"/>
      <c r="AJ49" s="412"/>
      <c r="AK49" s="412"/>
      <c r="AL49" s="412"/>
      <c r="AM49" s="306"/>
    </row>
    <row r="50" spans="1:39" ht="18" customHeight="1" outlineLevel="1">
      <c r="A50" s="520">
        <v>5</v>
      </c>
      <c r="B50" s="518" t="s">
        <v>98</v>
      </c>
      <c r="C50" s="291" t="s">
        <v>25</v>
      </c>
      <c r="D50" s="295">
        <v>0</v>
      </c>
      <c r="E50" s="295">
        <v>0</v>
      </c>
      <c r="F50" s="295">
        <v>0</v>
      </c>
      <c r="G50" s="295">
        <v>0</v>
      </c>
      <c r="H50" s="295">
        <v>0</v>
      </c>
      <c r="I50" s="295">
        <v>0</v>
      </c>
      <c r="J50" s="295">
        <v>0</v>
      </c>
      <c r="K50" s="295">
        <v>0</v>
      </c>
      <c r="L50" s="295">
        <v>0</v>
      </c>
      <c r="M50" s="295">
        <v>0</v>
      </c>
      <c r="N50" s="291"/>
      <c r="O50" s="295">
        <v>0</v>
      </c>
      <c r="P50" s="295">
        <v>0</v>
      </c>
      <c r="Q50" s="295">
        <v>0</v>
      </c>
      <c r="R50" s="295">
        <v>0</v>
      </c>
      <c r="S50" s="295">
        <v>0</v>
      </c>
      <c r="T50" s="295">
        <v>0</v>
      </c>
      <c r="U50" s="295">
        <v>0</v>
      </c>
      <c r="V50" s="295">
        <v>0</v>
      </c>
      <c r="W50" s="295">
        <v>0</v>
      </c>
      <c r="X50" s="295">
        <v>0</v>
      </c>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6"/>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304"/>
      <c r="E52" s="304"/>
      <c r="F52" s="304"/>
      <c r="G52" s="304"/>
      <c r="H52" s="304"/>
      <c r="I52" s="304"/>
      <c r="J52" s="304"/>
      <c r="K52" s="304"/>
      <c r="L52" s="304"/>
      <c r="M52" s="304"/>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90"/>
      <c r="P53" s="290"/>
      <c r="Q53" s="290"/>
      <c r="R53" s="290"/>
      <c r="S53" s="290"/>
      <c r="T53" s="290"/>
      <c r="U53" s="290"/>
      <c r="V53" s="290"/>
      <c r="W53" s="290"/>
      <c r="X53" s="290"/>
      <c r="Y53" s="414"/>
      <c r="Z53" s="414"/>
      <c r="AA53" s="414"/>
      <c r="AB53" s="414"/>
      <c r="AC53" s="414"/>
      <c r="AD53" s="414"/>
      <c r="AE53" s="414"/>
      <c r="AF53" s="414"/>
      <c r="AG53" s="414"/>
      <c r="AH53" s="414"/>
      <c r="AI53" s="414"/>
      <c r="AJ53" s="414"/>
      <c r="AK53" s="414"/>
      <c r="AL53" s="414"/>
      <c r="AM53" s="292"/>
    </row>
    <row r="54" spans="1:39" outlineLevel="1">
      <c r="A54" s="520">
        <v>6</v>
      </c>
      <c r="B54" s="518" t="s">
        <v>99</v>
      </c>
      <c r="C54" s="291" t="s">
        <v>25</v>
      </c>
      <c r="D54" s="295">
        <v>71271</v>
      </c>
      <c r="E54" s="295">
        <v>71271</v>
      </c>
      <c r="F54" s="295">
        <v>71271</v>
      </c>
      <c r="G54" s="295">
        <v>71271</v>
      </c>
      <c r="H54" s="295">
        <v>0</v>
      </c>
      <c r="I54" s="295">
        <v>0</v>
      </c>
      <c r="J54" s="295">
        <v>0</v>
      </c>
      <c r="K54" s="295">
        <v>0</v>
      </c>
      <c r="L54" s="295">
        <v>0</v>
      </c>
      <c r="M54" s="295">
        <v>0</v>
      </c>
      <c r="N54" s="295">
        <v>12</v>
      </c>
      <c r="O54" s="295">
        <v>15</v>
      </c>
      <c r="P54" s="295">
        <v>15</v>
      </c>
      <c r="Q54" s="295">
        <v>15</v>
      </c>
      <c r="R54" s="295">
        <v>15</v>
      </c>
      <c r="S54" s="295">
        <v>0</v>
      </c>
      <c r="T54" s="295">
        <v>0</v>
      </c>
      <c r="U54" s="295">
        <v>0</v>
      </c>
      <c r="V54" s="295">
        <v>0</v>
      </c>
      <c r="W54" s="295">
        <v>0</v>
      </c>
      <c r="X54" s="295">
        <v>0</v>
      </c>
      <c r="Y54" s="410"/>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v>4796</v>
      </c>
      <c r="E55" s="295">
        <v>4796</v>
      </c>
      <c r="F55" s="295">
        <v>4796</v>
      </c>
      <c r="G55" s="295">
        <v>4796</v>
      </c>
      <c r="H55" s="295">
        <v>76067</v>
      </c>
      <c r="I55" s="295">
        <v>76067</v>
      </c>
      <c r="J55" s="295">
        <v>76067</v>
      </c>
      <c r="K55" s="295">
        <v>76067</v>
      </c>
      <c r="L55" s="295">
        <v>76067</v>
      </c>
      <c r="M55" s="295">
        <v>76067</v>
      </c>
      <c r="N55" s="295">
        <f>N54</f>
        <v>12</v>
      </c>
      <c r="O55" s="295">
        <v>1</v>
      </c>
      <c r="P55" s="295">
        <v>1</v>
      </c>
      <c r="Q55" s="295">
        <v>1</v>
      </c>
      <c r="R55" s="295">
        <v>1</v>
      </c>
      <c r="S55" s="295">
        <v>16</v>
      </c>
      <c r="T55" s="295">
        <v>16</v>
      </c>
      <c r="U55" s="295">
        <v>16</v>
      </c>
      <c r="V55" s="295">
        <v>16</v>
      </c>
      <c r="W55" s="295">
        <v>16</v>
      </c>
      <c r="X55" s="295">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s="750" customFormat="1" ht="28.5" customHeight="1" outlineLevel="1">
      <c r="A57" s="748">
        <v>7</v>
      </c>
      <c r="B57" s="518" t="s">
        <v>100</v>
      </c>
      <c r="C57" s="304" t="s">
        <v>25</v>
      </c>
      <c r="D57" s="749">
        <v>2427532</v>
      </c>
      <c r="E57" s="749">
        <v>2427532</v>
      </c>
      <c r="F57" s="749">
        <v>2427061</v>
      </c>
      <c r="G57" s="749">
        <v>2427061</v>
      </c>
      <c r="H57" s="749">
        <v>2427061</v>
      </c>
      <c r="I57" s="749">
        <v>2427061</v>
      </c>
      <c r="J57" s="749">
        <v>2357144</v>
      </c>
      <c r="K57" s="749">
        <v>2357144</v>
      </c>
      <c r="L57" s="749">
        <v>2355341</v>
      </c>
      <c r="M57" s="749">
        <v>2126934</v>
      </c>
      <c r="N57" s="749">
        <v>12</v>
      </c>
      <c r="O57" s="295">
        <v>190</v>
      </c>
      <c r="P57" s="295">
        <v>190</v>
      </c>
      <c r="Q57" s="295">
        <v>190</v>
      </c>
      <c r="R57" s="295">
        <v>190</v>
      </c>
      <c r="S57" s="295">
        <v>190</v>
      </c>
      <c r="T57" s="295">
        <v>190</v>
      </c>
      <c r="U57" s="295">
        <v>181</v>
      </c>
      <c r="V57" s="295">
        <v>181</v>
      </c>
      <c r="W57" s="295">
        <v>181</v>
      </c>
      <c r="X57" s="295">
        <v>151</v>
      </c>
      <c r="Y57" s="751"/>
      <c r="Z57" s="751">
        <v>0.12293608568543102</v>
      </c>
      <c r="AA57" s="751">
        <v>0.51387459142837655</v>
      </c>
      <c r="AB57" s="410"/>
      <c r="AC57" s="751"/>
      <c r="AD57" s="410">
        <v>0.36318932288619238</v>
      </c>
      <c r="AE57" s="410"/>
      <c r="AF57" s="415"/>
      <c r="AG57" s="415"/>
      <c r="AH57" s="415"/>
      <c r="AI57" s="415"/>
      <c r="AJ57" s="415"/>
      <c r="AK57" s="415"/>
      <c r="AL57" s="415"/>
      <c r="AM57" s="296">
        <f>SUM(Y57:AL57)</f>
        <v>1</v>
      </c>
    </row>
    <row r="58" spans="1:39" outlineLevel="1">
      <c r="B58" s="294" t="s">
        <v>267</v>
      </c>
      <c r="C58" s="291" t="s">
        <v>163</v>
      </c>
      <c r="D58" s="295">
        <v>196339</v>
      </c>
      <c r="E58" s="295">
        <v>196339</v>
      </c>
      <c r="F58" s="295">
        <v>196810</v>
      </c>
      <c r="G58" s="295">
        <v>196848</v>
      </c>
      <c r="H58" s="295">
        <v>196848</v>
      </c>
      <c r="I58" s="295">
        <v>196848</v>
      </c>
      <c r="J58" s="295">
        <v>266765</v>
      </c>
      <c r="K58" s="295">
        <v>266765</v>
      </c>
      <c r="L58" s="295">
        <v>268110</v>
      </c>
      <c r="M58" s="295">
        <v>247984</v>
      </c>
      <c r="N58" s="295">
        <f>N57</f>
        <v>12</v>
      </c>
      <c r="O58" s="295">
        <v>8</v>
      </c>
      <c r="P58" s="295">
        <v>8</v>
      </c>
      <c r="Q58" s="295">
        <v>8</v>
      </c>
      <c r="R58" s="295">
        <v>8</v>
      </c>
      <c r="S58" s="295">
        <v>8</v>
      </c>
      <c r="T58" s="295">
        <v>8</v>
      </c>
      <c r="U58" s="295">
        <v>17</v>
      </c>
      <c r="V58" s="295">
        <v>17</v>
      </c>
      <c r="W58" s="295">
        <v>17</v>
      </c>
      <c r="X58" s="295">
        <v>14</v>
      </c>
      <c r="Y58" s="411">
        <f>Y57</f>
        <v>0</v>
      </c>
      <c r="Z58" s="411">
        <f>Z57</f>
        <v>0.12293608568543102</v>
      </c>
      <c r="AA58" s="411">
        <f t="shared" ref="AA58" si="66">AA57</f>
        <v>0.51387459142837655</v>
      </c>
      <c r="AB58" s="411">
        <f t="shared" ref="AB58" si="67">AB57</f>
        <v>0</v>
      </c>
      <c r="AC58" s="411">
        <f t="shared" ref="AC58" si="68">AC57</f>
        <v>0</v>
      </c>
      <c r="AD58" s="411">
        <f t="shared" ref="AD58" si="69">AD57</f>
        <v>0.36318932288619238</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0">
        <v>8</v>
      </c>
      <c r="B60" s="518" t="s">
        <v>101</v>
      </c>
      <c r="C60" s="291" t="s">
        <v>25</v>
      </c>
      <c r="D60" s="295">
        <v>176165</v>
      </c>
      <c r="E60" s="295">
        <v>159337</v>
      </c>
      <c r="F60" s="295">
        <v>137230</v>
      </c>
      <c r="G60" s="295">
        <v>137230</v>
      </c>
      <c r="H60" s="295">
        <v>137230</v>
      </c>
      <c r="I60" s="295">
        <v>137230</v>
      </c>
      <c r="J60" s="295">
        <v>137230</v>
      </c>
      <c r="K60" s="295">
        <v>137230</v>
      </c>
      <c r="L60" s="295">
        <v>137230</v>
      </c>
      <c r="M60" s="295">
        <v>137230</v>
      </c>
      <c r="N60" s="295">
        <v>12</v>
      </c>
      <c r="O60" s="295">
        <v>40</v>
      </c>
      <c r="P60" s="295">
        <v>36</v>
      </c>
      <c r="Q60" s="295">
        <v>31</v>
      </c>
      <c r="R60" s="295">
        <v>31</v>
      </c>
      <c r="S60" s="295">
        <v>31</v>
      </c>
      <c r="T60" s="295">
        <v>31</v>
      </c>
      <c r="U60" s="295">
        <v>31</v>
      </c>
      <c r="V60" s="295">
        <v>31</v>
      </c>
      <c r="W60" s="295">
        <v>31</v>
      </c>
      <c r="X60" s="295">
        <v>31</v>
      </c>
      <c r="Y60" s="415"/>
      <c r="Z60" s="751">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-40988</v>
      </c>
      <c r="E61" s="295">
        <v>-24160</v>
      </c>
      <c r="F61" s="295">
        <v>-2053</v>
      </c>
      <c r="G61" s="295">
        <v>5037</v>
      </c>
      <c r="H61" s="295">
        <v>5037</v>
      </c>
      <c r="I61" s="295">
        <v>5037</v>
      </c>
      <c r="J61" s="295">
        <v>5037</v>
      </c>
      <c r="K61" s="295">
        <v>5037</v>
      </c>
      <c r="L61" s="295">
        <v>5037</v>
      </c>
      <c r="M61" s="295">
        <v>5037</v>
      </c>
      <c r="N61" s="295">
        <f>N60</f>
        <v>12</v>
      </c>
      <c r="O61" s="295">
        <v>-10</v>
      </c>
      <c r="P61" s="295">
        <v>-6</v>
      </c>
      <c r="Q61" s="295">
        <v>0</v>
      </c>
      <c r="R61" s="295">
        <v>1</v>
      </c>
      <c r="S61" s="295">
        <v>1</v>
      </c>
      <c r="T61" s="295">
        <v>1</v>
      </c>
      <c r="U61" s="295">
        <v>1</v>
      </c>
      <c r="V61" s="295">
        <v>1</v>
      </c>
      <c r="W61" s="295">
        <v>1</v>
      </c>
      <c r="X61" s="295">
        <v>1</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291"/>
      <c r="P62" s="291"/>
      <c r="Q62" s="291"/>
      <c r="R62" s="291"/>
      <c r="S62" s="291"/>
      <c r="T62" s="291"/>
      <c r="U62" s="291"/>
      <c r="V62" s="291"/>
      <c r="W62" s="291"/>
      <c r="X62" s="291"/>
      <c r="Y62" s="416"/>
      <c r="Z62" s="417"/>
      <c r="AA62" s="416"/>
      <c r="AB62" s="416"/>
      <c r="AC62" s="416"/>
      <c r="AD62" s="416"/>
      <c r="AE62" s="416"/>
      <c r="AF62" s="416"/>
      <c r="AG62" s="416"/>
      <c r="AH62" s="416"/>
      <c r="AI62" s="416"/>
      <c r="AJ62" s="416"/>
      <c r="AK62" s="416"/>
      <c r="AL62" s="416"/>
      <c r="AM62" s="313"/>
    </row>
    <row r="63" spans="1:39" ht="30" outlineLevel="1">
      <c r="A63" s="520">
        <v>9</v>
      </c>
      <c r="B63" s="518"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v>1</v>
      </c>
      <c r="AA63" s="410"/>
      <c r="AB63" s="410"/>
      <c r="AC63" s="410"/>
      <c r="AD63" s="410"/>
      <c r="AE63" s="410"/>
      <c r="AF63" s="415"/>
      <c r="AG63" s="415"/>
      <c r="AH63" s="415"/>
      <c r="AI63" s="415"/>
      <c r="AJ63" s="415"/>
      <c r="AK63" s="415"/>
      <c r="AL63" s="415"/>
      <c r="AM63" s="296">
        <f>SUM(Y63:AL63)</f>
        <v>1</v>
      </c>
    </row>
    <row r="64" spans="1:39" outlineLevel="1">
      <c r="B64" s="294" t="s">
        <v>267</v>
      </c>
      <c r="C64" s="291" t="s">
        <v>163</v>
      </c>
      <c r="D64" s="295">
        <v>42339</v>
      </c>
      <c r="E64" s="295">
        <v>42339</v>
      </c>
      <c r="F64" s="295">
        <v>42339</v>
      </c>
      <c r="G64" s="295">
        <v>42339</v>
      </c>
      <c r="H64" s="295">
        <v>42339</v>
      </c>
      <c r="I64" s="295">
        <v>42339</v>
      </c>
      <c r="J64" s="295">
        <v>42339</v>
      </c>
      <c r="K64" s="295">
        <v>42339</v>
      </c>
      <c r="L64" s="295">
        <v>42339</v>
      </c>
      <c r="M64" s="295">
        <v>42339</v>
      </c>
      <c r="N64" s="295">
        <f>N63</f>
        <v>12</v>
      </c>
      <c r="O64" s="295">
        <v>6</v>
      </c>
      <c r="P64" s="295">
        <v>6</v>
      </c>
      <c r="Q64" s="295">
        <v>6</v>
      </c>
      <c r="R64" s="295">
        <v>6</v>
      </c>
      <c r="S64" s="295">
        <v>6</v>
      </c>
      <c r="T64" s="295">
        <v>6</v>
      </c>
      <c r="U64" s="295">
        <v>6</v>
      </c>
      <c r="V64" s="295">
        <v>6</v>
      </c>
      <c r="W64" s="295">
        <v>6</v>
      </c>
      <c r="X64" s="295">
        <v>6</v>
      </c>
      <c r="Y64" s="411">
        <f>Y63</f>
        <v>0</v>
      </c>
      <c r="Z64" s="411">
        <f t="shared" ref="Z64" si="91">Z63</f>
        <v>1</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291"/>
      <c r="P65" s="291"/>
      <c r="Q65" s="291"/>
      <c r="R65" s="291"/>
      <c r="S65" s="291"/>
      <c r="T65" s="291"/>
      <c r="U65" s="291"/>
      <c r="V65" s="291"/>
      <c r="W65" s="291"/>
      <c r="X65" s="291"/>
      <c r="Y65" s="416"/>
      <c r="Z65" s="416"/>
      <c r="AA65" s="416"/>
      <c r="AB65" s="416"/>
      <c r="AC65" s="416"/>
      <c r="AD65" s="416"/>
      <c r="AE65" s="416"/>
      <c r="AF65" s="416"/>
      <c r="AG65" s="416"/>
      <c r="AH65" s="416"/>
      <c r="AI65" s="416"/>
      <c r="AJ65" s="416"/>
      <c r="AK65" s="416"/>
      <c r="AL65" s="416"/>
      <c r="AM65" s="313"/>
    </row>
    <row r="66" spans="1:39" ht="30" outlineLevel="1">
      <c r="A66" s="520">
        <v>10</v>
      </c>
      <c r="B66" s="518"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291"/>
      <c r="P68" s="291"/>
      <c r="Q68" s="291"/>
      <c r="R68" s="291"/>
      <c r="S68" s="291"/>
      <c r="T68" s="291"/>
      <c r="U68" s="291"/>
      <c r="V68" s="291"/>
      <c r="W68" s="291"/>
      <c r="X68" s="291"/>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90"/>
      <c r="P69" s="290"/>
      <c r="Q69" s="290"/>
      <c r="R69" s="290"/>
      <c r="S69" s="290"/>
      <c r="T69" s="290"/>
      <c r="U69" s="290"/>
      <c r="V69" s="290"/>
      <c r="W69" s="290"/>
      <c r="X69" s="290"/>
      <c r="Y69" s="414"/>
      <c r="Z69" s="414"/>
      <c r="AA69" s="414"/>
      <c r="AB69" s="414"/>
      <c r="AC69" s="414"/>
      <c r="AD69" s="414"/>
      <c r="AE69" s="414"/>
      <c r="AF69" s="414"/>
      <c r="AG69" s="414"/>
      <c r="AH69" s="414"/>
      <c r="AI69" s="414"/>
      <c r="AJ69" s="414"/>
      <c r="AK69" s="414"/>
      <c r="AL69" s="414"/>
      <c r="AM69" s="292"/>
    </row>
    <row r="70" spans="1:39" ht="30" outlineLevel="1">
      <c r="A70" s="520">
        <v>11</v>
      </c>
      <c r="B70" s="518"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3"/>
      <c r="AA72" s="423"/>
      <c r="AB72" s="423"/>
      <c r="AC72" s="423"/>
      <c r="AD72" s="423"/>
      <c r="AE72" s="423"/>
      <c r="AF72" s="423"/>
      <c r="AG72" s="423"/>
      <c r="AH72" s="423"/>
      <c r="AI72" s="423"/>
      <c r="AJ72" s="423"/>
      <c r="AK72" s="423"/>
      <c r="AL72" s="423"/>
      <c r="AM72" s="306"/>
    </row>
    <row r="73" spans="1:39" ht="45" outlineLevel="1">
      <c r="A73" s="520">
        <v>12</v>
      </c>
      <c r="B73" s="518"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18"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18"/>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0">
        <v>13</v>
      </c>
      <c r="B76" s="518" t="s">
        <v>106</v>
      </c>
      <c r="C76" s="291" t="s">
        <v>25</v>
      </c>
      <c r="D76" s="295">
        <v>29363</v>
      </c>
      <c r="E76" s="295">
        <v>29363</v>
      </c>
      <c r="F76" s="295">
        <v>29363</v>
      </c>
      <c r="G76" s="295">
        <v>29363</v>
      </c>
      <c r="H76" s="295">
        <v>29363</v>
      </c>
      <c r="I76" s="295">
        <v>29363</v>
      </c>
      <c r="J76" s="295">
        <v>29363</v>
      </c>
      <c r="K76" s="295">
        <v>29363</v>
      </c>
      <c r="L76" s="295">
        <v>29363</v>
      </c>
      <c r="M76" s="295">
        <v>20738</v>
      </c>
      <c r="N76" s="295">
        <v>12</v>
      </c>
      <c r="O76" s="295">
        <v>6</v>
      </c>
      <c r="P76" s="295">
        <v>6</v>
      </c>
      <c r="Q76" s="295">
        <v>6</v>
      </c>
      <c r="R76" s="295">
        <v>6</v>
      </c>
      <c r="S76" s="295">
        <v>6</v>
      </c>
      <c r="T76" s="295">
        <v>6</v>
      </c>
      <c r="U76" s="295">
        <v>6</v>
      </c>
      <c r="V76" s="295">
        <v>6</v>
      </c>
      <c r="W76" s="295">
        <v>6</v>
      </c>
      <c r="X76" s="295">
        <v>6</v>
      </c>
      <c r="Y76" s="410"/>
      <c r="Z76" s="410">
        <v>1</v>
      </c>
      <c r="AA76" s="410"/>
      <c r="AB76" s="410"/>
      <c r="AC76" s="410"/>
      <c r="AD76" s="410"/>
      <c r="AE76" s="410"/>
      <c r="AF76" s="415"/>
      <c r="AG76" s="415"/>
      <c r="AH76" s="415"/>
      <c r="AI76" s="415"/>
      <c r="AJ76" s="415"/>
      <c r="AK76" s="415"/>
      <c r="AL76" s="415"/>
      <c r="AM76" s="296">
        <f>SUM(Y76:AL76)</f>
        <v>1</v>
      </c>
    </row>
    <row r="77" spans="1:39" outlineLevel="1">
      <c r="B77" s="518"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1</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18"/>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outlineLevel="1">
      <c r="A80" s="520">
        <v>14</v>
      </c>
      <c r="B80" s="315" t="s">
        <v>108</v>
      </c>
      <c r="C80" s="291" t="s">
        <v>25</v>
      </c>
      <c r="D80" s="295">
        <v>131578</v>
      </c>
      <c r="E80" s="295">
        <v>108125</v>
      </c>
      <c r="F80" s="295">
        <v>104734</v>
      </c>
      <c r="G80" s="295">
        <v>101343</v>
      </c>
      <c r="H80" s="295">
        <v>101343</v>
      </c>
      <c r="I80" s="295">
        <v>101343</v>
      </c>
      <c r="J80" s="295">
        <v>100071</v>
      </c>
      <c r="K80" s="295">
        <v>99971</v>
      </c>
      <c r="L80" s="295">
        <v>63304</v>
      </c>
      <c r="M80" s="295">
        <v>63304</v>
      </c>
      <c r="N80" s="295">
        <v>12</v>
      </c>
      <c r="O80" s="295">
        <v>22</v>
      </c>
      <c r="P80" s="295">
        <v>21</v>
      </c>
      <c r="Q80" s="295">
        <v>20</v>
      </c>
      <c r="R80" s="295">
        <v>20</v>
      </c>
      <c r="S80" s="295">
        <v>20</v>
      </c>
      <c r="T80" s="295">
        <v>20</v>
      </c>
      <c r="U80" s="295">
        <v>20</v>
      </c>
      <c r="V80" s="295">
        <v>20</v>
      </c>
      <c r="W80" s="295">
        <v>18</v>
      </c>
      <c r="X80" s="295">
        <v>18</v>
      </c>
      <c r="Y80" s="751">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3" customFormat="1" outlineLevel="1">
      <c r="A82" s="521"/>
      <c r="B82" s="294"/>
      <c r="C82" s="291"/>
      <c r="D82" s="291"/>
      <c r="E82" s="291"/>
      <c r="F82" s="291"/>
      <c r="G82" s="291"/>
      <c r="H82" s="291"/>
      <c r="I82" s="291"/>
      <c r="J82" s="291"/>
      <c r="K82" s="291"/>
      <c r="L82" s="291"/>
      <c r="M82" s="291"/>
      <c r="N82" s="466"/>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4"/>
      <c r="AN82" s="626"/>
    </row>
    <row r="83" spans="1:40" s="309" customFormat="1" ht="15.75" outlineLevel="1">
      <c r="A83" s="521"/>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5"/>
      <c r="AN83" s="627"/>
    </row>
    <row r="84" spans="1:40" outlineLevel="1">
      <c r="A84" s="520">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0">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0"/>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0"/>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7" t="s">
        <v>496</v>
      </c>
      <c r="C90" s="320"/>
      <c r="D90" s="290"/>
      <c r="E90" s="289"/>
      <c r="F90" s="289"/>
      <c r="G90" s="289"/>
      <c r="H90" s="289"/>
      <c r="I90" s="289"/>
      <c r="J90" s="289"/>
      <c r="K90" s="289"/>
      <c r="L90" s="289"/>
      <c r="M90" s="289"/>
      <c r="N90" s="290"/>
      <c r="O90" s="290"/>
      <c r="P90" s="290"/>
      <c r="Q90" s="290"/>
      <c r="R90" s="290"/>
      <c r="S90" s="290"/>
      <c r="T90" s="290"/>
      <c r="U90" s="290"/>
      <c r="V90" s="290"/>
      <c r="W90" s="290"/>
      <c r="X90" s="290"/>
      <c r="Y90" s="414"/>
      <c r="Z90" s="414"/>
      <c r="AA90" s="414"/>
      <c r="AB90" s="414"/>
      <c r="AC90" s="414"/>
      <c r="AD90" s="414"/>
      <c r="AE90" s="414"/>
      <c r="AF90" s="414"/>
      <c r="AG90" s="414"/>
      <c r="AH90" s="414"/>
      <c r="AI90" s="414"/>
      <c r="AJ90" s="414"/>
      <c r="AK90" s="414"/>
      <c r="AL90" s="414"/>
      <c r="AM90" s="292"/>
    </row>
    <row r="91" spans="1:40" outlineLevel="1">
      <c r="A91" s="520">
        <v>17</v>
      </c>
      <c r="B91" s="518"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0</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0">
        <v>18</v>
      </c>
      <c r="B94" s="518" t="s">
        <v>109</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0</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0">
        <v>19</v>
      </c>
      <c r="B97" s="518"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0</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0">
        <v>20</v>
      </c>
      <c r="B100" s="518"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0</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6"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0">
        <v>21</v>
      </c>
      <c r="B105" s="518"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751"/>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0">
        <v>22</v>
      </c>
      <c r="B108" s="518"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751"/>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0">
        <v>23</v>
      </c>
      <c r="B111" s="518"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0">
        <v>24</v>
      </c>
      <c r="B114" s="518"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0">
        <v>25</v>
      </c>
      <c r="B118" s="518"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0">
        <v>26</v>
      </c>
      <c r="B121" s="745"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410">
        <v>0.80017985997308538</v>
      </c>
      <c r="AA121" s="410">
        <v>0.19982014002691462</v>
      </c>
      <c r="AB121" s="410"/>
      <c r="AC121" s="410"/>
      <c r="AD121" s="410"/>
      <c r="AE121" s="410"/>
      <c r="AF121" s="415"/>
      <c r="AG121" s="415"/>
      <c r="AH121" s="415"/>
      <c r="AI121" s="415"/>
      <c r="AJ121" s="415"/>
      <c r="AK121" s="415"/>
      <c r="AL121" s="415"/>
      <c r="AM121" s="296">
        <f>SUM(Y121:AL121)</f>
        <v>1</v>
      </c>
    </row>
    <row r="122" spans="1:39" outlineLevel="1">
      <c r="B122" s="747" t="s">
        <v>267</v>
      </c>
      <c r="C122" s="291" t="s">
        <v>163</v>
      </c>
      <c r="D122" s="295">
        <f>37241+53689</f>
        <v>90930</v>
      </c>
      <c r="E122" s="295">
        <f t="shared" ref="E122:I122" si="241">37241+53689</f>
        <v>90930</v>
      </c>
      <c r="F122" s="295">
        <f t="shared" si="241"/>
        <v>90930</v>
      </c>
      <c r="G122" s="295">
        <f t="shared" si="241"/>
        <v>90930</v>
      </c>
      <c r="H122" s="295">
        <f t="shared" si="241"/>
        <v>90930</v>
      </c>
      <c r="I122" s="295">
        <f t="shared" si="241"/>
        <v>90930</v>
      </c>
      <c r="J122" s="295">
        <f>34747+56183</f>
        <v>90930</v>
      </c>
      <c r="K122" s="295">
        <f>34747+56183</f>
        <v>90930</v>
      </c>
      <c r="L122" s="295">
        <f>34747+56183</f>
        <v>90930</v>
      </c>
      <c r="M122" s="295">
        <f>26869+55447</f>
        <v>82316</v>
      </c>
      <c r="N122" s="295">
        <v>12</v>
      </c>
      <c r="O122" s="295">
        <f>12+54</f>
        <v>66</v>
      </c>
      <c r="P122" s="295">
        <f t="shared" ref="P122:T122" si="242">12+54</f>
        <v>66</v>
      </c>
      <c r="Q122" s="295">
        <f t="shared" si="242"/>
        <v>66</v>
      </c>
      <c r="R122" s="295">
        <f t="shared" si="242"/>
        <v>66</v>
      </c>
      <c r="S122" s="295">
        <f t="shared" si="242"/>
        <v>66</v>
      </c>
      <c r="T122" s="295">
        <f t="shared" si="242"/>
        <v>66</v>
      </c>
      <c r="U122" s="295">
        <f>11+54</f>
        <v>65</v>
      </c>
      <c r="V122" s="295">
        <f t="shared" ref="V122:W122" si="243">11+54</f>
        <v>65</v>
      </c>
      <c r="W122" s="295">
        <f t="shared" si="243"/>
        <v>65</v>
      </c>
      <c r="X122" s="295">
        <f>8+54</f>
        <v>62</v>
      </c>
      <c r="Y122" s="411">
        <f>Y121</f>
        <v>0</v>
      </c>
      <c r="Z122" s="411">
        <f t="shared" ref="Z122" si="244">Z121</f>
        <v>0.80017985997308538</v>
      </c>
      <c r="AA122" s="411">
        <f t="shared" ref="AA122" si="245">AA121</f>
        <v>0.19982014002691462</v>
      </c>
      <c r="AB122" s="411">
        <f t="shared" ref="AB122" si="246">AB121</f>
        <v>0</v>
      </c>
      <c r="AC122" s="411">
        <f t="shared" ref="AC122" si="247">AC121</f>
        <v>0</v>
      </c>
      <c r="AD122" s="411">
        <f t="shared" ref="AD122" si="248">AD121</f>
        <v>0</v>
      </c>
      <c r="AE122" s="411">
        <f t="shared" ref="AE122" si="249">AE121</f>
        <v>0</v>
      </c>
      <c r="AF122" s="411">
        <f t="shared" ref="AF122" si="250">AF121</f>
        <v>0</v>
      </c>
      <c r="AG122" s="411">
        <f t="shared" ref="AG122" si="251">AG121</f>
        <v>0</v>
      </c>
      <c r="AH122" s="411">
        <f t="shared" ref="AH122" si="252">AH121</f>
        <v>0</v>
      </c>
      <c r="AI122" s="411">
        <f t="shared" ref="AI122" si="253">AI121</f>
        <v>0</v>
      </c>
      <c r="AJ122" s="411">
        <f t="shared" ref="AJ122" si="254">AJ121</f>
        <v>0</v>
      </c>
      <c r="AK122" s="411">
        <f t="shared" ref="AK122" si="255">AK121</f>
        <v>0</v>
      </c>
      <c r="AL122" s="411">
        <f t="shared" ref="AL122" si="256">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0">
        <v>27</v>
      </c>
      <c r="B124" s="518"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7">Z124</f>
        <v>0</v>
      </c>
      <c r="AA125" s="411">
        <f t="shared" ref="AA125" si="258">AA124</f>
        <v>0</v>
      </c>
      <c r="AB125" s="411">
        <f t="shared" ref="AB125" si="259">AB124</f>
        <v>0</v>
      </c>
      <c r="AC125" s="411">
        <f t="shared" ref="AC125" si="260">AC124</f>
        <v>0</v>
      </c>
      <c r="AD125" s="411">
        <f t="shared" ref="AD125" si="261">AD124</f>
        <v>0</v>
      </c>
      <c r="AE125" s="411">
        <f t="shared" ref="AE125" si="262">AE124</f>
        <v>0</v>
      </c>
      <c r="AF125" s="411">
        <f t="shared" ref="AF125" si="263">AF124</f>
        <v>0</v>
      </c>
      <c r="AG125" s="411">
        <f t="shared" ref="AG125" si="264">AG124</f>
        <v>0</v>
      </c>
      <c r="AH125" s="411">
        <f t="shared" ref="AH125" si="265">AH124</f>
        <v>0</v>
      </c>
      <c r="AI125" s="411">
        <f t="shared" ref="AI125" si="266">AI124</f>
        <v>0</v>
      </c>
      <c r="AJ125" s="411">
        <f t="shared" ref="AJ125" si="267">AJ124</f>
        <v>0</v>
      </c>
      <c r="AK125" s="411">
        <f t="shared" ref="AK125" si="268">AK124</f>
        <v>0</v>
      </c>
      <c r="AL125" s="411">
        <f t="shared" ref="AL125" si="269">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0">
        <v>28</v>
      </c>
      <c r="B127" s="518"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70">Z127</f>
        <v>0</v>
      </c>
      <c r="AA128" s="411">
        <f t="shared" ref="AA128" si="271">AA127</f>
        <v>0</v>
      </c>
      <c r="AB128" s="411">
        <f t="shared" ref="AB128" si="272">AB127</f>
        <v>0</v>
      </c>
      <c r="AC128" s="411">
        <f t="shared" ref="AC128" si="273">AC127</f>
        <v>0</v>
      </c>
      <c r="AD128" s="411">
        <f t="shared" ref="AD128" si="274">AD127</f>
        <v>0</v>
      </c>
      <c r="AE128" s="411">
        <f t="shared" ref="AE128" si="275">AE127</f>
        <v>0</v>
      </c>
      <c r="AF128" s="411">
        <f t="shared" ref="AF128" si="276">AF127</f>
        <v>0</v>
      </c>
      <c r="AG128" s="411">
        <f t="shared" ref="AG128" si="277">AG127</f>
        <v>0</v>
      </c>
      <c r="AH128" s="411">
        <f t="shared" ref="AH128" si="278">AH127</f>
        <v>0</v>
      </c>
      <c r="AI128" s="411">
        <f t="shared" ref="AI128" si="279">AI127</f>
        <v>0</v>
      </c>
      <c r="AJ128" s="411">
        <f t="shared" ref="AJ128" si="280">AJ127</f>
        <v>0</v>
      </c>
      <c r="AK128" s="411">
        <f t="shared" ref="AK128" si="281">AK127</f>
        <v>0</v>
      </c>
      <c r="AL128" s="411">
        <f t="shared" ref="AL128" si="282">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0">
        <v>29</v>
      </c>
      <c r="B130" s="518"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3">Z130</f>
        <v>0</v>
      </c>
      <c r="AA131" s="411">
        <f t="shared" ref="AA131" si="284">AA130</f>
        <v>0</v>
      </c>
      <c r="AB131" s="411">
        <f t="shared" ref="AB131" si="285">AB130</f>
        <v>0</v>
      </c>
      <c r="AC131" s="411">
        <f t="shared" ref="AC131" si="286">AC130</f>
        <v>0</v>
      </c>
      <c r="AD131" s="411">
        <f t="shared" ref="AD131" si="287">AD130</f>
        <v>0</v>
      </c>
      <c r="AE131" s="411">
        <f t="shared" ref="AE131" si="288">AE130</f>
        <v>0</v>
      </c>
      <c r="AF131" s="411">
        <f t="shared" ref="AF131" si="289">AF130</f>
        <v>0</v>
      </c>
      <c r="AG131" s="411">
        <f t="shared" ref="AG131" si="290">AG130</f>
        <v>0</v>
      </c>
      <c r="AH131" s="411">
        <f t="shared" ref="AH131" si="291">AH130</f>
        <v>0</v>
      </c>
      <c r="AI131" s="411">
        <f t="shared" ref="AI131" si="292">AI130</f>
        <v>0</v>
      </c>
      <c r="AJ131" s="411">
        <f t="shared" ref="AJ131" si="293">AJ130</f>
        <v>0</v>
      </c>
      <c r="AK131" s="411">
        <f t="shared" ref="AK131" si="294">AK130</f>
        <v>0</v>
      </c>
      <c r="AL131" s="411">
        <f t="shared" ref="AL131" si="295">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0">
        <v>30</v>
      </c>
      <c r="B133" s="518"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6">Z133</f>
        <v>0</v>
      </c>
      <c r="AA134" s="411">
        <f t="shared" ref="AA134" si="297">AA133</f>
        <v>0</v>
      </c>
      <c r="AB134" s="411">
        <f t="shared" ref="AB134" si="298">AB133</f>
        <v>0</v>
      </c>
      <c r="AC134" s="411">
        <f t="shared" ref="AC134" si="299">AC133</f>
        <v>0</v>
      </c>
      <c r="AD134" s="411">
        <f t="shared" ref="AD134" si="300">AD133</f>
        <v>0</v>
      </c>
      <c r="AE134" s="411">
        <f t="shared" ref="AE134" si="301">AE133</f>
        <v>0</v>
      </c>
      <c r="AF134" s="411">
        <f t="shared" ref="AF134" si="302">AF133</f>
        <v>0</v>
      </c>
      <c r="AG134" s="411">
        <f t="shared" ref="AG134" si="303">AG133</f>
        <v>0</v>
      </c>
      <c r="AH134" s="411">
        <f t="shared" ref="AH134" si="304">AH133</f>
        <v>0</v>
      </c>
      <c r="AI134" s="411">
        <f t="shared" ref="AI134" si="305">AI133</f>
        <v>0</v>
      </c>
      <c r="AJ134" s="411">
        <f t="shared" ref="AJ134" si="306">AJ133</f>
        <v>0</v>
      </c>
      <c r="AK134" s="411">
        <f t="shared" ref="AK134" si="307">AK133</f>
        <v>0</v>
      </c>
      <c r="AL134" s="411">
        <f t="shared" ref="AL134" si="308">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0">
        <v>31</v>
      </c>
      <c r="B136" s="518"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9">Z136</f>
        <v>0</v>
      </c>
      <c r="AA137" s="411">
        <f t="shared" ref="AA137" si="310">AA136</f>
        <v>0</v>
      </c>
      <c r="AB137" s="411">
        <f t="shared" ref="AB137" si="311">AB136</f>
        <v>0</v>
      </c>
      <c r="AC137" s="411">
        <f t="shared" ref="AC137" si="312">AC136</f>
        <v>0</v>
      </c>
      <c r="AD137" s="411">
        <f t="shared" ref="AD137" si="313">AD136</f>
        <v>0</v>
      </c>
      <c r="AE137" s="411">
        <f t="shared" ref="AE137" si="314">AE136</f>
        <v>0</v>
      </c>
      <c r="AF137" s="411">
        <f t="shared" ref="AF137" si="315">AF136</f>
        <v>0</v>
      </c>
      <c r="AG137" s="411">
        <f t="shared" ref="AG137" si="316">AG136</f>
        <v>0</v>
      </c>
      <c r="AH137" s="411">
        <f t="shared" ref="AH137" si="317">AH136</f>
        <v>0</v>
      </c>
      <c r="AI137" s="411">
        <f t="shared" ref="AI137" si="318">AI136</f>
        <v>0</v>
      </c>
      <c r="AJ137" s="411">
        <f t="shared" ref="AJ137" si="319">AJ136</f>
        <v>0</v>
      </c>
      <c r="AK137" s="411">
        <f t="shared" ref="AK137" si="320">AK136</f>
        <v>0</v>
      </c>
      <c r="AL137" s="411">
        <f t="shared" ref="AL137" si="321">AL136</f>
        <v>0</v>
      </c>
      <c r="AM137" s="306"/>
    </row>
    <row r="138" spans="1:39" outlineLevel="1">
      <c r="B138" s="518"/>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0">
        <v>32</v>
      </c>
      <c r="B139" s="518"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22">Z139</f>
        <v>0</v>
      </c>
      <c r="AA140" s="411">
        <f t="shared" ref="AA140" si="323">AA139</f>
        <v>0</v>
      </c>
      <c r="AB140" s="411">
        <f t="shared" ref="AB140" si="324">AB139</f>
        <v>0</v>
      </c>
      <c r="AC140" s="411">
        <f t="shared" ref="AC140" si="325">AC139</f>
        <v>0</v>
      </c>
      <c r="AD140" s="411">
        <f t="shared" ref="AD140" si="326">AD139</f>
        <v>0</v>
      </c>
      <c r="AE140" s="411">
        <f t="shared" ref="AE140" si="327">AE139</f>
        <v>0</v>
      </c>
      <c r="AF140" s="411">
        <f t="shared" ref="AF140" si="328">AF139</f>
        <v>0</v>
      </c>
      <c r="AG140" s="411">
        <f t="shared" ref="AG140" si="329">AG139</f>
        <v>0</v>
      </c>
      <c r="AH140" s="411">
        <f t="shared" ref="AH140" si="330">AH139</f>
        <v>0</v>
      </c>
      <c r="AI140" s="411">
        <f t="shared" ref="AI140" si="331">AI139</f>
        <v>0</v>
      </c>
      <c r="AJ140" s="411">
        <f t="shared" ref="AJ140" si="332">AJ139</f>
        <v>0</v>
      </c>
      <c r="AK140" s="411">
        <f t="shared" ref="AK140" si="333">AK139</f>
        <v>0</v>
      </c>
      <c r="AL140" s="411">
        <f t="shared" ref="AL140" si="334">AL139</f>
        <v>0</v>
      </c>
      <c r="AM140" s="306"/>
    </row>
    <row r="141" spans="1:39" outlineLevel="1">
      <c r="B141" s="518"/>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0">
        <v>33</v>
      </c>
      <c r="B143" s="518"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5">Z143</f>
        <v>0</v>
      </c>
      <c r="AA144" s="411">
        <f t="shared" ref="AA144" si="336">AA143</f>
        <v>0</v>
      </c>
      <c r="AB144" s="411">
        <f t="shared" ref="AB144" si="337">AB143</f>
        <v>0</v>
      </c>
      <c r="AC144" s="411">
        <f t="shared" ref="AC144" si="338">AC143</f>
        <v>0</v>
      </c>
      <c r="AD144" s="411">
        <f t="shared" ref="AD144" si="339">AD143</f>
        <v>0</v>
      </c>
      <c r="AE144" s="411">
        <f t="shared" ref="AE144" si="340">AE143</f>
        <v>0</v>
      </c>
      <c r="AF144" s="411">
        <f t="shared" ref="AF144" si="341">AF143</f>
        <v>0</v>
      </c>
      <c r="AG144" s="411">
        <f t="shared" ref="AG144" si="342">AG143</f>
        <v>0</v>
      </c>
      <c r="AH144" s="411">
        <f t="shared" ref="AH144" si="343">AH143</f>
        <v>0</v>
      </c>
      <c r="AI144" s="411">
        <f t="shared" ref="AI144" si="344">AI143</f>
        <v>0</v>
      </c>
      <c r="AJ144" s="411">
        <f t="shared" ref="AJ144" si="345">AJ143</f>
        <v>0</v>
      </c>
      <c r="AK144" s="411">
        <f t="shared" ref="AK144" si="346">AK143</f>
        <v>0</v>
      </c>
      <c r="AL144" s="411">
        <f t="shared" ref="AL144" si="347">AL143</f>
        <v>0</v>
      </c>
      <c r="AM144" s="306"/>
    </row>
    <row r="145" spans="1:39" outlineLevel="1">
      <c r="B145" s="518"/>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0">
        <v>34</v>
      </c>
      <c r="B146" s="518"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8">Z146</f>
        <v>0</v>
      </c>
      <c r="AA147" s="411">
        <f t="shared" ref="AA147" si="349">AA146</f>
        <v>0</v>
      </c>
      <c r="AB147" s="411">
        <f t="shared" ref="AB147" si="350">AB146</f>
        <v>0</v>
      </c>
      <c r="AC147" s="411">
        <f t="shared" ref="AC147" si="351">AC146</f>
        <v>0</v>
      </c>
      <c r="AD147" s="411">
        <f t="shared" ref="AD147" si="352">AD146</f>
        <v>0</v>
      </c>
      <c r="AE147" s="411">
        <f t="shared" ref="AE147" si="353">AE146</f>
        <v>0</v>
      </c>
      <c r="AF147" s="411">
        <f t="shared" ref="AF147" si="354">AF146</f>
        <v>0</v>
      </c>
      <c r="AG147" s="411">
        <f t="shared" ref="AG147" si="355">AG146</f>
        <v>0</v>
      </c>
      <c r="AH147" s="411">
        <f t="shared" ref="AH147" si="356">AH146</f>
        <v>0</v>
      </c>
      <c r="AI147" s="411">
        <f t="shared" ref="AI147" si="357">AI146</f>
        <v>0</v>
      </c>
      <c r="AJ147" s="411">
        <f t="shared" ref="AJ147" si="358">AJ146</f>
        <v>0</v>
      </c>
      <c r="AK147" s="411">
        <f t="shared" ref="AK147" si="359">AK146</f>
        <v>0</v>
      </c>
      <c r="AL147" s="411">
        <f t="shared" ref="AL147" si="360">AL146</f>
        <v>0</v>
      </c>
      <c r="AM147" s="306"/>
    </row>
    <row r="148" spans="1:39" outlineLevel="1">
      <c r="B148" s="518"/>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0">
        <v>35</v>
      </c>
      <c r="B149" s="518"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61">Z149</f>
        <v>0</v>
      </c>
      <c r="AA150" s="411">
        <f t="shared" ref="AA150" si="362">AA149</f>
        <v>0</v>
      </c>
      <c r="AB150" s="411">
        <f t="shared" ref="AB150" si="363">AB149</f>
        <v>0</v>
      </c>
      <c r="AC150" s="411">
        <f t="shared" ref="AC150" si="364">AC149</f>
        <v>0</v>
      </c>
      <c r="AD150" s="411">
        <f t="shared" ref="AD150" si="365">AD149</f>
        <v>0</v>
      </c>
      <c r="AE150" s="411">
        <f t="shared" ref="AE150" si="366">AE149</f>
        <v>0</v>
      </c>
      <c r="AF150" s="411">
        <f t="shared" ref="AF150" si="367">AF149</f>
        <v>0</v>
      </c>
      <c r="AG150" s="411">
        <f t="shared" ref="AG150" si="368">AG149</f>
        <v>0</v>
      </c>
      <c r="AH150" s="411">
        <f t="shared" ref="AH150" si="369">AH149</f>
        <v>0</v>
      </c>
      <c r="AI150" s="411">
        <f t="shared" ref="AI150" si="370">AI149</f>
        <v>0</v>
      </c>
      <c r="AJ150" s="411">
        <f t="shared" ref="AJ150" si="371">AJ149</f>
        <v>0</v>
      </c>
      <c r="AK150" s="411">
        <f t="shared" ref="AK150" si="372">AK149</f>
        <v>0</v>
      </c>
      <c r="AL150" s="411">
        <f t="shared" ref="AL150" si="373">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0">
        <v>36</v>
      </c>
      <c r="B153" s="518"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0</v>
      </c>
      <c r="O154" s="295"/>
      <c r="P154" s="295"/>
      <c r="Q154" s="295"/>
      <c r="R154" s="295"/>
      <c r="S154" s="295"/>
      <c r="T154" s="295"/>
      <c r="U154" s="295"/>
      <c r="V154" s="295"/>
      <c r="W154" s="295"/>
      <c r="X154" s="295"/>
      <c r="Y154" s="411">
        <f>Y153</f>
        <v>0</v>
      </c>
      <c r="Z154" s="411">
        <f t="shared" ref="Z154" si="374">Z153</f>
        <v>0</v>
      </c>
      <c r="AA154" s="411">
        <f t="shared" ref="AA154" si="375">AA153</f>
        <v>0</v>
      </c>
      <c r="AB154" s="411">
        <f t="shared" ref="AB154" si="376">AB153</f>
        <v>0</v>
      </c>
      <c r="AC154" s="411">
        <f t="shared" ref="AC154" si="377">AC153</f>
        <v>0</v>
      </c>
      <c r="AD154" s="411">
        <f t="shared" ref="AD154" si="378">AD153</f>
        <v>0</v>
      </c>
      <c r="AE154" s="411">
        <f t="shared" ref="AE154" si="379">AE153</f>
        <v>0</v>
      </c>
      <c r="AF154" s="411">
        <f t="shared" ref="AF154" si="380">AF153</f>
        <v>0</v>
      </c>
      <c r="AG154" s="411">
        <f t="shared" ref="AG154" si="381">AG153</f>
        <v>0</v>
      </c>
      <c r="AH154" s="411">
        <f t="shared" ref="AH154" si="382">AH153</f>
        <v>0</v>
      </c>
      <c r="AI154" s="411">
        <f t="shared" ref="AI154" si="383">AI153</f>
        <v>0</v>
      </c>
      <c r="AJ154" s="411">
        <f t="shared" ref="AJ154" si="384">AJ153</f>
        <v>0</v>
      </c>
      <c r="AK154" s="411">
        <f t="shared" ref="AK154" si="385">AK153</f>
        <v>0</v>
      </c>
      <c r="AL154" s="411">
        <f t="shared" ref="AL154" si="386">AL153</f>
        <v>0</v>
      </c>
      <c r="AM154" s="306"/>
    </row>
    <row r="155" spans="1:39" outlineLevel="1">
      <c r="B155" s="518"/>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0">
        <v>37</v>
      </c>
      <c r="B156" s="518"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0</v>
      </c>
      <c r="O157" s="295"/>
      <c r="P157" s="295"/>
      <c r="Q157" s="295"/>
      <c r="R157" s="295"/>
      <c r="S157" s="295"/>
      <c r="T157" s="295"/>
      <c r="U157" s="295"/>
      <c r="V157" s="295"/>
      <c r="W157" s="295"/>
      <c r="X157" s="295"/>
      <c r="Y157" s="411">
        <f>Y156</f>
        <v>0</v>
      </c>
      <c r="Z157" s="411">
        <f t="shared" ref="Z157" si="387">Z156</f>
        <v>0</v>
      </c>
      <c r="AA157" s="411">
        <f t="shared" ref="AA157" si="388">AA156</f>
        <v>0</v>
      </c>
      <c r="AB157" s="411">
        <f t="shared" ref="AB157" si="389">AB156</f>
        <v>0</v>
      </c>
      <c r="AC157" s="411">
        <f t="shared" ref="AC157" si="390">AC156</f>
        <v>0</v>
      </c>
      <c r="AD157" s="411">
        <f t="shared" ref="AD157" si="391">AD156</f>
        <v>0</v>
      </c>
      <c r="AE157" s="411">
        <f t="shared" ref="AE157" si="392">AE156</f>
        <v>0</v>
      </c>
      <c r="AF157" s="411">
        <f t="shared" ref="AF157" si="393">AF156</f>
        <v>0</v>
      </c>
      <c r="AG157" s="411">
        <f t="shared" ref="AG157" si="394">AG156</f>
        <v>0</v>
      </c>
      <c r="AH157" s="411">
        <f t="shared" ref="AH157" si="395">AH156</f>
        <v>0</v>
      </c>
      <c r="AI157" s="411">
        <f t="shared" ref="AI157" si="396">AI156</f>
        <v>0</v>
      </c>
      <c r="AJ157" s="411">
        <f t="shared" ref="AJ157" si="397">AJ156</f>
        <v>0</v>
      </c>
      <c r="AK157" s="411">
        <f t="shared" ref="AK157" si="398">AK156</f>
        <v>0</v>
      </c>
      <c r="AL157" s="411">
        <f t="shared" ref="AL157" si="399">AL156</f>
        <v>0</v>
      </c>
      <c r="AM157" s="306"/>
    </row>
    <row r="158" spans="1:39" outlineLevel="1">
      <c r="B158" s="518"/>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0">
        <v>38</v>
      </c>
      <c r="B159" s="518"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0</v>
      </c>
      <c r="O160" s="295"/>
      <c r="P160" s="295"/>
      <c r="Q160" s="295"/>
      <c r="R160" s="295"/>
      <c r="S160" s="295"/>
      <c r="T160" s="295"/>
      <c r="U160" s="295"/>
      <c r="V160" s="295"/>
      <c r="W160" s="295"/>
      <c r="X160" s="295"/>
      <c r="Y160" s="411">
        <f>Y159</f>
        <v>0</v>
      </c>
      <c r="Z160" s="411">
        <f t="shared" ref="Z160" si="400">Z159</f>
        <v>0</v>
      </c>
      <c r="AA160" s="411">
        <f t="shared" ref="AA160" si="401">AA159</f>
        <v>0</v>
      </c>
      <c r="AB160" s="411">
        <f t="shared" ref="AB160" si="402">AB159</f>
        <v>0</v>
      </c>
      <c r="AC160" s="411">
        <f t="shared" ref="AC160" si="403">AC159</f>
        <v>0</v>
      </c>
      <c r="AD160" s="411">
        <f t="shared" ref="AD160" si="404">AD159</f>
        <v>0</v>
      </c>
      <c r="AE160" s="411">
        <f t="shared" ref="AE160" si="405">AE159</f>
        <v>0</v>
      </c>
      <c r="AF160" s="411">
        <f t="shared" ref="AF160" si="406">AF159</f>
        <v>0</v>
      </c>
      <c r="AG160" s="411">
        <f t="shared" ref="AG160" si="407">AG159</f>
        <v>0</v>
      </c>
      <c r="AH160" s="411">
        <f t="shared" ref="AH160" si="408">AH159</f>
        <v>0</v>
      </c>
      <c r="AI160" s="411">
        <f t="shared" ref="AI160" si="409">AI159</f>
        <v>0</v>
      </c>
      <c r="AJ160" s="411">
        <f t="shared" ref="AJ160" si="410">AJ159</f>
        <v>0</v>
      </c>
      <c r="AK160" s="411">
        <f t="shared" ref="AK160" si="411">AK159</f>
        <v>0</v>
      </c>
      <c r="AL160" s="411">
        <f t="shared" ref="AL160" si="412">AL159</f>
        <v>0</v>
      </c>
      <c r="AM160" s="306"/>
    </row>
    <row r="161" spans="1:39" outlineLevel="1">
      <c r="B161" s="518"/>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0">
        <v>39</v>
      </c>
      <c r="B162" s="518"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0</v>
      </c>
      <c r="O163" s="295"/>
      <c r="P163" s="295"/>
      <c r="Q163" s="295"/>
      <c r="R163" s="295"/>
      <c r="S163" s="295"/>
      <c r="T163" s="295"/>
      <c r="U163" s="295"/>
      <c r="V163" s="295"/>
      <c r="W163" s="295"/>
      <c r="X163" s="295"/>
      <c r="Y163" s="411">
        <f>Y162</f>
        <v>0</v>
      </c>
      <c r="Z163" s="411">
        <f t="shared" ref="Z163" si="413">Z162</f>
        <v>0</v>
      </c>
      <c r="AA163" s="411">
        <f t="shared" ref="AA163" si="414">AA162</f>
        <v>0</v>
      </c>
      <c r="AB163" s="411">
        <f t="shared" ref="AB163" si="415">AB162</f>
        <v>0</v>
      </c>
      <c r="AC163" s="411">
        <f t="shared" ref="AC163" si="416">AC162</f>
        <v>0</v>
      </c>
      <c r="AD163" s="411">
        <f t="shared" ref="AD163" si="417">AD162</f>
        <v>0</v>
      </c>
      <c r="AE163" s="411">
        <f t="shared" ref="AE163" si="418">AE162</f>
        <v>0</v>
      </c>
      <c r="AF163" s="411">
        <f t="shared" ref="AF163" si="419">AF162</f>
        <v>0</v>
      </c>
      <c r="AG163" s="411">
        <f t="shared" ref="AG163" si="420">AG162</f>
        <v>0</v>
      </c>
      <c r="AH163" s="411">
        <f t="shared" ref="AH163" si="421">AH162</f>
        <v>0</v>
      </c>
      <c r="AI163" s="411">
        <f t="shared" ref="AI163" si="422">AI162</f>
        <v>0</v>
      </c>
      <c r="AJ163" s="411">
        <f t="shared" ref="AJ163" si="423">AJ162</f>
        <v>0</v>
      </c>
      <c r="AK163" s="411">
        <f t="shared" ref="AK163" si="424">AK162</f>
        <v>0</v>
      </c>
      <c r="AL163" s="411">
        <f t="shared" ref="AL163" si="425">AL162</f>
        <v>0</v>
      </c>
      <c r="AM163" s="306"/>
    </row>
    <row r="164" spans="1:39" outlineLevel="1">
      <c r="B164" s="518"/>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0">
        <v>40</v>
      </c>
      <c r="B165" s="518"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0</v>
      </c>
      <c r="O166" s="295"/>
      <c r="P166" s="295"/>
      <c r="Q166" s="295"/>
      <c r="R166" s="295"/>
      <c r="S166" s="295"/>
      <c r="T166" s="295"/>
      <c r="U166" s="295"/>
      <c r="V166" s="295"/>
      <c r="W166" s="295"/>
      <c r="X166" s="295"/>
      <c r="Y166" s="411">
        <f>Y165</f>
        <v>0</v>
      </c>
      <c r="Z166" s="411">
        <f t="shared" ref="Z166" si="426">Z165</f>
        <v>0</v>
      </c>
      <c r="AA166" s="411">
        <f t="shared" ref="AA166" si="427">AA165</f>
        <v>0</v>
      </c>
      <c r="AB166" s="411">
        <f t="shared" ref="AB166" si="428">AB165</f>
        <v>0</v>
      </c>
      <c r="AC166" s="411">
        <f t="shared" ref="AC166" si="429">AC165</f>
        <v>0</v>
      </c>
      <c r="AD166" s="411">
        <f t="shared" ref="AD166" si="430">AD165</f>
        <v>0</v>
      </c>
      <c r="AE166" s="411">
        <f t="shared" ref="AE166" si="431">AE165</f>
        <v>0</v>
      </c>
      <c r="AF166" s="411">
        <f t="shared" ref="AF166" si="432">AF165</f>
        <v>0</v>
      </c>
      <c r="AG166" s="411">
        <f t="shared" ref="AG166" si="433">AG165</f>
        <v>0</v>
      </c>
      <c r="AH166" s="411">
        <f t="shared" ref="AH166" si="434">AH165</f>
        <v>0</v>
      </c>
      <c r="AI166" s="411">
        <f t="shared" ref="AI166" si="435">AI165</f>
        <v>0</v>
      </c>
      <c r="AJ166" s="411">
        <f t="shared" ref="AJ166" si="436">AJ165</f>
        <v>0</v>
      </c>
      <c r="AK166" s="411">
        <f t="shared" ref="AK166" si="437">AK165</f>
        <v>0</v>
      </c>
      <c r="AL166" s="411">
        <f t="shared" ref="AL166" si="438">AL165</f>
        <v>0</v>
      </c>
      <c r="AM166" s="306"/>
    </row>
    <row r="167" spans="1:39" outlineLevel="1">
      <c r="B167" s="518"/>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0">
        <v>41</v>
      </c>
      <c r="B168" s="518"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0</v>
      </c>
      <c r="O169" s="295"/>
      <c r="P169" s="295"/>
      <c r="Q169" s="295"/>
      <c r="R169" s="295"/>
      <c r="S169" s="295"/>
      <c r="T169" s="295"/>
      <c r="U169" s="295"/>
      <c r="V169" s="295"/>
      <c r="W169" s="295"/>
      <c r="X169" s="295"/>
      <c r="Y169" s="411">
        <f>Y168</f>
        <v>0</v>
      </c>
      <c r="Z169" s="411">
        <f t="shared" ref="Z169" si="439">Z168</f>
        <v>0</v>
      </c>
      <c r="AA169" s="411">
        <f t="shared" ref="AA169" si="440">AA168</f>
        <v>0</v>
      </c>
      <c r="AB169" s="411">
        <f t="shared" ref="AB169" si="441">AB168</f>
        <v>0</v>
      </c>
      <c r="AC169" s="411">
        <f t="shared" ref="AC169" si="442">AC168</f>
        <v>0</v>
      </c>
      <c r="AD169" s="411">
        <f t="shared" ref="AD169" si="443">AD168</f>
        <v>0</v>
      </c>
      <c r="AE169" s="411">
        <f t="shared" ref="AE169" si="444">AE168</f>
        <v>0</v>
      </c>
      <c r="AF169" s="411">
        <f t="shared" ref="AF169" si="445">AF168</f>
        <v>0</v>
      </c>
      <c r="AG169" s="411">
        <f t="shared" ref="AG169" si="446">AG168</f>
        <v>0</v>
      </c>
      <c r="AH169" s="411">
        <f t="shared" ref="AH169" si="447">AH168</f>
        <v>0</v>
      </c>
      <c r="AI169" s="411">
        <f t="shared" ref="AI169" si="448">AI168</f>
        <v>0</v>
      </c>
      <c r="AJ169" s="411">
        <f t="shared" ref="AJ169" si="449">AJ168</f>
        <v>0</v>
      </c>
      <c r="AK169" s="411">
        <f t="shared" ref="AK169" si="450">AK168</f>
        <v>0</v>
      </c>
      <c r="AL169" s="411">
        <f t="shared" ref="AL169" si="451">AL168</f>
        <v>0</v>
      </c>
      <c r="AM169" s="306"/>
    </row>
    <row r="170" spans="1:39" outlineLevel="1">
      <c r="B170" s="518"/>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0">
        <v>42</v>
      </c>
      <c r="B171" s="518"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6"/>
      <c r="O172" s="295"/>
      <c r="P172" s="295"/>
      <c r="Q172" s="295"/>
      <c r="R172" s="295"/>
      <c r="S172" s="295"/>
      <c r="T172" s="295"/>
      <c r="U172" s="295"/>
      <c r="V172" s="295"/>
      <c r="W172" s="295"/>
      <c r="X172" s="295"/>
      <c r="Y172" s="411">
        <f>Y171</f>
        <v>0</v>
      </c>
      <c r="Z172" s="411">
        <f t="shared" ref="Z172" si="452">Z171</f>
        <v>0</v>
      </c>
      <c r="AA172" s="411">
        <f t="shared" ref="AA172" si="453">AA171</f>
        <v>0</v>
      </c>
      <c r="AB172" s="411">
        <f t="shared" ref="AB172" si="454">AB171</f>
        <v>0</v>
      </c>
      <c r="AC172" s="411">
        <f t="shared" ref="AC172" si="455">AC171</f>
        <v>0</v>
      </c>
      <c r="AD172" s="411">
        <f t="shared" ref="AD172" si="456">AD171</f>
        <v>0</v>
      </c>
      <c r="AE172" s="411">
        <f t="shared" ref="AE172" si="457">AE171</f>
        <v>0</v>
      </c>
      <c r="AF172" s="411">
        <f t="shared" ref="AF172" si="458">AF171</f>
        <v>0</v>
      </c>
      <c r="AG172" s="411">
        <f t="shared" ref="AG172" si="459">AG171</f>
        <v>0</v>
      </c>
      <c r="AH172" s="411">
        <f t="shared" ref="AH172" si="460">AH171</f>
        <v>0</v>
      </c>
      <c r="AI172" s="411">
        <f t="shared" ref="AI172" si="461">AI171</f>
        <v>0</v>
      </c>
      <c r="AJ172" s="411">
        <f t="shared" ref="AJ172" si="462">AJ171</f>
        <v>0</v>
      </c>
      <c r="AK172" s="411">
        <f t="shared" ref="AK172" si="463">AK171</f>
        <v>0</v>
      </c>
      <c r="AL172" s="411">
        <f t="shared" ref="AL172" si="464">AL171</f>
        <v>0</v>
      </c>
      <c r="AM172" s="306"/>
    </row>
    <row r="173" spans="1:39" outlineLevel="1">
      <c r="B173" s="518"/>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0">
        <v>43</v>
      </c>
      <c r="B174" s="518"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0</v>
      </c>
      <c r="O175" s="295"/>
      <c r="P175" s="295"/>
      <c r="Q175" s="295"/>
      <c r="R175" s="295"/>
      <c r="S175" s="295"/>
      <c r="T175" s="295"/>
      <c r="U175" s="295"/>
      <c r="V175" s="295"/>
      <c r="W175" s="295"/>
      <c r="X175" s="295"/>
      <c r="Y175" s="411">
        <f>Y174</f>
        <v>0</v>
      </c>
      <c r="Z175" s="411">
        <f t="shared" ref="Z175" si="465">Z174</f>
        <v>0</v>
      </c>
      <c r="AA175" s="411">
        <f t="shared" ref="AA175" si="466">AA174</f>
        <v>0</v>
      </c>
      <c r="AB175" s="411">
        <f t="shared" ref="AB175" si="467">AB174</f>
        <v>0</v>
      </c>
      <c r="AC175" s="411">
        <f t="shared" ref="AC175" si="468">AC174</f>
        <v>0</v>
      </c>
      <c r="AD175" s="411">
        <f t="shared" ref="AD175" si="469">AD174</f>
        <v>0</v>
      </c>
      <c r="AE175" s="411">
        <f t="shared" ref="AE175" si="470">AE174</f>
        <v>0</v>
      </c>
      <c r="AF175" s="411">
        <f t="shared" ref="AF175" si="471">AF174</f>
        <v>0</v>
      </c>
      <c r="AG175" s="411">
        <f t="shared" ref="AG175" si="472">AG174</f>
        <v>0</v>
      </c>
      <c r="AH175" s="411">
        <f t="shared" ref="AH175" si="473">AH174</f>
        <v>0</v>
      </c>
      <c r="AI175" s="411">
        <f t="shared" ref="AI175" si="474">AI174</f>
        <v>0</v>
      </c>
      <c r="AJ175" s="411">
        <f t="shared" ref="AJ175" si="475">AJ174</f>
        <v>0</v>
      </c>
      <c r="AK175" s="411">
        <f t="shared" ref="AK175" si="476">AK174</f>
        <v>0</v>
      </c>
      <c r="AL175" s="411">
        <f t="shared" ref="AL175" si="477">AL174</f>
        <v>0</v>
      </c>
      <c r="AM175" s="306"/>
    </row>
    <row r="176" spans="1:39" outlineLevel="1">
      <c r="B176" s="518"/>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0">
        <v>44</v>
      </c>
      <c r="B177" s="518"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0</v>
      </c>
      <c r="O178" s="295"/>
      <c r="P178" s="295"/>
      <c r="Q178" s="295"/>
      <c r="R178" s="295"/>
      <c r="S178" s="295"/>
      <c r="T178" s="295"/>
      <c r="U178" s="295"/>
      <c r="V178" s="295"/>
      <c r="W178" s="295"/>
      <c r="X178" s="295"/>
      <c r="Y178" s="411">
        <f>Y177</f>
        <v>0</v>
      </c>
      <c r="Z178" s="411">
        <f t="shared" ref="Z178" si="478">Z177</f>
        <v>0</v>
      </c>
      <c r="AA178" s="411">
        <f t="shared" ref="AA178" si="479">AA177</f>
        <v>0</v>
      </c>
      <c r="AB178" s="411">
        <f t="shared" ref="AB178" si="480">AB177</f>
        <v>0</v>
      </c>
      <c r="AC178" s="411">
        <f t="shared" ref="AC178" si="481">AC177</f>
        <v>0</v>
      </c>
      <c r="AD178" s="411">
        <f t="shared" ref="AD178" si="482">AD177</f>
        <v>0</v>
      </c>
      <c r="AE178" s="411">
        <f t="shared" ref="AE178" si="483">AE177</f>
        <v>0</v>
      </c>
      <c r="AF178" s="411">
        <f t="shared" ref="AF178" si="484">AF177</f>
        <v>0</v>
      </c>
      <c r="AG178" s="411">
        <f t="shared" ref="AG178" si="485">AG177</f>
        <v>0</v>
      </c>
      <c r="AH178" s="411">
        <f t="shared" ref="AH178" si="486">AH177</f>
        <v>0</v>
      </c>
      <c r="AI178" s="411">
        <f t="shared" ref="AI178" si="487">AI177</f>
        <v>0</v>
      </c>
      <c r="AJ178" s="411">
        <f t="shared" ref="AJ178" si="488">AJ177</f>
        <v>0</v>
      </c>
      <c r="AK178" s="411">
        <f t="shared" ref="AK178" si="489">AK177</f>
        <v>0</v>
      </c>
      <c r="AL178" s="411">
        <f t="shared" ref="AL178" si="490">AL177</f>
        <v>0</v>
      </c>
      <c r="AM178" s="306"/>
    </row>
    <row r="179" spans="1:39" outlineLevel="1">
      <c r="B179" s="518"/>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0">
        <v>45</v>
      </c>
      <c r="B180" s="518"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0</v>
      </c>
      <c r="O181" s="295"/>
      <c r="P181" s="295"/>
      <c r="Q181" s="295"/>
      <c r="R181" s="295"/>
      <c r="S181" s="295"/>
      <c r="T181" s="295"/>
      <c r="U181" s="295"/>
      <c r="V181" s="295"/>
      <c r="W181" s="295"/>
      <c r="X181" s="295"/>
      <c r="Y181" s="411">
        <f>Y180</f>
        <v>0</v>
      </c>
      <c r="Z181" s="411">
        <f t="shared" ref="Z181" si="491">Z180</f>
        <v>0</v>
      </c>
      <c r="AA181" s="411">
        <f t="shared" ref="AA181" si="492">AA180</f>
        <v>0</v>
      </c>
      <c r="AB181" s="411">
        <f t="shared" ref="AB181" si="493">AB180</f>
        <v>0</v>
      </c>
      <c r="AC181" s="411">
        <f t="shared" ref="AC181" si="494">AC180</f>
        <v>0</v>
      </c>
      <c r="AD181" s="411">
        <f t="shared" ref="AD181" si="495">AD180</f>
        <v>0</v>
      </c>
      <c r="AE181" s="411">
        <f t="shared" ref="AE181" si="496">AE180</f>
        <v>0</v>
      </c>
      <c r="AF181" s="411">
        <f t="shared" ref="AF181" si="497">AF180</f>
        <v>0</v>
      </c>
      <c r="AG181" s="411">
        <f t="shared" ref="AG181" si="498">AG180</f>
        <v>0</v>
      </c>
      <c r="AH181" s="411">
        <f t="shared" ref="AH181" si="499">AH180</f>
        <v>0</v>
      </c>
      <c r="AI181" s="411">
        <f t="shared" ref="AI181" si="500">AI180</f>
        <v>0</v>
      </c>
      <c r="AJ181" s="411">
        <f t="shared" ref="AJ181" si="501">AJ180</f>
        <v>0</v>
      </c>
      <c r="AK181" s="411">
        <f t="shared" ref="AK181" si="502">AK180</f>
        <v>0</v>
      </c>
      <c r="AL181" s="411">
        <f t="shared" ref="AL181" si="503">AL180</f>
        <v>0</v>
      </c>
      <c r="AM181" s="306"/>
    </row>
    <row r="182" spans="1:39" outlineLevel="1">
      <c r="B182" s="518"/>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0">
        <v>46</v>
      </c>
      <c r="B183" s="518"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0</v>
      </c>
      <c r="O184" s="295"/>
      <c r="P184" s="295"/>
      <c r="Q184" s="295"/>
      <c r="R184" s="295"/>
      <c r="S184" s="295"/>
      <c r="T184" s="295"/>
      <c r="U184" s="295"/>
      <c r="V184" s="295"/>
      <c r="W184" s="295"/>
      <c r="X184" s="295"/>
      <c r="Y184" s="411">
        <f>Y183</f>
        <v>0</v>
      </c>
      <c r="Z184" s="411">
        <f t="shared" ref="Z184" si="504">Z183</f>
        <v>0</v>
      </c>
      <c r="AA184" s="411">
        <f t="shared" ref="AA184" si="505">AA183</f>
        <v>0</v>
      </c>
      <c r="AB184" s="411">
        <f t="shared" ref="AB184" si="506">AB183</f>
        <v>0</v>
      </c>
      <c r="AC184" s="411">
        <f t="shared" ref="AC184" si="507">AC183</f>
        <v>0</v>
      </c>
      <c r="AD184" s="411">
        <f t="shared" ref="AD184" si="508">AD183</f>
        <v>0</v>
      </c>
      <c r="AE184" s="411">
        <f t="shared" ref="AE184" si="509">AE183</f>
        <v>0</v>
      </c>
      <c r="AF184" s="411">
        <f t="shared" ref="AF184" si="510">AF183</f>
        <v>0</v>
      </c>
      <c r="AG184" s="411">
        <f t="shared" ref="AG184" si="511">AG183</f>
        <v>0</v>
      </c>
      <c r="AH184" s="411">
        <f t="shared" ref="AH184" si="512">AH183</f>
        <v>0</v>
      </c>
      <c r="AI184" s="411">
        <f t="shared" ref="AI184" si="513">AI183</f>
        <v>0</v>
      </c>
      <c r="AJ184" s="411">
        <f t="shared" ref="AJ184" si="514">AJ183</f>
        <v>0</v>
      </c>
      <c r="AK184" s="411">
        <f t="shared" ref="AK184" si="515">AK183</f>
        <v>0</v>
      </c>
      <c r="AL184" s="411">
        <f t="shared" ref="AL184" si="516">AL183</f>
        <v>0</v>
      </c>
      <c r="AM184" s="306"/>
    </row>
    <row r="185" spans="1:39" outlineLevel="1">
      <c r="B185" s="518"/>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0">
        <v>47</v>
      </c>
      <c r="B186" s="518"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0</v>
      </c>
      <c r="O187" s="295"/>
      <c r="P187" s="295"/>
      <c r="Q187" s="295"/>
      <c r="R187" s="295"/>
      <c r="S187" s="295"/>
      <c r="T187" s="295"/>
      <c r="U187" s="295"/>
      <c r="V187" s="295"/>
      <c r="W187" s="295"/>
      <c r="X187" s="295"/>
      <c r="Y187" s="411">
        <f>Y186</f>
        <v>0</v>
      </c>
      <c r="Z187" s="411">
        <f t="shared" ref="Z187" si="517">Z186</f>
        <v>0</v>
      </c>
      <c r="AA187" s="411">
        <f t="shared" ref="AA187" si="518">AA186</f>
        <v>0</v>
      </c>
      <c r="AB187" s="411">
        <f t="shared" ref="AB187" si="519">AB186</f>
        <v>0</v>
      </c>
      <c r="AC187" s="411">
        <f t="shared" ref="AC187" si="520">AC186</f>
        <v>0</v>
      </c>
      <c r="AD187" s="411">
        <f t="shared" ref="AD187" si="521">AD186</f>
        <v>0</v>
      </c>
      <c r="AE187" s="411">
        <f t="shared" ref="AE187" si="522">AE186</f>
        <v>0</v>
      </c>
      <c r="AF187" s="411">
        <f t="shared" ref="AF187" si="523">AF186</f>
        <v>0</v>
      </c>
      <c r="AG187" s="411">
        <f t="shared" ref="AG187" si="524">AG186</f>
        <v>0</v>
      </c>
      <c r="AH187" s="411">
        <f t="shared" ref="AH187" si="525">AH186</f>
        <v>0</v>
      </c>
      <c r="AI187" s="411">
        <f t="shared" ref="AI187" si="526">AI186</f>
        <v>0</v>
      </c>
      <c r="AJ187" s="411">
        <f t="shared" ref="AJ187" si="527">AJ186</f>
        <v>0</v>
      </c>
      <c r="AK187" s="411">
        <f t="shared" ref="AK187" si="528">AK186</f>
        <v>0</v>
      </c>
      <c r="AL187" s="411">
        <f t="shared" ref="AL187" si="529">AL186</f>
        <v>0</v>
      </c>
      <c r="AM187" s="306"/>
    </row>
    <row r="188" spans="1:39" outlineLevel="1">
      <c r="B188" s="518"/>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0">
        <v>48</v>
      </c>
      <c r="B189" s="518"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0</v>
      </c>
      <c r="O190" s="295"/>
      <c r="P190" s="295"/>
      <c r="Q190" s="295"/>
      <c r="R190" s="295"/>
      <c r="S190" s="295"/>
      <c r="T190" s="295"/>
      <c r="U190" s="295"/>
      <c r="V190" s="295"/>
      <c r="W190" s="295"/>
      <c r="X190" s="295"/>
      <c r="Y190" s="411">
        <f>Y189</f>
        <v>0</v>
      </c>
      <c r="Z190" s="411">
        <f t="shared" ref="Z190" si="530">Z189</f>
        <v>0</v>
      </c>
      <c r="AA190" s="411">
        <f t="shared" ref="AA190" si="531">AA189</f>
        <v>0</v>
      </c>
      <c r="AB190" s="411">
        <f t="shared" ref="AB190" si="532">AB189</f>
        <v>0</v>
      </c>
      <c r="AC190" s="411">
        <f t="shared" ref="AC190" si="533">AC189</f>
        <v>0</v>
      </c>
      <c r="AD190" s="411">
        <f t="shared" ref="AD190" si="534">AD189</f>
        <v>0</v>
      </c>
      <c r="AE190" s="411">
        <f t="shared" ref="AE190" si="535">AE189</f>
        <v>0</v>
      </c>
      <c r="AF190" s="411">
        <f t="shared" ref="AF190" si="536">AF189</f>
        <v>0</v>
      </c>
      <c r="AG190" s="411">
        <f t="shared" ref="AG190" si="537">AG189</f>
        <v>0</v>
      </c>
      <c r="AH190" s="411">
        <f t="shared" ref="AH190" si="538">AH189</f>
        <v>0</v>
      </c>
      <c r="AI190" s="411">
        <f t="shared" ref="AI190" si="539">AI189</f>
        <v>0</v>
      </c>
      <c r="AJ190" s="411">
        <f t="shared" ref="AJ190" si="540">AJ189</f>
        <v>0</v>
      </c>
      <c r="AK190" s="411">
        <f t="shared" ref="AK190" si="541">AK189</f>
        <v>0</v>
      </c>
      <c r="AL190" s="411">
        <f t="shared" ref="AL190" si="542">AL189</f>
        <v>0</v>
      </c>
      <c r="AM190" s="306"/>
    </row>
    <row r="191" spans="1:39" outlineLevel="1">
      <c r="B191" s="518"/>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0">
        <v>49</v>
      </c>
      <c r="B192" s="518"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0</v>
      </c>
      <c r="O193" s="295"/>
      <c r="P193" s="295"/>
      <c r="Q193" s="295"/>
      <c r="R193" s="295"/>
      <c r="S193" s="295"/>
      <c r="T193" s="295"/>
      <c r="U193" s="295"/>
      <c r="V193" s="295"/>
      <c r="W193" s="295"/>
      <c r="X193" s="295"/>
      <c r="Y193" s="411">
        <f>Y192</f>
        <v>0</v>
      </c>
      <c r="Z193" s="411">
        <f t="shared" ref="Z193" si="543">Z192</f>
        <v>0</v>
      </c>
      <c r="AA193" s="411">
        <f t="shared" ref="AA193" si="544">AA192</f>
        <v>0</v>
      </c>
      <c r="AB193" s="411">
        <f t="shared" ref="AB193" si="545">AB192</f>
        <v>0</v>
      </c>
      <c r="AC193" s="411">
        <f t="shared" ref="AC193" si="546">AC192</f>
        <v>0</v>
      </c>
      <c r="AD193" s="411">
        <f t="shared" ref="AD193" si="547">AD192</f>
        <v>0</v>
      </c>
      <c r="AE193" s="411">
        <f t="shared" ref="AE193" si="548">AE192</f>
        <v>0</v>
      </c>
      <c r="AF193" s="411">
        <f t="shared" ref="AF193" si="549">AF192</f>
        <v>0</v>
      </c>
      <c r="AG193" s="411">
        <f t="shared" ref="AG193" si="550">AG192</f>
        <v>0</v>
      </c>
      <c r="AH193" s="411">
        <f t="shared" ref="AH193" si="551">AH192</f>
        <v>0</v>
      </c>
      <c r="AI193" s="411">
        <f t="shared" ref="AI193" si="552">AI192</f>
        <v>0</v>
      </c>
      <c r="AJ193" s="411">
        <f t="shared" ref="AJ193" si="553">AJ192</f>
        <v>0</v>
      </c>
      <c r="AK193" s="411">
        <f t="shared" ref="AK193" si="554">AK192</f>
        <v>0</v>
      </c>
      <c r="AL193" s="411">
        <f t="shared" ref="AL193" si="555">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3957625</v>
      </c>
      <c r="E195" s="329"/>
      <c r="F195" s="329"/>
      <c r="G195" s="329"/>
      <c r="H195" s="329"/>
      <c r="I195" s="329"/>
      <c r="J195" s="329"/>
      <c r="K195" s="329"/>
      <c r="L195" s="329"/>
      <c r="M195" s="329"/>
      <c r="N195" s="329"/>
      <c r="O195" s="329">
        <f>SUM(O38:O193)</f>
        <v>462</v>
      </c>
      <c r="P195" s="329"/>
      <c r="Q195" s="329"/>
      <c r="R195" s="329"/>
      <c r="S195" s="329"/>
      <c r="T195" s="329"/>
      <c r="U195" s="329"/>
      <c r="V195" s="329"/>
      <c r="W195" s="329"/>
      <c r="X195" s="329"/>
      <c r="Y195" s="329">
        <f>IF(Y36="kWh",SUMPRODUCT(D38:D193,Y38:Y193))</f>
        <v>959878</v>
      </c>
      <c r="Z195" s="329">
        <f>IF(Z36="kWh",SUMPRODUCT(D38:D193,Z38:Z193))</f>
        <v>602207.7847508702</v>
      </c>
      <c r="AA195" s="329">
        <f>IF(AA36="kw",SUMPRODUCT(N38:N193,O38:O193,AA38:AA193),SUMPRODUCT(D38:D193,AA38:AA193))</f>
        <v>1571.2235801351389</v>
      </c>
      <c r="AB195" s="329">
        <f>IF(AB36="kw",SUMPRODUCT(N38:N193,O38:O193,AB38:AB193),SUMPRODUCT(D38:D193,AB38:AB193))</f>
        <v>0</v>
      </c>
      <c r="AC195" s="329">
        <f>IF(AC36="kw",SUMPRODUCT(N38:N193,O38:O193,AC38:AC193),SUMPRODUCT(D38:D193,AC38:AC193))</f>
        <v>0</v>
      </c>
      <c r="AD195" s="329">
        <f>IF(AD36="kw",SUMPRODUCT(N38:N193,O38:O193,AD38:AD193),SUMPRODUCT(D38:D193,AD38:AD193))</f>
        <v>862.93783117759313</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1766471</v>
      </c>
      <c r="Z196" s="392">
        <f>HLOOKUP(Z35,'2. LRAMVA Threshold'!$B$42:$Q$53,7,FALSE)</f>
        <v>737479</v>
      </c>
      <c r="AA196" s="392">
        <f>HLOOKUP(AA35,'2. LRAMVA Threshold'!$B$42:$Q$53,7,FALSE)</f>
        <v>6039</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9"/>
      <c r="C197" s="432"/>
      <c r="D197" s="433"/>
      <c r="E197" s="433"/>
      <c r="F197" s="433"/>
      <c r="G197" s="433"/>
      <c r="H197" s="433"/>
      <c r="I197" s="433"/>
      <c r="J197" s="433"/>
      <c r="K197" s="433"/>
      <c r="L197" s="433"/>
      <c r="M197" s="433"/>
      <c r="N197" s="433"/>
      <c r="O197" s="434"/>
      <c r="P197" s="758"/>
      <c r="Q197" s="758"/>
      <c r="R197" s="758"/>
      <c r="S197" s="759"/>
      <c r="T197" s="759"/>
      <c r="U197" s="759"/>
      <c r="V197" s="759"/>
      <c r="W197" s="758"/>
      <c r="X197" s="758"/>
      <c r="Y197" s="435"/>
      <c r="Z197" s="435"/>
      <c r="AA197" s="435"/>
      <c r="AB197" s="435"/>
      <c r="AC197" s="435"/>
      <c r="AD197" s="435"/>
      <c r="AE197" s="435"/>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754"/>
      <c r="T198" s="754"/>
      <c r="U198" s="754"/>
      <c r="V198" s="754"/>
      <c r="W198" s="340"/>
      <c r="X198" s="340"/>
      <c r="Y198" s="341">
        <f>HLOOKUP(Y$35,'3.  Distribution Rates'!$C$122:$P$133,7,FALSE)</f>
        <v>1.32E-2</v>
      </c>
      <c r="Z198" s="341">
        <f>HLOOKUP(Z$35,'3.  Distribution Rates'!$C$122:$P$133,7,FALSE)</f>
        <v>9.5999999999999992E-3</v>
      </c>
      <c r="AA198" s="341">
        <f>HLOOKUP(AA$35,'3.  Distribution Rates'!$C$122:$P$133,7,FALSE)</f>
        <v>2.1667999999999998</v>
      </c>
      <c r="AB198" s="341">
        <f>HLOOKUP(AB$35,'3.  Distribution Rates'!$C$122:$P$133,7,FALSE)</f>
        <v>8.3999999999999995E-3</v>
      </c>
      <c r="AC198" s="341">
        <f>HLOOKUP(AC$35,'3.  Distribution Rates'!$C$122:$P$133,7,FALSE)</f>
        <v>12.277200000000001</v>
      </c>
      <c r="AD198" s="341">
        <f>HLOOKUP(AD$35,'3.  Distribution Rates'!$C$122:$P$133,7,FALSE)</f>
        <v>7.907</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340"/>
      <c r="Q199" s="340"/>
      <c r="R199" s="340"/>
      <c r="S199" s="514"/>
      <c r="T199" s="514"/>
      <c r="U199" s="514"/>
      <c r="V199" s="514"/>
      <c r="W199" s="340"/>
      <c r="X199" s="340"/>
      <c r="Y199" s="378">
        <f>'4.  2011-2014 LRAM'!Y138*Y198</f>
        <v>8031.2029470489942</v>
      </c>
      <c r="Z199" s="378">
        <f>'4.  2011-2014 LRAM'!Z138*Z198</f>
        <v>4049.4836962421141</v>
      </c>
      <c r="AA199" s="378">
        <f>'4.  2011-2014 LRAM'!AA138*AA198</f>
        <v>189.51918322508917</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5">
        <f>SUM(Y199:AL199)</f>
        <v>12270.205826516198</v>
      </c>
    </row>
    <row r="200" spans="2:39">
      <c r="B200" s="324" t="s">
        <v>150</v>
      </c>
      <c r="C200" s="345"/>
      <c r="D200" s="309"/>
      <c r="E200" s="279"/>
      <c r="F200" s="279"/>
      <c r="G200" s="279"/>
      <c r="H200" s="279"/>
      <c r="I200" s="279"/>
      <c r="J200" s="279"/>
      <c r="K200" s="279"/>
      <c r="L200" s="279"/>
      <c r="M200" s="279"/>
      <c r="N200" s="279"/>
      <c r="O200" s="291"/>
      <c r="P200" s="340"/>
      <c r="Q200" s="340"/>
      <c r="R200" s="340"/>
      <c r="S200" s="514"/>
      <c r="T200" s="514"/>
      <c r="U200" s="514"/>
      <c r="V200" s="514"/>
      <c r="W200" s="340"/>
      <c r="X200" s="340"/>
      <c r="Y200" s="378">
        <f>'4.  2011-2014 LRAM'!Y267*Y198</f>
        <v>4073.4548210662833</v>
      </c>
      <c r="Z200" s="378">
        <f>'4.  2011-2014 LRAM'!Z267*Z198</f>
        <v>4580.3981344792164</v>
      </c>
      <c r="AA200" s="378">
        <f>'4.  2011-2014 LRAM'!AA267*AA198</f>
        <v>212.85262114003197</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5">
        <f>SUM(Y200:AL200)</f>
        <v>8866.7055766855301</v>
      </c>
    </row>
    <row r="201" spans="2:39">
      <c r="B201" s="324" t="s">
        <v>151</v>
      </c>
      <c r="C201" s="345"/>
      <c r="D201" s="309"/>
      <c r="E201" s="279"/>
      <c r="F201" s="279"/>
      <c r="G201" s="279"/>
      <c r="H201" s="279"/>
      <c r="I201" s="279"/>
      <c r="J201" s="279"/>
      <c r="K201" s="279"/>
      <c r="L201" s="279"/>
      <c r="M201" s="279"/>
      <c r="N201" s="279"/>
      <c r="O201" s="291"/>
      <c r="P201" s="340"/>
      <c r="Q201" s="340"/>
      <c r="R201" s="340"/>
      <c r="S201" s="514"/>
      <c r="T201" s="514"/>
      <c r="U201" s="514"/>
      <c r="V201" s="514"/>
      <c r="W201" s="340"/>
      <c r="X201" s="340"/>
      <c r="Y201" s="378">
        <f>'4.  2011-2014 LRAM'!Y396*Y198</f>
        <v>2314.4078404463899</v>
      </c>
      <c r="Z201" s="378">
        <f>'4.  2011-2014 LRAM'!Z396*Z198</f>
        <v>2955.5777925282819</v>
      </c>
      <c r="AA201" s="378">
        <f>'4.  2011-2014 LRAM'!AA396*AA198</f>
        <v>855.76073479865272</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5">
        <f>SUM(Y201:AL201)</f>
        <v>6125.7463677733249</v>
      </c>
    </row>
    <row r="202" spans="2:39">
      <c r="B202" s="324" t="s">
        <v>152</v>
      </c>
      <c r="C202" s="345"/>
      <c r="D202" s="309"/>
      <c r="E202" s="279"/>
      <c r="F202" s="279"/>
      <c r="G202" s="279"/>
      <c r="H202" s="279"/>
      <c r="I202" s="279"/>
      <c r="J202" s="279"/>
      <c r="K202" s="279"/>
      <c r="L202" s="279"/>
      <c r="M202" s="279"/>
      <c r="N202" s="279"/>
      <c r="O202" s="291"/>
      <c r="P202" s="340"/>
      <c r="Q202" s="340"/>
      <c r="R202" s="340"/>
      <c r="S202" s="514"/>
      <c r="T202" s="514"/>
      <c r="U202" s="514"/>
      <c r="V202" s="514"/>
      <c r="W202" s="340"/>
      <c r="X202" s="340"/>
      <c r="Y202" s="378">
        <f>'4.  2011-2014 LRAM'!Y526*Y198</f>
        <v>5872.4967143527574</v>
      </c>
      <c r="Z202" s="378">
        <f>'4.  2011-2014 LRAM'!Z526*Z198</f>
        <v>6702.7735157929683</v>
      </c>
      <c r="AA202" s="378">
        <f>'4.  2011-2014 LRAM'!AA526*AA198</f>
        <v>3239.2279952549302</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5">
        <f>SUM(Y202:AL202)</f>
        <v>15814.498225400655</v>
      </c>
    </row>
    <row r="203" spans="2:39">
      <c r="B203" s="324" t="s">
        <v>153</v>
      </c>
      <c r="C203" s="345"/>
      <c r="D203" s="309"/>
      <c r="E203" s="279"/>
      <c r="F203" s="279"/>
      <c r="G203" s="279"/>
      <c r="H203" s="279"/>
      <c r="I203" s="279"/>
      <c r="J203" s="279"/>
      <c r="K203" s="279"/>
      <c r="L203" s="279"/>
      <c r="M203" s="279"/>
      <c r="N203" s="279"/>
      <c r="O203" s="291"/>
      <c r="P203" s="340"/>
      <c r="Q203" s="340"/>
      <c r="R203" s="340"/>
      <c r="S203" s="514"/>
      <c r="T203" s="514"/>
      <c r="U203" s="514"/>
      <c r="V203" s="514"/>
      <c r="W203" s="340"/>
      <c r="X203" s="340"/>
      <c r="Y203" s="378">
        <f>Y195*Y198</f>
        <v>12670.3896</v>
      </c>
      <c r="Z203" s="378">
        <f>Z195*Z198</f>
        <v>5781.1947336083531</v>
      </c>
      <c r="AA203" s="378">
        <f>AA195*AA198</f>
        <v>3404.5272534368187</v>
      </c>
      <c r="AB203" s="378">
        <f t="shared" ref="AB203:AL203" si="556">AB195*AB198</f>
        <v>0</v>
      </c>
      <c r="AC203" s="378">
        <f t="shared" si="556"/>
        <v>0</v>
      </c>
      <c r="AD203" s="378">
        <f t="shared" si="556"/>
        <v>6823.2494311212286</v>
      </c>
      <c r="AE203" s="378">
        <f t="shared" si="556"/>
        <v>0</v>
      </c>
      <c r="AF203" s="378">
        <f t="shared" si="556"/>
        <v>0</v>
      </c>
      <c r="AG203" s="378">
        <f t="shared" si="556"/>
        <v>0</v>
      </c>
      <c r="AH203" s="378">
        <f t="shared" si="556"/>
        <v>0</v>
      </c>
      <c r="AI203" s="378">
        <f t="shared" si="556"/>
        <v>0</v>
      </c>
      <c r="AJ203" s="378">
        <f t="shared" si="556"/>
        <v>0</v>
      </c>
      <c r="AK203" s="378">
        <f t="shared" si="556"/>
        <v>0</v>
      </c>
      <c r="AL203" s="378">
        <f t="shared" si="556"/>
        <v>0</v>
      </c>
      <c r="AM203" s="625">
        <f>SUM(Y203:AL203)</f>
        <v>28679.361018166401</v>
      </c>
    </row>
    <row r="204" spans="2:39" ht="15.75">
      <c r="B204" s="349" t="s">
        <v>268</v>
      </c>
      <c r="C204" s="345"/>
      <c r="D204" s="336"/>
      <c r="E204" s="334"/>
      <c r="F204" s="334"/>
      <c r="G204" s="334"/>
      <c r="H204" s="334"/>
      <c r="I204" s="334"/>
      <c r="J204" s="334"/>
      <c r="K204" s="334"/>
      <c r="L204" s="334"/>
      <c r="M204" s="334"/>
      <c r="N204" s="334"/>
      <c r="O204" s="300"/>
      <c r="P204" s="376"/>
      <c r="Q204" s="376"/>
      <c r="R204" s="376"/>
      <c r="S204" s="760"/>
      <c r="T204" s="760"/>
      <c r="U204" s="760"/>
      <c r="V204" s="760"/>
      <c r="W204" s="376"/>
      <c r="X204" s="376"/>
      <c r="Y204" s="346">
        <f>SUM(Y199:Y203)</f>
        <v>32961.951922914428</v>
      </c>
      <c r="Z204" s="346">
        <f>SUM(Z199:Z203)</f>
        <v>24069.427872650933</v>
      </c>
      <c r="AA204" s="346">
        <f t="shared" ref="AA204:AE204" si="557">SUM(AA199:AA203)</f>
        <v>7901.8877878555222</v>
      </c>
      <c r="AB204" s="346">
        <f t="shared" si="557"/>
        <v>0</v>
      </c>
      <c r="AC204" s="346">
        <f t="shared" si="557"/>
        <v>0</v>
      </c>
      <c r="AD204" s="346">
        <f t="shared" si="557"/>
        <v>6823.2494311212286</v>
      </c>
      <c r="AE204" s="346">
        <f t="shared" si="557"/>
        <v>0</v>
      </c>
      <c r="AF204" s="346">
        <f>SUM(AF199:AF203)</f>
        <v>0</v>
      </c>
      <c r="AG204" s="346">
        <f>SUM(AG199:AG203)</f>
        <v>0</v>
      </c>
      <c r="AH204" s="346">
        <f t="shared" ref="AH204:AL204" si="558">SUM(AH199:AH203)</f>
        <v>0</v>
      </c>
      <c r="AI204" s="346">
        <f t="shared" si="558"/>
        <v>0</v>
      </c>
      <c r="AJ204" s="346">
        <f t="shared" si="558"/>
        <v>0</v>
      </c>
      <c r="AK204" s="346">
        <f t="shared" si="558"/>
        <v>0</v>
      </c>
      <c r="AL204" s="346">
        <f t="shared" si="558"/>
        <v>0</v>
      </c>
      <c r="AM204" s="407">
        <f>SUM(AM199:AM203)</f>
        <v>71756.517014542114</v>
      </c>
    </row>
    <row r="205" spans="2:39" ht="15.75">
      <c r="B205" s="349" t="s">
        <v>269</v>
      </c>
      <c r="C205" s="345"/>
      <c r="D205" s="350"/>
      <c r="E205" s="334"/>
      <c r="F205" s="334"/>
      <c r="G205" s="334"/>
      <c r="H205" s="334"/>
      <c r="I205" s="334"/>
      <c r="J205" s="334"/>
      <c r="K205" s="334"/>
      <c r="L205" s="334"/>
      <c r="M205" s="334"/>
      <c r="N205" s="334"/>
      <c r="O205" s="300"/>
      <c r="P205" s="376"/>
      <c r="Q205" s="376"/>
      <c r="R205" s="376"/>
      <c r="S205" s="760"/>
      <c r="T205" s="760"/>
      <c r="U205" s="760"/>
      <c r="V205" s="760"/>
      <c r="W205" s="376"/>
      <c r="X205" s="376"/>
      <c r="Y205" s="347">
        <f>Y196*Y198</f>
        <v>23317.4172</v>
      </c>
      <c r="Z205" s="347">
        <f t="shared" ref="Z205:AE205" si="559">Z196*Z198</f>
        <v>7079.7983999999997</v>
      </c>
      <c r="AA205" s="347">
        <f t="shared" si="559"/>
        <v>13085.305199999999</v>
      </c>
      <c r="AB205" s="347">
        <f t="shared" si="559"/>
        <v>0</v>
      </c>
      <c r="AC205" s="347">
        <f t="shared" si="559"/>
        <v>0</v>
      </c>
      <c r="AD205" s="347">
        <f t="shared" si="559"/>
        <v>0</v>
      </c>
      <c r="AE205" s="347">
        <f t="shared" si="559"/>
        <v>0</v>
      </c>
      <c r="AF205" s="347">
        <f>AF196*AF198</f>
        <v>0</v>
      </c>
      <c r="AG205" s="347">
        <f t="shared" ref="AG205:AL205" si="560">AG196*AG198</f>
        <v>0</v>
      </c>
      <c r="AH205" s="347">
        <f t="shared" si="560"/>
        <v>0</v>
      </c>
      <c r="AI205" s="347">
        <f t="shared" si="560"/>
        <v>0</v>
      </c>
      <c r="AJ205" s="347">
        <f t="shared" si="560"/>
        <v>0</v>
      </c>
      <c r="AK205" s="347">
        <f t="shared" si="560"/>
        <v>0</v>
      </c>
      <c r="AL205" s="347">
        <f t="shared" si="560"/>
        <v>0</v>
      </c>
      <c r="AM205" s="407">
        <f>SUM(Y205:AL205)</f>
        <v>43482.520799999998</v>
      </c>
    </row>
    <row r="206" spans="2:39" ht="15.75">
      <c r="B206" s="349" t="s">
        <v>270</v>
      </c>
      <c r="C206" s="345"/>
      <c r="D206" s="350"/>
      <c r="E206" s="334"/>
      <c r="F206" s="334"/>
      <c r="G206" s="334"/>
      <c r="H206" s="334"/>
      <c r="I206" s="334"/>
      <c r="J206" s="334"/>
      <c r="K206" s="334"/>
      <c r="L206" s="334"/>
      <c r="M206" s="334"/>
      <c r="N206" s="334"/>
      <c r="O206" s="300"/>
      <c r="P206" s="376"/>
      <c r="Q206" s="376"/>
      <c r="R206" s="376"/>
      <c r="S206" s="761"/>
      <c r="T206" s="761"/>
      <c r="U206" s="761"/>
      <c r="V206" s="761"/>
      <c r="W206" s="376"/>
      <c r="X206" s="376"/>
      <c r="Y206" s="351"/>
      <c r="Z206" s="351"/>
      <c r="AA206" s="351"/>
      <c r="AB206" s="351"/>
      <c r="AC206" s="351"/>
      <c r="AD206" s="351"/>
      <c r="AE206" s="351"/>
      <c r="AF206" s="351"/>
      <c r="AG206" s="351"/>
      <c r="AH206" s="351"/>
      <c r="AI206" s="351"/>
      <c r="AJ206" s="351"/>
      <c r="AK206" s="351"/>
      <c r="AL206" s="351"/>
      <c r="AM206" s="407">
        <f>AM204-AM205</f>
        <v>28273.996214542116</v>
      </c>
    </row>
    <row r="207" spans="2:39">
      <c r="B207" s="324"/>
      <c r="C207" s="350"/>
      <c r="D207" s="350"/>
      <c r="E207" s="334"/>
      <c r="F207" s="334"/>
      <c r="G207" s="334"/>
      <c r="H207" s="334"/>
      <c r="I207" s="334"/>
      <c r="J207" s="334"/>
      <c r="K207" s="334"/>
      <c r="L207" s="334"/>
      <c r="M207" s="334"/>
      <c r="N207" s="334"/>
      <c r="O207" s="300"/>
      <c r="P207" s="376"/>
      <c r="Q207" s="376"/>
      <c r="R207" s="376"/>
      <c r="S207" s="761"/>
      <c r="T207" s="300"/>
      <c r="U207" s="761"/>
      <c r="V207" s="761"/>
      <c r="W207" s="376"/>
      <c r="X207" s="376"/>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340"/>
      <c r="Q208" s="340"/>
      <c r="R208" s="340"/>
      <c r="S208" s="291"/>
      <c r="T208" s="514"/>
      <c r="U208" s="514"/>
      <c r="V208" s="340"/>
      <c r="W208" s="340"/>
      <c r="X208" s="514"/>
      <c r="Y208" s="291">
        <f>SUMPRODUCT(E38:E193,Y38:Y193)</f>
        <v>929227</v>
      </c>
      <c r="Z208" s="291">
        <f>SUMPRODUCT(E38:E193,Z38:Z193)</f>
        <v>602207.7847508702</v>
      </c>
      <c r="AA208" s="291">
        <f>IF(AA36="kw",SUMPRODUCT(N38:N193,P38:P193,AA38:AA193),SUMPRODUCT(E38:E193,AA38:AA193))</f>
        <v>1571.2235801351389</v>
      </c>
      <c r="AB208" s="291">
        <f>IF(AB36="kw",SUMPRODUCT(N38:N193,P38:P193,AB38:AB193),SUMPRODUCT(E38:E193,AB38:AB193))</f>
        <v>0</v>
      </c>
      <c r="AC208" s="291">
        <f>IF(AC36="kw",SUMPRODUCT(N38:N193,P38:P193,AC38:AC193),SUMPRODUCT(E38:E193,AC38:AC193))</f>
        <v>0</v>
      </c>
      <c r="AD208" s="291">
        <f>IF(AD36="kw",SUMPRODUCT(N38:N193,P38:P193,AD38:AD193),SUMPRODUCT(E38:E193,AD38:AD193))</f>
        <v>862.93783117759313</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340"/>
      <c r="Q209" s="340"/>
      <c r="R209" s="340"/>
      <c r="S209" s="291"/>
      <c r="T209" s="514"/>
      <c r="U209" s="514"/>
      <c r="V209" s="340"/>
      <c r="W209" s="340"/>
      <c r="X209" s="514"/>
      <c r="Y209" s="291">
        <f>SUMPRODUCT(F38:F193,Y38:Y193)</f>
        <v>925836</v>
      </c>
      <c r="Z209" s="291">
        <f>SUMPRODUCT(F38:F193,Z38:Z193)</f>
        <v>602207.7847508702</v>
      </c>
      <c r="AA209" s="291">
        <f>IF(AA36="kw",SUMPRODUCT(N38:N193,Q38:Q193,AA38:AA193),SUMPRODUCT(F38:F193,AA38:AA193))</f>
        <v>1571.2235801351389</v>
      </c>
      <c r="AB209" s="291">
        <f>IF(AB36="kw",SUMPRODUCT(N38:N193,Q38:Q193,AB38:AB193),SUMPRODUCT(F38:F193,AB38:AB193))</f>
        <v>0</v>
      </c>
      <c r="AC209" s="291">
        <f>IF(AC36="kw",SUMPRODUCT(N38:N193,Q38:Q193,AC38:AC193),SUMPRODUCT(F38:F193,AC38:AC193))</f>
        <v>0</v>
      </c>
      <c r="AD209" s="291">
        <f>IF(AD36="kw",SUMPRODUCT(N38:N193,Q38:Q193,AD38:AD193),SUMPRODUCT(F38:F193,AD38:AD193))</f>
        <v>862.93783117759313</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340"/>
      <c r="Q210" s="340"/>
      <c r="R210" s="340"/>
      <c r="S210" s="291"/>
      <c r="T210" s="514"/>
      <c r="U210" s="514"/>
      <c r="V210" s="340"/>
      <c r="W210" s="340"/>
      <c r="X210" s="514"/>
      <c r="Y210" s="291">
        <f>SUMPRODUCT(G38:G193,Y38:Y193)</f>
        <v>922445</v>
      </c>
      <c r="Z210" s="291">
        <f>SUMPRODUCT(G38:G193,Z38:Z193)</f>
        <v>609302.45632212621</v>
      </c>
      <c r="AA210" s="291">
        <f>IF(AA36="kw",SUMPRODUCT(N38:N193,R38:R193,AA38:AA193),SUMPRODUCT(G38:G193,AA38:AA193))</f>
        <v>1571.2235801351389</v>
      </c>
      <c r="AB210" s="291">
        <f>IF(AB36="kw",SUMPRODUCT(N38:N193,R38:R193,AB38:AB193),SUMPRODUCT(G38:G193,AB38:AB193))</f>
        <v>0</v>
      </c>
      <c r="AC210" s="291">
        <f>IF(AC36="kw",SUMPRODUCT(N38:N193,R38:R193,AC38:AC193),SUMPRODUCT(G38:G193,AC38:AC193))</f>
        <v>0</v>
      </c>
      <c r="AD210" s="291">
        <f>IF(AD36="kw",SUMPRODUCT(N38:N193,R38:R193,AD38:AD193),SUMPRODUCT(G38:G193,AD38:AD193))</f>
        <v>862.93783117759313</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340"/>
      <c r="Q211" s="340"/>
      <c r="R211" s="340"/>
      <c r="S211" s="291"/>
      <c r="T211" s="514"/>
      <c r="U211" s="514"/>
      <c r="V211" s="340"/>
      <c r="W211" s="340"/>
      <c r="X211" s="514"/>
      <c r="Y211" s="291">
        <f>SUMPRODUCT(H38:H193,Y38:Y193)</f>
        <v>919390</v>
      </c>
      <c r="Z211" s="291">
        <f>SUMPRODUCT(H38:H193,Z38:Z193)</f>
        <v>609302.45632212621</v>
      </c>
      <c r="AA211" s="291">
        <f>IF(AA36="kw",SUMPRODUCT(N38:N193,S38:S193,AA38:AA193),SUMPRODUCT(H38:H193,AA38:AA193))</f>
        <v>1571.2235801351389</v>
      </c>
      <c r="AB211" s="291">
        <f>IF(AB36="kw",SUMPRODUCT(N38:N193,S38:S193,AB38:AB193),SUMPRODUCT(H38:H193,AB38:AB193))</f>
        <v>0</v>
      </c>
      <c r="AC211" s="291">
        <f>IF(AC36="kw",SUMPRODUCT(N38:N193,S38:S193,AC38:AC193),SUMPRODUCT(H38:H193,AC38:AC193))</f>
        <v>0</v>
      </c>
      <c r="AD211" s="291">
        <f>IF(AD36="kw",SUMPRODUCT(N38:N193,S38:S193,AD38:AD193),SUMPRODUCT(H38:H193,AD38:AD193))</f>
        <v>862.93783117759313</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6" t="s">
        <v>148</v>
      </c>
      <c r="C212" s="364"/>
      <c r="D212" s="384"/>
      <c r="E212" s="384"/>
      <c r="F212" s="384"/>
      <c r="G212" s="384"/>
      <c r="H212" s="384"/>
      <c r="I212" s="384"/>
      <c r="J212" s="384"/>
      <c r="K212" s="384"/>
      <c r="L212" s="384"/>
      <c r="M212" s="384"/>
      <c r="N212" s="384"/>
      <c r="O212" s="383"/>
      <c r="P212" s="762"/>
      <c r="Q212" s="762"/>
      <c r="R212" s="762"/>
      <c r="S212" s="326"/>
      <c r="T212" s="763"/>
      <c r="U212" s="763"/>
      <c r="V212" s="762"/>
      <c r="W212" s="762"/>
      <c r="X212" s="763"/>
      <c r="Y212" s="326">
        <f>SUMPRODUCT(I38:I193,Y38:Y193)</f>
        <v>917762</v>
      </c>
      <c r="Z212" s="326">
        <f>SUMPRODUCT(I38:I193,Z38:Z193)</f>
        <v>609302.45632212621</v>
      </c>
      <c r="AA212" s="326">
        <f>IF(AA36="kw",SUMPRODUCT(N38:N193,T38:T193,AA38:AA193),SUMPRODUCT(I38:I193,AA38:AA193))</f>
        <v>1571.2235801351389</v>
      </c>
      <c r="AB212" s="326">
        <f>IF(AB36="kw",SUMPRODUCT(N38:N193,T38:T193,AB38:AB193),SUMPRODUCT(I38:I193,AB38:AB193))</f>
        <v>0</v>
      </c>
      <c r="AC212" s="326">
        <f>IF(AC36="kw",SUMPRODUCT(N38:N193,T38:T193,AC38:AC193),SUMPRODUCT(I38:I193,AC38:AC193))</f>
        <v>0</v>
      </c>
      <c r="AD212" s="326">
        <f>IF(AD36="kw",SUMPRODUCT(N38:N193,T38:T193,AD38:AD193),SUMPRODUCT(I38:I193,AD38:AD193))</f>
        <v>862.93783117759313</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587</v>
      </c>
      <c r="C213" s="387"/>
      <c r="D213" s="388"/>
      <c r="E213" s="388"/>
      <c r="F213" s="388"/>
      <c r="G213" s="388"/>
      <c r="H213" s="388"/>
      <c r="I213" s="388"/>
      <c r="J213" s="388"/>
      <c r="K213" s="388"/>
      <c r="L213" s="388"/>
      <c r="M213" s="388"/>
      <c r="N213" s="388"/>
      <c r="O213" s="755"/>
      <c r="P213" s="755"/>
      <c r="Q213" s="755"/>
      <c r="R213" s="755"/>
      <c r="S213" s="764"/>
      <c r="T213" s="765"/>
      <c r="U213" s="755"/>
      <c r="V213" s="755"/>
      <c r="W213" s="755"/>
      <c r="X213" s="755"/>
      <c r="Y213" s="409"/>
      <c r="Z213" s="409"/>
      <c r="AA213" s="409"/>
      <c r="AB213" s="409"/>
      <c r="AC213" s="409"/>
      <c r="AD213" s="409"/>
      <c r="AE213" s="409"/>
      <c r="AF213" s="409"/>
      <c r="AG213" s="409"/>
      <c r="AH213" s="409"/>
      <c r="AI213" s="409"/>
      <c r="AJ213" s="409"/>
      <c r="AK213" s="409"/>
      <c r="AL213" s="409"/>
      <c r="AM213" s="389"/>
    </row>
    <row r="214" spans="1:39" ht="15.75">
      <c r="B214" s="437"/>
    </row>
    <row r="215" spans="1:39" ht="15.75">
      <c r="B215" s="437"/>
    </row>
    <row r="216" spans="1:39" ht="15.75">
      <c r="B216" s="280" t="s">
        <v>273</v>
      </c>
      <c r="C216" s="281"/>
      <c r="D216" s="586" t="s">
        <v>526</v>
      </c>
      <c r="E216" s="253"/>
      <c r="F216" s="586"/>
      <c r="G216" s="253"/>
      <c r="H216" s="253"/>
      <c r="I216" s="253"/>
      <c r="J216" s="253"/>
      <c r="K216" s="253"/>
      <c r="L216" s="253"/>
      <c r="M216" s="253"/>
      <c r="N216" s="253"/>
      <c r="O216" s="267"/>
      <c r="P216" s="255"/>
      <c r="Q216" s="255"/>
      <c r="R216" s="255"/>
      <c r="S216" s="255"/>
      <c r="T216" s="255"/>
      <c r="U216" s="255"/>
      <c r="V216" s="255"/>
      <c r="W216" s="255"/>
      <c r="X216" s="255"/>
      <c r="Y216" s="270"/>
      <c r="Z216" s="267"/>
      <c r="AA216" s="267"/>
      <c r="AB216" s="267"/>
      <c r="AC216" s="267"/>
      <c r="AD216" s="267"/>
      <c r="AE216" s="267"/>
      <c r="AF216" s="267"/>
      <c r="AG216" s="267"/>
      <c r="AH216" s="267"/>
      <c r="AI216" s="267"/>
      <c r="AJ216" s="267"/>
      <c r="AK216" s="267"/>
      <c r="AL216" s="267"/>
      <c r="AM216" s="282"/>
    </row>
    <row r="217" spans="1:39" ht="34.5" customHeight="1">
      <c r="B217" s="823" t="s">
        <v>211</v>
      </c>
      <c r="C217" s="825" t="s">
        <v>33</v>
      </c>
      <c r="D217" s="284" t="s">
        <v>422</v>
      </c>
      <c r="E217" s="827" t="s">
        <v>209</v>
      </c>
      <c r="F217" s="828"/>
      <c r="G217" s="828"/>
      <c r="H217" s="828"/>
      <c r="I217" s="828"/>
      <c r="J217" s="828"/>
      <c r="K217" s="828"/>
      <c r="L217" s="828"/>
      <c r="M217" s="829"/>
      <c r="N217" s="833" t="s">
        <v>213</v>
      </c>
      <c r="O217" s="284" t="s">
        <v>423</v>
      </c>
      <c r="P217" s="827" t="s">
        <v>212</v>
      </c>
      <c r="Q217" s="828"/>
      <c r="R217" s="828"/>
      <c r="S217" s="828"/>
      <c r="T217" s="828"/>
      <c r="U217" s="828"/>
      <c r="V217" s="828"/>
      <c r="W217" s="828"/>
      <c r="X217" s="829"/>
      <c r="Y217" s="830" t="s">
        <v>243</v>
      </c>
      <c r="Z217" s="831"/>
      <c r="AA217" s="831"/>
      <c r="AB217" s="831"/>
      <c r="AC217" s="831"/>
      <c r="AD217" s="831"/>
      <c r="AE217" s="831"/>
      <c r="AF217" s="831"/>
      <c r="AG217" s="831"/>
      <c r="AH217" s="831"/>
      <c r="AI217" s="831"/>
      <c r="AJ217" s="831"/>
      <c r="AK217" s="831"/>
      <c r="AL217" s="831"/>
      <c r="AM217" s="832"/>
    </row>
    <row r="218" spans="1:39" ht="60.75" customHeight="1">
      <c r="B218" s="824"/>
      <c r="C218" s="826"/>
      <c r="D218" s="285">
        <v>2016</v>
      </c>
      <c r="E218" s="285">
        <v>2017</v>
      </c>
      <c r="F218" s="285">
        <v>2018</v>
      </c>
      <c r="G218" s="285">
        <v>2019</v>
      </c>
      <c r="H218" s="285">
        <v>2020</v>
      </c>
      <c r="I218" s="285">
        <v>2021</v>
      </c>
      <c r="J218" s="285">
        <v>2022</v>
      </c>
      <c r="K218" s="285">
        <v>2023</v>
      </c>
      <c r="L218" s="285">
        <v>2024</v>
      </c>
      <c r="M218" s="285">
        <v>2025</v>
      </c>
      <c r="N218" s="83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to 4,999 kW</v>
      </c>
      <c r="AB218" s="285" t="str">
        <f>'1.  LRAMVA Summary'!G52</f>
        <v>USL</v>
      </c>
      <c r="AC218" s="285" t="str">
        <f>'1.  LRAMVA Summary'!H52</f>
        <v>Sentinel Lighting</v>
      </c>
      <c r="AD218" s="285" t="str">
        <f>'1.  LRAMVA Summary'!I52</f>
        <v>Street Lighting</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6" t="s">
        <v>504</v>
      </c>
      <c r="C219" s="289"/>
      <c r="D219" s="289"/>
      <c r="E219" s="289"/>
      <c r="F219" s="289"/>
      <c r="G219" s="289"/>
      <c r="H219" s="289"/>
      <c r="I219" s="289"/>
      <c r="J219" s="289"/>
      <c r="K219" s="289"/>
      <c r="L219" s="289"/>
      <c r="M219" s="289"/>
      <c r="N219" s="290"/>
      <c r="O219" s="290"/>
      <c r="P219" s="290"/>
      <c r="Q219" s="290"/>
      <c r="R219" s="290"/>
      <c r="S219" s="290"/>
      <c r="T219" s="290"/>
      <c r="U219" s="290"/>
      <c r="V219" s="290"/>
      <c r="W219" s="290"/>
      <c r="X219" s="290"/>
      <c r="Y219" s="291" t="str">
        <f>'1.  LRAMVA Summary'!D53</f>
        <v>kWh</v>
      </c>
      <c r="Z219" s="291" t="str">
        <f>'1.  LRAMVA Summary'!E53</f>
        <v>kWh</v>
      </c>
      <c r="AA219" s="291" t="str">
        <f>'1.  LRAMVA Summary'!F53</f>
        <v>kW</v>
      </c>
      <c r="AB219" s="291" t="str">
        <f>'1.  LRAMVA Summary'!G53</f>
        <v>kWh</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90"/>
      <c r="P220" s="290"/>
      <c r="Q220" s="290"/>
      <c r="R220" s="290"/>
      <c r="S220" s="290"/>
      <c r="T220" s="290"/>
      <c r="U220" s="290"/>
      <c r="V220" s="290"/>
      <c r="W220" s="290"/>
      <c r="X220" s="290"/>
      <c r="Y220" s="291"/>
      <c r="Z220" s="291"/>
      <c r="AA220" s="291"/>
      <c r="AB220" s="291"/>
      <c r="AC220" s="291"/>
      <c r="AD220" s="291"/>
      <c r="AE220" s="291"/>
      <c r="AF220" s="291"/>
      <c r="AG220" s="291"/>
      <c r="AH220" s="291"/>
      <c r="AI220" s="291"/>
      <c r="AJ220" s="291"/>
      <c r="AK220" s="291"/>
      <c r="AL220" s="291"/>
      <c r="AM220" s="292"/>
    </row>
    <row r="221" spans="1:39" outlineLevel="1">
      <c r="A221" s="520">
        <v>1</v>
      </c>
      <c r="B221" s="518"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6"/>
      <c r="O222" s="295"/>
      <c r="P222" s="295"/>
      <c r="Q222" s="295"/>
      <c r="R222" s="295"/>
      <c r="S222" s="295"/>
      <c r="T222" s="295"/>
      <c r="U222" s="295"/>
      <c r="V222" s="295"/>
      <c r="W222" s="295"/>
      <c r="X222" s="295"/>
      <c r="Y222" s="411">
        <f>Y221</f>
        <v>0</v>
      </c>
      <c r="Z222" s="411">
        <f t="shared" ref="Z222" si="561">Z221</f>
        <v>0</v>
      </c>
      <c r="AA222" s="411">
        <f t="shared" ref="AA222" si="562">AA221</f>
        <v>0</v>
      </c>
      <c r="AB222" s="411">
        <f t="shared" ref="AB222" si="563">AB221</f>
        <v>0</v>
      </c>
      <c r="AC222" s="411">
        <f t="shared" ref="AC222" si="564">AC221</f>
        <v>0</v>
      </c>
      <c r="AD222" s="411">
        <f t="shared" ref="AD222" si="565">AD221</f>
        <v>0</v>
      </c>
      <c r="AE222" s="411">
        <f t="shared" ref="AE222" si="566">AE221</f>
        <v>0</v>
      </c>
      <c r="AF222" s="411">
        <f t="shared" ref="AF222" si="567">AF221</f>
        <v>0</v>
      </c>
      <c r="AG222" s="411">
        <f t="shared" ref="AG222" si="568">AG221</f>
        <v>0</v>
      </c>
      <c r="AH222" s="411">
        <f t="shared" ref="AH222" si="569">AH221</f>
        <v>0</v>
      </c>
      <c r="AI222" s="411">
        <f t="shared" ref="AI222" si="570">AI221</f>
        <v>0</v>
      </c>
      <c r="AJ222" s="411">
        <f t="shared" ref="AJ222" si="571">AJ221</f>
        <v>0</v>
      </c>
      <c r="AK222" s="411">
        <f t="shared" ref="AK222" si="572">AK221</f>
        <v>0</v>
      </c>
      <c r="AL222" s="411">
        <f t="shared" ref="AL222" si="573">AL221</f>
        <v>0</v>
      </c>
      <c r="AM222" s="297"/>
    </row>
    <row r="223" spans="1:39" ht="15.75" outlineLevel="1">
      <c r="B223" s="298"/>
      <c r="C223" s="299"/>
      <c r="D223" s="299"/>
      <c r="E223" s="299"/>
      <c r="F223" s="299"/>
      <c r="G223" s="299"/>
      <c r="H223" s="299"/>
      <c r="I223" s="299"/>
      <c r="J223" s="299"/>
      <c r="K223" s="299"/>
      <c r="L223" s="299"/>
      <c r="M223" s="299"/>
      <c r="N223" s="300"/>
      <c r="O223" s="757"/>
      <c r="P223" s="757"/>
      <c r="Q223" s="757"/>
      <c r="R223" s="757"/>
      <c r="S223" s="757"/>
      <c r="T223" s="757"/>
      <c r="U223" s="757"/>
      <c r="V223" s="757"/>
      <c r="W223" s="757"/>
      <c r="X223" s="757"/>
      <c r="Y223" s="412"/>
      <c r="Z223" s="413"/>
      <c r="AA223" s="413"/>
      <c r="AB223" s="413"/>
      <c r="AC223" s="413"/>
      <c r="AD223" s="413"/>
      <c r="AE223" s="413"/>
      <c r="AF223" s="413"/>
      <c r="AG223" s="413"/>
      <c r="AH223" s="413"/>
      <c r="AI223" s="413"/>
      <c r="AJ223" s="413"/>
      <c r="AK223" s="413"/>
      <c r="AL223" s="413"/>
      <c r="AM223" s="302"/>
    </row>
    <row r="224" spans="1:39" outlineLevel="1">
      <c r="A224" s="520">
        <v>2</v>
      </c>
      <c r="B224" s="518"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6"/>
      <c r="O225" s="295"/>
      <c r="P225" s="295"/>
      <c r="Q225" s="295"/>
      <c r="R225" s="295"/>
      <c r="S225" s="295"/>
      <c r="T225" s="295"/>
      <c r="U225" s="295"/>
      <c r="V225" s="295"/>
      <c r="W225" s="295"/>
      <c r="X225" s="295"/>
      <c r="Y225" s="411">
        <f>Y224</f>
        <v>0</v>
      </c>
      <c r="Z225" s="411">
        <f t="shared" ref="Z225" si="574">Z224</f>
        <v>0</v>
      </c>
      <c r="AA225" s="411">
        <f t="shared" ref="AA225" si="575">AA224</f>
        <v>0</v>
      </c>
      <c r="AB225" s="411">
        <f t="shared" ref="AB225" si="576">AB224</f>
        <v>0</v>
      </c>
      <c r="AC225" s="411">
        <f t="shared" ref="AC225" si="577">AC224</f>
        <v>0</v>
      </c>
      <c r="AD225" s="411">
        <f t="shared" ref="AD225" si="578">AD224</f>
        <v>0</v>
      </c>
      <c r="AE225" s="411">
        <f t="shared" ref="AE225" si="579">AE224</f>
        <v>0</v>
      </c>
      <c r="AF225" s="411">
        <f t="shared" ref="AF225" si="580">AF224</f>
        <v>0</v>
      </c>
      <c r="AG225" s="411">
        <f t="shared" ref="AG225" si="581">AG224</f>
        <v>0</v>
      </c>
      <c r="AH225" s="411">
        <f t="shared" ref="AH225" si="582">AH224</f>
        <v>0</v>
      </c>
      <c r="AI225" s="411">
        <f t="shared" ref="AI225" si="583">AI224</f>
        <v>0</v>
      </c>
      <c r="AJ225" s="411">
        <f t="shared" ref="AJ225" si="584">AJ224</f>
        <v>0</v>
      </c>
      <c r="AK225" s="411">
        <f t="shared" ref="AK225" si="585">AK224</f>
        <v>0</v>
      </c>
      <c r="AL225" s="411">
        <f t="shared" ref="AL225" si="586">AL224</f>
        <v>0</v>
      </c>
      <c r="AM225" s="297"/>
    </row>
    <row r="226" spans="1:39" ht="15.75" outlineLevel="1">
      <c r="B226" s="298"/>
      <c r="C226" s="299"/>
      <c r="D226" s="304"/>
      <c r="E226" s="304"/>
      <c r="F226" s="304"/>
      <c r="G226" s="304"/>
      <c r="H226" s="304"/>
      <c r="I226" s="304"/>
      <c r="J226" s="304"/>
      <c r="K226" s="304"/>
      <c r="L226" s="304"/>
      <c r="M226" s="304"/>
      <c r="N226" s="300"/>
      <c r="O226" s="291"/>
      <c r="P226" s="291"/>
      <c r="Q226" s="291"/>
      <c r="R226" s="291"/>
      <c r="S226" s="291"/>
      <c r="T226" s="291"/>
      <c r="U226" s="291"/>
      <c r="V226" s="291"/>
      <c r="W226" s="291"/>
      <c r="X226" s="291"/>
      <c r="Y226" s="412"/>
      <c r="Z226" s="413"/>
      <c r="AA226" s="413"/>
      <c r="AB226" s="413"/>
      <c r="AC226" s="413"/>
      <c r="AD226" s="413"/>
      <c r="AE226" s="413"/>
      <c r="AF226" s="413"/>
      <c r="AG226" s="413"/>
      <c r="AH226" s="413"/>
      <c r="AI226" s="413"/>
      <c r="AJ226" s="413"/>
      <c r="AK226" s="413"/>
      <c r="AL226" s="413"/>
      <c r="AM226" s="302"/>
    </row>
    <row r="227" spans="1:39" outlineLevel="1">
      <c r="A227" s="520">
        <v>3</v>
      </c>
      <c r="B227" s="518"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6"/>
      <c r="O228" s="295"/>
      <c r="P228" s="295"/>
      <c r="Q228" s="295"/>
      <c r="R228" s="295"/>
      <c r="S228" s="295"/>
      <c r="T228" s="295"/>
      <c r="U228" s="295"/>
      <c r="V228" s="295"/>
      <c r="W228" s="295"/>
      <c r="X228" s="295"/>
      <c r="Y228" s="411">
        <f>Y227</f>
        <v>0</v>
      </c>
      <c r="Z228" s="411">
        <f t="shared" ref="Z228" si="587">Z227</f>
        <v>0</v>
      </c>
      <c r="AA228" s="411">
        <f t="shared" ref="AA228" si="588">AA227</f>
        <v>0</v>
      </c>
      <c r="AB228" s="411">
        <f t="shared" ref="AB228" si="589">AB227</f>
        <v>0</v>
      </c>
      <c r="AC228" s="411">
        <f t="shared" ref="AC228" si="590">AC227</f>
        <v>0</v>
      </c>
      <c r="AD228" s="411">
        <f t="shared" ref="AD228" si="591">AD227</f>
        <v>0</v>
      </c>
      <c r="AE228" s="411">
        <f t="shared" ref="AE228" si="592">AE227</f>
        <v>0</v>
      </c>
      <c r="AF228" s="411">
        <f t="shared" ref="AF228" si="593">AF227</f>
        <v>0</v>
      </c>
      <c r="AG228" s="411">
        <f t="shared" ref="AG228" si="594">AG227</f>
        <v>0</v>
      </c>
      <c r="AH228" s="411">
        <f t="shared" ref="AH228" si="595">AH227</f>
        <v>0</v>
      </c>
      <c r="AI228" s="411">
        <f t="shared" ref="AI228" si="596">AI227</f>
        <v>0</v>
      </c>
      <c r="AJ228" s="411">
        <f t="shared" ref="AJ228" si="597">AJ227</f>
        <v>0</v>
      </c>
      <c r="AK228" s="411">
        <f t="shared" ref="AK228" si="598">AK227</f>
        <v>0</v>
      </c>
      <c r="AL228" s="411">
        <f t="shared" ref="AL228" si="599">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0">
        <v>4</v>
      </c>
      <c r="B230" s="518" t="s">
        <v>680</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6"/>
      <c r="O231" s="295"/>
      <c r="P231" s="295"/>
      <c r="Q231" s="295"/>
      <c r="R231" s="295"/>
      <c r="S231" s="295"/>
      <c r="T231" s="295"/>
      <c r="U231" s="295"/>
      <c r="V231" s="295"/>
      <c r="W231" s="295"/>
      <c r="X231" s="295"/>
      <c r="Y231" s="411">
        <f>Y230</f>
        <v>0</v>
      </c>
      <c r="Z231" s="411">
        <f t="shared" ref="Z231" si="600">Z230</f>
        <v>0</v>
      </c>
      <c r="AA231" s="411">
        <f t="shared" ref="AA231" si="601">AA230</f>
        <v>0</v>
      </c>
      <c r="AB231" s="411">
        <f t="shared" ref="AB231" si="602">AB230</f>
        <v>0</v>
      </c>
      <c r="AC231" s="411">
        <f t="shared" ref="AC231" si="603">AC230</f>
        <v>0</v>
      </c>
      <c r="AD231" s="411">
        <f t="shared" ref="AD231" si="604">AD230</f>
        <v>0</v>
      </c>
      <c r="AE231" s="411">
        <f t="shared" ref="AE231" si="605">AE230</f>
        <v>0</v>
      </c>
      <c r="AF231" s="411">
        <f t="shared" ref="AF231" si="606">AF230</f>
        <v>0</v>
      </c>
      <c r="AG231" s="411">
        <f t="shared" ref="AG231" si="607">AG230</f>
        <v>0</v>
      </c>
      <c r="AH231" s="411">
        <f t="shared" ref="AH231" si="608">AH230</f>
        <v>0</v>
      </c>
      <c r="AI231" s="411">
        <f t="shared" ref="AI231" si="609">AI230</f>
        <v>0</v>
      </c>
      <c r="AJ231" s="411">
        <f t="shared" ref="AJ231" si="610">AJ230</f>
        <v>0</v>
      </c>
      <c r="AK231" s="411">
        <f t="shared" ref="AK231" si="611">AK230</f>
        <v>0</v>
      </c>
      <c r="AL231" s="411">
        <f t="shared" ref="AL231" si="612">AL230</f>
        <v>0</v>
      </c>
      <c r="AM231" s="297"/>
    </row>
    <row r="232" spans="1:39" outlineLevel="1">
      <c r="B232" s="294"/>
      <c r="C232" s="305"/>
      <c r="D232" s="304"/>
      <c r="E232" s="304"/>
      <c r="F232" s="304"/>
      <c r="G232" s="304"/>
      <c r="H232" s="304"/>
      <c r="I232" s="304"/>
      <c r="J232" s="304"/>
      <c r="K232" s="304"/>
      <c r="L232" s="304"/>
      <c r="M232" s="304"/>
      <c r="N232" s="291"/>
      <c r="O232" s="291"/>
      <c r="P232" s="291"/>
      <c r="Q232" s="291"/>
      <c r="R232" s="291"/>
      <c r="S232" s="291"/>
      <c r="T232" s="291"/>
      <c r="U232" s="291"/>
      <c r="V232" s="291"/>
      <c r="W232" s="291"/>
      <c r="X232" s="291"/>
      <c r="Y232" s="412"/>
      <c r="Z232" s="412"/>
      <c r="AA232" s="412"/>
      <c r="AB232" s="412"/>
      <c r="AC232" s="412"/>
      <c r="AD232" s="412"/>
      <c r="AE232" s="412"/>
      <c r="AF232" s="412"/>
      <c r="AG232" s="412"/>
      <c r="AH232" s="412"/>
      <c r="AI232" s="412"/>
      <c r="AJ232" s="412"/>
      <c r="AK232" s="412"/>
      <c r="AL232" s="412"/>
      <c r="AM232" s="306"/>
    </row>
    <row r="233" spans="1:39" ht="30" outlineLevel="1">
      <c r="A233" s="520">
        <v>5</v>
      </c>
      <c r="B233" s="518"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6"/>
      <c r="O234" s="295"/>
      <c r="P234" s="295"/>
      <c r="Q234" s="295"/>
      <c r="R234" s="295"/>
      <c r="S234" s="295"/>
      <c r="T234" s="295"/>
      <c r="U234" s="295"/>
      <c r="V234" s="295"/>
      <c r="W234" s="295"/>
      <c r="X234" s="295"/>
      <c r="Y234" s="411">
        <f>Y233</f>
        <v>0</v>
      </c>
      <c r="Z234" s="411">
        <f t="shared" ref="Z234" si="613">Z233</f>
        <v>0</v>
      </c>
      <c r="AA234" s="411">
        <f t="shared" ref="AA234" si="614">AA233</f>
        <v>0</v>
      </c>
      <c r="AB234" s="411">
        <f t="shared" ref="AB234" si="615">AB233</f>
        <v>0</v>
      </c>
      <c r="AC234" s="411">
        <f t="shared" ref="AC234" si="616">AC233</f>
        <v>0</v>
      </c>
      <c r="AD234" s="411">
        <f t="shared" ref="AD234" si="617">AD233</f>
        <v>0</v>
      </c>
      <c r="AE234" s="411">
        <f t="shared" ref="AE234" si="618">AE233</f>
        <v>0</v>
      </c>
      <c r="AF234" s="411">
        <f t="shared" ref="AF234" si="619">AF233</f>
        <v>0</v>
      </c>
      <c r="AG234" s="411">
        <f t="shared" ref="AG234" si="620">AG233</f>
        <v>0</v>
      </c>
      <c r="AH234" s="411">
        <f t="shared" ref="AH234" si="621">AH233</f>
        <v>0</v>
      </c>
      <c r="AI234" s="411">
        <f t="shared" ref="AI234" si="622">AI233</f>
        <v>0</v>
      </c>
      <c r="AJ234" s="411">
        <f t="shared" ref="AJ234" si="623">AJ233</f>
        <v>0</v>
      </c>
      <c r="AK234" s="411">
        <f t="shared" ref="AK234" si="624">AK233</f>
        <v>0</v>
      </c>
      <c r="AL234" s="411">
        <f t="shared" ref="AL234" si="625">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90"/>
      <c r="P236" s="290"/>
      <c r="Q236" s="290"/>
      <c r="R236" s="290"/>
      <c r="S236" s="290"/>
      <c r="T236" s="290"/>
      <c r="U236" s="290"/>
      <c r="V236" s="290"/>
      <c r="W236" s="290"/>
      <c r="X236" s="290"/>
      <c r="Y236" s="414"/>
      <c r="Z236" s="414"/>
      <c r="AA236" s="414"/>
      <c r="AB236" s="414"/>
      <c r="AC236" s="414"/>
      <c r="AD236" s="414"/>
      <c r="AE236" s="414"/>
      <c r="AF236" s="414"/>
      <c r="AG236" s="414"/>
      <c r="AH236" s="414"/>
      <c r="AI236" s="414"/>
      <c r="AJ236" s="414"/>
      <c r="AK236" s="414"/>
      <c r="AL236" s="414"/>
      <c r="AM236" s="292"/>
    </row>
    <row r="237" spans="1:39" outlineLevel="1">
      <c r="A237" s="520">
        <v>6</v>
      </c>
      <c r="B237" s="518"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6">Z237</f>
        <v>0</v>
      </c>
      <c r="AA238" s="411">
        <f t="shared" ref="AA238" si="627">AA237</f>
        <v>0</v>
      </c>
      <c r="AB238" s="411">
        <f t="shared" ref="AB238" si="628">AB237</f>
        <v>0</v>
      </c>
      <c r="AC238" s="411">
        <f t="shared" ref="AC238" si="629">AC237</f>
        <v>0</v>
      </c>
      <c r="AD238" s="411">
        <f t="shared" ref="AD238" si="630">AD237</f>
        <v>0</v>
      </c>
      <c r="AE238" s="411">
        <f t="shared" ref="AE238" si="631">AE237</f>
        <v>0</v>
      </c>
      <c r="AF238" s="411">
        <f t="shared" ref="AF238" si="632">AF237</f>
        <v>0</v>
      </c>
      <c r="AG238" s="411">
        <f t="shared" ref="AG238" si="633">AG237</f>
        <v>0</v>
      </c>
      <c r="AH238" s="411">
        <f t="shared" ref="AH238" si="634">AH237</f>
        <v>0</v>
      </c>
      <c r="AI238" s="411">
        <f t="shared" ref="AI238" si="635">AI237</f>
        <v>0</v>
      </c>
      <c r="AJ238" s="411">
        <f t="shared" ref="AJ238" si="636">AJ237</f>
        <v>0</v>
      </c>
      <c r="AK238" s="411">
        <f t="shared" ref="AK238" si="637">AK237</f>
        <v>0</v>
      </c>
      <c r="AL238" s="411">
        <f t="shared" ref="AL238" si="638">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0">
        <v>7</v>
      </c>
      <c r="B240" s="518"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9">Z240</f>
        <v>0</v>
      </c>
      <c r="AA241" s="411">
        <f t="shared" ref="AA241" si="640">AA240</f>
        <v>0</v>
      </c>
      <c r="AB241" s="411">
        <f t="shared" ref="AB241" si="641">AB240</f>
        <v>0</v>
      </c>
      <c r="AC241" s="411">
        <f t="shared" ref="AC241" si="642">AC240</f>
        <v>0</v>
      </c>
      <c r="AD241" s="411">
        <f t="shared" ref="AD241" si="643">AD240</f>
        <v>0</v>
      </c>
      <c r="AE241" s="411">
        <f t="shared" ref="AE241" si="644">AE240</f>
        <v>0</v>
      </c>
      <c r="AF241" s="411">
        <f t="shared" ref="AF241" si="645">AF240</f>
        <v>0</v>
      </c>
      <c r="AG241" s="411">
        <f t="shared" ref="AG241" si="646">AG240</f>
        <v>0</v>
      </c>
      <c r="AH241" s="411">
        <f t="shared" ref="AH241" si="647">AH240</f>
        <v>0</v>
      </c>
      <c r="AI241" s="411">
        <f t="shared" ref="AI241" si="648">AI240</f>
        <v>0</v>
      </c>
      <c r="AJ241" s="411">
        <f t="shared" ref="AJ241" si="649">AJ240</f>
        <v>0</v>
      </c>
      <c r="AK241" s="411">
        <f t="shared" ref="AK241" si="650">AK240</f>
        <v>0</v>
      </c>
      <c r="AL241" s="411">
        <f t="shared" ref="AL241" si="651">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0">
        <v>8</v>
      </c>
      <c r="B243" s="518"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2">Z243</f>
        <v>0</v>
      </c>
      <c r="AA244" s="411">
        <f t="shared" ref="AA244" si="653">AA243</f>
        <v>0</v>
      </c>
      <c r="AB244" s="411">
        <f t="shared" ref="AB244" si="654">AB243</f>
        <v>0</v>
      </c>
      <c r="AC244" s="411">
        <f t="shared" ref="AC244" si="655">AC243</f>
        <v>0</v>
      </c>
      <c r="AD244" s="411">
        <f t="shared" ref="AD244" si="656">AD243</f>
        <v>0</v>
      </c>
      <c r="AE244" s="411">
        <f t="shared" ref="AE244" si="657">AE243</f>
        <v>0</v>
      </c>
      <c r="AF244" s="411">
        <f t="shared" ref="AF244" si="658">AF243</f>
        <v>0</v>
      </c>
      <c r="AG244" s="411">
        <f t="shared" ref="AG244" si="659">AG243</f>
        <v>0</v>
      </c>
      <c r="AH244" s="411">
        <f t="shared" ref="AH244" si="660">AH243</f>
        <v>0</v>
      </c>
      <c r="AI244" s="411">
        <f t="shared" ref="AI244" si="661">AI243</f>
        <v>0</v>
      </c>
      <c r="AJ244" s="411">
        <f t="shared" ref="AJ244" si="662">AJ243</f>
        <v>0</v>
      </c>
      <c r="AK244" s="411">
        <f t="shared" ref="AK244" si="663">AK243</f>
        <v>0</v>
      </c>
      <c r="AL244" s="411">
        <f t="shared" ref="AL244" si="664">AL243</f>
        <v>0</v>
      </c>
      <c r="AM244" s="311"/>
    </row>
    <row r="245" spans="1:39" outlineLevel="1">
      <c r="B245" s="314"/>
      <c r="C245" s="312"/>
      <c r="D245" s="316"/>
      <c r="E245" s="316"/>
      <c r="F245" s="316"/>
      <c r="G245" s="316"/>
      <c r="H245" s="316"/>
      <c r="I245" s="316"/>
      <c r="J245" s="316"/>
      <c r="K245" s="316"/>
      <c r="L245" s="316"/>
      <c r="M245" s="316"/>
      <c r="N245" s="291"/>
      <c r="O245" s="291"/>
      <c r="P245" s="291"/>
      <c r="Q245" s="291"/>
      <c r="R245" s="291"/>
      <c r="S245" s="291"/>
      <c r="T245" s="291"/>
      <c r="U245" s="291"/>
      <c r="V245" s="291"/>
      <c r="W245" s="291"/>
      <c r="X245" s="291"/>
      <c r="Y245" s="416"/>
      <c r="Z245" s="417"/>
      <c r="AA245" s="416"/>
      <c r="AB245" s="416"/>
      <c r="AC245" s="416"/>
      <c r="AD245" s="416"/>
      <c r="AE245" s="416"/>
      <c r="AF245" s="416"/>
      <c r="AG245" s="416"/>
      <c r="AH245" s="416"/>
      <c r="AI245" s="416"/>
      <c r="AJ245" s="416"/>
      <c r="AK245" s="416"/>
      <c r="AL245" s="416"/>
      <c r="AM245" s="313"/>
    </row>
    <row r="246" spans="1:39" ht="30" outlineLevel="1">
      <c r="A246" s="520">
        <v>9</v>
      </c>
      <c r="B246" s="518"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5">Z246</f>
        <v>0</v>
      </c>
      <c r="AA247" s="411">
        <f t="shared" ref="AA247" si="666">AA246</f>
        <v>0</v>
      </c>
      <c r="AB247" s="411">
        <f t="shared" ref="AB247" si="667">AB246</f>
        <v>0</v>
      </c>
      <c r="AC247" s="411">
        <f t="shared" ref="AC247" si="668">AC246</f>
        <v>0</v>
      </c>
      <c r="AD247" s="411">
        <f t="shared" ref="AD247" si="669">AD246</f>
        <v>0</v>
      </c>
      <c r="AE247" s="411">
        <f t="shared" ref="AE247" si="670">AE246</f>
        <v>0</v>
      </c>
      <c r="AF247" s="411">
        <f t="shared" ref="AF247" si="671">AF246</f>
        <v>0</v>
      </c>
      <c r="AG247" s="411">
        <f t="shared" ref="AG247" si="672">AG246</f>
        <v>0</v>
      </c>
      <c r="AH247" s="411">
        <f t="shared" ref="AH247" si="673">AH246</f>
        <v>0</v>
      </c>
      <c r="AI247" s="411">
        <f t="shared" ref="AI247" si="674">AI246</f>
        <v>0</v>
      </c>
      <c r="AJ247" s="411">
        <f t="shared" ref="AJ247" si="675">AJ246</f>
        <v>0</v>
      </c>
      <c r="AK247" s="411">
        <f t="shared" ref="AK247" si="676">AK246</f>
        <v>0</v>
      </c>
      <c r="AL247" s="411">
        <f t="shared" ref="AL247" si="677">AL246</f>
        <v>0</v>
      </c>
      <c r="AM247" s="311"/>
    </row>
    <row r="248" spans="1:39" outlineLevel="1">
      <c r="B248" s="314"/>
      <c r="C248" s="312"/>
      <c r="D248" s="316"/>
      <c r="E248" s="316"/>
      <c r="F248" s="316"/>
      <c r="G248" s="316"/>
      <c r="H248" s="316"/>
      <c r="I248" s="316"/>
      <c r="J248" s="316"/>
      <c r="K248" s="316"/>
      <c r="L248" s="316"/>
      <c r="M248" s="316"/>
      <c r="N248" s="291"/>
      <c r="O248" s="291"/>
      <c r="P248" s="291"/>
      <c r="Q248" s="291"/>
      <c r="R248" s="291"/>
      <c r="S248" s="291"/>
      <c r="T248" s="291"/>
      <c r="U248" s="291"/>
      <c r="V248" s="291"/>
      <c r="W248" s="291"/>
      <c r="X248" s="291"/>
      <c r="Y248" s="416"/>
      <c r="Z248" s="416"/>
      <c r="AA248" s="416"/>
      <c r="AB248" s="416"/>
      <c r="AC248" s="416"/>
      <c r="AD248" s="416"/>
      <c r="AE248" s="416"/>
      <c r="AF248" s="416"/>
      <c r="AG248" s="416"/>
      <c r="AH248" s="416"/>
      <c r="AI248" s="416"/>
      <c r="AJ248" s="416"/>
      <c r="AK248" s="416"/>
      <c r="AL248" s="416"/>
      <c r="AM248" s="313"/>
    </row>
    <row r="249" spans="1:39" ht="30" outlineLevel="1">
      <c r="A249" s="520">
        <v>10</v>
      </c>
      <c r="B249" s="518"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8">Z249</f>
        <v>0</v>
      </c>
      <c r="AA250" s="411">
        <f t="shared" ref="AA250" si="679">AA249</f>
        <v>0</v>
      </c>
      <c r="AB250" s="411">
        <f t="shared" ref="AB250" si="680">AB249</f>
        <v>0</v>
      </c>
      <c r="AC250" s="411">
        <f t="shared" ref="AC250" si="681">AC249</f>
        <v>0</v>
      </c>
      <c r="AD250" s="411">
        <f t="shared" ref="AD250" si="682">AD249</f>
        <v>0</v>
      </c>
      <c r="AE250" s="411">
        <f t="shared" ref="AE250" si="683">AE249</f>
        <v>0</v>
      </c>
      <c r="AF250" s="411">
        <f t="shared" ref="AF250" si="684">AF249</f>
        <v>0</v>
      </c>
      <c r="AG250" s="411">
        <f t="shared" ref="AG250" si="685">AG249</f>
        <v>0</v>
      </c>
      <c r="AH250" s="411">
        <f t="shared" ref="AH250" si="686">AH249</f>
        <v>0</v>
      </c>
      <c r="AI250" s="411">
        <f t="shared" ref="AI250" si="687">AI249</f>
        <v>0</v>
      </c>
      <c r="AJ250" s="411">
        <f t="shared" ref="AJ250" si="688">AJ249</f>
        <v>0</v>
      </c>
      <c r="AK250" s="411">
        <f t="shared" ref="AK250" si="689">AK249</f>
        <v>0</v>
      </c>
      <c r="AL250" s="411">
        <f t="shared" ref="AL250" si="690">AL249</f>
        <v>0</v>
      </c>
      <c r="AM250" s="311"/>
    </row>
    <row r="251" spans="1:39" outlineLevel="1">
      <c r="B251" s="314"/>
      <c r="C251" s="312"/>
      <c r="D251" s="316"/>
      <c r="E251" s="316"/>
      <c r="F251" s="316"/>
      <c r="G251" s="316"/>
      <c r="H251" s="316"/>
      <c r="I251" s="316"/>
      <c r="J251" s="316"/>
      <c r="K251" s="316"/>
      <c r="L251" s="316"/>
      <c r="M251" s="316"/>
      <c r="N251" s="291"/>
      <c r="O251" s="291"/>
      <c r="P251" s="291"/>
      <c r="Q251" s="291"/>
      <c r="R251" s="291"/>
      <c r="S251" s="291"/>
      <c r="T251" s="291"/>
      <c r="U251" s="291"/>
      <c r="V251" s="291"/>
      <c r="W251" s="291"/>
      <c r="X251" s="291"/>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90"/>
      <c r="P252" s="290"/>
      <c r="Q252" s="290"/>
      <c r="R252" s="290"/>
      <c r="S252" s="290"/>
      <c r="T252" s="290"/>
      <c r="U252" s="290"/>
      <c r="V252" s="290"/>
      <c r="W252" s="290"/>
      <c r="X252" s="290"/>
      <c r="Y252" s="414"/>
      <c r="Z252" s="414"/>
      <c r="AA252" s="414"/>
      <c r="AB252" s="414"/>
      <c r="AC252" s="414"/>
      <c r="AD252" s="414"/>
      <c r="AE252" s="414"/>
      <c r="AF252" s="414"/>
      <c r="AG252" s="414"/>
      <c r="AH252" s="414"/>
      <c r="AI252" s="414"/>
      <c r="AJ252" s="414"/>
      <c r="AK252" s="414"/>
      <c r="AL252" s="414"/>
      <c r="AM252" s="292"/>
    </row>
    <row r="253" spans="1:39" ht="30" outlineLevel="1">
      <c r="A253" s="520">
        <v>11</v>
      </c>
      <c r="B253" s="518"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1">Z253</f>
        <v>0</v>
      </c>
      <c r="AA254" s="411">
        <f t="shared" ref="AA254" si="692">AA253</f>
        <v>0</v>
      </c>
      <c r="AB254" s="411">
        <f t="shared" ref="AB254" si="693">AB253</f>
        <v>0</v>
      </c>
      <c r="AC254" s="411">
        <f t="shared" ref="AC254" si="694">AC253</f>
        <v>0</v>
      </c>
      <c r="AD254" s="411">
        <f t="shared" ref="AD254" si="695">AD253</f>
        <v>0</v>
      </c>
      <c r="AE254" s="411">
        <f t="shared" ref="AE254" si="696">AE253</f>
        <v>0</v>
      </c>
      <c r="AF254" s="411">
        <f t="shared" ref="AF254" si="697">AF253</f>
        <v>0</v>
      </c>
      <c r="AG254" s="411">
        <f t="shared" ref="AG254" si="698">AG253</f>
        <v>0</v>
      </c>
      <c r="AH254" s="411">
        <f t="shared" ref="AH254" si="699">AH253</f>
        <v>0</v>
      </c>
      <c r="AI254" s="411">
        <f t="shared" ref="AI254" si="700">AI253</f>
        <v>0</v>
      </c>
      <c r="AJ254" s="411">
        <f t="shared" ref="AJ254" si="701">AJ253</f>
        <v>0</v>
      </c>
      <c r="AK254" s="411">
        <f t="shared" ref="AK254" si="702">AK253</f>
        <v>0</v>
      </c>
      <c r="AL254" s="411">
        <f t="shared" ref="AL254" si="703">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3"/>
      <c r="AA255" s="423"/>
      <c r="AB255" s="423"/>
      <c r="AC255" s="423"/>
      <c r="AD255" s="423"/>
      <c r="AE255" s="423"/>
      <c r="AF255" s="423"/>
      <c r="AG255" s="423"/>
      <c r="AH255" s="423"/>
      <c r="AI255" s="423"/>
      <c r="AJ255" s="423"/>
      <c r="AK255" s="423"/>
      <c r="AL255" s="423"/>
      <c r="AM255" s="306"/>
    </row>
    <row r="256" spans="1:39" ht="45" outlineLevel="1">
      <c r="A256" s="520">
        <v>12</v>
      </c>
      <c r="B256" s="518"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4">Z256</f>
        <v>0</v>
      </c>
      <c r="AA257" s="411">
        <f t="shared" ref="AA257" si="705">AA256</f>
        <v>0</v>
      </c>
      <c r="AB257" s="411">
        <f t="shared" ref="AB257" si="706">AB256</f>
        <v>0</v>
      </c>
      <c r="AC257" s="411">
        <f t="shared" ref="AC257" si="707">AC256</f>
        <v>0</v>
      </c>
      <c r="AD257" s="411">
        <f t="shared" ref="AD257" si="708">AD256</f>
        <v>0</v>
      </c>
      <c r="AE257" s="411">
        <f t="shared" ref="AE257" si="709">AE256</f>
        <v>0</v>
      </c>
      <c r="AF257" s="411">
        <f t="shared" ref="AF257" si="710">AF256</f>
        <v>0</v>
      </c>
      <c r="AG257" s="411">
        <f t="shared" ref="AG257" si="711">AG256</f>
        <v>0</v>
      </c>
      <c r="AH257" s="411">
        <f t="shared" ref="AH257" si="712">AH256</f>
        <v>0</v>
      </c>
      <c r="AI257" s="411">
        <f t="shared" ref="AI257" si="713">AI256</f>
        <v>0</v>
      </c>
      <c r="AJ257" s="411">
        <f t="shared" ref="AJ257" si="714">AJ256</f>
        <v>0</v>
      </c>
      <c r="AK257" s="411">
        <f t="shared" ref="AK257" si="715">AK256</f>
        <v>0</v>
      </c>
      <c r="AL257" s="411">
        <f t="shared" ref="AL257" si="716">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0">
        <v>13</v>
      </c>
      <c r="B259" s="518"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7">Z259</f>
        <v>0</v>
      </c>
      <c r="AA260" s="411">
        <f t="shared" ref="AA260" si="718">AA259</f>
        <v>0</v>
      </c>
      <c r="AB260" s="411">
        <f t="shared" ref="AB260" si="719">AB259</f>
        <v>0</v>
      </c>
      <c r="AC260" s="411">
        <f t="shared" ref="AC260" si="720">AC259</f>
        <v>0</v>
      </c>
      <c r="AD260" s="411">
        <f t="shared" ref="AD260" si="721">AD259</f>
        <v>0</v>
      </c>
      <c r="AE260" s="411">
        <f t="shared" ref="AE260" si="722">AE259</f>
        <v>0</v>
      </c>
      <c r="AF260" s="411">
        <f t="shared" ref="AF260" si="723">AF259</f>
        <v>0</v>
      </c>
      <c r="AG260" s="411">
        <f t="shared" ref="AG260" si="724">AG259</f>
        <v>0</v>
      </c>
      <c r="AH260" s="411">
        <f t="shared" ref="AH260" si="725">AH259</f>
        <v>0</v>
      </c>
      <c r="AI260" s="411">
        <f t="shared" ref="AI260" si="726">AI259</f>
        <v>0</v>
      </c>
      <c r="AJ260" s="411">
        <f t="shared" ref="AJ260" si="727">AJ259</f>
        <v>0</v>
      </c>
      <c r="AK260" s="411">
        <f t="shared" ref="AK260" si="728">AK259</f>
        <v>0</v>
      </c>
      <c r="AL260" s="411">
        <f t="shared" ref="AL260" si="729">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90"/>
      <c r="Q262" s="290"/>
      <c r="R262" s="290"/>
      <c r="S262" s="290"/>
      <c r="T262" s="290"/>
      <c r="U262" s="290"/>
      <c r="V262" s="290"/>
      <c r="W262" s="290"/>
      <c r="X262" s="290"/>
      <c r="Y262" s="414"/>
      <c r="Z262" s="414"/>
      <c r="AA262" s="414"/>
      <c r="AB262" s="414"/>
      <c r="AC262" s="414"/>
      <c r="AD262" s="414"/>
      <c r="AE262" s="414"/>
      <c r="AF262" s="414"/>
      <c r="AG262" s="414"/>
      <c r="AH262" s="414"/>
      <c r="AI262" s="414"/>
      <c r="AJ262" s="414"/>
      <c r="AK262" s="414"/>
      <c r="AL262" s="414"/>
      <c r="AM262" s="292"/>
    </row>
    <row r="263" spans="1:40" outlineLevel="1">
      <c r="A263" s="520">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30">Z263</f>
        <v>0</v>
      </c>
      <c r="AA264" s="411">
        <f t="shared" ref="AA264" si="731">AA263</f>
        <v>0</v>
      </c>
      <c r="AB264" s="411">
        <f t="shared" ref="AB264" si="732">AB263</f>
        <v>0</v>
      </c>
      <c r="AC264" s="411">
        <f t="shared" ref="AC264" si="733">AC263</f>
        <v>0</v>
      </c>
      <c r="AD264" s="411">
        <f t="shared" ref="AD264" si="734">AD263</f>
        <v>0</v>
      </c>
      <c r="AE264" s="411">
        <f t="shared" ref="AE264" si="735">AE263</f>
        <v>0</v>
      </c>
      <c r="AF264" s="411">
        <f t="shared" ref="AF264" si="736">AF263</f>
        <v>0</v>
      </c>
      <c r="AG264" s="411">
        <f t="shared" ref="AG264" si="737">AG263</f>
        <v>0</v>
      </c>
      <c r="AH264" s="411">
        <f t="shared" ref="AH264" si="738">AH263</f>
        <v>0</v>
      </c>
      <c r="AI264" s="411">
        <f t="shared" ref="AI264" si="739">AI263</f>
        <v>0</v>
      </c>
      <c r="AJ264" s="411">
        <f t="shared" ref="AJ264" si="740">AJ263</f>
        <v>0</v>
      </c>
      <c r="AK264" s="411">
        <f t="shared" ref="AK264" si="741">AK263</f>
        <v>0</v>
      </c>
      <c r="AL264" s="411">
        <f t="shared" ref="AL264" si="742">AL263</f>
        <v>0</v>
      </c>
      <c r="AM264" s="297"/>
    </row>
    <row r="265" spans="1:40" outlineLevel="1">
      <c r="A265" s="521"/>
      <c r="B265" s="315"/>
      <c r="C265" s="305"/>
      <c r="D265" s="291"/>
      <c r="E265" s="291"/>
      <c r="F265" s="291"/>
      <c r="G265" s="291"/>
      <c r="H265" s="291"/>
      <c r="I265" s="291"/>
      <c r="J265" s="291"/>
      <c r="K265" s="291"/>
      <c r="L265" s="291"/>
      <c r="M265" s="291"/>
      <c r="N265" s="466"/>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6"/>
    </row>
    <row r="266" spans="1:40" s="309" customFormat="1" ht="15.75" outlineLevel="1">
      <c r="A266" s="521"/>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5"/>
      <c r="AN266" s="627"/>
    </row>
    <row r="267" spans="1:40" outlineLevel="1">
      <c r="A267" s="520">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3">Z267</f>
        <v>0</v>
      </c>
      <c r="AA268" s="411">
        <f t="shared" si="743"/>
        <v>0</v>
      </c>
      <c r="AB268" s="411">
        <f t="shared" si="743"/>
        <v>0</v>
      </c>
      <c r="AC268" s="411">
        <f t="shared" si="743"/>
        <v>0</v>
      </c>
      <c r="AD268" s="411">
        <f t="shared" si="743"/>
        <v>0</v>
      </c>
      <c r="AE268" s="411">
        <f t="shared" si="743"/>
        <v>0</v>
      </c>
      <c r="AF268" s="411">
        <f t="shared" si="743"/>
        <v>0</v>
      </c>
      <c r="AG268" s="411">
        <f t="shared" si="743"/>
        <v>0</v>
      </c>
      <c r="AH268" s="411">
        <f t="shared" si="743"/>
        <v>0</v>
      </c>
      <c r="AI268" s="411">
        <f t="shared" si="743"/>
        <v>0</v>
      </c>
      <c r="AJ268" s="411">
        <f t="shared" si="743"/>
        <v>0</v>
      </c>
      <c r="AK268" s="411">
        <f t="shared" si="743"/>
        <v>0</v>
      </c>
      <c r="AL268" s="411">
        <f t="shared" si="743"/>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0">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0"/>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4">Z270</f>
        <v>0</v>
      </c>
      <c r="AA271" s="411">
        <f t="shared" si="744"/>
        <v>0</v>
      </c>
      <c r="AB271" s="411">
        <f t="shared" si="744"/>
        <v>0</v>
      </c>
      <c r="AC271" s="411">
        <f t="shared" si="744"/>
        <v>0</v>
      </c>
      <c r="AD271" s="411">
        <f t="shared" si="744"/>
        <v>0</v>
      </c>
      <c r="AE271" s="411">
        <f t="shared" si="744"/>
        <v>0</v>
      </c>
      <c r="AF271" s="411">
        <f t="shared" si="744"/>
        <v>0</v>
      </c>
      <c r="AG271" s="411">
        <f t="shared" si="744"/>
        <v>0</v>
      </c>
      <c r="AH271" s="411">
        <f t="shared" si="744"/>
        <v>0</v>
      </c>
      <c r="AI271" s="411">
        <f t="shared" si="744"/>
        <v>0</v>
      </c>
      <c r="AJ271" s="411">
        <f t="shared" si="744"/>
        <v>0</v>
      </c>
      <c r="AK271" s="411">
        <f t="shared" si="744"/>
        <v>0</v>
      </c>
      <c r="AL271" s="411">
        <f t="shared" si="744"/>
        <v>0</v>
      </c>
      <c r="AM271" s="297"/>
    </row>
    <row r="272" spans="1:40" s="283" customFormat="1" outlineLevel="1">
      <c r="A272" s="520"/>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7" t="s">
        <v>496</v>
      </c>
      <c r="C273" s="320"/>
      <c r="D273" s="290"/>
      <c r="E273" s="289"/>
      <c r="F273" s="289"/>
      <c r="G273" s="289"/>
      <c r="H273" s="289"/>
      <c r="I273" s="289"/>
      <c r="J273" s="289"/>
      <c r="K273" s="289"/>
      <c r="L273" s="289"/>
      <c r="M273" s="289"/>
      <c r="N273" s="290"/>
      <c r="O273" s="290"/>
      <c r="P273" s="290"/>
      <c r="Q273" s="290"/>
      <c r="R273" s="290"/>
      <c r="S273" s="290"/>
      <c r="T273" s="290"/>
      <c r="U273" s="290"/>
      <c r="V273" s="290"/>
      <c r="W273" s="290"/>
      <c r="X273" s="290"/>
      <c r="Y273" s="414"/>
      <c r="Z273" s="414"/>
      <c r="AA273" s="414"/>
      <c r="AB273" s="414"/>
      <c r="AC273" s="414"/>
      <c r="AD273" s="414"/>
      <c r="AE273" s="414"/>
      <c r="AF273" s="414"/>
      <c r="AG273" s="414"/>
      <c r="AH273" s="414"/>
      <c r="AI273" s="414"/>
      <c r="AJ273" s="414"/>
      <c r="AK273" s="414"/>
      <c r="AL273" s="414"/>
      <c r="AM273" s="292"/>
    </row>
    <row r="274" spans="1:39" outlineLevel="1">
      <c r="A274" s="520">
        <v>17</v>
      </c>
      <c r="B274" s="518"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5">Z274</f>
        <v>0</v>
      </c>
      <c r="AA275" s="411">
        <f t="shared" si="745"/>
        <v>0</v>
      </c>
      <c r="AB275" s="411">
        <f t="shared" si="745"/>
        <v>0</v>
      </c>
      <c r="AC275" s="411">
        <f t="shared" si="745"/>
        <v>0</v>
      </c>
      <c r="AD275" s="411">
        <f t="shared" si="745"/>
        <v>0</v>
      </c>
      <c r="AE275" s="411">
        <f t="shared" si="745"/>
        <v>0</v>
      </c>
      <c r="AF275" s="411">
        <f t="shared" si="745"/>
        <v>0</v>
      </c>
      <c r="AG275" s="411">
        <f t="shared" si="745"/>
        <v>0</v>
      </c>
      <c r="AH275" s="411">
        <f t="shared" si="745"/>
        <v>0</v>
      </c>
      <c r="AI275" s="411">
        <f t="shared" si="745"/>
        <v>0</v>
      </c>
      <c r="AJ275" s="411">
        <f t="shared" si="745"/>
        <v>0</v>
      </c>
      <c r="AK275" s="411">
        <f t="shared" si="745"/>
        <v>0</v>
      </c>
      <c r="AL275" s="411">
        <f t="shared" si="745"/>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0">
        <v>18</v>
      </c>
      <c r="B277" s="518"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6">Z277</f>
        <v>0</v>
      </c>
      <c r="AA278" s="411">
        <f t="shared" si="746"/>
        <v>0</v>
      </c>
      <c r="AB278" s="411">
        <f t="shared" si="746"/>
        <v>0</v>
      </c>
      <c r="AC278" s="411">
        <f t="shared" si="746"/>
        <v>0</v>
      </c>
      <c r="AD278" s="411">
        <f t="shared" si="746"/>
        <v>0</v>
      </c>
      <c r="AE278" s="411">
        <f t="shared" si="746"/>
        <v>0</v>
      </c>
      <c r="AF278" s="411">
        <f t="shared" si="746"/>
        <v>0</v>
      </c>
      <c r="AG278" s="411">
        <f t="shared" si="746"/>
        <v>0</v>
      </c>
      <c r="AH278" s="411">
        <f t="shared" si="746"/>
        <v>0</v>
      </c>
      <c r="AI278" s="411">
        <f t="shared" si="746"/>
        <v>0</v>
      </c>
      <c r="AJ278" s="411">
        <f t="shared" si="746"/>
        <v>0</v>
      </c>
      <c r="AK278" s="411">
        <f t="shared" si="746"/>
        <v>0</v>
      </c>
      <c r="AL278" s="411">
        <f t="shared" si="746"/>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0">
        <v>19</v>
      </c>
      <c r="B280" s="518"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7">Z280</f>
        <v>0</v>
      </c>
      <c r="AA281" s="411">
        <f t="shared" si="747"/>
        <v>0</v>
      </c>
      <c r="AB281" s="411">
        <f t="shared" si="747"/>
        <v>0</v>
      </c>
      <c r="AC281" s="411">
        <f t="shared" si="747"/>
        <v>0</v>
      </c>
      <c r="AD281" s="411">
        <f t="shared" si="747"/>
        <v>0</v>
      </c>
      <c r="AE281" s="411">
        <f t="shared" si="747"/>
        <v>0</v>
      </c>
      <c r="AF281" s="411">
        <f t="shared" si="747"/>
        <v>0</v>
      </c>
      <c r="AG281" s="411">
        <f t="shared" si="747"/>
        <v>0</v>
      </c>
      <c r="AH281" s="411">
        <f t="shared" si="747"/>
        <v>0</v>
      </c>
      <c r="AI281" s="411">
        <f t="shared" si="747"/>
        <v>0</v>
      </c>
      <c r="AJ281" s="411">
        <f t="shared" si="747"/>
        <v>0</v>
      </c>
      <c r="AK281" s="411">
        <f t="shared" si="747"/>
        <v>0</v>
      </c>
      <c r="AL281" s="411">
        <f t="shared" si="747"/>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0">
        <v>20</v>
      </c>
      <c r="B283" s="518"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8">Y283</f>
        <v>0</v>
      </c>
      <c r="Z284" s="411">
        <f t="shared" si="748"/>
        <v>0</v>
      </c>
      <c r="AA284" s="411">
        <f t="shared" si="748"/>
        <v>0</v>
      </c>
      <c r="AB284" s="411">
        <f t="shared" si="748"/>
        <v>0</v>
      </c>
      <c r="AC284" s="411">
        <f t="shared" si="748"/>
        <v>0</v>
      </c>
      <c r="AD284" s="411">
        <f t="shared" si="748"/>
        <v>0</v>
      </c>
      <c r="AE284" s="411">
        <f t="shared" si="748"/>
        <v>0</v>
      </c>
      <c r="AF284" s="411">
        <f t="shared" si="748"/>
        <v>0</v>
      </c>
      <c r="AG284" s="411">
        <f t="shared" si="748"/>
        <v>0</v>
      </c>
      <c r="AH284" s="411">
        <f t="shared" si="748"/>
        <v>0</v>
      </c>
      <c r="AI284" s="411">
        <f t="shared" si="748"/>
        <v>0</v>
      </c>
      <c r="AJ284" s="411">
        <f t="shared" si="748"/>
        <v>0</v>
      </c>
      <c r="AK284" s="411">
        <f t="shared" si="748"/>
        <v>0</v>
      </c>
      <c r="AL284" s="411">
        <f t="shared" si="748"/>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6"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0">
        <v>21</v>
      </c>
      <c r="B288" s="518" t="s">
        <v>113</v>
      </c>
      <c r="C288" s="291" t="s">
        <v>25</v>
      </c>
      <c r="D288" s="295">
        <v>1595086</v>
      </c>
      <c r="E288" s="295">
        <v>1595086</v>
      </c>
      <c r="F288" s="295">
        <v>1595086</v>
      </c>
      <c r="G288" s="295">
        <v>1595086</v>
      </c>
      <c r="H288" s="295">
        <v>1595086</v>
      </c>
      <c r="I288" s="295">
        <v>1595086</v>
      </c>
      <c r="J288" s="295">
        <v>1595086</v>
      </c>
      <c r="K288" s="295">
        <v>1594738</v>
      </c>
      <c r="L288" s="295">
        <v>1594738</v>
      </c>
      <c r="M288" s="295">
        <v>1575520</v>
      </c>
      <c r="N288" s="291"/>
      <c r="O288" s="295">
        <v>104</v>
      </c>
      <c r="P288" s="295">
        <v>104</v>
      </c>
      <c r="Q288" s="295">
        <v>104</v>
      </c>
      <c r="R288" s="295">
        <v>104</v>
      </c>
      <c r="S288" s="295">
        <v>104</v>
      </c>
      <c r="T288" s="295">
        <v>104</v>
      </c>
      <c r="U288" s="295">
        <v>104</v>
      </c>
      <c r="V288" s="295">
        <v>104</v>
      </c>
      <c r="W288" s="295">
        <v>104</v>
      </c>
      <c r="X288" s="295">
        <v>102</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94472</v>
      </c>
      <c r="E289" s="295">
        <v>94472</v>
      </c>
      <c r="F289" s="295">
        <v>94472</v>
      </c>
      <c r="G289" s="295">
        <v>94472</v>
      </c>
      <c r="H289" s="295">
        <v>94472</v>
      </c>
      <c r="I289" s="295">
        <v>94472</v>
      </c>
      <c r="J289" s="295">
        <v>94472</v>
      </c>
      <c r="K289" s="295">
        <v>94465</v>
      </c>
      <c r="L289" s="295">
        <v>94465</v>
      </c>
      <c r="M289" s="295">
        <v>94605</v>
      </c>
      <c r="N289" s="291"/>
      <c r="O289" s="295">
        <v>6</v>
      </c>
      <c r="P289" s="295">
        <v>6</v>
      </c>
      <c r="Q289" s="295">
        <v>6</v>
      </c>
      <c r="R289" s="295">
        <v>6</v>
      </c>
      <c r="S289" s="295">
        <v>6</v>
      </c>
      <c r="T289" s="295">
        <v>6</v>
      </c>
      <c r="U289" s="295">
        <v>6</v>
      </c>
      <c r="V289" s="295">
        <v>6</v>
      </c>
      <c r="W289" s="295">
        <v>6</v>
      </c>
      <c r="X289" s="295">
        <v>6</v>
      </c>
      <c r="Y289" s="411">
        <f>Y288</f>
        <v>1</v>
      </c>
      <c r="Z289" s="411">
        <f t="shared" ref="Z289" si="749">Z288</f>
        <v>0</v>
      </c>
      <c r="AA289" s="411">
        <f t="shared" ref="AA289" si="750">AA288</f>
        <v>0</v>
      </c>
      <c r="AB289" s="411">
        <f t="shared" ref="AB289" si="751">AB288</f>
        <v>0</v>
      </c>
      <c r="AC289" s="411">
        <f t="shared" ref="AC289" si="752">AC288</f>
        <v>0</v>
      </c>
      <c r="AD289" s="411">
        <f t="shared" ref="AD289" si="753">AD288</f>
        <v>0</v>
      </c>
      <c r="AE289" s="411">
        <f t="shared" ref="AE289" si="754">AE288</f>
        <v>0</v>
      </c>
      <c r="AF289" s="411">
        <f t="shared" ref="AF289" si="755">AF288</f>
        <v>0</v>
      </c>
      <c r="AG289" s="411">
        <f t="shared" ref="AG289" si="756">AG288</f>
        <v>0</v>
      </c>
      <c r="AH289" s="411">
        <f t="shared" ref="AH289" si="757">AH288</f>
        <v>0</v>
      </c>
      <c r="AI289" s="411">
        <f t="shared" ref="AI289" si="758">AI288</f>
        <v>0</v>
      </c>
      <c r="AJ289" s="411">
        <f t="shared" ref="AJ289" si="759">AJ288</f>
        <v>0</v>
      </c>
      <c r="AK289" s="411">
        <f t="shared" ref="AK289" si="760">AK288</f>
        <v>0</v>
      </c>
      <c r="AL289" s="411">
        <f t="shared" ref="AL289" si="761">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0">
        <v>22</v>
      </c>
      <c r="B291" s="518" t="s">
        <v>114</v>
      </c>
      <c r="C291" s="291" t="s">
        <v>25</v>
      </c>
      <c r="D291" s="295">
        <v>255677</v>
      </c>
      <c r="E291" s="295">
        <v>255677</v>
      </c>
      <c r="F291" s="295">
        <v>255677</v>
      </c>
      <c r="G291" s="295">
        <v>255677</v>
      </c>
      <c r="H291" s="295">
        <v>255677</v>
      </c>
      <c r="I291" s="295">
        <v>255677</v>
      </c>
      <c r="J291" s="295">
        <v>255677</v>
      </c>
      <c r="K291" s="295">
        <v>255677</v>
      </c>
      <c r="L291" s="295">
        <v>255677</v>
      </c>
      <c r="M291" s="295">
        <v>255677</v>
      </c>
      <c r="N291" s="291"/>
      <c r="O291" s="295">
        <v>74</v>
      </c>
      <c r="P291" s="295">
        <v>74</v>
      </c>
      <c r="Q291" s="295">
        <v>74</v>
      </c>
      <c r="R291" s="295">
        <v>74</v>
      </c>
      <c r="S291" s="295">
        <v>74</v>
      </c>
      <c r="T291" s="295">
        <v>74</v>
      </c>
      <c r="U291" s="295">
        <v>74</v>
      </c>
      <c r="V291" s="295">
        <v>74</v>
      </c>
      <c r="W291" s="295">
        <v>74</v>
      </c>
      <c r="X291" s="295">
        <v>74</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6729</v>
      </c>
      <c r="E292" s="295">
        <v>6729</v>
      </c>
      <c r="F292" s="295">
        <v>6729</v>
      </c>
      <c r="G292" s="295">
        <v>6729</v>
      </c>
      <c r="H292" s="295">
        <v>6729</v>
      </c>
      <c r="I292" s="295">
        <v>6729</v>
      </c>
      <c r="J292" s="295">
        <v>6729</v>
      </c>
      <c r="K292" s="295">
        <v>6729</v>
      </c>
      <c r="L292" s="295">
        <v>6729</v>
      </c>
      <c r="M292" s="295">
        <v>6729</v>
      </c>
      <c r="N292" s="291"/>
      <c r="O292" s="295">
        <v>2</v>
      </c>
      <c r="P292" s="295">
        <v>2</v>
      </c>
      <c r="Q292" s="295">
        <v>2</v>
      </c>
      <c r="R292" s="295">
        <v>2</v>
      </c>
      <c r="S292" s="295">
        <v>2</v>
      </c>
      <c r="T292" s="295">
        <v>2</v>
      </c>
      <c r="U292" s="295">
        <v>2</v>
      </c>
      <c r="V292" s="295">
        <v>2</v>
      </c>
      <c r="W292" s="295">
        <v>2</v>
      </c>
      <c r="X292" s="295">
        <v>2</v>
      </c>
      <c r="Y292" s="411">
        <f>Y291</f>
        <v>1</v>
      </c>
      <c r="Z292" s="411">
        <f t="shared" ref="Z292" si="762">Z291</f>
        <v>0</v>
      </c>
      <c r="AA292" s="411">
        <f t="shared" ref="AA292" si="763">AA291</f>
        <v>0</v>
      </c>
      <c r="AB292" s="411">
        <f t="shared" ref="AB292" si="764">AB291</f>
        <v>0</v>
      </c>
      <c r="AC292" s="411">
        <f t="shared" ref="AC292" si="765">AC291</f>
        <v>0</v>
      </c>
      <c r="AD292" s="411">
        <f t="shared" ref="AD292" si="766">AD291</f>
        <v>0</v>
      </c>
      <c r="AE292" s="411">
        <f t="shared" ref="AE292" si="767">AE291</f>
        <v>0</v>
      </c>
      <c r="AF292" s="411">
        <f t="shared" ref="AF292" si="768">AF291</f>
        <v>0</v>
      </c>
      <c r="AG292" s="411">
        <f t="shared" ref="AG292" si="769">AG291</f>
        <v>0</v>
      </c>
      <c r="AH292" s="411">
        <f t="shared" ref="AH292" si="770">AH291</f>
        <v>0</v>
      </c>
      <c r="AI292" s="411">
        <f t="shared" ref="AI292" si="771">AI291</f>
        <v>0</v>
      </c>
      <c r="AJ292" s="411">
        <f t="shared" ref="AJ292" si="772">AJ291</f>
        <v>0</v>
      </c>
      <c r="AK292" s="411">
        <f t="shared" ref="AK292" si="773">AK291</f>
        <v>0</v>
      </c>
      <c r="AL292" s="411">
        <f t="shared" ref="AL292" si="774">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0">
        <v>23</v>
      </c>
      <c r="B294" s="518"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5">Z294</f>
        <v>0</v>
      </c>
      <c r="AA295" s="411">
        <f t="shared" ref="AA295" si="776">AA294</f>
        <v>0</v>
      </c>
      <c r="AB295" s="411">
        <f t="shared" ref="AB295" si="777">AB294</f>
        <v>0</v>
      </c>
      <c r="AC295" s="411">
        <f t="shared" ref="AC295" si="778">AC294</f>
        <v>0</v>
      </c>
      <c r="AD295" s="411">
        <f t="shared" ref="AD295" si="779">AD294</f>
        <v>0</v>
      </c>
      <c r="AE295" s="411">
        <f t="shared" ref="AE295" si="780">AE294</f>
        <v>0</v>
      </c>
      <c r="AF295" s="411">
        <f t="shared" ref="AF295" si="781">AF294</f>
        <v>0</v>
      </c>
      <c r="AG295" s="411">
        <f t="shared" ref="AG295" si="782">AG294</f>
        <v>0</v>
      </c>
      <c r="AH295" s="411">
        <f t="shared" ref="AH295" si="783">AH294</f>
        <v>0</v>
      </c>
      <c r="AI295" s="411">
        <f t="shared" ref="AI295" si="784">AI294</f>
        <v>0</v>
      </c>
      <c r="AJ295" s="411">
        <f t="shared" ref="AJ295" si="785">AJ294</f>
        <v>0</v>
      </c>
      <c r="AK295" s="411">
        <f t="shared" ref="AK295" si="786">AK294</f>
        <v>0</v>
      </c>
      <c r="AL295" s="411">
        <f t="shared" ref="AL295" si="787">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0">
        <v>24</v>
      </c>
      <c r="B297" s="518"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8">Z297</f>
        <v>0</v>
      </c>
      <c r="AA298" s="411">
        <f t="shared" ref="AA298" si="789">AA297</f>
        <v>0</v>
      </c>
      <c r="AB298" s="411">
        <f t="shared" ref="AB298" si="790">AB297</f>
        <v>0</v>
      </c>
      <c r="AC298" s="411">
        <f t="shared" ref="AC298" si="791">AC297</f>
        <v>0</v>
      </c>
      <c r="AD298" s="411">
        <f t="shared" ref="AD298" si="792">AD297</f>
        <v>0</v>
      </c>
      <c r="AE298" s="411">
        <f t="shared" ref="AE298" si="793">AE297</f>
        <v>0</v>
      </c>
      <c r="AF298" s="411">
        <f t="shared" ref="AF298" si="794">AF297</f>
        <v>0</v>
      </c>
      <c r="AG298" s="411">
        <f t="shared" ref="AG298" si="795">AG297</f>
        <v>0</v>
      </c>
      <c r="AH298" s="411">
        <f t="shared" ref="AH298" si="796">AH297</f>
        <v>0</v>
      </c>
      <c r="AI298" s="411">
        <f t="shared" ref="AI298" si="797">AI297</f>
        <v>0</v>
      </c>
      <c r="AJ298" s="411">
        <f t="shared" ref="AJ298" si="798">AJ297</f>
        <v>0</v>
      </c>
      <c r="AK298" s="411">
        <f t="shared" ref="AK298" si="799">AK297</f>
        <v>0</v>
      </c>
      <c r="AL298" s="411">
        <f t="shared" ref="AL298" si="800">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0">
        <v>25</v>
      </c>
      <c r="B301" s="518"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801">Z301</f>
        <v>0</v>
      </c>
      <c r="AA302" s="411">
        <f t="shared" ref="AA302" si="802">AA301</f>
        <v>0</v>
      </c>
      <c r="AB302" s="411">
        <f t="shared" ref="AB302" si="803">AB301</f>
        <v>0</v>
      </c>
      <c r="AC302" s="411">
        <f t="shared" ref="AC302" si="804">AC301</f>
        <v>0</v>
      </c>
      <c r="AD302" s="411">
        <f t="shared" ref="AD302" si="805">AD301</f>
        <v>0</v>
      </c>
      <c r="AE302" s="411">
        <f t="shared" ref="AE302" si="806">AE301</f>
        <v>0</v>
      </c>
      <c r="AF302" s="411">
        <f t="shared" ref="AF302" si="807">AF301</f>
        <v>0</v>
      </c>
      <c r="AG302" s="411">
        <f t="shared" ref="AG302" si="808">AG301</f>
        <v>0</v>
      </c>
      <c r="AH302" s="411">
        <f t="shared" ref="AH302" si="809">AH301</f>
        <v>0</v>
      </c>
      <c r="AI302" s="411">
        <f t="shared" ref="AI302" si="810">AI301</f>
        <v>0</v>
      </c>
      <c r="AJ302" s="411">
        <f t="shared" ref="AJ302" si="811">AJ301</f>
        <v>0</v>
      </c>
      <c r="AK302" s="411">
        <f t="shared" ref="AK302" si="812">AK301</f>
        <v>0</v>
      </c>
      <c r="AL302" s="411">
        <f t="shared" ref="AL302" si="813">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0">
        <v>26</v>
      </c>
      <c r="B304" s="518" t="s">
        <v>118</v>
      </c>
      <c r="C304" s="291" t="s">
        <v>25</v>
      </c>
      <c r="D304" s="295">
        <v>165438</v>
      </c>
      <c r="E304" s="295">
        <v>163492</v>
      </c>
      <c r="F304" s="295">
        <v>163492</v>
      </c>
      <c r="G304" s="295">
        <v>163492</v>
      </c>
      <c r="H304" s="295">
        <v>163492</v>
      </c>
      <c r="I304" s="295">
        <v>163492</v>
      </c>
      <c r="J304" s="295">
        <v>163492</v>
      </c>
      <c r="K304" s="295">
        <v>163492</v>
      </c>
      <c r="L304" s="295">
        <v>163492</v>
      </c>
      <c r="M304" s="295">
        <v>163492</v>
      </c>
      <c r="N304" s="295">
        <v>12</v>
      </c>
      <c r="O304" s="295">
        <v>15</v>
      </c>
      <c r="P304" s="295">
        <v>15</v>
      </c>
      <c r="Q304" s="295">
        <v>15</v>
      </c>
      <c r="R304" s="295">
        <v>15</v>
      </c>
      <c r="S304" s="295">
        <v>15</v>
      </c>
      <c r="T304" s="295">
        <v>15</v>
      </c>
      <c r="U304" s="295">
        <v>15</v>
      </c>
      <c r="V304" s="295">
        <v>15</v>
      </c>
      <c r="W304" s="295">
        <v>15</v>
      </c>
      <c r="X304" s="295">
        <v>15</v>
      </c>
      <c r="Y304" s="426"/>
      <c r="Z304" s="410">
        <v>0.39854594473343935</v>
      </c>
      <c r="AA304" s="410">
        <v>0.15469653759602059</v>
      </c>
      <c r="AB304" s="410"/>
      <c r="AC304" s="410"/>
      <c r="AD304" s="410">
        <v>0.44675751767053989</v>
      </c>
      <c r="AE304" s="410"/>
      <c r="AF304" s="410"/>
      <c r="AG304" s="415"/>
      <c r="AH304" s="415"/>
      <c r="AI304" s="415"/>
      <c r="AJ304" s="415"/>
      <c r="AK304" s="415"/>
      <c r="AL304" s="415"/>
      <c r="AM304" s="296">
        <f>SUM(Y304:AL304)</f>
        <v>0.99999999999999978</v>
      </c>
    </row>
    <row r="305" spans="1:39" outlineLevel="1">
      <c r="B305" s="294" t="s">
        <v>289</v>
      </c>
      <c r="C305" s="291" t="s">
        <v>163</v>
      </c>
      <c r="D305" s="295">
        <v>501397</v>
      </c>
      <c r="E305" s="295">
        <v>503342</v>
      </c>
      <c r="F305" s="295">
        <v>503342</v>
      </c>
      <c r="G305" s="295">
        <v>503342</v>
      </c>
      <c r="H305" s="295">
        <v>503342</v>
      </c>
      <c r="I305" s="295">
        <v>503342</v>
      </c>
      <c r="J305" s="295">
        <v>503342</v>
      </c>
      <c r="K305" s="295">
        <v>503342</v>
      </c>
      <c r="L305" s="295">
        <v>496791</v>
      </c>
      <c r="M305" s="295">
        <v>496791</v>
      </c>
      <c r="N305" s="295">
        <f>N304</f>
        <v>12</v>
      </c>
      <c r="O305" s="295">
        <v>73</v>
      </c>
      <c r="P305" s="295">
        <v>73</v>
      </c>
      <c r="Q305" s="295">
        <v>73</v>
      </c>
      <c r="R305" s="295">
        <v>73</v>
      </c>
      <c r="S305" s="295">
        <v>73</v>
      </c>
      <c r="T305" s="295">
        <v>73</v>
      </c>
      <c r="U305" s="295">
        <v>73</v>
      </c>
      <c r="V305" s="295">
        <v>73</v>
      </c>
      <c r="W305" s="295">
        <v>72</v>
      </c>
      <c r="X305" s="295">
        <v>72</v>
      </c>
      <c r="Y305" s="411">
        <f>Y304</f>
        <v>0</v>
      </c>
      <c r="Z305" s="411">
        <f t="shared" ref="Z305" si="814">Z304</f>
        <v>0.39854594473343935</v>
      </c>
      <c r="AA305" s="411">
        <f t="shared" ref="AA305" si="815">AA304</f>
        <v>0.15469653759602059</v>
      </c>
      <c r="AB305" s="411">
        <f t="shared" ref="AB305" si="816">AB304</f>
        <v>0</v>
      </c>
      <c r="AC305" s="411">
        <f t="shared" ref="AC305" si="817">AC304</f>
        <v>0</v>
      </c>
      <c r="AD305" s="411">
        <f t="shared" ref="AD305" si="818">AD304</f>
        <v>0.44675751767053989</v>
      </c>
      <c r="AE305" s="411">
        <f t="shared" ref="AE305" si="819">AE304</f>
        <v>0</v>
      </c>
      <c r="AF305" s="411">
        <f t="shared" ref="AF305" si="820">AF304</f>
        <v>0</v>
      </c>
      <c r="AG305" s="411">
        <f t="shared" ref="AG305" si="821">AG304</f>
        <v>0</v>
      </c>
      <c r="AH305" s="411">
        <f t="shared" ref="AH305" si="822">AH304</f>
        <v>0</v>
      </c>
      <c r="AI305" s="411">
        <f t="shared" ref="AI305" si="823">AI304</f>
        <v>0</v>
      </c>
      <c r="AJ305" s="411">
        <f t="shared" ref="AJ305" si="824">AJ304</f>
        <v>0</v>
      </c>
      <c r="AK305" s="411">
        <f t="shared" ref="AK305" si="825">AK304</f>
        <v>0</v>
      </c>
      <c r="AL305" s="411">
        <f t="shared" ref="AL305" si="826">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0">
        <v>27</v>
      </c>
      <c r="B307" s="518" t="s">
        <v>119</v>
      </c>
      <c r="C307" s="291" t="s">
        <v>25</v>
      </c>
      <c r="D307" s="295">
        <v>46485</v>
      </c>
      <c r="E307" s="295">
        <v>46485</v>
      </c>
      <c r="F307" s="295">
        <v>45812</v>
      </c>
      <c r="G307" s="295">
        <v>41945</v>
      </c>
      <c r="H307" s="295">
        <v>41945</v>
      </c>
      <c r="I307" s="295">
        <v>41120</v>
      </c>
      <c r="J307" s="295">
        <v>34579</v>
      </c>
      <c r="K307" s="295">
        <v>18595</v>
      </c>
      <c r="L307" s="295">
        <v>13396</v>
      </c>
      <c r="M307" s="295">
        <v>11808</v>
      </c>
      <c r="N307" s="295">
        <v>12</v>
      </c>
      <c r="O307" s="295">
        <v>9</v>
      </c>
      <c r="P307" s="295">
        <v>9</v>
      </c>
      <c r="Q307" s="295">
        <v>9</v>
      </c>
      <c r="R307" s="295">
        <v>9</v>
      </c>
      <c r="S307" s="295">
        <v>9</v>
      </c>
      <c r="T307" s="295">
        <v>9</v>
      </c>
      <c r="U307" s="295">
        <v>8</v>
      </c>
      <c r="V307" s="295">
        <v>5</v>
      </c>
      <c r="W307" s="295">
        <v>4</v>
      </c>
      <c r="X307" s="295">
        <v>3</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51202</v>
      </c>
      <c r="E308" s="295">
        <v>51202</v>
      </c>
      <c r="F308" s="295">
        <v>51112</v>
      </c>
      <c r="G308" s="295">
        <v>50595</v>
      </c>
      <c r="H308" s="295">
        <v>45875</v>
      </c>
      <c r="I308" s="295">
        <v>39709</v>
      </c>
      <c r="J308" s="295">
        <v>38272</v>
      </c>
      <c r="K308" s="295">
        <v>34979</v>
      </c>
      <c r="L308" s="295">
        <v>23300</v>
      </c>
      <c r="M308" s="295">
        <v>19568</v>
      </c>
      <c r="N308" s="295">
        <f>N307</f>
        <v>12</v>
      </c>
      <c r="O308" s="295">
        <v>12</v>
      </c>
      <c r="P308" s="295">
        <v>12</v>
      </c>
      <c r="Q308" s="295">
        <v>12</v>
      </c>
      <c r="R308" s="295">
        <v>12</v>
      </c>
      <c r="S308" s="295">
        <v>11</v>
      </c>
      <c r="T308" s="295">
        <v>10</v>
      </c>
      <c r="U308" s="295">
        <v>10</v>
      </c>
      <c r="V308" s="295">
        <v>10</v>
      </c>
      <c r="W308" s="295">
        <v>7</v>
      </c>
      <c r="X308" s="295">
        <v>6</v>
      </c>
      <c r="Y308" s="411">
        <f>Y307</f>
        <v>0</v>
      </c>
      <c r="Z308" s="411">
        <f t="shared" ref="Z308" si="827">Z307</f>
        <v>1</v>
      </c>
      <c r="AA308" s="411">
        <f t="shared" ref="AA308" si="828">AA307</f>
        <v>0</v>
      </c>
      <c r="AB308" s="411">
        <f t="shared" ref="AB308" si="829">AB307</f>
        <v>0</v>
      </c>
      <c r="AC308" s="411">
        <f t="shared" ref="AC308" si="830">AC307</f>
        <v>0</v>
      </c>
      <c r="AD308" s="411">
        <f t="shared" ref="AD308" si="831">AD307</f>
        <v>0</v>
      </c>
      <c r="AE308" s="411">
        <f t="shared" ref="AE308" si="832">AE307</f>
        <v>0</v>
      </c>
      <c r="AF308" s="411">
        <f t="shared" ref="AF308" si="833">AF307</f>
        <v>0</v>
      </c>
      <c r="AG308" s="411">
        <f t="shared" ref="AG308" si="834">AG307</f>
        <v>0</v>
      </c>
      <c r="AH308" s="411">
        <f t="shared" ref="AH308" si="835">AH307</f>
        <v>0</v>
      </c>
      <c r="AI308" s="411">
        <f t="shared" ref="AI308" si="836">AI307</f>
        <v>0</v>
      </c>
      <c r="AJ308" s="411">
        <f t="shared" ref="AJ308" si="837">AJ307</f>
        <v>0</v>
      </c>
      <c r="AK308" s="411">
        <f t="shared" ref="AK308" si="838">AK307</f>
        <v>0</v>
      </c>
      <c r="AL308" s="411">
        <f t="shared" ref="AL308" si="839">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0">
        <v>28</v>
      </c>
      <c r="B310" s="518"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40">Z310</f>
        <v>0</v>
      </c>
      <c r="AA311" s="411">
        <f t="shared" ref="AA311" si="841">AA310</f>
        <v>0</v>
      </c>
      <c r="AB311" s="411">
        <f t="shared" ref="AB311" si="842">AB310</f>
        <v>0</v>
      </c>
      <c r="AC311" s="411">
        <f t="shared" ref="AC311" si="843">AC310</f>
        <v>0</v>
      </c>
      <c r="AD311" s="411">
        <f t="shared" ref="AD311" si="844">AD310</f>
        <v>0</v>
      </c>
      <c r="AE311" s="411">
        <f t="shared" ref="AE311" si="845">AE310</f>
        <v>0</v>
      </c>
      <c r="AF311" s="411">
        <f t="shared" ref="AF311" si="846">AF310</f>
        <v>0</v>
      </c>
      <c r="AG311" s="411">
        <f t="shared" ref="AG311" si="847">AG310</f>
        <v>0</v>
      </c>
      <c r="AH311" s="411">
        <f t="shared" ref="AH311" si="848">AH310</f>
        <v>0</v>
      </c>
      <c r="AI311" s="411">
        <f t="shared" ref="AI311" si="849">AI310</f>
        <v>0</v>
      </c>
      <c r="AJ311" s="411">
        <f t="shared" ref="AJ311" si="850">AJ310</f>
        <v>0</v>
      </c>
      <c r="AK311" s="411">
        <f t="shared" ref="AK311" si="851">AK310</f>
        <v>0</v>
      </c>
      <c r="AL311" s="411">
        <f t="shared" ref="AL311" si="852">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0">
        <v>29</v>
      </c>
      <c r="B313" s="518"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3">Z313</f>
        <v>0</v>
      </c>
      <c r="AA314" s="411">
        <f t="shared" ref="AA314" si="854">AA313</f>
        <v>0</v>
      </c>
      <c r="AB314" s="411">
        <f t="shared" ref="AB314" si="855">AB313</f>
        <v>0</v>
      </c>
      <c r="AC314" s="411">
        <f t="shared" ref="AC314" si="856">AC313</f>
        <v>0</v>
      </c>
      <c r="AD314" s="411">
        <f t="shared" ref="AD314" si="857">AD313</f>
        <v>0</v>
      </c>
      <c r="AE314" s="411">
        <f t="shared" ref="AE314" si="858">AE313</f>
        <v>0</v>
      </c>
      <c r="AF314" s="411">
        <f t="shared" ref="AF314" si="859">AF313</f>
        <v>0</v>
      </c>
      <c r="AG314" s="411">
        <f t="shared" ref="AG314" si="860">AG313</f>
        <v>0</v>
      </c>
      <c r="AH314" s="411">
        <f t="shared" ref="AH314" si="861">AH313</f>
        <v>0</v>
      </c>
      <c r="AI314" s="411">
        <f t="shared" ref="AI314" si="862">AI313</f>
        <v>0</v>
      </c>
      <c r="AJ314" s="411">
        <f t="shared" ref="AJ314" si="863">AJ313</f>
        <v>0</v>
      </c>
      <c r="AK314" s="411">
        <f t="shared" ref="AK314" si="864">AK313</f>
        <v>0</v>
      </c>
      <c r="AL314" s="411">
        <f t="shared" ref="AL314" si="865">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0">
        <v>30</v>
      </c>
      <c r="B316" s="518"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6">Z316</f>
        <v>0</v>
      </c>
      <c r="AA317" s="411">
        <f t="shared" ref="AA317" si="867">AA316</f>
        <v>0</v>
      </c>
      <c r="AB317" s="411">
        <f t="shared" ref="AB317" si="868">AB316</f>
        <v>0</v>
      </c>
      <c r="AC317" s="411">
        <f t="shared" ref="AC317" si="869">AC316</f>
        <v>0</v>
      </c>
      <c r="AD317" s="411">
        <f t="shared" ref="AD317" si="870">AD316</f>
        <v>0</v>
      </c>
      <c r="AE317" s="411">
        <f t="shared" ref="AE317" si="871">AE316</f>
        <v>0</v>
      </c>
      <c r="AF317" s="411">
        <f t="shared" ref="AF317" si="872">AF316</f>
        <v>0</v>
      </c>
      <c r="AG317" s="411">
        <f t="shared" ref="AG317" si="873">AG316</f>
        <v>0</v>
      </c>
      <c r="AH317" s="411">
        <f t="shared" ref="AH317" si="874">AH316</f>
        <v>0</v>
      </c>
      <c r="AI317" s="411">
        <f t="shared" ref="AI317" si="875">AI316</f>
        <v>0</v>
      </c>
      <c r="AJ317" s="411">
        <f t="shared" ref="AJ317" si="876">AJ316</f>
        <v>0</v>
      </c>
      <c r="AK317" s="411">
        <f t="shared" ref="AK317" si="877">AK316</f>
        <v>0</v>
      </c>
      <c r="AL317" s="411">
        <f t="shared" ref="AL317" si="878">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0">
        <v>31</v>
      </c>
      <c r="B319" s="518"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9">Z319</f>
        <v>0</v>
      </c>
      <c r="AA320" s="411">
        <f t="shared" ref="AA320" si="880">AA319</f>
        <v>0</v>
      </c>
      <c r="AB320" s="411">
        <f t="shared" ref="AB320" si="881">AB319</f>
        <v>0</v>
      </c>
      <c r="AC320" s="411">
        <f t="shared" ref="AC320" si="882">AC319</f>
        <v>0</v>
      </c>
      <c r="AD320" s="411">
        <f t="shared" ref="AD320" si="883">AD319</f>
        <v>0</v>
      </c>
      <c r="AE320" s="411">
        <f t="shared" ref="AE320" si="884">AE319</f>
        <v>0</v>
      </c>
      <c r="AF320" s="411">
        <f t="shared" ref="AF320" si="885">AF319</f>
        <v>0</v>
      </c>
      <c r="AG320" s="411">
        <f t="shared" ref="AG320" si="886">AG319</f>
        <v>0</v>
      </c>
      <c r="AH320" s="411">
        <f t="shared" ref="AH320" si="887">AH319</f>
        <v>0</v>
      </c>
      <c r="AI320" s="411">
        <f t="shared" ref="AI320" si="888">AI319</f>
        <v>0</v>
      </c>
      <c r="AJ320" s="411">
        <f t="shared" ref="AJ320" si="889">AJ319</f>
        <v>0</v>
      </c>
      <c r="AK320" s="411">
        <f t="shared" ref="AK320" si="890">AK319</f>
        <v>0</v>
      </c>
      <c r="AL320" s="411">
        <f t="shared" ref="AL320" si="891">AL319</f>
        <v>0</v>
      </c>
      <c r="AM320" s="306"/>
    </row>
    <row r="321" spans="1:39" outlineLevel="1">
      <c r="B321" s="518"/>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0">
        <v>32</v>
      </c>
      <c r="B322" s="518"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v>1</v>
      </c>
      <c r="AB322" s="410"/>
      <c r="AC322" s="410"/>
      <c r="AD322" s="410"/>
      <c r="AE322" s="410"/>
      <c r="AF322" s="410"/>
      <c r="AG322" s="415"/>
      <c r="AH322" s="415"/>
      <c r="AI322" s="415"/>
      <c r="AJ322" s="415"/>
      <c r="AK322" s="415"/>
      <c r="AL322" s="415"/>
      <c r="AM322" s="296">
        <f>SUM(Y322:AL322)</f>
        <v>1</v>
      </c>
    </row>
    <row r="323" spans="1:39" outlineLevel="1">
      <c r="B323" s="294" t="s">
        <v>289</v>
      </c>
      <c r="C323" s="291" t="s">
        <v>163</v>
      </c>
      <c r="D323" s="295">
        <v>835</v>
      </c>
      <c r="E323" s="295">
        <v>835</v>
      </c>
      <c r="F323" s="295">
        <v>835</v>
      </c>
      <c r="G323" s="295">
        <v>835</v>
      </c>
      <c r="H323" s="295">
        <v>835</v>
      </c>
      <c r="I323" s="295">
        <v>835</v>
      </c>
      <c r="J323" s="295">
        <v>835</v>
      </c>
      <c r="K323" s="295">
        <v>835</v>
      </c>
      <c r="L323" s="295">
        <v>835</v>
      </c>
      <c r="M323" s="295">
        <v>835</v>
      </c>
      <c r="N323" s="295">
        <f>N322</f>
        <v>12</v>
      </c>
      <c r="O323" s="295">
        <v>0</v>
      </c>
      <c r="P323" s="295">
        <v>0</v>
      </c>
      <c r="Q323" s="295">
        <v>0</v>
      </c>
      <c r="R323" s="295">
        <v>0</v>
      </c>
      <c r="S323" s="295">
        <v>0</v>
      </c>
      <c r="T323" s="295">
        <v>0</v>
      </c>
      <c r="U323" s="295">
        <v>0</v>
      </c>
      <c r="V323" s="295">
        <v>0</v>
      </c>
      <c r="W323" s="295">
        <v>0</v>
      </c>
      <c r="X323" s="295">
        <v>0</v>
      </c>
      <c r="Y323" s="411">
        <f>Y322</f>
        <v>0</v>
      </c>
      <c r="Z323" s="411">
        <f t="shared" ref="Z323" si="892">Z322</f>
        <v>0</v>
      </c>
      <c r="AA323" s="411">
        <f t="shared" ref="AA323" si="893">AA322</f>
        <v>1</v>
      </c>
      <c r="AB323" s="411">
        <f t="shared" ref="AB323" si="894">AB322</f>
        <v>0</v>
      </c>
      <c r="AC323" s="411">
        <f t="shared" ref="AC323" si="895">AC322</f>
        <v>0</v>
      </c>
      <c r="AD323" s="411">
        <f t="shared" ref="AD323" si="896">AD322</f>
        <v>0</v>
      </c>
      <c r="AE323" s="411">
        <f t="shared" ref="AE323" si="897">AE322</f>
        <v>0</v>
      </c>
      <c r="AF323" s="411">
        <f t="shared" ref="AF323" si="898">AF322</f>
        <v>0</v>
      </c>
      <c r="AG323" s="411">
        <f t="shared" ref="AG323" si="899">AG322</f>
        <v>0</v>
      </c>
      <c r="AH323" s="411">
        <f t="shared" ref="AH323" si="900">AH322</f>
        <v>0</v>
      </c>
      <c r="AI323" s="411">
        <f t="shared" ref="AI323" si="901">AI322</f>
        <v>0</v>
      </c>
      <c r="AJ323" s="411">
        <f t="shared" ref="AJ323" si="902">AJ322</f>
        <v>0</v>
      </c>
      <c r="AK323" s="411">
        <f t="shared" ref="AK323" si="903">AK322</f>
        <v>0</v>
      </c>
      <c r="AL323" s="411">
        <f t="shared" ref="AL323" si="904">AL322</f>
        <v>0</v>
      </c>
      <c r="AM323" s="306"/>
    </row>
    <row r="324" spans="1:39" outlineLevel="1">
      <c r="B324" s="518"/>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0">
        <v>33</v>
      </c>
      <c r="B326" s="518"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5">Z326</f>
        <v>0</v>
      </c>
      <c r="AA327" s="411">
        <f t="shared" ref="AA327" si="906">AA326</f>
        <v>0</v>
      </c>
      <c r="AB327" s="411">
        <f t="shared" ref="AB327" si="907">AB326</f>
        <v>0</v>
      </c>
      <c r="AC327" s="411">
        <f t="shared" ref="AC327" si="908">AC326</f>
        <v>0</v>
      </c>
      <c r="AD327" s="411">
        <f t="shared" ref="AD327" si="909">AD326</f>
        <v>0</v>
      </c>
      <c r="AE327" s="411">
        <f t="shared" ref="AE327" si="910">AE326</f>
        <v>0</v>
      </c>
      <c r="AF327" s="411">
        <f t="shared" ref="AF327" si="911">AF326</f>
        <v>0</v>
      </c>
      <c r="AG327" s="411">
        <f t="shared" ref="AG327" si="912">AG326</f>
        <v>0</v>
      </c>
      <c r="AH327" s="411">
        <f t="shared" ref="AH327" si="913">AH326</f>
        <v>0</v>
      </c>
      <c r="AI327" s="411">
        <f t="shared" ref="AI327" si="914">AI326</f>
        <v>0</v>
      </c>
      <c r="AJ327" s="411">
        <f t="shared" ref="AJ327" si="915">AJ326</f>
        <v>0</v>
      </c>
      <c r="AK327" s="411">
        <f t="shared" ref="AK327" si="916">AK326</f>
        <v>0</v>
      </c>
      <c r="AL327" s="411">
        <f t="shared" ref="AL327" si="917">AL326</f>
        <v>0</v>
      </c>
      <c r="AM327" s="306"/>
    </row>
    <row r="328" spans="1:39" outlineLevel="1">
      <c r="B328" s="518"/>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0">
        <v>34</v>
      </c>
      <c r="B329" s="518"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8">Z329</f>
        <v>0</v>
      </c>
      <c r="AA330" s="411">
        <f t="shared" ref="AA330" si="919">AA329</f>
        <v>0</v>
      </c>
      <c r="AB330" s="411">
        <f t="shared" ref="AB330" si="920">AB329</f>
        <v>0</v>
      </c>
      <c r="AC330" s="411">
        <f t="shared" ref="AC330" si="921">AC329</f>
        <v>0</v>
      </c>
      <c r="AD330" s="411">
        <f t="shared" ref="AD330" si="922">AD329</f>
        <v>0</v>
      </c>
      <c r="AE330" s="411">
        <f t="shared" ref="AE330" si="923">AE329</f>
        <v>0</v>
      </c>
      <c r="AF330" s="411">
        <f t="shared" ref="AF330" si="924">AF329</f>
        <v>0</v>
      </c>
      <c r="AG330" s="411">
        <f t="shared" ref="AG330" si="925">AG329</f>
        <v>0</v>
      </c>
      <c r="AH330" s="411">
        <f t="shared" ref="AH330" si="926">AH329</f>
        <v>0</v>
      </c>
      <c r="AI330" s="411">
        <f t="shared" ref="AI330" si="927">AI329</f>
        <v>0</v>
      </c>
      <c r="AJ330" s="411">
        <f t="shared" ref="AJ330" si="928">AJ329</f>
        <v>0</v>
      </c>
      <c r="AK330" s="411">
        <f t="shared" ref="AK330" si="929">AK329</f>
        <v>0</v>
      </c>
      <c r="AL330" s="411">
        <f t="shared" ref="AL330" si="930">AL329</f>
        <v>0</v>
      </c>
      <c r="AM330" s="306"/>
    </row>
    <row r="331" spans="1:39" outlineLevel="1">
      <c r="B331" s="518"/>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0">
        <v>35</v>
      </c>
      <c r="B332" s="518"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31">Z332</f>
        <v>0</v>
      </c>
      <c r="AA333" s="411">
        <f t="shared" ref="AA333" si="932">AA332</f>
        <v>0</v>
      </c>
      <c r="AB333" s="411">
        <f t="shared" ref="AB333" si="933">AB332</f>
        <v>0</v>
      </c>
      <c r="AC333" s="411">
        <f t="shared" ref="AC333" si="934">AC332</f>
        <v>0</v>
      </c>
      <c r="AD333" s="411">
        <f t="shared" ref="AD333" si="935">AD332</f>
        <v>0</v>
      </c>
      <c r="AE333" s="411">
        <f t="shared" ref="AE333" si="936">AE332</f>
        <v>0</v>
      </c>
      <c r="AF333" s="411">
        <f t="shared" ref="AF333" si="937">AF332</f>
        <v>0</v>
      </c>
      <c r="AG333" s="411">
        <f t="shared" ref="AG333" si="938">AG332</f>
        <v>0</v>
      </c>
      <c r="AH333" s="411">
        <f t="shared" ref="AH333" si="939">AH332</f>
        <v>0</v>
      </c>
      <c r="AI333" s="411">
        <f t="shared" ref="AI333" si="940">AI332</f>
        <v>0</v>
      </c>
      <c r="AJ333" s="411">
        <f t="shared" ref="AJ333" si="941">AJ332</f>
        <v>0</v>
      </c>
      <c r="AK333" s="411">
        <f t="shared" ref="AK333" si="942">AK332</f>
        <v>0</v>
      </c>
      <c r="AL333" s="411">
        <f t="shared" ref="AL333" si="943">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0">
        <v>36</v>
      </c>
      <c r="B336" s="745" t="s">
        <v>701</v>
      </c>
      <c r="C336" s="291" t="s">
        <v>25</v>
      </c>
      <c r="D336" s="295">
        <v>608</v>
      </c>
      <c r="E336" s="295">
        <v>608</v>
      </c>
      <c r="F336" s="295">
        <v>608</v>
      </c>
      <c r="G336" s="295">
        <v>608</v>
      </c>
      <c r="H336" s="295">
        <v>608</v>
      </c>
      <c r="I336" s="295">
        <v>608</v>
      </c>
      <c r="J336" s="295">
        <v>608</v>
      </c>
      <c r="K336" s="295">
        <v>608</v>
      </c>
      <c r="L336" s="295">
        <v>608</v>
      </c>
      <c r="M336" s="295">
        <v>608</v>
      </c>
      <c r="N336" s="295">
        <v>0</v>
      </c>
      <c r="O336" s="295"/>
      <c r="P336" s="295"/>
      <c r="Q336" s="295"/>
      <c r="R336" s="295"/>
      <c r="S336" s="295"/>
      <c r="T336" s="295"/>
      <c r="U336" s="295"/>
      <c r="V336" s="295"/>
      <c r="W336" s="295"/>
      <c r="X336" s="295"/>
      <c r="Y336" s="426">
        <v>1</v>
      </c>
      <c r="Z336" s="410"/>
      <c r="AA336" s="410"/>
      <c r="AB336" s="410"/>
      <c r="AC336" s="410"/>
      <c r="AD336" s="410"/>
      <c r="AE336" s="410"/>
      <c r="AF336" s="410"/>
      <c r="AG336" s="415"/>
      <c r="AH336" s="415"/>
      <c r="AI336" s="415"/>
      <c r="AJ336" s="415"/>
      <c r="AK336" s="415"/>
      <c r="AL336" s="415"/>
      <c r="AM336" s="296">
        <f>SUM(Y336:AL336)</f>
        <v>1</v>
      </c>
    </row>
    <row r="337" spans="1:39"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1</v>
      </c>
      <c r="Z337" s="411">
        <f t="shared" ref="Z337" si="944">Z336</f>
        <v>0</v>
      </c>
      <c r="AA337" s="411">
        <f t="shared" ref="AA337" si="945">AA336</f>
        <v>0</v>
      </c>
      <c r="AB337" s="411">
        <f t="shared" ref="AB337" si="946">AB336</f>
        <v>0</v>
      </c>
      <c r="AC337" s="411">
        <f t="shared" ref="AC337" si="947">AC336</f>
        <v>0</v>
      </c>
      <c r="AD337" s="411">
        <f t="shared" ref="AD337" si="948">AD336</f>
        <v>0</v>
      </c>
      <c r="AE337" s="411">
        <f t="shared" ref="AE337" si="949">AE336</f>
        <v>0</v>
      </c>
      <c r="AF337" s="411">
        <f t="shared" ref="AF337" si="950">AF336</f>
        <v>0</v>
      </c>
      <c r="AG337" s="411">
        <f t="shared" ref="AG337" si="951">AG336</f>
        <v>0</v>
      </c>
      <c r="AH337" s="411">
        <f t="shared" ref="AH337" si="952">AH336</f>
        <v>0</v>
      </c>
      <c r="AI337" s="411">
        <f t="shared" ref="AI337" si="953">AI336</f>
        <v>0</v>
      </c>
      <c r="AJ337" s="411">
        <f t="shared" ref="AJ337" si="954">AJ336</f>
        <v>0</v>
      </c>
      <c r="AK337" s="411">
        <f t="shared" ref="AK337" si="955">AK336</f>
        <v>0</v>
      </c>
      <c r="AL337" s="411">
        <f t="shared" ref="AL337" si="956">AL336</f>
        <v>0</v>
      </c>
      <c r="AM337" s="306"/>
    </row>
    <row r="338" spans="1:39" outlineLevel="1">
      <c r="B338" s="518"/>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0">
        <v>37</v>
      </c>
      <c r="B339" s="518" t="s">
        <v>129</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f>Y339</f>
        <v>0</v>
      </c>
      <c r="Z340" s="411">
        <f t="shared" ref="Z340" si="957">Z339</f>
        <v>0</v>
      </c>
      <c r="AA340" s="411">
        <f t="shared" ref="AA340" si="958">AA339</f>
        <v>0</v>
      </c>
      <c r="AB340" s="411">
        <f t="shared" ref="AB340" si="959">AB339</f>
        <v>0</v>
      </c>
      <c r="AC340" s="411">
        <f t="shared" ref="AC340" si="960">AC339</f>
        <v>0</v>
      </c>
      <c r="AD340" s="411">
        <f t="shared" ref="AD340" si="961">AD339</f>
        <v>0</v>
      </c>
      <c r="AE340" s="411">
        <f t="shared" ref="AE340" si="962">AE339</f>
        <v>0</v>
      </c>
      <c r="AF340" s="411">
        <f t="shared" ref="AF340" si="963">AF339</f>
        <v>0</v>
      </c>
      <c r="AG340" s="411">
        <f t="shared" ref="AG340" si="964">AG339</f>
        <v>0</v>
      </c>
      <c r="AH340" s="411">
        <f t="shared" ref="AH340" si="965">AH339</f>
        <v>0</v>
      </c>
      <c r="AI340" s="411">
        <f t="shared" ref="AI340" si="966">AI339</f>
        <v>0</v>
      </c>
      <c r="AJ340" s="411">
        <f t="shared" ref="AJ340" si="967">AJ339</f>
        <v>0</v>
      </c>
      <c r="AK340" s="411">
        <f t="shared" ref="AK340" si="968">AK339</f>
        <v>0</v>
      </c>
      <c r="AL340" s="411">
        <f t="shared" ref="AL340" si="969">AL339</f>
        <v>0</v>
      </c>
      <c r="AM340" s="306"/>
    </row>
    <row r="341" spans="1:39" outlineLevel="1">
      <c r="B341" s="518"/>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0">
        <v>38</v>
      </c>
      <c r="B342" s="518" t="s">
        <v>130</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0</v>
      </c>
      <c r="O343" s="295"/>
      <c r="P343" s="295"/>
      <c r="Q343" s="295"/>
      <c r="R343" s="295"/>
      <c r="S343" s="295"/>
      <c r="T343" s="295"/>
      <c r="U343" s="295"/>
      <c r="V343" s="295"/>
      <c r="W343" s="295"/>
      <c r="X343" s="295"/>
      <c r="Y343" s="411">
        <f>Y342</f>
        <v>0</v>
      </c>
      <c r="Z343" s="411">
        <f t="shared" ref="Z343" si="970">Z342</f>
        <v>0</v>
      </c>
      <c r="AA343" s="411">
        <f t="shared" ref="AA343" si="971">AA342</f>
        <v>0</v>
      </c>
      <c r="AB343" s="411">
        <f t="shared" ref="AB343" si="972">AB342</f>
        <v>0</v>
      </c>
      <c r="AC343" s="411">
        <f t="shared" ref="AC343" si="973">AC342</f>
        <v>0</v>
      </c>
      <c r="AD343" s="411">
        <f t="shared" ref="AD343" si="974">AD342</f>
        <v>0</v>
      </c>
      <c r="AE343" s="411">
        <f t="shared" ref="AE343" si="975">AE342</f>
        <v>0</v>
      </c>
      <c r="AF343" s="411">
        <f t="shared" ref="AF343" si="976">AF342</f>
        <v>0</v>
      </c>
      <c r="AG343" s="411">
        <f t="shared" ref="AG343" si="977">AG342</f>
        <v>0</v>
      </c>
      <c r="AH343" s="411">
        <f t="shared" ref="AH343" si="978">AH342</f>
        <v>0</v>
      </c>
      <c r="AI343" s="411">
        <f t="shared" ref="AI343" si="979">AI342</f>
        <v>0</v>
      </c>
      <c r="AJ343" s="411">
        <f t="shared" ref="AJ343" si="980">AJ342</f>
        <v>0</v>
      </c>
      <c r="AK343" s="411">
        <f t="shared" ref="AK343" si="981">AK342</f>
        <v>0</v>
      </c>
      <c r="AL343" s="411">
        <f t="shared" ref="AL343" si="982">AL342</f>
        <v>0</v>
      </c>
      <c r="AM343" s="306"/>
    </row>
    <row r="344" spans="1:39" outlineLevel="1">
      <c r="B344" s="518"/>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0">
        <v>39</v>
      </c>
      <c r="B345" s="518" t="s">
        <v>131</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0</v>
      </c>
      <c r="O346" s="295"/>
      <c r="P346" s="295"/>
      <c r="Q346" s="295"/>
      <c r="R346" s="295"/>
      <c r="S346" s="295"/>
      <c r="T346" s="295"/>
      <c r="U346" s="295"/>
      <c r="V346" s="295"/>
      <c r="W346" s="295"/>
      <c r="X346" s="295"/>
      <c r="Y346" s="411">
        <f>Y345</f>
        <v>0</v>
      </c>
      <c r="Z346" s="411">
        <f t="shared" ref="Z346" si="983">Z345</f>
        <v>0</v>
      </c>
      <c r="AA346" s="411">
        <f t="shared" ref="AA346" si="984">AA345</f>
        <v>0</v>
      </c>
      <c r="AB346" s="411">
        <f t="shared" ref="AB346" si="985">AB345</f>
        <v>0</v>
      </c>
      <c r="AC346" s="411">
        <f t="shared" ref="AC346" si="986">AC345</f>
        <v>0</v>
      </c>
      <c r="AD346" s="411">
        <f t="shared" ref="AD346" si="987">AD345</f>
        <v>0</v>
      </c>
      <c r="AE346" s="411">
        <f t="shared" ref="AE346" si="988">AE345</f>
        <v>0</v>
      </c>
      <c r="AF346" s="411">
        <f t="shared" ref="AF346" si="989">AF345</f>
        <v>0</v>
      </c>
      <c r="AG346" s="411">
        <f t="shared" ref="AG346" si="990">AG345</f>
        <v>0</v>
      </c>
      <c r="AH346" s="411">
        <f t="shared" ref="AH346" si="991">AH345</f>
        <v>0</v>
      </c>
      <c r="AI346" s="411">
        <f t="shared" ref="AI346" si="992">AI345</f>
        <v>0</v>
      </c>
      <c r="AJ346" s="411">
        <f t="shared" ref="AJ346" si="993">AJ345</f>
        <v>0</v>
      </c>
      <c r="AK346" s="411">
        <f t="shared" ref="AK346" si="994">AK345</f>
        <v>0</v>
      </c>
      <c r="AL346" s="411">
        <f t="shared" ref="AL346" si="995">AL345</f>
        <v>0</v>
      </c>
      <c r="AM346" s="306"/>
    </row>
    <row r="347" spans="1:39" outlineLevel="1">
      <c r="B347" s="518"/>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0">
        <v>40</v>
      </c>
      <c r="B348" s="518" t="s">
        <v>132</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0</v>
      </c>
      <c r="O349" s="295"/>
      <c r="P349" s="295"/>
      <c r="Q349" s="295"/>
      <c r="R349" s="295"/>
      <c r="S349" s="295"/>
      <c r="T349" s="295"/>
      <c r="U349" s="295"/>
      <c r="V349" s="295"/>
      <c r="W349" s="295"/>
      <c r="X349" s="295"/>
      <c r="Y349" s="411">
        <f>Y348</f>
        <v>0</v>
      </c>
      <c r="Z349" s="411">
        <f t="shared" ref="Z349" si="996">Z348</f>
        <v>0</v>
      </c>
      <c r="AA349" s="411">
        <f t="shared" ref="AA349" si="997">AA348</f>
        <v>0</v>
      </c>
      <c r="AB349" s="411">
        <f t="shared" ref="AB349" si="998">AB348</f>
        <v>0</v>
      </c>
      <c r="AC349" s="411">
        <f t="shared" ref="AC349" si="999">AC348</f>
        <v>0</v>
      </c>
      <c r="AD349" s="411">
        <f t="shared" ref="AD349" si="1000">AD348</f>
        <v>0</v>
      </c>
      <c r="AE349" s="411">
        <f t="shared" ref="AE349" si="1001">AE348</f>
        <v>0</v>
      </c>
      <c r="AF349" s="411">
        <f t="shared" ref="AF349" si="1002">AF348</f>
        <v>0</v>
      </c>
      <c r="AG349" s="411">
        <f t="shared" ref="AG349" si="1003">AG348</f>
        <v>0</v>
      </c>
      <c r="AH349" s="411">
        <f t="shared" ref="AH349" si="1004">AH348</f>
        <v>0</v>
      </c>
      <c r="AI349" s="411">
        <f t="shared" ref="AI349" si="1005">AI348</f>
        <v>0</v>
      </c>
      <c r="AJ349" s="411">
        <f t="shared" ref="AJ349" si="1006">AJ348</f>
        <v>0</v>
      </c>
      <c r="AK349" s="411">
        <f t="shared" ref="AK349" si="1007">AK348</f>
        <v>0</v>
      </c>
      <c r="AL349" s="411">
        <f t="shared" ref="AL349" si="1008">AL348</f>
        <v>0</v>
      </c>
      <c r="AM349" s="306"/>
    </row>
    <row r="350" spans="1:39" outlineLevel="1">
      <c r="B350" s="518"/>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0">
        <v>41</v>
      </c>
      <c r="B351" s="518" t="s">
        <v>133</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0</v>
      </c>
      <c r="O352" s="295"/>
      <c r="P352" s="295"/>
      <c r="Q352" s="295"/>
      <c r="R352" s="295"/>
      <c r="S352" s="295"/>
      <c r="T352" s="295"/>
      <c r="U352" s="295"/>
      <c r="V352" s="295"/>
      <c r="W352" s="295"/>
      <c r="X352" s="295"/>
      <c r="Y352" s="411">
        <f>Y351</f>
        <v>0</v>
      </c>
      <c r="Z352" s="411">
        <f t="shared" ref="Z352" si="1009">Z351</f>
        <v>0</v>
      </c>
      <c r="AA352" s="411">
        <f t="shared" ref="AA352" si="1010">AA351</f>
        <v>0</v>
      </c>
      <c r="AB352" s="411">
        <f t="shared" ref="AB352" si="1011">AB351</f>
        <v>0</v>
      </c>
      <c r="AC352" s="411">
        <f t="shared" ref="AC352" si="1012">AC351</f>
        <v>0</v>
      </c>
      <c r="AD352" s="411">
        <f t="shared" ref="AD352" si="1013">AD351</f>
        <v>0</v>
      </c>
      <c r="AE352" s="411">
        <f t="shared" ref="AE352" si="1014">AE351</f>
        <v>0</v>
      </c>
      <c r="AF352" s="411">
        <f t="shared" ref="AF352" si="1015">AF351</f>
        <v>0</v>
      </c>
      <c r="AG352" s="411">
        <f t="shared" ref="AG352" si="1016">AG351</f>
        <v>0</v>
      </c>
      <c r="AH352" s="411">
        <f t="shared" ref="AH352" si="1017">AH351</f>
        <v>0</v>
      </c>
      <c r="AI352" s="411">
        <f t="shared" ref="AI352" si="1018">AI351</f>
        <v>0</v>
      </c>
      <c r="AJ352" s="411">
        <f t="shared" ref="AJ352" si="1019">AJ351</f>
        <v>0</v>
      </c>
      <c r="AK352" s="411">
        <f t="shared" ref="AK352" si="1020">AK351</f>
        <v>0</v>
      </c>
      <c r="AL352" s="411">
        <f t="shared" ref="AL352" si="1021">AL351</f>
        <v>0</v>
      </c>
      <c r="AM352" s="306"/>
    </row>
    <row r="353" spans="1:39" outlineLevel="1">
      <c r="B353" s="518"/>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0">
        <v>42</v>
      </c>
      <c r="B354" s="518"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6"/>
      <c r="O355" s="295"/>
      <c r="P355" s="295"/>
      <c r="Q355" s="295"/>
      <c r="R355" s="295"/>
      <c r="S355" s="295"/>
      <c r="T355" s="295"/>
      <c r="U355" s="295"/>
      <c r="V355" s="295"/>
      <c r="W355" s="295"/>
      <c r="X355" s="295"/>
      <c r="Y355" s="411">
        <f>Y354</f>
        <v>0</v>
      </c>
      <c r="Z355" s="411">
        <f t="shared" ref="Z355" si="1022">Z354</f>
        <v>0</v>
      </c>
      <c r="AA355" s="411">
        <f t="shared" ref="AA355" si="1023">AA354</f>
        <v>0</v>
      </c>
      <c r="AB355" s="411">
        <f t="shared" ref="AB355" si="1024">AB354</f>
        <v>0</v>
      </c>
      <c r="AC355" s="411">
        <f t="shared" ref="AC355" si="1025">AC354</f>
        <v>0</v>
      </c>
      <c r="AD355" s="411">
        <f t="shared" ref="AD355" si="1026">AD354</f>
        <v>0</v>
      </c>
      <c r="AE355" s="411">
        <f t="shared" ref="AE355" si="1027">AE354</f>
        <v>0</v>
      </c>
      <c r="AF355" s="411">
        <f t="shared" ref="AF355" si="1028">AF354</f>
        <v>0</v>
      </c>
      <c r="AG355" s="411">
        <f t="shared" ref="AG355" si="1029">AG354</f>
        <v>0</v>
      </c>
      <c r="AH355" s="411">
        <f t="shared" ref="AH355" si="1030">AH354</f>
        <v>0</v>
      </c>
      <c r="AI355" s="411">
        <f t="shared" ref="AI355" si="1031">AI354</f>
        <v>0</v>
      </c>
      <c r="AJ355" s="411">
        <f t="shared" ref="AJ355" si="1032">AJ354</f>
        <v>0</v>
      </c>
      <c r="AK355" s="411">
        <f t="shared" ref="AK355" si="1033">AK354</f>
        <v>0</v>
      </c>
      <c r="AL355" s="411">
        <f t="shared" ref="AL355" si="1034">AL354</f>
        <v>0</v>
      </c>
      <c r="AM355" s="306"/>
    </row>
    <row r="356" spans="1:39" outlineLevel="1">
      <c r="B356" s="518"/>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0">
        <v>43</v>
      </c>
      <c r="B357" s="518" t="s">
        <v>135</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0</v>
      </c>
      <c r="O358" s="295"/>
      <c r="P358" s="295"/>
      <c r="Q358" s="295"/>
      <c r="R358" s="295"/>
      <c r="S358" s="295"/>
      <c r="T358" s="295"/>
      <c r="U358" s="295"/>
      <c r="V358" s="295"/>
      <c r="W358" s="295"/>
      <c r="X358" s="295"/>
      <c r="Y358" s="411">
        <f>Y357</f>
        <v>0</v>
      </c>
      <c r="Z358" s="411">
        <f t="shared" ref="Z358" si="1035">Z357</f>
        <v>0</v>
      </c>
      <c r="AA358" s="411">
        <f t="shared" ref="AA358" si="1036">AA357</f>
        <v>0</v>
      </c>
      <c r="AB358" s="411">
        <f t="shared" ref="AB358" si="1037">AB357</f>
        <v>0</v>
      </c>
      <c r="AC358" s="411">
        <f t="shared" ref="AC358" si="1038">AC357</f>
        <v>0</v>
      </c>
      <c r="AD358" s="411">
        <f t="shared" ref="AD358" si="1039">AD357</f>
        <v>0</v>
      </c>
      <c r="AE358" s="411">
        <f t="shared" ref="AE358" si="1040">AE357</f>
        <v>0</v>
      </c>
      <c r="AF358" s="411">
        <f t="shared" ref="AF358" si="1041">AF357</f>
        <v>0</v>
      </c>
      <c r="AG358" s="411">
        <f t="shared" ref="AG358" si="1042">AG357</f>
        <v>0</v>
      </c>
      <c r="AH358" s="411">
        <f t="shared" ref="AH358" si="1043">AH357</f>
        <v>0</v>
      </c>
      <c r="AI358" s="411">
        <f t="shared" ref="AI358" si="1044">AI357</f>
        <v>0</v>
      </c>
      <c r="AJ358" s="411">
        <f t="shared" ref="AJ358" si="1045">AJ357</f>
        <v>0</v>
      </c>
      <c r="AK358" s="411">
        <f t="shared" ref="AK358" si="1046">AK357</f>
        <v>0</v>
      </c>
      <c r="AL358" s="411">
        <f t="shared" ref="AL358" si="1047">AL357</f>
        <v>0</v>
      </c>
      <c r="AM358" s="306"/>
    </row>
    <row r="359" spans="1:39" outlineLevel="1">
      <c r="B359" s="518"/>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0">
        <v>44</v>
      </c>
      <c r="B360" s="518" t="s">
        <v>136</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0</v>
      </c>
      <c r="O361" s="295"/>
      <c r="P361" s="295"/>
      <c r="Q361" s="295"/>
      <c r="R361" s="295"/>
      <c r="S361" s="295"/>
      <c r="T361" s="295"/>
      <c r="U361" s="295"/>
      <c r="V361" s="295"/>
      <c r="W361" s="295"/>
      <c r="X361" s="295"/>
      <c r="Y361" s="411">
        <f>Y360</f>
        <v>0</v>
      </c>
      <c r="Z361" s="411">
        <f t="shared" ref="Z361" si="1048">Z360</f>
        <v>0</v>
      </c>
      <c r="AA361" s="411">
        <f t="shared" ref="AA361" si="1049">AA360</f>
        <v>0</v>
      </c>
      <c r="AB361" s="411">
        <f t="shared" ref="AB361" si="1050">AB360</f>
        <v>0</v>
      </c>
      <c r="AC361" s="411">
        <f t="shared" ref="AC361" si="1051">AC360</f>
        <v>0</v>
      </c>
      <c r="AD361" s="411">
        <f t="shared" ref="AD361" si="1052">AD360</f>
        <v>0</v>
      </c>
      <c r="AE361" s="411">
        <f t="shared" ref="AE361" si="1053">AE360</f>
        <v>0</v>
      </c>
      <c r="AF361" s="411">
        <f t="shared" ref="AF361" si="1054">AF360</f>
        <v>0</v>
      </c>
      <c r="AG361" s="411">
        <f t="shared" ref="AG361" si="1055">AG360</f>
        <v>0</v>
      </c>
      <c r="AH361" s="411">
        <f t="shared" ref="AH361" si="1056">AH360</f>
        <v>0</v>
      </c>
      <c r="AI361" s="411">
        <f t="shared" ref="AI361" si="1057">AI360</f>
        <v>0</v>
      </c>
      <c r="AJ361" s="411">
        <f t="shared" ref="AJ361" si="1058">AJ360</f>
        <v>0</v>
      </c>
      <c r="AK361" s="411">
        <f t="shared" ref="AK361" si="1059">AK360</f>
        <v>0</v>
      </c>
      <c r="AL361" s="411">
        <f t="shared" ref="AL361" si="1060">AL360</f>
        <v>0</v>
      </c>
      <c r="AM361" s="306"/>
    </row>
    <row r="362" spans="1:39" outlineLevel="1">
      <c r="B362" s="518"/>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0">
        <v>45</v>
      </c>
      <c r="B363" s="518" t="s">
        <v>137</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0</v>
      </c>
      <c r="O364" s="295"/>
      <c r="P364" s="295"/>
      <c r="Q364" s="295"/>
      <c r="R364" s="295"/>
      <c r="S364" s="295"/>
      <c r="T364" s="295"/>
      <c r="U364" s="295"/>
      <c r="V364" s="295"/>
      <c r="W364" s="295"/>
      <c r="X364" s="295"/>
      <c r="Y364" s="411">
        <f>Y363</f>
        <v>0</v>
      </c>
      <c r="Z364" s="411">
        <f t="shared" ref="Z364" si="1061">Z363</f>
        <v>0</v>
      </c>
      <c r="AA364" s="411">
        <f t="shared" ref="AA364" si="1062">AA363</f>
        <v>0</v>
      </c>
      <c r="AB364" s="411">
        <f t="shared" ref="AB364" si="1063">AB363</f>
        <v>0</v>
      </c>
      <c r="AC364" s="411">
        <f t="shared" ref="AC364" si="1064">AC363</f>
        <v>0</v>
      </c>
      <c r="AD364" s="411">
        <f t="shared" ref="AD364" si="1065">AD363</f>
        <v>0</v>
      </c>
      <c r="AE364" s="411">
        <f t="shared" ref="AE364" si="1066">AE363</f>
        <v>0</v>
      </c>
      <c r="AF364" s="411">
        <f t="shared" ref="AF364" si="1067">AF363</f>
        <v>0</v>
      </c>
      <c r="AG364" s="411">
        <f t="shared" ref="AG364" si="1068">AG363</f>
        <v>0</v>
      </c>
      <c r="AH364" s="411">
        <f t="shared" ref="AH364" si="1069">AH363</f>
        <v>0</v>
      </c>
      <c r="AI364" s="411">
        <f t="shared" ref="AI364" si="1070">AI363</f>
        <v>0</v>
      </c>
      <c r="AJ364" s="411">
        <f t="shared" ref="AJ364" si="1071">AJ363</f>
        <v>0</v>
      </c>
      <c r="AK364" s="411">
        <f t="shared" ref="AK364" si="1072">AK363</f>
        <v>0</v>
      </c>
      <c r="AL364" s="411">
        <f t="shared" ref="AL364" si="1073">AL363</f>
        <v>0</v>
      </c>
      <c r="AM364" s="306"/>
    </row>
    <row r="365" spans="1:39" outlineLevel="1">
      <c r="B365" s="518"/>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0">
        <v>46</v>
      </c>
      <c r="B366" s="518" t="s">
        <v>138</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0</v>
      </c>
      <c r="O367" s="295"/>
      <c r="P367" s="295"/>
      <c r="Q367" s="295"/>
      <c r="R367" s="295"/>
      <c r="S367" s="295"/>
      <c r="T367" s="295"/>
      <c r="U367" s="295"/>
      <c r="V367" s="295"/>
      <c r="W367" s="295"/>
      <c r="X367" s="295"/>
      <c r="Y367" s="411">
        <f>Y366</f>
        <v>0</v>
      </c>
      <c r="Z367" s="411">
        <f t="shared" ref="Z367" si="1074">Z366</f>
        <v>0</v>
      </c>
      <c r="AA367" s="411">
        <f t="shared" ref="AA367" si="1075">AA366</f>
        <v>0</v>
      </c>
      <c r="AB367" s="411">
        <f t="shared" ref="AB367" si="1076">AB366</f>
        <v>0</v>
      </c>
      <c r="AC367" s="411">
        <f t="shared" ref="AC367" si="1077">AC366</f>
        <v>0</v>
      </c>
      <c r="AD367" s="411">
        <f t="shared" ref="AD367" si="1078">AD366</f>
        <v>0</v>
      </c>
      <c r="AE367" s="411">
        <f t="shared" ref="AE367" si="1079">AE366</f>
        <v>0</v>
      </c>
      <c r="AF367" s="411">
        <f t="shared" ref="AF367" si="1080">AF366</f>
        <v>0</v>
      </c>
      <c r="AG367" s="411">
        <f t="shared" ref="AG367" si="1081">AG366</f>
        <v>0</v>
      </c>
      <c r="AH367" s="411">
        <f t="shared" ref="AH367" si="1082">AH366</f>
        <v>0</v>
      </c>
      <c r="AI367" s="411">
        <f t="shared" ref="AI367" si="1083">AI366</f>
        <v>0</v>
      </c>
      <c r="AJ367" s="411">
        <f t="shared" ref="AJ367" si="1084">AJ366</f>
        <v>0</v>
      </c>
      <c r="AK367" s="411">
        <f t="shared" ref="AK367" si="1085">AK366</f>
        <v>0</v>
      </c>
      <c r="AL367" s="411">
        <f t="shared" ref="AL367" si="1086">AL366</f>
        <v>0</v>
      </c>
      <c r="AM367" s="306"/>
    </row>
    <row r="368" spans="1:39" outlineLevel="1">
      <c r="B368" s="518"/>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0">
        <v>47</v>
      </c>
      <c r="B369" s="518" t="s">
        <v>139</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0</v>
      </c>
      <c r="O370" s="295"/>
      <c r="P370" s="295"/>
      <c r="Q370" s="295"/>
      <c r="R370" s="295"/>
      <c r="S370" s="295"/>
      <c r="T370" s="295"/>
      <c r="U370" s="295"/>
      <c r="V370" s="295"/>
      <c r="W370" s="295"/>
      <c r="X370" s="295"/>
      <c r="Y370" s="411">
        <f>Y369</f>
        <v>0</v>
      </c>
      <c r="Z370" s="411">
        <f t="shared" ref="Z370" si="1087">Z369</f>
        <v>0</v>
      </c>
      <c r="AA370" s="411">
        <f t="shared" ref="AA370" si="1088">AA369</f>
        <v>0</v>
      </c>
      <c r="AB370" s="411">
        <f t="shared" ref="AB370" si="1089">AB369</f>
        <v>0</v>
      </c>
      <c r="AC370" s="411">
        <f t="shared" ref="AC370" si="1090">AC369</f>
        <v>0</v>
      </c>
      <c r="AD370" s="411">
        <f t="shared" ref="AD370" si="1091">AD369</f>
        <v>0</v>
      </c>
      <c r="AE370" s="411">
        <f t="shared" ref="AE370" si="1092">AE369</f>
        <v>0</v>
      </c>
      <c r="AF370" s="411">
        <f t="shared" ref="AF370" si="1093">AF369</f>
        <v>0</v>
      </c>
      <c r="AG370" s="411">
        <f t="shared" ref="AG370" si="1094">AG369</f>
        <v>0</v>
      </c>
      <c r="AH370" s="411">
        <f t="shared" ref="AH370" si="1095">AH369</f>
        <v>0</v>
      </c>
      <c r="AI370" s="411">
        <f t="shared" ref="AI370" si="1096">AI369</f>
        <v>0</v>
      </c>
      <c r="AJ370" s="411">
        <f t="shared" ref="AJ370" si="1097">AJ369</f>
        <v>0</v>
      </c>
      <c r="AK370" s="411">
        <f t="shared" ref="AK370" si="1098">AK369</f>
        <v>0</v>
      </c>
      <c r="AL370" s="411">
        <f t="shared" ref="AL370" si="1099">AL369</f>
        <v>0</v>
      </c>
      <c r="AM370" s="306"/>
    </row>
    <row r="371" spans="1:42" outlineLevel="1">
      <c r="B371" s="518"/>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0">
        <v>48</v>
      </c>
      <c r="B372" s="518" t="s">
        <v>140</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0</v>
      </c>
      <c r="O373" s="295"/>
      <c r="P373" s="295"/>
      <c r="Q373" s="295"/>
      <c r="R373" s="295"/>
      <c r="S373" s="295"/>
      <c r="T373" s="295"/>
      <c r="U373" s="295"/>
      <c r="V373" s="295"/>
      <c r="W373" s="295"/>
      <c r="X373" s="295"/>
      <c r="Y373" s="411">
        <f>Y372</f>
        <v>0</v>
      </c>
      <c r="Z373" s="411">
        <f t="shared" ref="Z373" si="1100">Z372</f>
        <v>0</v>
      </c>
      <c r="AA373" s="411">
        <f t="shared" ref="AA373" si="1101">AA372</f>
        <v>0</v>
      </c>
      <c r="AB373" s="411">
        <f t="shared" ref="AB373" si="1102">AB372</f>
        <v>0</v>
      </c>
      <c r="AC373" s="411">
        <f t="shared" ref="AC373" si="1103">AC372</f>
        <v>0</v>
      </c>
      <c r="AD373" s="411">
        <f t="shared" ref="AD373" si="1104">AD372</f>
        <v>0</v>
      </c>
      <c r="AE373" s="411">
        <f t="shared" ref="AE373" si="1105">AE372</f>
        <v>0</v>
      </c>
      <c r="AF373" s="411">
        <f t="shared" ref="AF373" si="1106">AF372</f>
        <v>0</v>
      </c>
      <c r="AG373" s="411">
        <f t="shared" ref="AG373" si="1107">AG372</f>
        <v>0</v>
      </c>
      <c r="AH373" s="411">
        <f t="shared" ref="AH373" si="1108">AH372</f>
        <v>0</v>
      </c>
      <c r="AI373" s="411">
        <f t="shared" ref="AI373" si="1109">AI372</f>
        <v>0</v>
      </c>
      <c r="AJ373" s="411">
        <f t="shared" ref="AJ373" si="1110">AJ372</f>
        <v>0</v>
      </c>
      <c r="AK373" s="411">
        <f t="shared" ref="AK373" si="1111">AK372</f>
        <v>0</v>
      </c>
      <c r="AL373" s="411">
        <f t="shared" ref="AL373" si="1112">AL372</f>
        <v>0</v>
      </c>
      <c r="AM373" s="306"/>
    </row>
    <row r="374" spans="1:42" outlineLevel="1">
      <c r="B374" s="518"/>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0">
        <v>49</v>
      </c>
      <c r="B375" s="518" t="s">
        <v>141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 si="1113">Z375</f>
        <v>0</v>
      </c>
      <c r="AA376" s="411">
        <f t="shared" ref="AA376" si="1114">AA375</f>
        <v>0</v>
      </c>
      <c r="AB376" s="411">
        <f t="shared" ref="AB376" si="1115">AB375</f>
        <v>0</v>
      </c>
      <c r="AC376" s="411">
        <f t="shared" ref="AC376" si="1116">AC375</f>
        <v>0</v>
      </c>
      <c r="AD376" s="411">
        <f t="shared" ref="AD376" si="1117">AD375</f>
        <v>0</v>
      </c>
      <c r="AE376" s="411">
        <f t="shared" ref="AE376" si="1118">AE375</f>
        <v>0</v>
      </c>
      <c r="AF376" s="411">
        <f t="shared" ref="AF376" si="1119">AF375</f>
        <v>0</v>
      </c>
      <c r="AG376" s="411">
        <f t="shared" ref="AG376" si="1120">AG375</f>
        <v>0</v>
      </c>
      <c r="AH376" s="411">
        <f t="shared" ref="AH376" si="1121">AH375</f>
        <v>0</v>
      </c>
      <c r="AI376" s="411">
        <f t="shared" ref="AI376" si="1122">AI375</f>
        <v>0</v>
      </c>
      <c r="AJ376" s="411">
        <f t="shared" ref="AJ376" si="1123">AJ375</f>
        <v>0</v>
      </c>
      <c r="AK376" s="411">
        <f t="shared" ref="AK376" si="1124">AK375</f>
        <v>0</v>
      </c>
      <c r="AL376" s="411">
        <f t="shared" ref="AL376" si="1125">AL375</f>
        <v>0</v>
      </c>
      <c r="AM376" s="306"/>
    </row>
    <row r="377" spans="1:42" outlineLevel="1">
      <c r="B377" s="436"/>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2717929</v>
      </c>
      <c r="E378" s="329"/>
      <c r="F378" s="329"/>
      <c r="G378" s="329"/>
      <c r="H378" s="329"/>
      <c r="I378" s="329"/>
      <c r="J378" s="329"/>
      <c r="K378" s="329"/>
      <c r="L378" s="329"/>
      <c r="M378" s="329"/>
      <c r="N378" s="329"/>
      <c r="O378" s="329">
        <f>SUM(O221:O376)</f>
        <v>295</v>
      </c>
      <c r="P378" s="329"/>
      <c r="Q378" s="329"/>
      <c r="R378" s="329"/>
      <c r="S378" s="329"/>
      <c r="T378" s="329"/>
      <c r="U378" s="329"/>
      <c r="V378" s="329"/>
      <c r="W378" s="329"/>
      <c r="X378" s="329"/>
      <c r="Y378" s="329">
        <f>IF(Y219="kWh",SUMPRODUCT(D221:D376,Y221:Y376))</f>
        <v>1952572</v>
      </c>
      <c r="Z378" s="329">
        <f>IF(Z219="kWh",SUMPRODUCT(D221:D376,Z221:Z376))</f>
        <v>363451.38505632302</v>
      </c>
      <c r="AA378" s="329">
        <f>IF(AA219="kw",SUMPRODUCT(N221:N376,O221:O376,AA221:AA376),SUMPRODUCT(D221:D376,AA221:AA376))</f>
        <v>163.35954370139774</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471.77593866009011</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1766471</v>
      </c>
      <c r="Z379" s="392">
        <f>HLOOKUP(Z218,'2. LRAMVA Threshold'!$B$42:$Q$53,8,FALSE)</f>
        <v>737479</v>
      </c>
      <c r="AA379" s="392">
        <f>HLOOKUP(AA218,'2. LRAMVA Threshold'!$B$42:$Q$53,8,FALSE)</f>
        <v>6039</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758"/>
      <c r="Q380" s="758"/>
      <c r="R380" s="758"/>
      <c r="S380" s="759"/>
      <c r="T380" s="759"/>
      <c r="U380" s="759"/>
      <c r="V380" s="759"/>
      <c r="W380" s="758"/>
      <c r="X380" s="758"/>
      <c r="Y380" s="435"/>
      <c r="Z380" s="435"/>
      <c r="AA380" s="435"/>
      <c r="AB380" s="435"/>
      <c r="AC380" s="435"/>
      <c r="AD380" s="435"/>
      <c r="AE380" s="435"/>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754"/>
      <c r="T381" s="754"/>
      <c r="U381" s="754"/>
      <c r="V381" s="754"/>
      <c r="W381" s="340"/>
      <c r="X381" s="340"/>
      <c r="Y381" s="341">
        <f>HLOOKUP(Y$35,'3.  Distribution Rates'!$C$122:$P$133,8,FALSE)</f>
        <v>1.12E-2</v>
      </c>
      <c r="Z381" s="341">
        <f>HLOOKUP(Z$35,'3.  Distribution Rates'!$C$122:$P$133,8,FALSE)</f>
        <v>9.7000000000000003E-3</v>
      </c>
      <c r="AA381" s="341">
        <f>HLOOKUP(AA$35,'3.  Distribution Rates'!$C$122:$P$133,8,FALSE)</f>
        <v>2.2021999999999999</v>
      </c>
      <c r="AB381" s="341">
        <f>HLOOKUP(AB$35,'3.  Distribution Rates'!$C$122:$P$133,8,FALSE)</f>
        <v>8.5000000000000006E-3</v>
      </c>
      <c r="AC381" s="341">
        <f>HLOOKUP(AC$35,'3.  Distribution Rates'!$C$122:$P$133,8,FALSE)</f>
        <v>12.4778</v>
      </c>
      <c r="AD381" s="341">
        <f>HLOOKUP(AD$35,'3.  Distribution Rates'!$C$122:$P$133,8,FALSE)</f>
        <v>8.0363000000000007</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340"/>
      <c r="Q382" s="340"/>
      <c r="R382" s="340"/>
      <c r="S382" s="514"/>
      <c r="T382" s="514"/>
      <c r="U382" s="514"/>
      <c r="V382" s="514"/>
      <c r="W382" s="340"/>
      <c r="X382" s="340"/>
      <c r="Y382" s="378">
        <f>'4.  2011-2014 LRAM'!Y139*Y381</f>
        <v>6374.8514445501287</v>
      </c>
      <c r="Z382" s="378">
        <f>'4.  2011-2014 LRAM'!Z139*Z381</f>
        <v>4091.66581807797</v>
      </c>
      <c r="AA382" s="378">
        <f>'4.  2011-2014 LRAM'!AA139*AA381</f>
        <v>192.61544457185312</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5">
        <f t="shared" ref="AM382:AM387" si="1126">SUM(Y382:AL382)</f>
        <v>10659.132707199951</v>
      </c>
    </row>
    <row r="383" spans="1:42">
      <c r="B383" s="324" t="s">
        <v>278</v>
      </c>
      <c r="C383" s="345"/>
      <c r="D383" s="309"/>
      <c r="E383" s="279"/>
      <c r="F383" s="279"/>
      <c r="G383" s="279"/>
      <c r="H383" s="279"/>
      <c r="I383" s="279"/>
      <c r="J383" s="279"/>
      <c r="K383" s="279"/>
      <c r="L383" s="279"/>
      <c r="M383" s="279"/>
      <c r="N383" s="279"/>
      <c r="O383" s="291"/>
      <c r="P383" s="340"/>
      <c r="Q383" s="340"/>
      <c r="R383" s="340"/>
      <c r="S383" s="514"/>
      <c r="T383" s="514"/>
      <c r="U383" s="514"/>
      <c r="V383" s="514"/>
      <c r="W383" s="340"/>
      <c r="X383" s="340"/>
      <c r="Y383" s="378">
        <f>'4.  2011-2014 LRAM'!Y268*Y381</f>
        <v>3219.147617354618</v>
      </c>
      <c r="Z383" s="378">
        <f>'4.  2011-2014 LRAM'!Z268*Z381</f>
        <v>4628.1106150467094</v>
      </c>
      <c r="AA383" s="378">
        <f>'4.  2011-2014 LRAM'!AA268*AA381</f>
        <v>216.33009150571277</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5">
        <f t="shared" si="1126"/>
        <v>8063.5883239070399</v>
      </c>
    </row>
    <row r="384" spans="1:42">
      <c r="B384" s="324" t="s">
        <v>279</v>
      </c>
      <c r="C384" s="345"/>
      <c r="D384" s="309"/>
      <c r="E384" s="279"/>
      <c r="F384" s="279"/>
      <c r="G384" s="279"/>
      <c r="H384" s="279"/>
      <c r="I384" s="279"/>
      <c r="J384" s="279"/>
      <c r="K384" s="279"/>
      <c r="L384" s="279"/>
      <c r="M384" s="279"/>
      <c r="N384" s="279"/>
      <c r="O384" s="291"/>
      <c r="P384" s="340"/>
      <c r="Q384" s="340"/>
      <c r="R384" s="340"/>
      <c r="S384" s="514"/>
      <c r="T384" s="514"/>
      <c r="U384" s="514"/>
      <c r="V384" s="514"/>
      <c r="W384" s="340"/>
      <c r="X384" s="340"/>
      <c r="Y384" s="378">
        <f>'4.  2011-2014 LRAM'!Y397*Y381</f>
        <v>1848.5794910486475</v>
      </c>
      <c r="Z384" s="378">
        <f>'4.  2011-2014 LRAM'!Z397*Z381</f>
        <v>2381.632389425256</v>
      </c>
      <c r="AA384" s="378">
        <f>'4.  2011-2014 LRAM'!AA397*AA381</f>
        <v>869.74168828391782</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5">
        <f t="shared" si="1126"/>
        <v>5099.9535687578218</v>
      </c>
    </row>
    <row r="385" spans="2:39">
      <c r="B385" s="324" t="s">
        <v>280</v>
      </c>
      <c r="C385" s="345"/>
      <c r="D385" s="309"/>
      <c r="E385" s="279"/>
      <c r="F385" s="279"/>
      <c r="G385" s="279"/>
      <c r="H385" s="279"/>
      <c r="I385" s="279"/>
      <c r="J385" s="279"/>
      <c r="K385" s="279"/>
      <c r="L385" s="279"/>
      <c r="M385" s="279"/>
      <c r="N385" s="279"/>
      <c r="O385" s="291"/>
      <c r="P385" s="340"/>
      <c r="Q385" s="340"/>
      <c r="R385" s="340"/>
      <c r="S385" s="514"/>
      <c r="T385" s="514"/>
      <c r="U385" s="514"/>
      <c r="V385" s="514"/>
      <c r="W385" s="340"/>
      <c r="X385" s="340"/>
      <c r="Y385" s="378">
        <f>'4.  2011-2014 LRAM'!Y527*Y381</f>
        <v>4755.6612012301694</v>
      </c>
      <c r="Z385" s="378">
        <f>'4.  2011-2014 LRAM'!Z527*Z381</f>
        <v>5965.0602578891467</v>
      </c>
      <c r="AA385" s="378">
        <f>'4.  2011-2014 LRAM'!AA527*AA381</f>
        <v>3292.1487406084584</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5">
        <f t="shared" si="1126"/>
        <v>14012.870199727773</v>
      </c>
    </row>
    <row r="386" spans="2:39">
      <c r="B386" s="324" t="s">
        <v>281</v>
      </c>
      <c r="C386" s="345"/>
      <c r="D386" s="309"/>
      <c r="E386" s="279"/>
      <c r="F386" s="279"/>
      <c r="G386" s="279"/>
      <c r="H386" s="279"/>
      <c r="I386" s="279"/>
      <c r="J386" s="279"/>
      <c r="K386" s="279"/>
      <c r="L386" s="279"/>
      <c r="M386" s="279"/>
      <c r="N386" s="279"/>
      <c r="O386" s="291"/>
      <c r="P386" s="340"/>
      <c r="Q386" s="340"/>
      <c r="R386" s="340"/>
      <c r="S386" s="514"/>
      <c r="T386" s="514"/>
      <c r="U386" s="514"/>
      <c r="V386" s="514"/>
      <c r="W386" s="340"/>
      <c r="X386" s="340"/>
      <c r="Y386" s="378">
        <f t="shared" ref="Y386:AL386" si="1127">Y208*Y381</f>
        <v>10407.3424</v>
      </c>
      <c r="Z386" s="378">
        <f t="shared" si="1127"/>
        <v>5841.4155120834412</v>
      </c>
      <c r="AA386" s="378">
        <f t="shared" si="1127"/>
        <v>3460.1485681736031</v>
      </c>
      <c r="AB386" s="378">
        <f t="shared" si="1127"/>
        <v>0</v>
      </c>
      <c r="AC386" s="378">
        <f t="shared" si="1127"/>
        <v>0</v>
      </c>
      <c r="AD386" s="378">
        <f t="shared" si="1127"/>
        <v>6934.8272926924919</v>
      </c>
      <c r="AE386" s="378">
        <f t="shared" si="1127"/>
        <v>0</v>
      </c>
      <c r="AF386" s="378">
        <f t="shared" si="1127"/>
        <v>0</v>
      </c>
      <c r="AG386" s="378">
        <f t="shared" si="1127"/>
        <v>0</v>
      </c>
      <c r="AH386" s="378">
        <f t="shared" si="1127"/>
        <v>0</v>
      </c>
      <c r="AI386" s="378">
        <f t="shared" si="1127"/>
        <v>0</v>
      </c>
      <c r="AJ386" s="378">
        <f t="shared" si="1127"/>
        <v>0</v>
      </c>
      <c r="AK386" s="378">
        <f t="shared" si="1127"/>
        <v>0</v>
      </c>
      <c r="AL386" s="378">
        <f t="shared" si="1127"/>
        <v>0</v>
      </c>
      <c r="AM386" s="625">
        <f t="shared" si="1126"/>
        <v>26643.733772949534</v>
      </c>
    </row>
    <row r="387" spans="2:39">
      <c r="B387" s="324" t="s">
        <v>290</v>
      </c>
      <c r="C387" s="345"/>
      <c r="D387" s="309"/>
      <c r="E387" s="279"/>
      <c r="F387" s="279"/>
      <c r="G387" s="279"/>
      <c r="H387" s="279"/>
      <c r="I387" s="279"/>
      <c r="J387" s="279"/>
      <c r="K387" s="279"/>
      <c r="L387" s="279"/>
      <c r="M387" s="279"/>
      <c r="N387" s="279"/>
      <c r="O387" s="291"/>
      <c r="P387" s="340"/>
      <c r="Q387" s="340"/>
      <c r="R387" s="340"/>
      <c r="S387" s="514"/>
      <c r="T387" s="514"/>
      <c r="U387" s="514"/>
      <c r="V387" s="514"/>
      <c r="W387" s="340"/>
      <c r="X387" s="340"/>
      <c r="Y387" s="378">
        <f>Y378*Y381</f>
        <v>21868.806400000001</v>
      </c>
      <c r="Z387" s="378">
        <f t="shared" ref="Z387:AL387" si="1128">Z378*Z381</f>
        <v>3525.4784350463333</v>
      </c>
      <c r="AA387" s="378">
        <f t="shared" si="1128"/>
        <v>359.75038713921811</v>
      </c>
      <c r="AB387" s="378">
        <f t="shared" si="1128"/>
        <v>0</v>
      </c>
      <c r="AC387" s="378">
        <f t="shared" si="1128"/>
        <v>0</v>
      </c>
      <c r="AD387" s="378">
        <f t="shared" si="1128"/>
        <v>3791.3329758540826</v>
      </c>
      <c r="AE387" s="378">
        <f t="shared" si="1128"/>
        <v>0</v>
      </c>
      <c r="AF387" s="378">
        <f t="shared" si="1128"/>
        <v>0</v>
      </c>
      <c r="AG387" s="378">
        <f t="shared" si="1128"/>
        <v>0</v>
      </c>
      <c r="AH387" s="378">
        <f t="shared" si="1128"/>
        <v>0</v>
      </c>
      <c r="AI387" s="378">
        <f t="shared" si="1128"/>
        <v>0</v>
      </c>
      <c r="AJ387" s="378">
        <f t="shared" si="1128"/>
        <v>0</v>
      </c>
      <c r="AK387" s="378">
        <f t="shared" si="1128"/>
        <v>0</v>
      </c>
      <c r="AL387" s="378">
        <f t="shared" si="1128"/>
        <v>0</v>
      </c>
      <c r="AM387" s="625">
        <f t="shared" si="1126"/>
        <v>29545.368198039636</v>
      </c>
    </row>
    <row r="388" spans="2:39" ht="15.75">
      <c r="B388" s="349" t="s">
        <v>282</v>
      </c>
      <c r="C388" s="345"/>
      <c r="D388" s="336"/>
      <c r="E388" s="334"/>
      <c r="F388" s="334"/>
      <c r="G388" s="334"/>
      <c r="H388" s="334"/>
      <c r="I388" s="334"/>
      <c r="J388" s="334"/>
      <c r="K388" s="334"/>
      <c r="L388" s="334"/>
      <c r="M388" s="334"/>
      <c r="N388" s="334"/>
      <c r="O388" s="300"/>
      <c r="P388" s="376"/>
      <c r="Q388" s="376"/>
      <c r="R388" s="376"/>
      <c r="S388" s="760"/>
      <c r="T388" s="760"/>
      <c r="U388" s="760"/>
      <c r="V388" s="760"/>
      <c r="W388" s="376"/>
      <c r="X388" s="376"/>
      <c r="Y388" s="346">
        <f>SUM(Y382:Y387)</f>
        <v>48474.388554183563</v>
      </c>
      <c r="Z388" s="346">
        <f t="shared" ref="Z388:AE388" si="1129">SUM(Z382:Z387)</f>
        <v>26433.363027568859</v>
      </c>
      <c r="AA388" s="346">
        <f t="shared" si="1129"/>
        <v>8390.7349202827627</v>
      </c>
      <c r="AB388" s="346">
        <f t="shared" si="1129"/>
        <v>0</v>
      </c>
      <c r="AC388" s="346">
        <f t="shared" si="1129"/>
        <v>0</v>
      </c>
      <c r="AD388" s="346">
        <f t="shared" si="1129"/>
        <v>10726.160268546575</v>
      </c>
      <c r="AE388" s="346">
        <f t="shared" si="1129"/>
        <v>0</v>
      </c>
      <c r="AF388" s="346">
        <f>SUM(AF382:AF387)</f>
        <v>0</v>
      </c>
      <c r="AG388" s="346">
        <f t="shared" ref="AG388:AL388" si="1130">SUM(AG382:AG387)</f>
        <v>0</v>
      </c>
      <c r="AH388" s="346">
        <f t="shared" si="1130"/>
        <v>0</v>
      </c>
      <c r="AI388" s="346">
        <f t="shared" si="1130"/>
        <v>0</v>
      </c>
      <c r="AJ388" s="346">
        <f t="shared" si="1130"/>
        <v>0</v>
      </c>
      <c r="AK388" s="346">
        <f t="shared" si="1130"/>
        <v>0</v>
      </c>
      <c r="AL388" s="346">
        <f t="shared" si="1130"/>
        <v>0</v>
      </c>
      <c r="AM388" s="407">
        <f>SUM(AM382:AM387)</f>
        <v>94024.646770581749</v>
      </c>
    </row>
    <row r="389" spans="2:39" ht="15.75">
      <c r="B389" s="349" t="s">
        <v>283</v>
      </c>
      <c r="C389" s="345"/>
      <c r="D389" s="350"/>
      <c r="E389" s="334"/>
      <c r="F389" s="334"/>
      <c r="G389" s="334"/>
      <c r="H389" s="334"/>
      <c r="I389" s="334"/>
      <c r="J389" s="334"/>
      <c r="K389" s="334"/>
      <c r="L389" s="334"/>
      <c r="M389" s="334"/>
      <c r="N389" s="334"/>
      <c r="O389" s="300"/>
      <c r="P389" s="376"/>
      <c r="Q389" s="376"/>
      <c r="R389" s="376"/>
      <c r="S389" s="760"/>
      <c r="T389" s="760"/>
      <c r="U389" s="760"/>
      <c r="V389" s="760"/>
      <c r="W389" s="376"/>
      <c r="X389" s="376"/>
      <c r="Y389" s="347">
        <f>Y379*Y381</f>
        <v>19784.475200000001</v>
      </c>
      <c r="Z389" s="347">
        <f t="shared" ref="Z389:AE389" si="1131">Z379*Z381</f>
        <v>7153.5463</v>
      </c>
      <c r="AA389" s="347">
        <f t="shared" si="1131"/>
        <v>13299.085799999999</v>
      </c>
      <c r="AB389" s="347">
        <f t="shared" si="1131"/>
        <v>0</v>
      </c>
      <c r="AC389" s="347">
        <f t="shared" si="1131"/>
        <v>0</v>
      </c>
      <c r="AD389" s="347">
        <f t="shared" si="1131"/>
        <v>0</v>
      </c>
      <c r="AE389" s="347">
        <f t="shared" si="1131"/>
        <v>0</v>
      </c>
      <c r="AF389" s="347">
        <f>AF379*AF381</f>
        <v>0</v>
      </c>
      <c r="AG389" s="347">
        <f t="shared" ref="AG389:AL389" si="1132">AG379*AG381</f>
        <v>0</v>
      </c>
      <c r="AH389" s="347">
        <f t="shared" si="1132"/>
        <v>0</v>
      </c>
      <c r="AI389" s="347">
        <f t="shared" si="1132"/>
        <v>0</v>
      </c>
      <c r="AJ389" s="347">
        <f t="shared" si="1132"/>
        <v>0</v>
      </c>
      <c r="AK389" s="347">
        <f t="shared" si="1132"/>
        <v>0</v>
      </c>
      <c r="AL389" s="347">
        <f t="shared" si="1132"/>
        <v>0</v>
      </c>
      <c r="AM389" s="407">
        <f>SUM(Y389:AL389)</f>
        <v>40237.107300000003</v>
      </c>
    </row>
    <row r="390" spans="2:39" ht="15.75">
      <c r="B390" s="349" t="s">
        <v>284</v>
      </c>
      <c r="C390" s="345"/>
      <c r="D390" s="350"/>
      <c r="E390" s="334"/>
      <c r="F390" s="334"/>
      <c r="G390" s="334"/>
      <c r="H390" s="334"/>
      <c r="I390" s="334"/>
      <c r="J390" s="334"/>
      <c r="K390" s="334"/>
      <c r="L390" s="334"/>
      <c r="M390" s="334"/>
      <c r="N390" s="334"/>
      <c r="O390" s="300"/>
      <c r="P390" s="376"/>
      <c r="Q390" s="376"/>
      <c r="R390" s="376"/>
      <c r="S390" s="761"/>
      <c r="T390" s="761"/>
      <c r="U390" s="761"/>
      <c r="V390" s="761"/>
      <c r="W390" s="376"/>
      <c r="X390" s="376"/>
      <c r="Y390" s="351"/>
      <c r="Z390" s="351"/>
      <c r="AA390" s="351"/>
      <c r="AB390" s="351"/>
      <c r="AC390" s="351"/>
      <c r="AD390" s="351"/>
      <c r="AE390" s="351"/>
      <c r="AF390" s="351"/>
      <c r="AG390" s="351"/>
      <c r="AH390" s="351"/>
      <c r="AI390" s="351"/>
      <c r="AJ390" s="351"/>
      <c r="AK390" s="351"/>
      <c r="AL390" s="351"/>
      <c r="AM390" s="407">
        <f>AM388-AM389</f>
        <v>53787.539470581745</v>
      </c>
    </row>
    <row r="391" spans="2:39">
      <c r="B391" s="324"/>
      <c r="C391" s="350"/>
      <c r="D391" s="350"/>
      <c r="E391" s="334"/>
      <c r="F391" s="334"/>
      <c r="G391" s="334"/>
      <c r="H391" s="334"/>
      <c r="I391" s="334"/>
      <c r="J391" s="334"/>
      <c r="K391" s="334"/>
      <c r="L391" s="334"/>
      <c r="M391" s="334"/>
      <c r="N391" s="334"/>
      <c r="O391" s="300"/>
      <c r="P391" s="376"/>
      <c r="Q391" s="376"/>
      <c r="R391" s="376"/>
      <c r="S391" s="761"/>
      <c r="T391" s="300"/>
      <c r="U391" s="761"/>
      <c r="V391" s="761"/>
      <c r="W391" s="376"/>
      <c r="X391" s="376"/>
      <c r="Y391" s="352"/>
      <c r="Z391" s="352"/>
      <c r="AA391" s="352"/>
      <c r="AB391" s="352"/>
      <c r="AC391" s="352"/>
      <c r="AD391" s="352"/>
      <c r="AE391" s="352"/>
      <c r="AF391" s="352"/>
      <c r="AG391" s="352"/>
      <c r="AH391" s="352"/>
      <c r="AI391" s="352"/>
      <c r="AJ391" s="352"/>
      <c r="AK391" s="352"/>
      <c r="AL391" s="352"/>
      <c r="AM391" s="348"/>
    </row>
    <row r="392" spans="2:39">
      <c r="B392" s="438" t="s">
        <v>285</v>
      </c>
      <c r="C392" s="304"/>
      <c r="D392" s="279"/>
      <c r="E392" s="279"/>
      <c r="F392" s="279"/>
      <c r="G392" s="279"/>
      <c r="H392" s="279"/>
      <c r="I392" s="279"/>
      <c r="J392" s="279"/>
      <c r="K392" s="279"/>
      <c r="L392" s="279"/>
      <c r="M392" s="279"/>
      <c r="N392" s="279"/>
      <c r="O392" s="357"/>
      <c r="P392" s="340"/>
      <c r="Q392" s="340"/>
      <c r="R392" s="340"/>
      <c r="S392" s="291"/>
      <c r="T392" s="514"/>
      <c r="U392" s="514"/>
      <c r="V392" s="340"/>
      <c r="W392" s="340"/>
      <c r="X392" s="514"/>
      <c r="Y392" s="291">
        <f>SUMPRODUCT(E221:E376,Y221:Y376)</f>
        <v>1952572</v>
      </c>
      <c r="Z392" s="291">
        <f>SUMPRODUCT(E221:E376,Z221:Z376)</f>
        <v>363450.98651037831</v>
      </c>
      <c r="AA392" s="291">
        <f t="shared" ref="AA392:AL392" si="1133">IF(AA219="kw",SUMPRODUCT($N$221:$N$376,$P$221:$P$376,AA221:AA376),SUMPRODUCT($E$221:$E$376,AA221:AA376))</f>
        <v>163.35954370139774</v>
      </c>
      <c r="AB392" s="291">
        <f t="shared" si="1133"/>
        <v>0</v>
      </c>
      <c r="AC392" s="291">
        <f t="shared" si="1133"/>
        <v>0</v>
      </c>
      <c r="AD392" s="291">
        <f t="shared" si="1133"/>
        <v>471.77593866009011</v>
      </c>
      <c r="AE392" s="291">
        <f t="shared" si="1133"/>
        <v>0</v>
      </c>
      <c r="AF392" s="291">
        <f t="shared" si="1133"/>
        <v>0</v>
      </c>
      <c r="AG392" s="291">
        <f t="shared" si="1133"/>
        <v>0</v>
      </c>
      <c r="AH392" s="291">
        <f t="shared" si="1133"/>
        <v>0</v>
      </c>
      <c r="AI392" s="291">
        <f t="shared" si="1133"/>
        <v>0</v>
      </c>
      <c r="AJ392" s="291">
        <f t="shared" si="1133"/>
        <v>0</v>
      </c>
      <c r="AK392" s="291">
        <f t="shared" si="1133"/>
        <v>0</v>
      </c>
      <c r="AL392" s="291">
        <f t="shared" si="1133"/>
        <v>0</v>
      </c>
      <c r="AM392" s="348"/>
    </row>
    <row r="393" spans="2:39">
      <c r="B393" s="438" t="s">
        <v>286</v>
      </c>
      <c r="C393" s="304"/>
      <c r="D393" s="279"/>
      <c r="E393" s="279"/>
      <c r="F393" s="279"/>
      <c r="G393" s="279"/>
      <c r="H393" s="279"/>
      <c r="I393" s="279"/>
      <c r="J393" s="279"/>
      <c r="K393" s="279"/>
      <c r="L393" s="279"/>
      <c r="M393" s="279"/>
      <c r="N393" s="279"/>
      <c r="O393" s="357"/>
      <c r="P393" s="340"/>
      <c r="Q393" s="340"/>
      <c r="R393" s="340"/>
      <c r="S393" s="291"/>
      <c r="T393" s="514"/>
      <c r="U393" s="514"/>
      <c r="V393" s="340"/>
      <c r="W393" s="340"/>
      <c r="X393" s="514"/>
      <c r="Y393" s="291">
        <f>SUMPRODUCT(F221:F376,Y221:Y376)</f>
        <v>1952572</v>
      </c>
      <c r="Z393" s="291">
        <f>SUMPRODUCT(F221:F376,Z221:Z376)</f>
        <v>362687.98651037831</v>
      </c>
      <c r="AA393" s="291">
        <f t="shared" ref="AA393:AL393" si="1134">IF(AA219="kw",SUMPRODUCT($N$221:$N$376,$Q$221:$Q$376,AA221:AA376),SUMPRODUCT($F$221:$F$376,AA221:AA376))</f>
        <v>163.35954370139774</v>
      </c>
      <c r="AB393" s="291">
        <f t="shared" si="1134"/>
        <v>0</v>
      </c>
      <c r="AC393" s="291">
        <f t="shared" si="1134"/>
        <v>0</v>
      </c>
      <c r="AD393" s="291">
        <f t="shared" si="1134"/>
        <v>471.77593866009011</v>
      </c>
      <c r="AE393" s="291">
        <f t="shared" si="1134"/>
        <v>0</v>
      </c>
      <c r="AF393" s="291">
        <f t="shared" si="1134"/>
        <v>0</v>
      </c>
      <c r="AG393" s="291">
        <f t="shared" si="1134"/>
        <v>0</v>
      </c>
      <c r="AH393" s="291">
        <f t="shared" si="1134"/>
        <v>0</v>
      </c>
      <c r="AI393" s="291">
        <f t="shared" si="1134"/>
        <v>0</v>
      </c>
      <c r="AJ393" s="291">
        <f t="shared" si="1134"/>
        <v>0</v>
      </c>
      <c r="AK393" s="291">
        <f t="shared" si="1134"/>
        <v>0</v>
      </c>
      <c r="AL393" s="291">
        <f t="shared" si="1134"/>
        <v>0</v>
      </c>
      <c r="AM393" s="337"/>
    </row>
    <row r="394" spans="2:39">
      <c r="B394" s="438" t="s">
        <v>287</v>
      </c>
      <c r="C394" s="304"/>
      <c r="D394" s="279"/>
      <c r="E394" s="279"/>
      <c r="F394" s="279"/>
      <c r="G394" s="279"/>
      <c r="H394" s="279"/>
      <c r="I394" s="279"/>
      <c r="J394" s="279"/>
      <c r="K394" s="279"/>
      <c r="L394" s="279"/>
      <c r="M394" s="279"/>
      <c r="N394" s="279"/>
      <c r="O394" s="357"/>
      <c r="P394" s="340"/>
      <c r="Q394" s="340"/>
      <c r="R394" s="340"/>
      <c r="S394" s="291"/>
      <c r="T394" s="514"/>
      <c r="U394" s="514"/>
      <c r="V394" s="340"/>
      <c r="W394" s="340"/>
      <c r="X394" s="514"/>
      <c r="Y394" s="291">
        <f>SUMPRODUCT(G221:G376,Y221:Y376)</f>
        <v>1952572</v>
      </c>
      <c r="Z394" s="291">
        <f>SUMPRODUCT(G221:G376,Z221:Z376)</f>
        <v>358303.98651037831</v>
      </c>
      <c r="AA394" s="291">
        <f t="shared" ref="AA394:AL394" si="1135">IF(AA219="kw",SUMPRODUCT($N$221:$N$376,$R$221:$R$376,AA221:AA376),SUMPRODUCT($G$221:$G$376,AA221:AA376))</f>
        <v>163.35954370139774</v>
      </c>
      <c r="AB394" s="291">
        <f t="shared" si="1135"/>
        <v>0</v>
      </c>
      <c r="AC394" s="291">
        <f t="shared" si="1135"/>
        <v>0</v>
      </c>
      <c r="AD394" s="291">
        <f t="shared" si="1135"/>
        <v>471.77593866009011</v>
      </c>
      <c r="AE394" s="291">
        <f t="shared" si="1135"/>
        <v>0</v>
      </c>
      <c r="AF394" s="291">
        <f t="shared" si="1135"/>
        <v>0</v>
      </c>
      <c r="AG394" s="291">
        <f t="shared" si="1135"/>
        <v>0</v>
      </c>
      <c r="AH394" s="291">
        <f t="shared" si="1135"/>
        <v>0</v>
      </c>
      <c r="AI394" s="291">
        <f t="shared" si="1135"/>
        <v>0</v>
      </c>
      <c r="AJ394" s="291">
        <f t="shared" si="1135"/>
        <v>0</v>
      </c>
      <c r="AK394" s="291">
        <f t="shared" si="1135"/>
        <v>0</v>
      </c>
      <c r="AL394" s="291">
        <f t="shared" si="1135"/>
        <v>0</v>
      </c>
      <c r="AM394" s="337"/>
    </row>
    <row r="395" spans="2:39">
      <c r="B395" s="439" t="s">
        <v>288</v>
      </c>
      <c r="C395" s="364"/>
      <c r="D395" s="384"/>
      <c r="E395" s="384"/>
      <c r="F395" s="384"/>
      <c r="G395" s="384"/>
      <c r="H395" s="384"/>
      <c r="I395" s="384"/>
      <c r="J395" s="384"/>
      <c r="K395" s="384"/>
      <c r="L395" s="384"/>
      <c r="M395" s="384"/>
      <c r="N395" s="384"/>
      <c r="O395" s="383"/>
      <c r="P395" s="762"/>
      <c r="Q395" s="762"/>
      <c r="R395" s="762"/>
      <c r="S395" s="326"/>
      <c r="T395" s="763"/>
      <c r="U395" s="763"/>
      <c r="V395" s="762"/>
      <c r="W395" s="762"/>
      <c r="X395" s="763"/>
      <c r="Y395" s="326">
        <f>SUMPRODUCT(H221:H376,Y221:Y376)</f>
        <v>1952572</v>
      </c>
      <c r="Z395" s="326">
        <f>SUMPRODUCT(H221:H376,Z221:Z376)</f>
        <v>353583.98651037831</v>
      </c>
      <c r="AA395" s="326">
        <f t="shared" ref="AA395:AL395" si="1136">IF(AA219="kw",SUMPRODUCT($N$221:$N$376,$S$221:$S$376,AA221:AA376),SUMPRODUCT($H$221:$H$376,AA221:AA376))</f>
        <v>163.35954370139774</v>
      </c>
      <c r="AB395" s="326">
        <f t="shared" si="1136"/>
        <v>0</v>
      </c>
      <c r="AC395" s="326">
        <f t="shared" si="1136"/>
        <v>0</v>
      </c>
      <c r="AD395" s="326">
        <f t="shared" si="1136"/>
        <v>471.77593866009011</v>
      </c>
      <c r="AE395" s="326">
        <f t="shared" si="1136"/>
        <v>0</v>
      </c>
      <c r="AF395" s="326">
        <f t="shared" si="1136"/>
        <v>0</v>
      </c>
      <c r="AG395" s="326">
        <f t="shared" si="1136"/>
        <v>0</v>
      </c>
      <c r="AH395" s="326">
        <f t="shared" si="1136"/>
        <v>0</v>
      </c>
      <c r="AI395" s="326">
        <f t="shared" si="1136"/>
        <v>0</v>
      </c>
      <c r="AJ395" s="326">
        <f t="shared" si="1136"/>
        <v>0</v>
      </c>
      <c r="AK395" s="326">
        <f t="shared" si="1136"/>
        <v>0</v>
      </c>
      <c r="AL395" s="326">
        <f t="shared" si="1136"/>
        <v>0</v>
      </c>
      <c r="AM395" s="386"/>
    </row>
    <row r="396" spans="2:39" ht="21" customHeight="1">
      <c r="B396" s="368" t="s">
        <v>587</v>
      </c>
      <c r="C396" s="387"/>
      <c r="D396" s="388"/>
      <c r="E396" s="388"/>
      <c r="F396" s="388"/>
      <c r="G396" s="388"/>
      <c r="H396" s="388"/>
      <c r="I396" s="388"/>
      <c r="J396" s="388"/>
      <c r="K396" s="388"/>
      <c r="L396" s="388"/>
      <c r="M396" s="388"/>
      <c r="N396" s="388"/>
      <c r="O396" s="755"/>
      <c r="P396" s="755"/>
      <c r="Q396" s="755"/>
      <c r="R396" s="755"/>
      <c r="S396" s="764"/>
      <c r="T396" s="765"/>
      <c r="U396" s="755"/>
      <c r="V396" s="755"/>
      <c r="W396" s="755"/>
      <c r="X396" s="755"/>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6" t="s">
        <v>526</v>
      </c>
      <c r="E399" s="253"/>
      <c r="F399" s="588"/>
      <c r="G399" s="253"/>
      <c r="H399" s="253"/>
      <c r="I399" s="253"/>
      <c r="J399" s="253"/>
      <c r="K399" s="253"/>
      <c r="L399" s="253"/>
      <c r="M399" s="253"/>
      <c r="N399" s="253"/>
      <c r="O399" s="267"/>
      <c r="P399" s="255"/>
      <c r="Q399" s="255"/>
      <c r="R399" s="255"/>
      <c r="S399" s="255"/>
      <c r="T399" s="255"/>
      <c r="U399" s="255"/>
      <c r="V399" s="255"/>
      <c r="W399" s="255"/>
      <c r="X399" s="255"/>
      <c r="Y399" s="270"/>
      <c r="Z399" s="267"/>
      <c r="AA399" s="267"/>
      <c r="AB399" s="267"/>
      <c r="AC399" s="267"/>
      <c r="AD399" s="267"/>
      <c r="AE399" s="267"/>
      <c r="AF399" s="267"/>
      <c r="AG399" s="267"/>
      <c r="AH399" s="267"/>
      <c r="AI399" s="267"/>
      <c r="AJ399" s="267"/>
      <c r="AK399" s="267"/>
      <c r="AL399" s="267"/>
      <c r="AM399" s="282"/>
    </row>
    <row r="400" spans="2:39" ht="33.75" customHeight="1">
      <c r="B400" s="823" t="s">
        <v>211</v>
      </c>
      <c r="C400" s="825" t="s">
        <v>33</v>
      </c>
      <c r="D400" s="284" t="s">
        <v>422</v>
      </c>
      <c r="E400" s="827" t="s">
        <v>209</v>
      </c>
      <c r="F400" s="828"/>
      <c r="G400" s="828"/>
      <c r="H400" s="828"/>
      <c r="I400" s="828"/>
      <c r="J400" s="828"/>
      <c r="K400" s="828"/>
      <c r="L400" s="828"/>
      <c r="M400" s="829"/>
      <c r="N400" s="833" t="s">
        <v>213</v>
      </c>
      <c r="O400" s="284" t="s">
        <v>423</v>
      </c>
      <c r="P400" s="827" t="s">
        <v>212</v>
      </c>
      <c r="Q400" s="828"/>
      <c r="R400" s="828"/>
      <c r="S400" s="828"/>
      <c r="T400" s="828"/>
      <c r="U400" s="828"/>
      <c r="V400" s="828"/>
      <c r="W400" s="828"/>
      <c r="X400" s="829"/>
      <c r="Y400" s="830" t="s">
        <v>243</v>
      </c>
      <c r="Z400" s="831"/>
      <c r="AA400" s="831"/>
      <c r="AB400" s="831"/>
      <c r="AC400" s="831"/>
      <c r="AD400" s="831"/>
      <c r="AE400" s="831"/>
      <c r="AF400" s="831"/>
      <c r="AG400" s="831"/>
      <c r="AH400" s="831"/>
      <c r="AI400" s="831"/>
      <c r="AJ400" s="831"/>
      <c r="AK400" s="831"/>
      <c r="AL400" s="831"/>
      <c r="AM400" s="832"/>
    </row>
    <row r="401" spans="1:39" ht="61.5" customHeight="1">
      <c r="B401" s="824"/>
      <c r="C401" s="826"/>
      <c r="D401" s="285">
        <v>2017</v>
      </c>
      <c r="E401" s="285">
        <v>2018</v>
      </c>
      <c r="F401" s="285">
        <v>2019</v>
      </c>
      <c r="G401" s="285">
        <v>2020</v>
      </c>
      <c r="H401" s="285">
        <v>2021</v>
      </c>
      <c r="I401" s="285">
        <v>2022</v>
      </c>
      <c r="J401" s="285">
        <v>2023</v>
      </c>
      <c r="K401" s="285">
        <v>2024</v>
      </c>
      <c r="L401" s="285">
        <v>2025</v>
      </c>
      <c r="M401" s="285">
        <v>2026</v>
      </c>
      <c r="N401" s="834"/>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to 4,999 kW</v>
      </c>
      <c r="AB401" s="285" t="str">
        <f>'1.  LRAMVA Summary'!G52</f>
        <v>USL</v>
      </c>
      <c r="AC401" s="285" t="str">
        <f>'1.  LRAMVA Summary'!H52</f>
        <v>Sentinel Lighting</v>
      </c>
      <c r="AD401" s="285" t="str">
        <f>'1.  LRAMVA Summary'!I52</f>
        <v>Street Lighting</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0"/>
      <c r="B402" s="522" t="s">
        <v>504</v>
      </c>
      <c r="C402" s="289"/>
      <c r="D402" s="289"/>
      <c r="E402" s="289"/>
      <c r="F402" s="289"/>
      <c r="G402" s="289"/>
      <c r="H402" s="289"/>
      <c r="I402" s="289"/>
      <c r="J402" s="289"/>
      <c r="K402" s="289"/>
      <c r="L402" s="289"/>
      <c r="M402" s="289"/>
      <c r="N402" s="290"/>
      <c r="O402" s="290"/>
      <c r="P402" s="290"/>
      <c r="Q402" s="290"/>
      <c r="R402" s="290"/>
      <c r="S402" s="290"/>
      <c r="T402" s="290"/>
      <c r="U402" s="290"/>
      <c r="V402" s="290"/>
      <c r="W402" s="290"/>
      <c r="X402" s="290"/>
      <c r="Y402" s="291" t="str">
        <f>'1.  LRAMVA Summary'!D53</f>
        <v>kWh</v>
      </c>
      <c r="Z402" s="291" t="str">
        <f>'1.  LRAMVA Summary'!E53</f>
        <v>kWh</v>
      </c>
      <c r="AA402" s="291" t="str">
        <f>'1.  LRAMVA Summary'!F53</f>
        <v>kW</v>
      </c>
      <c r="AB402" s="291" t="str">
        <f>'1.  LRAMVA Summary'!G53</f>
        <v>kWh</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0"/>
      <c r="B403" s="502" t="s">
        <v>497</v>
      </c>
      <c r="C403" s="289"/>
      <c r="D403" s="289"/>
      <c r="E403" s="289"/>
      <c r="F403" s="289"/>
      <c r="G403" s="289"/>
      <c r="H403" s="289"/>
      <c r="I403" s="289"/>
      <c r="J403" s="289"/>
      <c r="K403" s="289"/>
      <c r="L403" s="289"/>
      <c r="M403" s="289"/>
      <c r="N403" s="290"/>
      <c r="O403" s="290"/>
      <c r="P403" s="290"/>
      <c r="Q403" s="290"/>
      <c r="R403" s="290"/>
      <c r="S403" s="290"/>
      <c r="T403" s="290"/>
      <c r="U403" s="290"/>
      <c r="V403" s="290"/>
      <c r="W403" s="290"/>
      <c r="X403" s="290"/>
      <c r="Y403" s="291"/>
      <c r="Z403" s="291"/>
      <c r="AA403" s="291"/>
      <c r="AB403" s="291"/>
      <c r="AC403" s="291"/>
      <c r="AD403" s="291"/>
      <c r="AE403" s="291"/>
      <c r="AF403" s="291"/>
      <c r="AG403" s="291"/>
      <c r="AH403" s="291"/>
      <c r="AI403" s="291"/>
      <c r="AJ403" s="291"/>
      <c r="AK403" s="291"/>
      <c r="AL403" s="291"/>
      <c r="AM403" s="292"/>
    </row>
    <row r="404" spans="1:39" outlineLevel="1">
      <c r="A404" s="530">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0"/>
      <c r="B405" s="431" t="s">
        <v>308</v>
      </c>
      <c r="C405" s="291" t="s">
        <v>163</v>
      </c>
      <c r="D405" s="295"/>
      <c r="E405" s="295"/>
      <c r="F405" s="295"/>
      <c r="G405" s="295"/>
      <c r="H405" s="295"/>
      <c r="I405" s="295"/>
      <c r="J405" s="295"/>
      <c r="K405" s="295"/>
      <c r="L405" s="295"/>
      <c r="M405" s="295"/>
      <c r="N405" s="466"/>
      <c r="O405" s="295"/>
      <c r="P405" s="295"/>
      <c r="Q405" s="295"/>
      <c r="R405" s="295"/>
      <c r="S405" s="295"/>
      <c r="T405" s="295"/>
      <c r="U405" s="295"/>
      <c r="V405" s="295"/>
      <c r="W405" s="295"/>
      <c r="X405" s="295"/>
      <c r="Y405" s="411">
        <f>Y404</f>
        <v>0</v>
      </c>
      <c r="Z405" s="411">
        <f t="shared" ref="Z405" si="1137">Z404</f>
        <v>0</v>
      </c>
      <c r="AA405" s="411">
        <f t="shared" ref="AA405" si="1138">AA404</f>
        <v>0</v>
      </c>
      <c r="AB405" s="411">
        <f t="shared" ref="AB405" si="1139">AB404</f>
        <v>0</v>
      </c>
      <c r="AC405" s="411">
        <f t="shared" ref="AC405" si="1140">AC404</f>
        <v>0</v>
      </c>
      <c r="AD405" s="411">
        <f t="shared" ref="AD405" si="1141">AD404</f>
        <v>0</v>
      </c>
      <c r="AE405" s="411">
        <f t="shared" ref="AE405" si="1142">AE404</f>
        <v>0</v>
      </c>
      <c r="AF405" s="411">
        <f t="shared" ref="AF405" si="1143">AF404</f>
        <v>0</v>
      </c>
      <c r="AG405" s="411">
        <f t="shared" ref="AG405" si="1144">AG404</f>
        <v>0</v>
      </c>
      <c r="AH405" s="411">
        <f t="shared" ref="AH405" si="1145">AH404</f>
        <v>0</v>
      </c>
      <c r="AI405" s="411">
        <f t="shared" ref="AI405" si="1146">AI404</f>
        <v>0</v>
      </c>
      <c r="AJ405" s="411">
        <f t="shared" ref="AJ405" si="1147">AJ404</f>
        <v>0</v>
      </c>
      <c r="AK405" s="411">
        <f t="shared" ref="AK405" si="1148">AK404</f>
        <v>0</v>
      </c>
      <c r="AL405" s="411">
        <f t="shared" ref="AL405" si="1149">AL404</f>
        <v>0</v>
      </c>
      <c r="AM405" s="297"/>
    </row>
    <row r="406" spans="1:39" ht="15.75" outlineLevel="1">
      <c r="A406" s="530"/>
      <c r="B406" s="523"/>
      <c r="C406" s="299"/>
      <c r="D406" s="299"/>
      <c r="E406" s="299"/>
      <c r="F406" s="299"/>
      <c r="G406" s="299"/>
      <c r="H406" s="299"/>
      <c r="I406" s="299"/>
      <c r="J406" s="299"/>
      <c r="K406" s="299"/>
      <c r="L406" s="299"/>
      <c r="M406" s="299"/>
      <c r="N406" s="300"/>
      <c r="O406" s="757"/>
      <c r="P406" s="757"/>
      <c r="Q406" s="757"/>
      <c r="R406" s="757"/>
      <c r="S406" s="757"/>
      <c r="T406" s="757"/>
      <c r="U406" s="757"/>
      <c r="V406" s="757"/>
      <c r="W406" s="757"/>
      <c r="X406" s="757"/>
      <c r="Y406" s="412"/>
      <c r="Z406" s="413"/>
      <c r="AA406" s="413"/>
      <c r="AB406" s="413"/>
      <c r="AC406" s="413"/>
      <c r="AD406" s="413"/>
      <c r="AE406" s="413"/>
      <c r="AF406" s="413"/>
      <c r="AG406" s="413"/>
      <c r="AH406" s="413"/>
      <c r="AI406" s="413"/>
      <c r="AJ406" s="413"/>
      <c r="AK406" s="413"/>
      <c r="AL406" s="413"/>
      <c r="AM406" s="302"/>
    </row>
    <row r="407" spans="1:39" outlineLevel="1">
      <c r="A407" s="530">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0"/>
      <c r="B408" s="431" t="s">
        <v>308</v>
      </c>
      <c r="C408" s="291" t="s">
        <v>163</v>
      </c>
      <c r="D408" s="295"/>
      <c r="E408" s="295"/>
      <c r="F408" s="295"/>
      <c r="G408" s="295"/>
      <c r="H408" s="295"/>
      <c r="I408" s="295"/>
      <c r="J408" s="295"/>
      <c r="K408" s="295"/>
      <c r="L408" s="295"/>
      <c r="M408" s="295"/>
      <c r="N408" s="466"/>
      <c r="O408" s="295"/>
      <c r="P408" s="295"/>
      <c r="Q408" s="295"/>
      <c r="R408" s="295"/>
      <c r="S408" s="295"/>
      <c r="T408" s="295"/>
      <c r="U408" s="295"/>
      <c r="V408" s="295"/>
      <c r="W408" s="295"/>
      <c r="X408" s="295"/>
      <c r="Y408" s="411">
        <f>Y407</f>
        <v>0</v>
      </c>
      <c r="Z408" s="411">
        <f t="shared" ref="Z408" si="1150">Z407</f>
        <v>0</v>
      </c>
      <c r="AA408" s="411">
        <f t="shared" ref="AA408" si="1151">AA407</f>
        <v>0</v>
      </c>
      <c r="AB408" s="411">
        <f t="shared" ref="AB408" si="1152">AB407</f>
        <v>0</v>
      </c>
      <c r="AC408" s="411">
        <f t="shared" ref="AC408" si="1153">AC407</f>
        <v>0</v>
      </c>
      <c r="AD408" s="411">
        <f t="shared" ref="AD408" si="1154">AD407</f>
        <v>0</v>
      </c>
      <c r="AE408" s="411">
        <f t="shared" ref="AE408" si="1155">AE407</f>
        <v>0</v>
      </c>
      <c r="AF408" s="411">
        <f t="shared" ref="AF408" si="1156">AF407</f>
        <v>0</v>
      </c>
      <c r="AG408" s="411">
        <f t="shared" ref="AG408" si="1157">AG407</f>
        <v>0</v>
      </c>
      <c r="AH408" s="411">
        <f t="shared" ref="AH408" si="1158">AH407</f>
        <v>0</v>
      </c>
      <c r="AI408" s="411">
        <f t="shared" ref="AI408" si="1159">AI407</f>
        <v>0</v>
      </c>
      <c r="AJ408" s="411">
        <f t="shared" ref="AJ408" si="1160">AJ407</f>
        <v>0</v>
      </c>
      <c r="AK408" s="411">
        <f t="shared" ref="AK408" si="1161">AK407</f>
        <v>0</v>
      </c>
      <c r="AL408" s="411">
        <f t="shared" ref="AL408" si="1162">AL407</f>
        <v>0</v>
      </c>
      <c r="AM408" s="297"/>
    </row>
    <row r="409" spans="1:39" ht="15.75" outlineLevel="1">
      <c r="A409" s="530"/>
      <c r="B409" s="523"/>
      <c r="C409" s="299"/>
      <c r="D409" s="304"/>
      <c r="E409" s="304"/>
      <c r="F409" s="304"/>
      <c r="G409" s="304"/>
      <c r="H409" s="304"/>
      <c r="I409" s="304"/>
      <c r="J409" s="304"/>
      <c r="K409" s="304"/>
      <c r="L409" s="304"/>
      <c r="M409" s="304"/>
      <c r="N409" s="300"/>
      <c r="O409" s="291"/>
      <c r="P409" s="291"/>
      <c r="Q409" s="291"/>
      <c r="R409" s="291"/>
      <c r="S409" s="291"/>
      <c r="T409" s="291"/>
      <c r="U409" s="291"/>
      <c r="V409" s="291"/>
      <c r="W409" s="291"/>
      <c r="X409" s="291"/>
      <c r="Y409" s="412"/>
      <c r="Z409" s="413"/>
      <c r="AA409" s="413"/>
      <c r="AB409" s="413"/>
      <c r="AC409" s="413"/>
      <c r="AD409" s="413"/>
      <c r="AE409" s="413"/>
      <c r="AF409" s="413"/>
      <c r="AG409" s="413"/>
      <c r="AH409" s="413"/>
      <c r="AI409" s="413"/>
      <c r="AJ409" s="413"/>
      <c r="AK409" s="413"/>
      <c r="AL409" s="413"/>
      <c r="AM409" s="302"/>
    </row>
    <row r="410" spans="1:39" outlineLevel="1">
      <c r="A410" s="530">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0"/>
      <c r="B411" s="431" t="s">
        <v>308</v>
      </c>
      <c r="C411" s="291" t="s">
        <v>163</v>
      </c>
      <c r="D411" s="295"/>
      <c r="E411" s="295"/>
      <c r="F411" s="295"/>
      <c r="G411" s="295"/>
      <c r="H411" s="295"/>
      <c r="I411" s="295"/>
      <c r="J411" s="295"/>
      <c r="K411" s="295"/>
      <c r="L411" s="295"/>
      <c r="M411" s="295"/>
      <c r="N411" s="466"/>
      <c r="O411" s="295"/>
      <c r="P411" s="295"/>
      <c r="Q411" s="295"/>
      <c r="R411" s="295"/>
      <c r="S411" s="295"/>
      <c r="T411" s="295"/>
      <c r="U411" s="295"/>
      <c r="V411" s="295"/>
      <c r="W411" s="295"/>
      <c r="X411" s="295"/>
      <c r="Y411" s="411">
        <f>Y410</f>
        <v>0</v>
      </c>
      <c r="Z411" s="411">
        <f t="shared" ref="Z411" si="1163">Z410</f>
        <v>0</v>
      </c>
      <c r="AA411" s="411">
        <f t="shared" ref="AA411" si="1164">AA410</f>
        <v>0</v>
      </c>
      <c r="AB411" s="411">
        <f t="shared" ref="AB411" si="1165">AB410</f>
        <v>0</v>
      </c>
      <c r="AC411" s="411">
        <f t="shared" ref="AC411" si="1166">AC410</f>
        <v>0</v>
      </c>
      <c r="AD411" s="411">
        <f t="shared" ref="AD411" si="1167">AD410</f>
        <v>0</v>
      </c>
      <c r="AE411" s="411">
        <f t="shared" ref="AE411" si="1168">AE410</f>
        <v>0</v>
      </c>
      <c r="AF411" s="411">
        <f t="shared" ref="AF411" si="1169">AF410</f>
        <v>0</v>
      </c>
      <c r="AG411" s="411">
        <f t="shared" ref="AG411" si="1170">AG410</f>
        <v>0</v>
      </c>
      <c r="AH411" s="411">
        <f t="shared" ref="AH411" si="1171">AH410</f>
        <v>0</v>
      </c>
      <c r="AI411" s="411">
        <f t="shared" ref="AI411" si="1172">AI410</f>
        <v>0</v>
      </c>
      <c r="AJ411" s="411">
        <f t="shared" ref="AJ411" si="1173">AJ410</f>
        <v>0</v>
      </c>
      <c r="AK411" s="411">
        <f t="shared" ref="AK411" si="1174">AK410</f>
        <v>0</v>
      </c>
      <c r="AL411" s="411">
        <f t="shared" ref="AL411" si="1175">AL410</f>
        <v>0</v>
      </c>
      <c r="AM411" s="297"/>
    </row>
    <row r="412" spans="1:39" outlineLevel="1">
      <c r="A412" s="530"/>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0">
        <v>4</v>
      </c>
      <c r="B413" s="518" t="s">
        <v>680</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0"/>
      <c r="B414" s="431" t="s">
        <v>308</v>
      </c>
      <c r="C414" s="291" t="s">
        <v>163</v>
      </c>
      <c r="D414" s="295"/>
      <c r="E414" s="295"/>
      <c r="F414" s="295"/>
      <c r="G414" s="295"/>
      <c r="H414" s="295"/>
      <c r="I414" s="295"/>
      <c r="J414" s="295"/>
      <c r="K414" s="295"/>
      <c r="L414" s="295"/>
      <c r="M414" s="295"/>
      <c r="N414" s="466"/>
      <c r="O414" s="295"/>
      <c r="P414" s="295"/>
      <c r="Q414" s="295"/>
      <c r="R414" s="295"/>
      <c r="S414" s="295"/>
      <c r="T414" s="295"/>
      <c r="U414" s="295"/>
      <c r="V414" s="295"/>
      <c r="W414" s="295"/>
      <c r="X414" s="295"/>
      <c r="Y414" s="411">
        <f>Y413</f>
        <v>0</v>
      </c>
      <c r="Z414" s="411">
        <f t="shared" ref="Z414" si="1176">Z413</f>
        <v>0</v>
      </c>
      <c r="AA414" s="411">
        <f t="shared" ref="AA414" si="1177">AA413</f>
        <v>0</v>
      </c>
      <c r="AB414" s="411">
        <f t="shared" ref="AB414" si="1178">AB413</f>
        <v>0</v>
      </c>
      <c r="AC414" s="411">
        <f t="shared" ref="AC414" si="1179">AC413</f>
        <v>0</v>
      </c>
      <c r="AD414" s="411">
        <f t="shared" ref="AD414" si="1180">AD413</f>
        <v>0</v>
      </c>
      <c r="AE414" s="411">
        <f t="shared" ref="AE414" si="1181">AE413</f>
        <v>0</v>
      </c>
      <c r="AF414" s="411">
        <f t="shared" ref="AF414" si="1182">AF413</f>
        <v>0</v>
      </c>
      <c r="AG414" s="411">
        <f t="shared" ref="AG414" si="1183">AG413</f>
        <v>0</v>
      </c>
      <c r="AH414" s="411">
        <f t="shared" ref="AH414" si="1184">AH413</f>
        <v>0</v>
      </c>
      <c r="AI414" s="411">
        <f t="shared" ref="AI414" si="1185">AI413</f>
        <v>0</v>
      </c>
      <c r="AJ414" s="411">
        <f t="shared" ref="AJ414" si="1186">AJ413</f>
        <v>0</v>
      </c>
      <c r="AK414" s="411">
        <f t="shared" ref="AK414" si="1187">AK413</f>
        <v>0</v>
      </c>
      <c r="AL414" s="411">
        <f t="shared" ref="AL414" si="1188">AL413</f>
        <v>0</v>
      </c>
      <c r="AM414" s="297"/>
    </row>
    <row r="415" spans="1:39" outlineLevel="1">
      <c r="A415" s="530"/>
      <c r="B415" s="431"/>
      <c r="C415" s="305"/>
      <c r="D415" s="304"/>
      <c r="E415" s="304"/>
      <c r="F415" s="304"/>
      <c r="G415" s="304"/>
      <c r="H415" s="304"/>
      <c r="I415" s="304"/>
      <c r="J415" s="304"/>
      <c r="K415" s="304"/>
      <c r="L415" s="304"/>
      <c r="M415" s="304"/>
      <c r="N415" s="291"/>
      <c r="O415" s="291"/>
      <c r="P415" s="291"/>
      <c r="Q415" s="291"/>
      <c r="R415" s="291"/>
      <c r="S415" s="291"/>
      <c r="T415" s="291"/>
      <c r="U415" s="291"/>
      <c r="V415" s="291"/>
      <c r="W415" s="291"/>
      <c r="X415" s="291"/>
      <c r="Y415" s="412"/>
      <c r="Z415" s="412"/>
      <c r="AA415" s="412"/>
      <c r="AB415" s="412"/>
      <c r="AC415" s="412"/>
      <c r="AD415" s="412"/>
      <c r="AE415" s="412"/>
      <c r="AF415" s="412"/>
      <c r="AG415" s="412"/>
      <c r="AH415" s="412"/>
      <c r="AI415" s="412"/>
      <c r="AJ415" s="412"/>
      <c r="AK415" s="412"/>
      <c r="AL415" s="412"/>
      <c r="AM415" s="306"/>
    </row>
    <row r="416" spans="1:39" ht="30" outlineLevel="1">
      <c r="A416" s="530">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0"/>
      <c r="B417" s="431" t="s">
        <v>308</v>
      </c>
      <c r="C417" s="291" t="s">
        <v>163</v>
      </c>
      <c r="D417" s="295"/>
      <c r="E417" s="295"/>
      <c r="F417" s="295"/>
      <c r="G417" s="295"/>
      <c r="H417" s="295"/>
      <c r="I417" s="295"/>
      <c r="J417" s="295"/>
      <c r="K417" s="295"/>
      <c r="L417" s="295"/>
      <c r="M417" s="295"/>
      <c r="N417" s="466"/>
      <c r="O417" s="295"/>
      <c r="P417" s="295"/>
      <c r="Q417" s="295"/>
      <c r="R417" s="295"/>
      <c r="S417" s="295"/>
      <c r="T417" s="295"/>
      <c r="U417" s="295"/>
      <c r="V417" s="295"/>
      <c r="W417" s="295"/>
      <c r="X417" s="295"/>
      <c r="Y417" s="411">
        <f>Y416</f>
        <v>0</v>
      </c>
      <c r="Z417" s="411">
        <f t="shared" ref="Z417" si="1189">Z416</f>
        <v>0</v>
      </c>
      <c r="AA417" s="411">
        <f t="shared" ref="AA417" si="1190">AA416</f>
        <v>0</v>
      </c>
      <c r="AB417" s="411">
        <f t="shared" ref="AB417" si="1191">AB416</f>
        <v>0</v>
      </c>
      <c r="AC417" s="411">
        <f t="shared" ref="AC417" si="1192">AC416</f>
        <v>0</v>
      </c>
      <c r="AD417" s="411">
        <f t="shared" ref="AD417" si="1193">AD416</f>
        <v>0</v>
      </c>
      <c r="AE417" s="411">
        <f t="shared" ref="AE417" si="1194">AE416</f>
        <v>0</v>
      </c>
      <c r="AF417" s="411">
        <f t="shared" ref="AF417" si="1195">AF416</f>
        <v>0</v>
      </c>
      <c r="AG417" s="411">
        <f t="shared" ref="AG417" si="1196">AG416</f>
        <v>0</v>
      </c>
      <c r="AH417" s="411">
        <f t="shared" ref="AH417" si="1197">AH416</f>
        <v>0</v>
      </c>
      <c r="AI417" s="411">
        <f t="shared" ref="AI417" si="1198">AI416</f>
        <v>0</v>
      </c>
      <c r="AJ417" s="411">
        <f t="shared" ref="AJ417" si="1199">AJ416</f>
        <v>0</v>
      </c>
      <c r="AK417" s="411">
        <f t="shared" ref="AK417" si="1200">AK416</f>
        <v>0</v>
      </c>
      <c r="AL417" s="411">
        <f t="shared" ref="AL417" si="1201">AL416</f>
        <v>0</v>
      </c>
      <c r="AM417" s="297"/>
    </row>
    <row r="418" spans="1:39" outlineLevel="1">
      <c r="A418" s="530"/>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0"/>
      <c r="B419" s="512" t="s">
        <v>498</v>
      </c>
      <c r="C419" s="289"/>
      <c r="D419" s="289"/>
      <c r="E419" s="289"/>
      <c r="F419" s="289"/>
      <c r="G419" s="289"/>
      <c r="H419" s="289"/>
      <c r="I419" s="289"/>
      <c r="J419" s="289"/>
      <c r="K419" s="289"/>
      <c r="L419" s="289"/>
      <c r="M419" s="289"/>
      <c r="N419" s="290"/>
      <c r="O419" s="290"/>
      <c r="P419" s="290"/>
      <c r="Q419" s="290"/>
      <c r="R419" s="290"/>
      <c r="S419" s="290"/>
      <c r="T419" s="290"/>
      <c r="U419" s="290"/>
      <c r="V419" s="290"/>
      <c r="W419" s="290"/>
      <c r="X419" s="290"/>
      <c r="Y419" s="414"/>
      <c r="Z419" s="414"/>
      <c r="AA419" s="414"/>
      <c r="AB419" s="414"/>
      <c r="AC419" s="414"/>
      <c r="AD419" s="414"/>
      <c r="AE419" s="414"/>
      <c r="AF419" s="414"/>
      <c r="AG419" s="414"/>
      <c r="AH419" s="414"/>
      <c r="AI419" s="414"/>
      <c r="AJ419" s="414"/>
      <c r="AK419" s="414"/>
      <c r="AL419" s="414"/>
      <c r="AM419" s="292"/>
    </row>
    <row r="420" spans="1:39" outlineLevel="1">
      <c r="A420" s="530">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0"/>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2">Z420</f>
        <v>0</v>
      </c>
      <c r="AA421" s="411">
        <f t="shared" ref="AA421" si="1203">AA420</f>
        <v>0</v>
      </c>
      <c r="AB421" s="411">
        <f t="shared" ref="AB421" si="1204">AB420</f>
        <v>0</v>
      </c>
      <c r="AC421" s="411">
        <f t="shared" ref="AC421" si="1205">AC420</f>
        <v>0</v>
      </c>
      <c r="AD421" s="411">
        <f t="shared" ref="AD421" si="1206">AD420</f>
        <v>0</v>
      </c>
      <c r="AE421" s="411">
        <f t="shared" ref="AE421" si="1207">AE420</f>
        <v>0</v>
      </c>
      <c r="AF421" s="411">
        <f t="shared" ref="AF421" si="1208">AF420</f>
        <v>0</v>
      </c>
      <c r="AG421" s="411">
        <f t="shared" ref="AG421" si="1209">AG420</f>
        <v>0</v>
      </c>
      <c r="AH421" s="411">
        <f t="shared" ref="AH421" si="1210">AH420</f>
        <v>0</v>
      </c>
      <c r="AI421" s="411">
        <f t="shared" ref="AI421" si="1211">AI420</f>
        <v>0</v>
      </c>
      <c r="AJ421" s="411">
        <f t="shared" ref="AJ421" si="1212">AJ420</f>
        <v>0</v>
      </c>
      <c r="AK421" s="411">
        <f t="shared" ref="AK421" si="1213">AK420</f>
        <v>0</v>
      </c>
      <c r="AL421" s="411">
        <f t="shared" ref="AL421" si="1214">AL420</f>
        <v>0</v>
      </c>
      <c r="AM421" s="311"/>
    </row>
    <row r="422" spans="1:39" outlineLevel="1">
      <c r="A422" s="530"/>
      <c r="B422" s="524"/>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0">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0"/>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5">Z423</f>
        <v>0</v>
      </c>
      <c r="AA424" s="411">
        <f t="shared" ref="AA424" si="1216">AA423</f>
        <v>0</v>
      </c>
      <c r="AB424" s="411">
        <f t="shared" ref="AB424" si="1217">AB423</f>
        <v>0</v>
      </c>
      <c r="AC424" s="411">
        <f t="shared" ref="AC424" si="1218">AC423</f>
        <v>0</v>
      </c>
      <c r="AD424" s="411">
        <f t="shared" ref="AD424" si="1219">AD423</f>
        <v>0</v>
      </c>
      <c r="AE424" s="411">
        <f t="shared" ref="AE424" si="1220">AE423</f>
        <v>0</v>
      </c>
      <c r="AF424" s="411">
        <f t="shared" ref="AF424" si="1221">AF423</f>
        <v>0</v>
      </c>
      <c r="AG424" s="411">
        <f t="shared" ref="AG424" si="1222">AG423</f>
        <v>0</v>
      </c>
      <c r="AH424" s="411">
        <f t="shared" ref="AH424" si="1223">AH423</f>
        <v>0</v>
      </c>
      <c r="AI424" s="411">
        <f t="shared" ref="AI424" si="1224">AI423</f>
        <v>0</v>
      </c>
      <c r="AJ424" s="411">
        <f t="shared" ref="AJ424" si="1225">AJ423</f>
        <v>0</v>
      </c>
      <c r="AK424" s="411">
        <f t="shared" ref="AK424" si="1226">AK423</f>
        <v>0</v>
      </c>
      <c r="AL424" s="411">
        <f t="shared" ref="AL424" si="1227">AL423</f>
        <v>0</v>
      </c>
      <c r="AM424" s="311"/>
    </row>
    <row r="425" spans="1:39" outlineLevel="1">
      <c r="A425" s="530"/>
      <c r="B425" s="525"/>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0">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0"/>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8">Z426</f>
        <v>0</v>
      </c>
      <c r="AA427" s="411">
        <f t="shared" ref="AA427" si="1229">AA426</f>
        <v>0</v>
      </c>
      <c r="AB427" s="411">
        <f t="shared" ref="AB427" si="1230">AB426</f>
        <v>0</v>
      </c>
      <c r="AC427" s="411">
        <f t="shared" ref="AC427" si="1231">AC426</f>
        <v>0</v>
      </c>
      <c r="AD427" s="411">
        <f t="shared" ref="AD427" si="1232">AD426</f>
        <v>0</v>
      </c>
      <c r="AE427" s="411">
        <f t="shared" ref="AE427" si="1233">AE426</f>
        <v>0</v>
      </c>
      <c r="AF427" s="411">
        <f t="shared" ref="AF427" si="1234">AF426</f>
        <v>0</v>
      </c>
      <c r="AG427" s="411">
        <f t="shared" ref="AG427" si="1235">AG426</f>
        <v>0</v>
      </c>
      <c r="AH427" s="411">
        <f t="shared" ref="AH427" si="1236">AH426</f>
        <v>0</v>
      </c>
      <c r="AI427" s="411">
        <f t="shared" ref="AI427" si="1237">AI426</f>
        <v>0</v>
      </c>
      <c r="AJ427" s="411">
        <f t="shared" ref="AJ427" si="1238">AJ426</f>
        <v>0</v>
      </c>
      <c r="AK427" s="411">
        <f t="shared" ref="AK427" si="1239">AK426</f>
        <v>0</v>
      </c>
      <c r="AL427" s="411">
        <f t="shared" ref="AL427" si="1240">AL426</f>
        <v>0</v>
      </c>
      <c r="AM427" s="311"/>
    </row>
    <row r="428" spans="1:39" outlineLevel="1">
      <c r="A428" s="530"/>
      <c r="B428" s="525"/>
      <c r="C428" s="312"/>
      <c r="D428" s="316"/>
      <c r="E428" s="316"/>
      <c r="F428" s="316"/>
      <c r="G428" s="316"/>
      <c r="H428" s="316"/>
      <c r="I428" s="316"/>
      <c r="J428" s="316"/>
      <c r="K428" s="316"/>
      <c r="L428" s="316"/>
      <c r="M428" s="316"/>
      <c r="N428" s="291"/>
      <c r="O428" s="291"/>
      <c r="P428" s="291"/>
      <c r="Q428" s="291"/>
      <c r="R428" s="291"/>
      <c r="S428" s="291"/>
      <c r="T428" s="291"/>
      <c r="U428" s="291"/>
      <c r="V428" s="291"/>
      <c r="W428" s="291"/>
      <c r="X428" s="291"/>
      <c r="Y428" s="416"/>
      <c r="Z428" s="417"/>
      <c r="AA428" s="416"/>
      <c r="AB428" s="416"/>
      <c r="AC428" s="416"/>
      <c r="AD428" s="416"/>
      <c r="AE428" s="416"/>
      <c r="AF428" s="416"/>
      <c r="AG428" s="416"/>
      <c r="AH428" s="416"/>
      <c r="AI428" s="416"/>
      <c r="AJ428" s="416"/>
      <c r="AK428" s="416"/>
      <c r="AL428" s="416"/>
      <c r="AM428" s="313"/>
    </row>
    <row r="429" spans="1:39" ht="30" outlineLevel="1">
      <c r="A429" s="530">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0"/>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1">Z429</f>
        <v>0</v>
      </c>
      <c r="AA430" s="411">
        <f t="shared" ref="AA430" si="1242">AA429</f>
        <v>0</v>
      </c>
      <c r="AB430" s="411">
        <f t="shared" ref="AB430" si="1243">AB429</f>
        <v>0</v>
      </c>
      <c r="AC430" s="411">
        <f t="shared" ref="AC430" si="1244">AC429</f>
        <v>0</v>
      </c>
      <c r="AD430" s="411">
        <f t="shared" ref="AD430" si="1245">AD429</f>
        <v>0</v>
      </c>
      <c r="AE430" s="411">
        <f t="shared" ref="AE430" si="1246">AE429</f>
        <v>0</v>
      </c>
      <c r="AF430" s="411">
        <f t="shared" ref="AF430" si="1247">AF429</f>
        <v>0</v>
      </c>
      <c r="AG430" s="411">
        <f t="shared" ref="AG430" si="1248">AG429</f>
        <v>0</v>
      </c>
      <c r="AH430" s="411">
        <f t="shared" ref="AH430" si="1249">AH429</f>
        <v>0</v>
      </c>
      <c r="AI430" s="411">
        <f t="shared" ref="AI430" si="1250">AI429</f>
        <v>0</v>
      </c>
      <c r="AJ430" s="411">
        <f t="shared" ref="AJ430" si="1251">AJ429</f>
        <v>0</v>
      </c>
      <c r="AK430" s="411">
        <f t="shared" ref="AK430" si="1252">AK429</f>
        <v>0</v>
      </c>
      <c r="AL430" s="411">
        <f t="shared" ref="AL430" si="1253">AL429</f>
        <v>0</v>
      </c>
      <c r="AM430" s="311"/>
    </row>
    <row r="431" spans="1:39" outlineLevel="1">
      <c r="A431" s="530"/>
      <c r="B431" s="525"/>
      <c r="C431" s="312"/>
      <c r="D431" s="316"/>
      <c r="E431" s="316"/>
      <c r="F431" s="316"/>
      <c r="G431" s="316"/>
      <c r="H431" s="316"/>
      <c r="I431" s="316"/>
      <c r="J431" s="316"/>
      <c r="K431" s="316"/>
      <c r="L431" s="316"/>
      <c r="M431" s="316"/>
      <c r="N431" s="291"/>
      <c r="O431" s="291"/>
      <c r="P431" s="291"/>
      <c r="Q431" s="291"/>
      <c r="R431" s="291"/>
      <c r="S431" s="291"/>
      <c r="T431" s="291"/>
      <c r="U431" s="291"/>
      <c r="V431" s="291"/>
      <c r="W431" s="291"/>
      <c r="X431" s="291"/>
      <c r="Y431" s="416"/>
      <c r="Z431" s="416"/>
      <c r="AA431" s="416"/>
      <c r="AB431" s="416"/>
      <c r="AC431" s="416"/>
      <c r="AD431" s="416"/>
      <c r="AE431" s="416"/>
      <c r="AF431" s="416"/>
      <c r="AG431" s="416"/>
      <c r="AH431" s="416"/>
      <c r="AI431" s="416"/>
      <c r="AJ431" s="416"/>
      <c r="AK431" s="416"/>
      <c r="AL431" s="416"/>
      <c r="AM431" s="313"/>
    </row>
    <row r="432" spans="1:39" ht="30" outlineLevel="1">
      <c r="A432" s="530">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0"/>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4">Z432</f>
        <v>0</v>
      </c>
      <c r="AA433" s="411">
        <f t="shared" ref="AA433" si="1255">AA432</f>
        <v>0</v>
      </c>
      <c r="AB433" s="411">
        <f t="shared" ref="AB433" si="1256">AB432</f>
        <v>0</v>
      </c>
      <c r="AC433" s="411">
        <f t="shared" ref="AC433" si="1257">AC432</f>
        <v>0</v>
      </c>
      <c r="AD433" s="411">
        <f t="shared" ref="AD433" si="1258">AD432</f>
        <v>0</v>
      </c>
      <c r="AE433" s="411">
        <f t="shared" ref="AE433" si="1259">AE432</f>
        <v>0</v>
      </c>
      <c r="AF433" s="411">
        <f t="shared" ref="AF433" si="1260">AF432</f>
        <v>0</v>
      </c>
      <c r="AG433" s="411">
        <f t="shared" ref="AG433" si="1261">AG432</f>
        <v>0</v>
      </c>
      <c r="AH433" s="411">
        <f t="shared" ref="AH433" si="1262">AH432</f>
        <v>0</v>
      </c>
      <c r="AI433" s="411">
        <f t="shared" ref="AI433" si="1263">AI432</f>
        <v>0</v>
      </c>
      <c r="AJ433" s="411">
        <f t="shared" ref="AJ433" si="1264">AJ432</f>
        <v>0</v>
      </c>
      <c r="AK433" s="411">
        <f t="shared" ref="AK433" si="1265">AK432</f>
        <v>0</v>
      </c>
      <c r="AL433" s="411">
        <f t="shared" ref="AL433" si="1266">AL432</f>
        <v>0</v>
      </c>
      <c r="AM433" s="311"/>
    </row>
    <row r="434" spans="1:40" outlineLevel="1">
      <c r="A434" s="530"/>
      <c r="B434" s="525"/>
      <c r="C434" s="312"/>
      <c r="D434" s="316"/>
      <c r="E434" s="316"/>
      <c r="F434" s="316"/>
      <c r="G434" s="316"/>
      <c r="H434" s="316"/>
      <c r="I434" s="316"/>
      <c r="J434" s="316"/>
      <c r="K434" s="316"/>
      <c r="L434" s="316"/>
      <c r="M434" s="316"/>
      <c r="N434" s="291"/>
      <c r="O434" s="291"/>
      <c r="P434" s="291"/>
      <c r="Q434" s="291"/>
      <c r="R434" s="291"/>
      <c r="S434" s="291"/>
      <c r="T434" s="291"/>
      <c r="U434" s="291"/>
      <c r="V434" s="291"/>
      <c r="W434" s="291"/>
      <c r="X434" s="291"/>
      <c r="Y434" s="416"/>
      <c r="Z434" s="417"/>
      <c r="AA434" s="416"/>
      <c r="AB434" s="416"/>
      <c r="AC434" s="416"/>
      <c r="AD434" s="416"/>
      <c r="AE434" s="416"/>
      <c r="AF434" s="416"/>
      <c r="AG434" s="416"/>
      <c r="AH434" s="416"/>
      <c r="AI434" s="416"/>
      <c r="AJ434" s="416"/>
      <c r="AK434" s="416"/>
      <c r="AL434" s="416"/>
      <c r="AM434" s="313"/>
    </row>
    <row r="435" spans="1:40" ht="15.75" outlineLevel="1">
      <c r="A435" s="530"/>
      <c r="B435" s="502" t="s">
        <v>10</v>
      </c>
      <c r="C435" s="289"/>
      <c r="D435" s="289"/>
      <c r="E435" s="289"/>
      <c r="F435" s="289"/>
      <c r="G435" s="289"/>
      <c r="H435" s="289"/>
      <c r="I435" s="289"/>
      <c r="J435" s="289"/>
      <c r="K435" s="289"/>
      <c r="L435" s="289"/>
      <c r="M435" s="289"/>
      <c r="N435" s="290"/>
      <c r="O435" s="290"/>
      <c r="P435" s="290"/>
      <c r="Q435" s="290"/>
      <c r="R435" s="290"/>
      <c r="S435" s="290"/>
      <c r="T435" s="290"/>
      <c r="U435" s="290"/>
      <c r="V435" s="290"/>
      <c r="W435" s="290"/>
      <c r="X435" s="290"/>
      <c r="Y435" s="414"/>
      <c r="Z435" s="414"/>
      <c r="AA435" s="414"/>
      <c r="AB435" s="414"/>
      <c r="AC435" s="414"/>
      <c r="AD435" s="414"/>
      <c r="AE435" s="414"/>
      <c r="AF435" s="414"/>
      <c r="AG435" s="414"/>
      <c r="AH435" s="414"/>
      <c r="AI435" s="414"/>
      <c r="AJ435" s="414"/>
      <c r="AK435" s="414"/>
      <c r="AL435" s="414"/>
      <c r="AM435" s="292"/>
    </row>
    <row r="436" spans="1:40" ht="30" outlineLevel="1">
      <c r="A436" s="530">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0"/>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7">Z436</f>
        <v>0</v>
      </c>
      <c r="AA437" s="411">
        <f t="shared" ref="AA437" si="1268">AA436</f>
        <v>0</v>
      </c>
      <c r="AB437" s="411">
        <f t="shared" ref="AB437" si="1269">AB436</f>
        <v>0</v>
      </c>
      <c r="AC437" s="411">
        <f t="shared" ref="AC437" si="1270">AC436</f>
        <v>0</v>
      </c>
      <c r="AD437" s="411">
        <f t="shared" ref="AD437" si="1271">AD436</f>
        <v>0</v>
      </c>
      <c r="AE437" s="411">
        <f t="shared" ref="AE437" si="1272">AE436</f>
        <v>0</v>
      </c>
      <c r="AF437" s="411">
        <f t="shared" ref="AF437" si="1273">AF436</f>
        <v>0</v>
      </c>
      <c r="AG437" s="411">
        <f t="shared" ref="AG437" si="1274">AG436</f>
        <v>0</v>
      </c>
      <c r="AH437" s="411">
        <f t="shared" ref="AH437" si="1275">AH436</f>
        <v>0</v>
      </c>
      <c r="AI437" s="411">
        <f t="shared" ref="AI437" si="1276">AI436</f>
        <v>0</v>
      </c>
      <c r="AJ437" s="411">
        <f t="shared" ref="AJ437" si="1277">AJ436</f>
        <v>0</v>
      </c>
      <c r="AK437" s="411">
        <f t="shared" ref="AK437" si="1278">AK436</f>
        <v>0</v>
      </c>
      <c r="AL437" s="411">
        <f t="shared" ref="AL437" si="1279">AL436</f>
        <v>0</v>
      </c>
      <c r="AM437" s="297"/>
    </row>
    <row r="438" spans="1:40" outlineLevel="1">
      <c r="A438" s="530"/>
      <c r="B438" s="526"/>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3"/>
      <c r="AA438" s="423"/>
      <c r="AB438" s="423"/>
      <c r="AC438" s="423"/>
      <c r="AD438" s="423"/>
      <c r="AE438" s="423"/>
      <c r="AF438" s="423"/>
      <c r="AG438" s="423"/>
      <c r="AH438" s="423"/>
      <c r="AI438" s="423"/>
      <c r="AJ438" s="423"/>
      <c r="AK438" s="423"/>
      <c r="AL438" s="423"/>
      <c r="AM438" s="306"/>
    </row>
    <row r="439" spans="1:40" ht="45" outlineLevel="1">
      <c r="A439" s="530">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0"/>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80">Z439</f>
        <v>0</v>
      </c>
      <c r="AA440" s="411">
        <f t="shared" ref="AA440" si="1281">AA439</f>
        <v>0</v>
      </c>
      <c r="AB440" s="411">
        <f t="shared" ref="AB440" si="1282">AB439</f>
        <v>0</v>
      </c>
      <c r="AC440" s="411">
        <f t="shared" ref="AC440" si="1283">AC439</f>
        <v>0</v>
      </c>
      <c r="AD440" s="411">
        <f t="shared" ref="AD440" si="1284">AD439</f>
        <v>0</v>
      </c>
      <c r="AE440" s="411">
        <f t="shared" ref="AE440" si="1285">AE439</f>
        <v>0</v>
      </c>
      <c r="AF440" s="411">
        <f t="shared" ref="AF440" si="1286">AF439</f>
        <v>0</v>
      </c>
      <c r="AG440" s="411">
        <f t="shared" ref="AG440" si="1287">AG439</f>
        <v>0</v>
      </c>
      <c r="AH440" s="411">
        <f t="shared" ref="AH440" si="1288">AH439</f>
        <v>0</v>
      </c>
      <c r="AI440" s="411">
        <f t="shared" ref="AI440" si="1289">AI439</f>
        <v>0</v>
      </c>
      <c r="AJ440" s="411">
        <f t="shared" ref="AJ440" si="1290">AJ439</f>
        <v>0</v>
      </c>
      <c r="AK440" s="411">
        <f t="shared" ref="AK440" si="1291">AK439</f>
        <v>0</v>
      </c>
      <c r="AL440" s="411">
        <f t="shared" ref="AL440" si="1292">AL439</f>
        <v>0</v>
      </c>
      <c r="AM440" s="297"/>
    </row>
    <row r="441" spans="1:40" outlineLevel="1">
      <c r="A441" s="530"/>
      <c r="B441" s="526"/>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0">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0"/>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3">Z442</f>
        <v>0</v>
      </c>
      <c r="AA443" s="411">
        <f t="shared" ref="AA443" si="1294">AA442</f>
        <v>0</v>
      </c>
      <c r="AB443" s="411">
        <f t="shared" ref="AB443" si="1295">AB442</f>
        <v>0</v>
      </c>
      <c r="AC443" s="411">
        <f t="shared" ref="AC443" si="1296">AC442</f>
        <v>0</v>
      </c>
      <c r="AD443" s="411">
        <f t="shared" ref="AD443" si="1297">AD442</f>
        <v>0</v>
      </c>
      <c r="AE443" s="411">
        <f t="shared" ref="AE443" si="1298">AE442</f>
        <v>0</v>
      </c>
      <c r="AF443" s="411">
        <f t="shared" ref="AF443" si="1299">AF442</f>
        <v>0</v>
      </c>
      <c r="AG443" s="411">
        <f t="shared" ref="AG443" si="1300">AG442</f>
        <v>0</v>
      </c>
      <c r="AH443" s="411">
        <f t="shared" ref="AH443" si="1301">AH442</f>
        <v>0</v>
      </c>
      <c r="AI443" s="411">
        <f t="shared" ref="AI443" si="1302">AI442</f>
        <v>0</v>
      </c>
      <c r="AJ443" s="411">
        <f t="shared" ref="AJ443" si="1303">AJ442</f>
        <v>0</v>
      </c>
      <c r="AK443" s="411">
        <f t="shared" ref="AK443" si="1304">AK442</f>
        <v>0</v>
      </c>
      <c r="AL443" s="411">
        <f t="shared" ref="AL443" si="1305">AL442</f>
        <v>0</v>
      </c>
      <c r="AM443" s="306"/>
    </row>
    <row r="444" spans="1:40" outlineLevel="1">
      <c r="A444" s="530"/>
      <c r="B444" s="526"/>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0"/>
      <c r="B445" s="502" t="s">
        <v>107</v>
      </c>
      <c r="C445" s="289"/>
      <c r="D445" s="290"/>
      <c r="E445" s="290"/>
      <c r="F445" s="290"/>
      <c r="G445" s="290"/>
      <c r="H445" s="290"/>
      <c r="I445" s="290"/>
      <c r="J445" s="290"/>
      <c r="K445" s="290"/>
      <c r="L445" s="290"/>
      <c r="M445" s="290"/>
      <c r="N445" s="290"/>
      <c r="O445" s="290"/>
      <c r="P445" s="290"/>
      <c r="Q445" s="290"/>
      <c r="R445" s="290"/>
      <c r="S445" s="290"/>
      <c r="T445" s="290"/>
      <c r="U445" s="290"/>
      <c r="V445" s="290"/>
      <c r="W445" s="290"/>
      <c r="X445" s="290"/>
      <c r="Y445" s="414"/>
      <c r="Z445" s="414"/>
      <c r="AA445" s="414"/>
      <c r="AB445" s="414"/>
      <c r="AC445" s="414"/>
      <c r="AD445" s="414"/>
      <c r="AE445" s="414"/>
      <c r="AF445" s="414"/>
      <c r="AG445" s="414"/>
      <c r="AH445" s="414"/>
      <c r="AI445" s="414"/>
      <c r="AJ445" s="414"/>
      <c r="AK445" s="414"/>
      <c r="AL445" s="414"/>
      <c r="AM445" s="292"/>
    </row>
    <row r="446" spans="1:40" outlineLevel="1">
      <c r="A446" s="530">
        <v>14</v>
      </c>
      <c r="B446" s="526"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0"/>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6">Z446</f>
        <v>0</v>
      </c>
      <c r="AA447" s="411">
        <f t="shared" ref="AA447" si="1307">AA446</f>
        <v>0</v>
      </c>
      <c r="AB447" s="411">
        <f t="shared" ref="AB447" si="1308">AB446</f>
        <v>0</v>
      </c>
      <c r="AC447" s="411">
        <f t="shared" ref="AC447" si="1309">AC446</f>
        <v>0</v>
      </c>
      <c r="AD447" s="411">
        <f t="shared" ref="AD447" si="1310">AD446</f>
        <v>0</v>
      </c>
      <c r="AE447" s="411">
        <f t="shared" ref="AE447" si="1311">AE446</f>
        <v>0</v>
      </c>
      <c r="AF447" s="411">
        <f t="shared" ref="AF447" si="1312">AF446</f>
        <v>0</v>
      </c>
      <c r="AG447" s="411">
        <f t="shared" ref="AG447" si="1313">AG446</f>
        <v>0</v>
      </c>
      <c r="AH447" s="411">
        <f t="shared" ref="AH447" si="1314">AH446</f>
        <v>0</v>
      </c>
      <c r="AI447" s="411">
        <f t="shared" ref="AI447" si="1315">AI446</f>
        <v>0</v>
      </c>
      <c r="AJ447" s="411">
        <f t="shared" ref="AJ447" si="1316">AJ446</f>
        <v>0</v>
      </c>
      <c r="AK447" s="411">
        <f t="shared" ref="AK447" si="1317">AK446</f>
        <v>0</v>
      </c>
      <c r="AL447" s="411">
        <f t="shared" ref="AL447" si="1318">AL446</f>
        <v>0</v>
      </c>
      <c r="AM447" s="297"/>
    </row>
    <row r="448" spans="1:40" outlineLevel="1">
      <c r="A448" s="530"/>
      <c r="B448" s="526"/>
      <c r="C448" s="305"/>
      <c r="D448" s="291"/>
      <c r="E448" s="291"/>
      <c r="F448" s="291"/>
      <c r="G448" s="291"/>
      <c r="H448" s="291"/>
      <c r="I448" s="291"/>
      <c r="J448" s="291"/>
      <c r="K448" s="291"/>
      <c r="L448" s="291"/>
      <c r="M448" s="291"/>
      <c r="N448" s="466"/>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6"/>
    </row>
    <row r="449" spans="1:40" s="309" customFormat="1" ht="15.75" outlineLevel="1">
      <c r="A449" s="530"/>
      <c r="B449" s="502"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5"/>
      <c r="AN449" s="627"/>
    </row>
    <row r="450" spans="1:40" outlineLevel="1">
      <c r="A450" s="530">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0"/>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9">Z450</f>
        <v>0</v>
      </c>
      <c r="AA451" s="411">
        <f t="shared" si="1319"/>
        <v>0</v>
      </c>
      <c r="AB451" s="411">
        <f t="shared" si="1319"/>
        <v>0</v>
      </c>
      <c r="AC451" s="411">
        <f t="shared" si="1319"/>
        <v>0</v>
      </c>
      <c r="AD451" s="411">
        <f t="shared" si="1319"/>
        <v>0</v>
      </c>
      <c r="AE451" s="411">
        <f t="shared" si="1319"/>
        <v>0</v>
      </c>
      <c r="AF451" s="411">
        <f t="shared" si="1319"/>
        <v>0</v>
      </c>
      <c r="AG451" s="411">
        <f t="shared" si="1319"/>
        <v>0</v>
      </c>
      <c r="AH451" s="411">
        <f t="shared" si="1319"/>
        <v>0</v>
      </c>
      <c r="AI451" s="411">
        <f t="shared" si="1319"/>
        <v>0</v>
      </c>
      <c r="AJ451" s="411">
        <f t="shared" si="1319"/>
        <v>0</v>
      </c>
      <c r="AK451" s="411">
        <f t="shared" si="1319"/>
        <v>0</v>
      </c>
      <c r="AL451" s="411">
        <f t="shared" si="1319"/>
        <v>0</v>
      </c>
      <c r="AM451" s="297"/>
    </row>
    <row r="452" spans="1:40" outlineLevel="1">
      <c r="A452" s="530"/>
      <c r="B452" s="526"/>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0">
        <v>16</v>
      </c>
      <c r="B453" s="527"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0"/>
      <c r="B454" s="527"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20">Z453</f>
        <v>0</v>
      </c>
      <c r="AA454" s="411">
        <f t="shared" si="1320"/>
        <v>0</v>
      </c>
      <c r="AB454" s="411">
        <f t="shared" si="1320"/>
        <v>0</v>
      </c>
      <c r="AC454" s="411">
        <f t="shared" si="1320"/>
        <v>0</v>
      </c>
      <c r="AD454" s="411">
        <f t="shared" si="1320"/>
        <v>0</v>
      </c>
      <c r="AE454" s="411">
        <f t="shared" si="1320"/>
        <v>0</v>
      </c>
      <c r="AF454" s="411">
        <f t="shared" si="1320"/>
        <v>0</v>
      </c>
      <c r="AG454" s="411">
        <f t="shared" si="1320"/>
        <v>0</v>
      </c>
      <c r="AH454" s="411">
        <f t="shared" si="1320"/>
        <v>0</v>
      </c>
      <c r="AI454" s="411">
        <f t="shared" si="1320"/>
        <v>0</v>
      </c>
      <c r="AJ454" s="411">
        <f t="shared" si="1320"/>
        <v>0</v>
      </c>
      <c r="AK454" s="411">
        <f t="shared" si="1320"/>
        <v>0</v>
      </c>
      <c r="AL454" s="411">
        <f t="shared" si="1320"/>
        <v>0</v>
      </c>
      <c r="AM454" s="297"/>
    </row>
    <row r="455" spans="1:40" s="283" customFormat="1" outlineLevel="1">
      <c r="A455" s="530"/>
      <c r="B455" s="527"/>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0"/>
      <c r="B456" s="528" t="s">
        <v>496</v>
      </c>
      <c r="C456" s="320"/>
      <c r="D456" s="290"/>
      <c r="E456" s="289"/>
      <c r="F456" s="289"/>
      <c r="G456" s="289"/>
      <c r="H456" s="289"/>
      <c r="I456" s="289"/>
      <c r="J456" s="289"/>
      <c r="K456" s="289"/>
      <c r="L456" s="289"/>
      <c r="M456" s="289"/>
      <c r="N456" s="290"/>
      <c r="O456" s="290"/>
      <c r="P456" s="290"/>
      <c r="Q456" s="290"/>
      <c r="R456" s="290"/>
      <c r="S456" s="290"/>
      <c r="T456" s="290"/>
      <c r="U456" s="290"/>
      <c r="V456" s="290"/>
      <c r="W456" s="290"/>
      <c r="X456" s="290"/>
      <c r="Y456" s="414"/>
      <c r="Z456" s="414"/>
      <c r="AA456" s="414"/>
      <c r="AB456" s="414"/>
      <c r="AC456" s="414"/>
      <c r="AD456" s="414"/>
      <c r="AE456" s="414"/>
      <c r="AF456" s="414"/>
      <c r="AG456" s="414"/>
      <c r="AH456" s="414"/>
      <c r="AI456" s="414"/>
      <c r="AJ456" s="414"/>
      <c r="AK456" s="414"/>
      <c r="AL456" s="414"/>
      <c r="AM456" s="292"/>
    </row>
    <row r="457" spans="1:40" outlineLevel="1">
      <c r="A457" s="530">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0"/>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1">Z457</f>
        <v>0</v>
      </c>
      <c r="AA458" s="411">
        <f t="shared" si="1321"/>
        <v>0</v>
      </c>
      <c r="AB458" s="411">
        <f t="shared" si="1321"/>
        <v>0</v>
      </c>
      <c r="AC458" s="411">
        <f t="shared" si="1321"/>
        <v>0</v>
      </c>
      <c r="AD458" s="411">
        <f t="shared" si="1321"/>
        <v>0</v>
      </c>
      <c r="AE458" s="411">
        <f t="shared" si="1321"/>
        <v>0</v>
      </c>
      <c r="AF458" s="411">
        <f t="shared" si="1321"/>
        <v>0</v>
      </c>
      <c r="AG458" s="411">
        <f t="shared" si="1321"/>
        <v>0</v>
      </c>
      <c r="AH458" s="411">
        <f t="shared" si="1321"/>
        <v>0</v>
      </c>
      <c r="AI458" s="411">
        <f t="shared" si="1321"/>
        <v>0</v>
      </c>
      <c r="AJ458" s="411">
        <f t="shared" si="1321"/>
        <v>0</v>
      </c>
      <c r="AK458" s="411">
        <f t="shared" si="1321"/>
        <v>0</v>
      </c>
      <c r="AL458" s="411">
        <f t="shared" si="1321"/>
        <v>0</v>
      </c>
      <c r="AM458" s="306"/>
    </row>
    <row r="459" spans="1:40" outlineLevel="1">
      <c r="A459" s="530"/>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0">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0"/>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2">Z460</f>
        <v>0</v>
      </c>
      <c r="AA461" s="411">
        <f t="shared" si="1322"/>
        <v>0</v>
      </c>
      <c r="AB461" s="411">
        <f t="shared" si="1322"/>
        <v>0</v>
      </c>
      <c r="AC461" s="411">
        <f t="shared" si="1322"/>
        <v>0</v>
      </c>
      <c r="AD461" s="411">
        <f t="shared" si="1322"/>
        <v>0</v>
      </c>
      <c r="AE461" s="411">
        <f t="shared" si="1322"/>
        <v>0</v>
      </c>
      <c r="AF461" s="411">
        <f t="shared" si="1322"/>
        <v>0</v>
      </c>
      <c r="AG461" s="411">
        <f t="shared" si="1322"/>
        <v>0</v>
      </c>
      <c r="AH461" s="411">
        <f t="shared" si="1322"/>
        <v>0</v>
      </c>
      <c r="AI461" s="411">
        <f t="shared" si="1322"/>
        <v>0</v>
      </c>
      <c r="AJ461" s="411">
        <f t="shared" si="1322"/>
        <v>0</v>
      </c>
      <c r="AK461" s="411">
        <f t="shared" si="1322"/>
        <v>0</v>
      </c>
      <c r="AL461" s="411">
        <f t="shared" si="1322"/>
        <v>0</v>
      </c>
      <c r="AM461" s="306"/>
    </row>
    <row r="462" spans="1:40" outlineLevel="1">
      <c r="A462" s="530"/>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0">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0"/>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3">Z463</f>
        <v>0</v>
      </c>
      <c r="AA464" s="411">
        <f t="shared" si="1323"/>
        <v>0</v>
      </c>
      <c r="AB464" s="411">
        <f t="shared" si="1323"/>
        <v>0</v>
      </c>
      <c r="AC464" s="411">
        <f t="shared" si="1323"/>
        <v>0</v>
      </c>
      <c r="AD464" s="411">
        <f t="shared" si="1323"/>
        <v>0</v>
      </c>
      <c r="AE464" s="411">
        <f t="shared" si="1323"/>
        <v>0</v>
      </c>
      <c r="AF464" s="411">
        <f t="shared" si="1323"/>
        <v>0</v>
      </c>
      <c r="AG464" s="411">
        <f t="shared" si="1323"/>
        <v>0</v>
      </c>
      <c r="AH464" s="411">
        <f t="shared" si="1323"/>
        <v>0</v>
      </c>
      <c r="AI464" s="411">
        <f t="shared" si="1323"/>
        <v>0</v>
      </c>
      <c r="AJ464" s="411">
        <f t="shared" si="1323"/>
        <v>0</v>
      </c>
      <c r="AK464" s="411">
        <f t="shared" si="1323"/>
        <v>0</v>
      </c>
      <c r="AL464" s="411">
        <f t="shared" si="1323"/>
        <v>0</v>
      </c>
      <c r="AM464" s="297"/>
    </row>
    <row r="465" spans="1:39" outlineLevel="1">
      <c r="A465" s="530"/>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0">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0"/>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4">Y466</f>
        <v>0</v>
      </c>
      <c r="Z467" s="411">
        <f t="shared" si="1324"/>
        <v>0</v>
      </c>
      <c r="AA467" s="411">
        <f t="shared" si="1324"/>
        <v>0</v>
      </c>
      <c r="AB467" s="411">
        <f t="shared" si="1324"/>
        <v>0</v>
      </c>
      <c r="AC467" s="411">
        <f t="shared" si="1324"/>
        <v>0</v>
      </c>
      <c r="AD467" s="411">
        <f t="shared" si="1324"/>
        <v>0</v>
      </c>
      <c r="AE467" s="411">
        <f t="shared" si="1324"/>
        <v>0</v>
      </c>
      <c r="AF467" s="411">
        <f t="shared" si="1324"/>
        <v>0</v>
      </c>
      <c r="AG467" s="411">
        <f t="shared" si="1324"/>
        <v>0</v>
      </c>
      <c r="AH467" s="411">
        <f t="shared" si="1324"/>
        <v>0</v>
      </c>
      <c r="AI467" s="411">
        <f t="shared" si="1324"/>
        <v>0</v>
      </c>
      <c r="AJ467" s="411">
        <f t="shared" si="1324"/>
        <v>0</v>
      </c>
      <c r="AK467" s="411">
        <f t="shared" si="1324"/>
        <v>0</v>
      </c>
      <c r="AL467" s="411">
        <f t="shared" si="1324"/>
        <v>0</v>
      </c>
      <c r="AM467" s="306"/>
    </row>
    <row r="468" spans="1:39" ht="15.75" outlineLevel="1">
      <c r="A468" s="530"/>
      <c r="B468" s="529"/>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0"/>
      <c r="B469" s="522"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0"/>
      <c r="B470" s="502"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0">
        <v>21</v>
      </c>
      <c r="B471" s="428" t="s">
        <v>113</v>
      </c>
      <c r="C471" s="291" t="s">
        <v>25</v>
      </c>
      <c r="D471" s="295">
        <v>1195199</v>
      </c>
      <c r="E471" s="295">
        <v>962987</v>
      </c>
      <c r="F471" s="295">
        <v>962987</v>
      </c>
      <c r="G471" s="295">
        <v>962987</v>
      </c>
      <c r="H471" s="295">
        <v>962987</v>
      </c>
      <c r="I471" s="295">
        <v>962987</v>
      </c>
      <c r="J471" s="295">
        <v>962987</v>
      </c>
      <c r="K471" s="295">
        <v>962980</v>
      </c>
      <c r="L471" s="295">
        <v>962980</v>
      </c>
      <c r="M471" s="295">
        <v>961100</v>
      </c>
      <c r="N471" s="291"/>
      <c r="O471" s="295">
        <v>82</v>
      </c>
      <c r="P471" s="295">
        <v>67</v>
      </c>
      <c r="Q471" s="295">
        <v>67</v>
      </c>
      <c r="R471" s="295">
        <v>67</v>
      </c>
      <c r="S471" s="295">
        <v>67</v>
      </c>
      <c r="T471" s="295">
        <v>67</v>
      </c>
      <c r="U471" s="295">
        <v>67</v>
      </c>
      <c r="V471" s="295">
        <v>67</v>
      </c>
      <c r="W471" s="295">
        <v>67</v>
      </c>
      <c r="X471" s="295">
        <v>67</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0"/>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5">Z471</f>
        <v>0</v>
      </c>
      <c r="AA472" s="411">
        <f t="shared" ref="AA472" si="1326">AA471</f>
        <v>0</v>
      </c>
      <c r="AB472" s="411">
        <f t="shared" ref="AB472" si="1327">AB471</f>
        <v>0</v>
      </c>
      <c r="AC472" s="411">
        <f t="shared" ref="AC472" si="1328">AC471</f>
        <v>0</v>
      </c>
      <c r="AD472" s="411">
        <f t="shared" ref="AD472" si="1329">AD471</f>
        <v>0</v>
      </c>
      <c r="AE472" s="411">
        <f t="shared" ref="AE472" si="1330">AE471</f>
        <v>0</v>
      </c>
      <c r="AF472" s="411">
        <f t="shared" ref="AF472" si="1331">AF471</f>
        <v>0</v>
      </c>
      <c r="AG472" s="411">
        <f t="shared" ref="AG472" si="1332">AG471</f>
        <v>0</v>
      </c>
      <c r="AH472" s="411">
        <f t="shared" ref="AH472" si="1333">AH471</f>
        <v>0</v>
      </c>
      <c r="AI472" s="411">
        <f t="shared" ref="AI472" si="1334">AI471</f>
        <v>0</v>
      </c>
      <c r="AJ472" s="411">
        <f t="shared" ref="AJ472" si="1335">AJ471</f>
        <v>0</v>
      </c>
      <c r="AK472" s="411">
        <f t="shared" ref="AK472" si="1336">AK471</f>
        <v>0</v>
      </c>
      <c r="AL472" s="411">
        <f t="shared" ref="AL472" si="1337">AL471</f>
        <v>0</v>
      </c>
      <c r="AM472" s="306"/>
    </row>
    <row r="473" spans="1:39" outlineLevel="1">
      <c r="A473" s="530"/>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0">
        <v>22</v>
      </c>
      <c r="B474" s="428" t="s">
        <v>114</v>
      </c>
      <c r="C474" s="291" t="s">
        <v>25</v>
      </c>
      <c r="D474" s="295">
        <v>231478</v>
      </c>
      <c r="E474" s="295">
        <v>231478</v>
      </c>
      <c r="F474" s="295">
        <v>231478</v>
      </c>
      <c r="G474" s="295">
        <v>231478</v>
      </c>
      <c r="H474" s="295">
        <v>231478</v>
      </c>
      <c r="I474" s="295">
        <v>231478</v>
      </c>
      <c r="J474" s="295">
        <v>231478</v>
      </c>
      <c r="K474" s="295">
        <v>231478</v>
      </c>
      <c r="L474" s="295">
        <v>231478</v>
      </c>
      <c r="M474" s="295">
        <v>231478</v>
      </c>
      <c r="N474" s="291"/>
      <c r="O474" s="295">
        <v>64</v>
      </c>
      <c r="P474" s="295">
        <v>64</v>
      </c>
      <c r="Q474" s="295">
        <v>64</v>
      </c>
      <c r="R474" s="295">
        <v>64</v>
      </c>
      <c r="S474" s="295">
        <v>64</v>
      </c>
      <c r="T474" s="295">
        <v>64</v>
      </c>
      <c r="U474" s="295">
        <v>64</v>
      </c>
      <c r="V474" s="295">
        <v>64</v>
      </c>
      <c r="W474" s="295">
        <v>64</v>
      </c>
      <c r="X474" s="295">
        <v>64</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0"/>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8">Z474</f>
        <v>0</v>
      </c>
      <c r="AA475" s="411">
        <f t="shared" ref="AA475" si="1339">AA474</f>
        <v>0</v>
      </c>
      <c r="AB475" s="411">
        <f t="shared" ref="AB475" si="1340">AB474</f>
        <v>0</v>
      </c>
      <c r="AC475" s="411">
        <f t="shared" ref="AC475" si="1341">AC474</f>
        <v>0</v>
      </c>
      <c r="AD475" s="411">
        <f t="shared" ref="AD475" si="1342">AD474</f>
        <v>0</v>
      </c>
      <c r="AE475" s="411">
        <f t="shared" ref="AE475" si="1343">AE474</f>
        <v>0</v>
      </c>
      <c r="AF475" s="411">
        <f t="shared" ref="AF475" si="1344">AF474</f>
        <v>0</v>
      </c>
      <c r="AG475" s="411">
        <f t="shared" ref="AG475" si="1345">AG474</f>
        <v>0</v>
      </c>
      <c r="AH475" s="411">
        <f t="shared" ref="AH475" si="1346">AH474</f>
        <v>0</v>
      </c>
      <c r="AI475" s="411">
        <f t="shared" ref="AI475" si="1347">AI474</f>
        <v>0</v>
      </c>
      <c r="AJ475" s="411">
        <f t="shared" ref="AJ475" si="1348">AJ474</f>
        <v>0</v>
      </c>
      <c r="AK475" s="411">
        <f t="shared" ref="AK475" si="1349">AK474</f>
        <v>0</v>
      </c>
      <c r="AL475" s="411">
        <f t="shared" ref="AL475" si="1350">AL474</f>
        <v>0</v>
      </c>
      <c r="AM475" s="306"/>
    </row>
    <row r="476" spans="1:39" outlineLevel="1">
      <c r="A476" s="530"/>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0">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0"/>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51">Z477</f>
        <v>0</v>
      </c>
      <c r="AA478" s="411">
        <f t="shared" ref="AA478" si="1352">AA477</f>
        <v>0</v>
      </c>
      <c r="AB478" s="411">
        <f t="shared" ref="AB478" si="1353">AB477</f>
        <v>0</v>
      </c>
      <c r="AC478" s="411">
        <f t="shared" ref="AC478" si="1354">AC477</f>
        <v>0</v>
      </c>
      <c r="AD478" s="411">
        <f t="shared" ref="AD478" si="1355">AD477</f>
        <v>0</v>
      </c>
      <c r="AE478" s="411">
        <f t="shared" ref="AE478" si="1356">AE477</f>
        <v>0</v>
      </c>
      <c r="AF478" s="411">
        <f t="shared" ref="AF478" si="1357">AF477</f>
        <v>0</v>
      </c>
      <c r="AG478" s="411">
        <f t="shared" ref="AG478" si="1358">AG477</f>
        <v>0</v>
      </c>
      <c r="AH478" s="411">
        <f t="shared" ref="AH478" si="1359">AH477</f>
        <v>0</v>
      </c>
      <c r="AI478" s="411">
        <f t="shared" ref="AI478" si="1360">AI477</f>
        <v>0</v>
      </c>
      <c r="AJ478" s="411">
        <f t="shared" ref="AJ478" si="1361">AJ477</f>
        <v>0</v>
      </c>
      <c r="AK478" s="411">
        <f t="shared" ref="AK478" si="1362">AK477</f>
        <v>0</v>
      </c>
      <c r="AL478" s="411">
        <f t="shared" ref="AL478" si="1363">AL477</f>
        <v>0</v>
      </c>
      <c r="AM478" s="306"/>
    </row>
    <row r="479" spans="1:39" outlineLevel="1">
      <c r="A479" s="530"/>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0">
        <v>24</v>
      </c>
      <c r="B480" s="428" t="s">
        <v>116</v>
      </c>
      <c r="C480" s="291" t="s">
        <v>25</v>
      </c>
      <c r="D480" s="295">
        <v>48887</v>
      </c>
      <c r="E480" s="295">
        <v>48887</v>
      </c>
      <c r="F480" s="295">
        <v>48887</v>
      </c>
      <c r="G480" s="295">
        <v>48887</v>
      </c>
      <c r="H480" s="295">
        <v>48887</v>
      </c>
      <c r="I480" s="295">
        <v>48887</v>
      </c>
      <c r="J480" s="295">
        <v>48887</v>
      </c>
      <c r="K480" s="295">
        <v>48887</v>
      </c>
      <c r="L480" s="295">
        <v>48887</v>
      </c>
      <c r="M480" s="295">
        <v>48887</v>
      </c>
      <c r="N480" s="291"/>
      <c r="O480" s="295">
        <v>11</v>
      </c>
      <c r="P480" s="295">
        <v>11</v>
      </c>
      <c r="Q480" s="295">
        <v>11</v>
      </c>
      <c r="R480" s="295">
        <v>11</v>
      </c>
      <c r="S480" s="295">
        <v>11</v>
      </c>
      <c r="T480" s="295">
        <v>11</v>
      </c>
      <c r="U480" s="295">
        <v>11</v>
      </c>
      <c r="V480" s="295">
        <v>11</v>
      </c>
      <c r="W480" s="295">
        <v>11</v>
      </c>
      <c r="X480" s="295">
        <v>11</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0"/>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4">Z480</f>
        <v>0</v>
      </c>
      <c r="AA481" s="411">
        <f t="shared" ref="AA481" si="1365">AA480</f>
        <v>0</v>
      </c>
      <c r="AB481" s="411">
        <f t="shared" ref="AB481" si="1366">AB480</f>
        <v>0</v>
      </c>
      <c r="AC481" s="411">
        <f t="shared" ref="AC481" si="1367">AC480</f>
        <v>0</v>
      </c>
      <c r="AD481" s="411">
        <f t="shared" ref="AD481" si="1368">AD480</f>
        <v>0</v>
      </c>
      <c r="AE481" s="411">
        <f t="shared" ref="AE481" si="1369">AE480</f>
        <v>0</v>
      </c>
      <c r="AF481" s="411">
        <f t="shared" ref="AF481" si="1370">AF480</f>
        <v>0</v>
      </c>
      <c r="AG481" s="411">
        <f t="shared" ref="AG481" si="1371">AG480</f>
        <v>0</v>
      </c>
      <c r="AH481" s="411">
        <f t="shared" ref="AH481" si="1372">AH480</f>
        <v>0</v>
      </c>
      <c r="AI481" s="411">
        <f t="shared" ref="AI481" si="1373">AI480</f>
        <v>0</v>
      </c>
      <c r="AJ481" s="411">
        <f t="shared" ref="AJ481" si="1374">AJ480</f>
        <v>0</v>
      </c>
      <c r="AK481" s="411">
        <f t="shared" ref="AK481" si="1375">AK480</f>
        <v>0</v>
      </c>
      <c r="AL481" s="411">
        <f t="shared" ref="AL481" si="1376">AL480</f>
        <v>0</v>
      </c>
      <c r="AM481" s="306"/>
    </row>
    <row r="482" spans="1:39" outlineLevel="1">
      <c r="A482" s="530"/>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0"/>
      <c r="B483" s="502"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0">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0"/>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7">Z484</f>
        <v>0</v>
      </c>
      <c r="AA485" s="411">
        <f t="shared" ref="AA485" si="1378">AA484</f>
        <v>0</v>
      </c>
      <c r="AB485" s="411">
        <f t="shared" ref="AB485" si="1379">AB484</f>
        <v>0</v>
      </c>
      <c r="AC485" s="411">
        <f t="shared" ref="AC485" si="1380">AC484</f>
        <v>0</v>
      </c>
      <c r="AD485" s="411">
        <f t="shared" ref="AD485" si="1381">AD484</f>
        <v>0</v>
      </c>
      <c r="AE485" s="411">
        <f t="shared" ref="AE485" si="1382">AE484</f>
        <v>0</v>
      </c>
      <c r="AF485" s="411">
        <f t="shared" ref="AF485" si="1383">AF484</f>
        <v>0</v>
      </c>
      <c r="AG485" s="411">
        <f t="shared" ref="AG485" si="1384">AG484</f>
        <v>0</v>
      </c>
      <c r="AH485" s="411">
        <f t="shared" ref="AH485" si="1385">AH484</f>
        <v>0</v>
      </c>
      <c r="AI485" s="411">
        <f t="shared" ref="AI485" si="1386">AI484</f>
        <v>0</v>
      </c>
      <c r="AJ485" s="411">
        <f t="shared" ref="AJ485" si="1387">AJ484</f>
        <v>0</v>
      </c>
      <c r="AK485" s="411">
        <f t="shared" ref="AK485" si="1388">AK484</f>
        <v>0</v>
      </c>
      <c r="AL485" s="411">
        <f t="shared" ref="AL485" si="1389">AL484</f>
        <v>0</v>
      </c>
      <c r="AM485" s="306"/>
    </row>
    <row r="486" spans="1:39" outlineLevel="1">
      <c r="A486" s="530"/>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0">
        <v>26</v>
      </c>
      <c r="B487" s="428" t="s">
        <v>118</v>
      </c>
      <c r="C487" s="291" t="s">
        <v>25</v>
      </c>
      <c r="D487" s="295">
        <v>1494612</v>
      </c>
      <c r="E487" s="295">
        <v>1494815</v>
      </c>
      <c r="F487" s="295">
        <v>1494815</v>
      </c>
      <c r="G487" s="295">
        <v>1494815</v>
      </c>
      <c r="H487" s="295">
        <v>1494815</v>
      </c>
      <c r="I487" s="295">
        <v>1295758</v>
      </c>
      <c r="J487" s="295">
        <v>1295758</v>
      </c>
      <c r="K487" s="295">
        <v>1295758</v>
      </c>
      <c r="L487" s="295">
        <v>1294553</v>
      </c>
      <c r="M487" s="295">
        <v>1294553</v>
      </c>
      <c r="N487" s="295">
        <v>12</v>
      </c>
      <c r="O487" s="295">
        <v>254</v>
      </c>
      <c r="P487" s="295">
        <v>254</v>
      </c>
      <c r="Q487" s="295">
        <v>254</v>
      </c>
      <c r="R487" s="295">
        <v>254</v>
      </c>
      <c r="S487" s="295">
        <v>254</v>
      </c>
      <c r="T487" s="295">
        <v>214</v>
      </c>
      <c r="U487" s="295">
        <v>214</v>
      </c>
      <c r="V487" s="295">
        <v>214</v>
      </c>
      <c r="W487" s="295">
        <v>214</v>
      </c>
      <c r="X487" s="295">
        <v>214</v>
      </c>
      <c r="Y487" s="426"/>
      <c r="Z487" s="410">
        <v>0.11870552539978828</v>
      </c>
      <c r="AA487" s="410">
        <v>0.88129447460021171</v>
      </c>
      <c r="AB487" s="410"/>
      <c r="AC487" s="410"/>
      <c r="AD487" s="410"/>
      <c r="AE487" s="410"/>
      <c r="AF487" s="415"/>
      <c r="AG487" s="415"/>
      <c r="AH487" s="415"/>
      <c r="AI487" s="415"/>
      <c r="AJ487" s="415"/>
      <c r="AK487" s="415"/>
      <c r="AL487" s="415"/>
      <c r="AM487" s="296">
        <f>SUM(Y487:AL487)</f>
        <v>1</v>
      </c>
    </row>
    <row r="488" spans="1:39" outlineLevel="1">
      <c r="A488" s="530"/>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90">Z487</f>
        <v>0.11870552539978828</v>
      </c>
      <c r="AA488" s="411">
        <f t="shared" ref="AA488" si="1391">AA487</f>
        <v>0.88129447460021171</v>
      </c>
      <c r="AB488" s="411">
        <f t="shared" ref="AB488" si="1392">AB487</f>
        <v>0</v>
      </c>
      <c r="AC488" s="411">
        <f t="shared" ref="AC488" si="1393">AC487</f>
        <v>0</v>
      </c>
      <c r="AD488" s="411">
        <f t="shared" ref="AD488" si="1394">AD487</f>
        <v>0</v>
      </c>
      <c r="AE488" s="411">
        <f t="shared" ref="AE488" si="1395">AE487</f>
        <v>0</v>
      </c>
      <c r="AF488" s="411">
        <f t="shared" ref="AF488" si="1396">AF487</f>
        <v>0</v>
      </c>
      <c r="AG488" s="411">
        <f t="shared" ref="AG488" si="1397">AG487</f>
        <v>0</v>
      </c>
      <c r="AH488" s="411">
        <f t="shared" ref="AH488" si="1398">AH487</f>
        <v>0</v>
      </c>
      <c r="AI488" s="411">
        <f t="shared" ref="AI488" si="1399">AI487</f>
        <v>0</v>
      </c>
      <c r="AJ488" s="411">
        <f t="shared" ref="AJ488" si="1400">AJ487</f>
        <v>0</v>
      </c>
      <c r="AK488" s="411">
        <f t="shared" ref="AK488" si="1401">AK487</f>
        <v>0</v>
      </c>
      <c r="AL488" s="411">
        <f t="shared" ref="AL488" si="1402">AL487</f>
        <v>0</v>
      </c>
      <c r="AM488" s="306"/>
    </row>
    <row r="489" spans="1:39" outlineLevel="1">
      <c r="A489" s="530"/>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0">
        <v>27</v>
      </c>
      <c r="B490" s="428" t="s">
        <v>119</v>
      </c>
      <c r="C490" s="291" t="s">
        <v>25</v>
      </c>
      <c r="D490" s="295">
        <v>98624</v>
      </c>
      <c r="E490" s="295">
        <v>98624</v>
      </c>
      <c r="F490" s="295">
        <v>98624</v>
      </c>
      <c r="G490" s="295">
        <v>98624</v>
      </c>
      <c r="H490" s="295">
        <v>97007</v>
      </c>
      <c r="I490" s="295">
        <v>84503</v>
      </c>
      <c r="J490" s="295">
        <v>69181</v>
      </c>
      <c r="K490" s="295">
        <v>64249</v>
      </c>
      <c r="L490" s="295">
        <v>51243</v>
      </c>
      <c r="M490" s="295">
        <v>26953</v>
      </c>
      <c r="N490" s="295">
        <v>12</v>
      </c>
      <c r="O490" s="295">
        <v>21</v>
      </c>
      <c r="P490" s="295">
        <v>21</v>
      </c>
      <c r="Q490" s="295">
        <v>21</v>
      </c>
      <c r="R490" s="295">
        <v>21</v>
      </c>
      <c r="S490" s="295">
        <v>21</v>
      </c>
      <c r="T490" s="295">
        <v>20</v>
      </c>
      <c r="U490" s="295">
        <v>18</v>
      </c>
      <c r="V490" s="295">
        <v>17</v>
      </c>
      <c r="W490" s="295">
        <v>14</v>
      </c>
      <c r="X490" s="295">
        <v>8</v>
      </c>
      <c r="Y490" s="426"/>
      <c r="Z490" s="410">
        <v>1</v>
      </c>
      <c r="AA490" s="410"/>
      <c r="AB490" s="410"/>
      <c r="AC490" s="410"/>
      <c r="AD490" s="410"/>
      <c r="AE490" s="410"/>
      <c r="AF490" s="415"/>
      <c r="AG490" s="415"/>
      <c r="AH490" s="415"/>
      <c r="AI490" s="415"/>
      <c r="AJ490" s="415"/>
      <c r="AK490" s="415"/>
      <c r="AL490" s="415"/>
      <c r="AM490" s="296">
        <f>SUM(Y490:AL490)</f>
        <v>1</v>
      </c>
    </row>
    <row r="491" spans="1:39" outlineLevel="1">
      <c r="A491" s="530"/>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3">Z490</f>
        <v>1</v>
      </c>
      <c r="AA491" s="411">
        <f t="shared" ref="AA491" si="1404">AA490</f>
        <v>0</v>
      </c>
      <c r="AB491" s="411">
        <f t="shared" ref="AB491" si="1405">AB490</f>
        <v>0</v>
      </c>
      <c r="AC491" s="411">
        <f t="shared" ref="AC491" si="1406">AC490</f>
        <v>0</v>
      </c>
      <c r="AD491" s="411">
        <f t="shared" ref="AD491" si="1407">AD490</f>
        <v>0</v>
      </c>
      <c r="AE491" s="411">
        <f t="shared" ref="AE491" si="1408">AE490</f>
        <v>0</v>
      </c>
      <c r="AF491" s="411">
        <f t="shared" ref="AF491" si="1409">AF490</f>
        <v>0</v>
      </c>
      <c r="AG491" s="411">
        <f t="shared" ref="AG491" si="1410">AG490</f>
        <v>0</v>
      </c>
      <c r="AH491" s="411">
        <f t="shared" ref="AH491" si="1411">AH490</f>
        <v>0</v>
      </c>
      <c r="AI491" s="411">
        <f t="shared" ref="AI491" si="1412">AI490</f>
        <v>0</v>
      </c>
      <c r="AJ491" s="411">
        <f t="shared" ref="AJ491" si="1413">AJ490</f>
        <v>0</v>
      </c>
      <c r="AK491" s="411">
        <f t="shared" ref="AK491" si="1414">AK490</f>
        <v>0</v>
      </c>
      <c r="AL491" s="411">
        <f t="shared" ref="AL491" si="1415">AL490</f>
        <v>0</v>
      </c>
      <c r="AM491" s="306"/>
    </row>
    <row r="492" spans="1:39" outlineLevel="1">
      <c r="A492" s="530"/>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0">
        <v>28</v>
      </c>
      <c r="B493" s="428" t="s">
        <v>120</v>
      </c>
      <c r="C493" s="291" t="s">
        <v>25</v>
      </c>
      <c r="D493" s="295">
        <v>264628</v>
      </c>
      <c r="E493" s="295">
        <v>264628</v>
      </c>
      <c r="F493" s="295">
        <v>264628</v>
      </c>
      <c r="G493" s="295">
        <v>264628</v>
      </c>
      <c r="H493" s="295">
        <v>264628</v>
      </c>
      <c r="I493" s="295">
        <v>264628</v>
      </c>
      <c r="J493" s="295">
        <v>264628</v>
      </c>
      <c r="K493" s="295">
        <v>264628</v>
      </c>
      <c r="L493" s="295">
        <v>264628</v>
      </c>
      <c r="M493" s="295">
        <v>264628</v>
      </c>
      <c r="N493" s="295">
        <v>12</v>
      </c>
      <c r="O493" s="295">
        <v>35</v>
      </c>
      <c r="P493" s="295">
        <v>35</v>
      </c>
      <c r="Q493" s="295">
        <v>35</v>
      </c>
      <c r="R493" s="295">
        <v>35</v>
      </c>
      <c r="S493" s="295">
        <v>35</v>
      </c>
      <c r="T493" s="295">
        <v>35</v>
      </c>
      <c r="U493" s="295">
        <v>35</v>
      </c>
      <c r="V493" s="295">
        <v>35</v>
      </c>
      <c r="W493" s="295">
        <v>35</v>
      </c>
      <c r="X493" s="295">
        <v>35</v>
      </c>
      <c r="Y493" s="426"/>
      <c r="Z493" s="410"/>
      <c r="AA493" s="410">
        <v>1</v>
      </c>
      <c r="AB493" s="410"/>
      <c r="AC493" s="410"/>
      <c r="AD493" s="410"/>
      <c r="AE493" s="410"/>
      <c r="AF493" s="415"/>
      <c r="AG493" s="415"/>
      <c r="AH493" s="415"/>
      <c r="AI493" s="415"/>
      <c r="AJ493" s="415"/>
      <c r="AK493" s="415"/>
      <c r="AL493" s="415"/>
      <c r="AM493" s="296">
        <f>SUM(Y493:AL493)</f>
        <v>1</v>
      </c>
    </row>
    <row r="494" spans="1:39" outlineLevel="1">
      <c r="A494" s="530"/>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6">Z493</f>
        <v>0</v>
      </c>
      <c r="AA494" s="411">
        <f t="shared" ref="AA494" si="1417">AA493</f>
        <v>1</v>
      </c>
      <c r="AB494" s="411">
        <f t="shared" ref="AB494" si="1418">AB493</f>
        <v>0</v>
      </c>
      <c r="AC494" s="411">
        <f t="shared" ref="AC494" si="1419">AC493</f>
        <v>0</v>
      </c>
      <c r="AD494" s="411">
        <f t="shared" ref="AD494" si="1420">AD493</f>
        <v>0</v>
      </c>
      <c r="AE494" s="411">
        <f t="shared" ref="AE494" si="1421">AE493</f>
        <v>0</v>
      </c>
      <c r="AF494" s="411">
        <f t="shared" ref="AF494" si="1422">AF493</f>
        <v>0</v>
      </c>
      <c r="AG494" s="411">
        <f t="shared" ref="AG494" si="1423">AG493</f>
        <v>0</v>
      </c>
      <c r="AH494" s="411">
        <f t="shared" ref="AH494" si="1424">AH493</f>
        <v>0</v>
      </c>
      <c r="AI494" s="411">
        <f t="shared" ref="AI494" si="1425">AI493</f>
        <v>0</v>
      </c>
      <c r="AJ494" s="411">
        <f t="shared" ref="AJ494" si="1426">AJ493</f>
        <v>0</v>
      </c>
      <c r="AK494" s="411">
        <f t="shared" ref="AK494" si="1427">AK493</f>
        <v>0</v>
      </c>
      <c r="AL494" s="411">
        <f t="shared" ref="AL494" si="1428">AL493</f>
        <v>0</v>
      </c>
      <c r="AM494" s="306"/>
    </row>
    <row r="495" spans="1:39" outlineLevel="1">
      <c r="A495" s="530"/>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0">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0"/>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9">Z496</f>
        <v>0</v>
      </c>
      <c r="AA497" s="411">
        <f t="shared" ref="AA497" si="1430">AA496</f>
        <v>0</v>
      </c>
      <c r="AB497" s="411">
        <f t="shared" ref="AB497" si="1431">AB496</f>
        <v>0</v>
      </c>
      <c r="AC497" s="411">
        <f t="shared" ref="AC497" si="1432">AC496</f>
        <v>0</v>
      </c>
      <c r="AD497" s="411">
        <f t="shared" ref="AD497" si="1433">AD496</f>
        <v>0</v>
      </c>
      <c r="AE497" s="411">
        <f t="shared" ref="AE497" si="1434">AE496</f>
        <v>0</v>
      </c>
      <c r="AF497" s="411">
        <f t="shared" ref="AF497" si="1435">AF496</f>
        <v>0</v>
      </c>
      <c r="AG497" s="411">
        <f t="shared" ref="AG497" si="1436">AG496</f>
        <v>0</v>
      </c>
      <c r="AH497" s="411">
        <f t="shared" ref="AH497" si="1437">AH496</f>
        <v>0</v>
      </c>
      <c r="AI497" s="411">
        <f t="shared" ref="AI497" si="1438">AI496</f>
        <v>0</v>
      </c>
      <c r="AJ497" s="411">
        <f t="shared" ref="AJ497" si="1439">AJ496</f>
        <v>0</v>
      </c>
      <c r="AK497" s="411">
        <f t="shared" ref="AK497" si="1440">AK496</f>
        <v>0</v>
      </c>
      <c r="AL497" s="411">
        <f t="shared" ref="AL497" si="1441">AL496</f>
        <v>0</v>
      </c>
      <c r="AM497" s="306"/>
    </row>
    <row r="498" spans="1:39" outlineLevel="1">
      <c r="A498" s="530"/>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0">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0"/>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2">Z499</f>
        <v>0</v>
      </c>
      <c r="AA500" s="411">
        <f t="shared" ref="AA500" si="1443">AA499</f>
        <v>0</v>
      </c>
      <c r="AB500" s="411">
        <f t="shared" ref="AB500" si="1444">AB499</f>
        <v>0</v>
      </c>
      <c r="AC500" s="411">
        <f t="shared" ref="AC500" si="1445">AC499</f>
        <v>0</v>
      </c>
      <c r="AD500" s="411">
        <f t="shared" ref="AD500" si="1446">AD499</f>
        <v>0</v>
      </c>
      <c r="AE500" s="411">
        <f t="shared" ref="AE500" si="1447">AE499</f>
        <v>0</v>
      </c>
      <c r="AF500" s="411">
        <f t="shared" ref="AF500" si="1448">AF499</f>
        <v>0</v>
      </c>
      <c r="AG500" s="411">
        <f t="shared" ref="AG500" si="1449">AG499</f>
        <v>0</v>
      </c>
      <c r="AH500" s="411">
        <f t="shared" ref="AH500" si="1450">AH499</f>
        <v>0</v>
      </c>
      <c r="AI500" s="411">
        <f t="shared" ref="AI500" si="1451">AI499</f>
        <v>0</v>
      </c>
      <c r="AJ500" s="411">
        <f t="shared" ref="AJ500" si="1452">AJ499</f>
        <v>0</v>
      </c>
      <c r="AK500" s="411">
        <f t="shared" ref="AK500" si="1453">AK499</f>
        <v>0</v>
      </c>
      <c r="AL500" s="411">
        <f t="shared" ref="AL500" si="1454">AL499</f>
        <v>0</v>
      </c>
      <c r="AM500" s="306"/>
    </row>
    <row r="501" spans="1:39" outlineLevel="1">
      <c r="A501" s="530"/>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0">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0"/>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5">Z502</f>
        <v>0</v>
      </c>
      <c r="AA503" s="411">
        <f t="shared" ref="AA503" si="1456">AA502</f>
        <v>0</v>
      </c>
      <c r="AB503" s="411">
        <f t="shared" ref="AB503" si="1457">AB502</f>
        <v>0</v>
      </c>
      <c r="AC503" s="411">
        <f t="shared" ref="AC503" si="1458">AC502</f>
        <v>0</v>
      </c>
      <c r="AD503" s="411">
        <f t="shared" ref="AD503" si="1459">AD502</f>
        <v>0</v>
      </c>
      <c r="AE503" s="411">
        <f t="shared" ref="AE503" si="1460">AE502</f>
        <v>0</v>
      </c>
      <c r="AF503" s="411">
        <f t="shared" ref="AF503" si="1461">AF502</f>
        <v>0</v>
      </c>
      <c r="AG503" s="411">
        <f t="shared" ref="AG503" si="1462">AG502</f>
        <v>0</v>
      </c>
      <c r="AH503" s="411">
        <f t="shared" ref="AH503" si="1463">AH502</f>
        <v>0</v>
      </c>
      <c r="AI503" s="411">
        <f t="shared" ref="AI503" si="1464">AI502</f>
        <v>0</v>
      </c>
      <c r="AJ503" s="411">
        <f t="shared" ref="AJ503" si="1465">AJ502</f>
        <v>0</v>
      </c>
      <c r="AK503" s="411">
        <f t="shared" ref="AK503" si="1466">AK502</f>
        <v>0</v>
      </c>
      <c r="AL503" s="411">
        <f t="shared" ref="AL503" si="1467">AL502</f>
        <v>0</v>
      </c>
      <c r="AM503" s="306"/>
    </row>
    <row r="504" spans="1:39" outlineLevel="1">
      <c r="A504" s="530"/>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0">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0"/>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8">Z505</f>
        <v>0</v>
      </c>
      <c r="AA506" s="411">
        <f t="shared" ref="AA506" si="1469">AA505</f>
        <v>0</v>
      </c>
      <c r="AB506" s="411">
        <f t="shared" ref="AB506" si="1470">AB505</f>
        <v>0</v>
      </c>
      <c r="AC506" s="411">
        <f t="shared" ref="AC506" si="1471">AC505</f>
        <v>0</v>
      </c>
      <c r="AD506" s="411">
        <f t="shared" ref="AD506" si="1472">AD505</f>
        <v>0</v>
      </c>
      <c r="AE506" s="411">
        <f t="shared" ref="AE506" si="1473">AE505</f>
        <v>0</v>
      </c>
      <c r="AF506" s="411">
        <f t="shared" ref="AF506" si="1474">AF505</f>
        <v>0</v>
      </c>
      <c r="AG506" s="411">
        <f t="shared" ref="AG506" si="1475">AG505</f>
        <v>0</v>
      </c>
      <c r="AH506" s="411">
        <f t="shared" ref="AH506" si="1476">AH505</f>
        <v>0</v>
      </c>
      <c r="AI506" s="411">
        <f t="shared" ref="AI506" si="1477">AI505</f>
        <v>0</v>
      </c>
      <c r="AJ506" s="411">
        <f t="shared" ref="AJ506" si="1478">AJ505</f>
        <v>0</v>
      </c>
      <c r="AK506" s="411">
        <f t="shared" ref="AK506" si="1479">AK505</f>
        <v>0</v>
      </c>
      <c r="AL506" s="411">
        <f t="shared" ref="AL506" si="1480">AL505</f>
        <v>0</v>
      </c>
      <c r="AM506" s="306"/>
    </row>
    <row r="507" spans="1:39" outlineLevel="1">
      <c r="A507" s="530"/>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0"/>
      <c r="B508" s="502"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0">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0"/>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1">Z509</f>
        <v>0</v>
      </c>
      <c r="AA510" s="411">
        <f t="shared" ref="AA510" si="1482">AA509</f>
        <v>0</v>
      </c>
      <c r="AB510" s="411">
        <f t="shared" ref="AB510" si="1483">AB509</f>
        <v>0</v>
      </c>
      <c r="AC510" s="411">
        <f t="shared" ref="AC510" si="1484">AC509</f>
        <v>0</v>
      </c>
      <c r="AD510" s="411">
        <f t="shared" ref="AD510" si="1485">AD509</f>
        <v>0</v>
      </c>
      <c r="AE510" s="411">
        <f t="shared" ref="AE510" si="1486">AE509</f>
        <v>0</v>
      </c>
      <c r="AF510" s="411">
        <f t="shared" ref="AF510" si="1487">AF509</f>
        <v>0</v>
      </c>
      <c r="AG510" s="411">
        <f t="shared" ref="AG510" si="1488">AG509</f>
        <v>0</v>
      </c>
      <c r="AH510" s="411">
        <f t="shared" ref="AH510" si="1489">AH509</f>
        <v>0</v>
      </c>
      <c r="AI510" s="411">
        <f t="shared" ref="AI510" si="1490">AI509</f>
        <v>0</v>
      </c>
      <c r="AJ510" s="411">
        <f t="shared" ref="AJ510" si="1491">AJ509</f>
        <v>0</v>
      </c>
      <c r="AK510" s="411">
        <f t="shared" ref="AK510" si="1492">AK509</f>
        <v>0</v>
      </c>
      <c r="AL510" s="411">
        <f t="shared" ref="AL510" si="1493">AL509</f>
        <v>0</v>
      </c>
      <c r="AM510" s="306"/>
    </row>
    <row r="511" spans="1:39" outlineLevel="1">
      <c r="A511" s="530"/>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0">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0"/>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4">Z512</f>
        <v>0</v>
      </c>
      <c r="AA513" s="411">
        <f t="shared" ref="AA513" si="1495">AA512</f>
        <v>0</v>
      </c>
      <c r="AB513" s="411">
        <f t="shared" ref="AB513" si="1496">AB512</f>
        <v>0</v>
      </c>
      <c r="AC513" s="411">
        <f t="shared" ref="AC513" si="1497">AC512</f>
        <v>0</v>
      </c>
      <c r="AD513" s="411">
        <f t="shared" ref="AD513" si="1498">AD512</f>
        <v>0</v>
      </c>
      <c r="AE513" s="411">
        <f t="shared" ref="AE513" si="1499">AE512</f>
        <v>0</v>
      </c>
      <c r="AF513" s="411">
        <f t="shared" ref="AF513" si="1500">AF512</f>
        <v>0</v>
      </c>
      <c r="AG513" s="411">
        <f t="shared" ref="AG513" si="1501">AG512</f>
        <v>0</v>
      </c>
      <c r="AH513" s="411">
        <f t="shared" ref="AH513" si="1502">AH512</f>
        <v>0</v>
      </c>
      <c r="AI513" s="411">
        <f t="shared" ref="AI513" si="1503">AI512</f>
        <v>0</v>
      </c>
      <c r="AJ513" s="411">
        <f t="shared" ref="AJ513" si="1504">AJ512</f>
        <v>0</v>
      </c>
      <c r="AK513" s="411">
        <f t="shared" ref="AK513" si="1505">AK512</f>
        <v>0</v>
      </c>
      <c r="AL513" s="411">
        <f t="shared" ref="AL513" si="1506">AL512</f>
        <v>0</v>
      </c>
      <c r="AM513" s="306"/>
    </row>
    <row r="514" spans="1:39" outlineLevel="1">
      <c r="A514" s="530"/>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0">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0"/>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7">Z515</f>
        <v>0</v>
      </c>
      <c r="AA516" s="411">
        <f t="shared" ref="AA516" si="1508">AA515</f>
        <v>0</v>
      </c>
      <c r="AB516" s="411">
        <f t="shared" ref="AB516" si="1509">AB515</f>
        <v>0</v>
      </c>
      <c r="AC516" s="411">
        <f t="shared" ref="AC516" si="1510">AC515</f>
        <v>0</v>
      </c>
      <c r="AD516" s="411">
        <f t="shared" ref="AD516" si="1511">AD515</f>
        <v>0</v>
      </c>
      <c r="AE516" s="411">
        <f t="shared" ref="AE516" si="1512">AE515</f>
        <v>0</v>
      </c>
      <c r="AF516" s="411">
        <f t="shared" ref="AF516" si="1513">AF515</f>
        <v>0</v>
      </c>
      <c r="AG516" s="411">
        <f t="shared" ref="AG516" si="1514">AG515</f>
        <v>0</v>
      </c>
      <c r="AH516" s="411">
        <f t="shared" ref="AH516" si="1515">AH515</f>
        <v>0</v>
      </c>
      <c r="AI516" s="411">
        <f t="shared" ref="AI516" si="1516">AI515</f>
        <v>0</v>
      </c>
      <c r="AJ516" s="411">
        <f t="shared" ref="AJ516" si="1517">AJ515</f>
        <v>0</v>
      </c>
      <c r="AK516" s="411">
        <f t="shared" ref="AK516" si="1518">AK515</f>
        <v>0</v>
      </c>
      <c r="AL516" s="411">
        <f t="shared" ref="AL516" si="1519">AL515</f>
        <v>0</v>
      </c>
      <c r="AM516" s="306"/>
    </row>
    <row r="517" spans="1:39" outlineLevel="1">
      <c r="A517" s="530"/>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0"/>
      <c r="B518" s="502"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30" outlineLevel="1">
      <c r="A519" s="530">
        <v>36</v>
      </c>
      <c r="B519" s="746" t="s">
        <v>702</v>
      </c>
      <c r="C519" s="291" t="s">
        <v>25</v>
      </c>
      <c r="D519" s="295">
        <v>887498</v>
      </c>
      <c r="E519" s="295">
        <v>642716</v>
      </c>
      <c r="F519" s="295">
        <v>642716</v>
      </c>
      <c r="G519" s="295">
        <v>642716</v>
      </c>
      <c r="H519" s="295">
        <v>642716</v>
      </c>
      <c r="I519" s="295">
        <v>642716</v>
      </c>
      <c r="J519" s="295">
        <v>642716</v>
      </c>
      <c r="K519" s="295">
        <v>642703</v>
      </c>
      <c r="L519" s="295">
        <v>642703</v>
      </c>
      <c r="M519" s="295">
        <v>642703</v>
      </c>
      <c r="N519" s="295">
        <v>12</v>
      </c>
      <c r="O519" s="295">
        <v>61</v>
      </c>
      <c r="P519" s="295">
        <v>44</v>
      </c>
      <c r="Q519" s="295">
        <v>44</v>
      </c>
      <c r="R519" s="295">
        <v>44</v>
      </c>
      <c r="S519" s="295">
        <v>44</v>
      </c>
      <c r="T519" s="295">
        <v>44</v>
      </c>
      <c r="U519" s="295">
        <v>44</v>
      </c>
      <c r="V519" s="295">
        <v>44</v>
      </c>
      <c r="W519" s="295">
        <v>44</v>
      </c>
      <c r="X519" s="295">
        <v>44</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0"/>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20">Z519</f>
        <v>0</v>
      </c>
      <c r="AA520" s="411">
        <f t="shared" ref="AA520" si="1521">AA519</f>
        <v>0</v>
      </c>
      <c r="AB520" s="411">
        <f t="shared" ref="AB520" si="1522">AB519</f>
        <v>0</v>
      </c>
      <c r="AC520" s="411">
        <f t="shared" ref="AC520" si="1523">AC519</f>
        <v>0</v>
      </c>
      <c r="AD520" s="411">
        <f t="shared" ref="AD520" si="1524">AD519</f>
        <v>0</v>
      </c>
      <c r="AE520" s="411">
        <f t="shared" ref="AE520" si="1525">AE519</f>
        <v>0</v>
      </c>
      <c r="AF520" s="411">
        <f t="shared" ref="AF520" si="1526">AF519</f>
        <v>0</v>
      </c>
      <c r="AG520" s="411">
        <f t="shared" ref="AG520" si="1527">AG519</f>
        <v>0</v>
      </c>
      <c r="AH520" s="411">
        <f t="shared" ref="AH520" si="1528">AH519</f>
        <v>0</v>
      </c>
      <c r="AI520" s="411">
        <f t="shared" ref="AI520" si="1529">AI519</f>
        <v>0</v>
      </c>
      <c r="AJ520" s="411">
        <f t="shared" ref="AJ520" si="1530">AJ519</f>
        <v>0</v>
      </c>
      <c r="AK520" s="411">
        <f t="shared" ref="AK520" si="1531">AK519</f>
        <v>0</v>
      </c>
      <c r="AL520" s="411">
        <f t="shared" ref="AL520" si="1532">AL519</f>
        <v>0</v>
      </c>
      <c r="AM520" s="306"/>
    </row>
    <row r="521" spans="1:39" outlineLevel="1">
      <c r="A521" s="530"/>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outlineLevel="1">
      <c r="A522" s="530">
        <v>37</v>
      </c>
      <c r="B522" s="746" t="s">
        <v>703</v>
      </c>
      <c r="C522" s="291" t="s">
        <v>25</v>
      </c>
      <c r="D522" s="295">
        <v>8443</v>
      </c>
      <c r="E522" s="295">
        <v>8443</v>
      </c>
      <c r="F522" s="295">
        <v>8443</v>
      </c>
      <c r="G522" s="295">
        <v>8443</v>
      </c>
      <c r="H522" s="295">
        <v>8443</v>
      </c>
      <c r="I522" s="295">
        <v>8443</v>
      </c>
      <c r="J522" s="295">
        <v>8443</v>
      </c>
      <c r="K522" s="295">
        <v>8443</v>
      </c>
      <c r="L522" s="295">
        <v>8443</v>
      </c>
      <c r="M522" s="295">
        <v>8443</v>
      </c>
      <c r="N522" s="295">
        <v>12</v>
      </c>
      <c r="O522" s="295">
        <v>1</v>
      </c>
      <c r="P522" s="295">
        <v>1</v>
      </c>
      <c r="Q522" s="295">
        <v>1</v>
      </c>
      <c r="R522" s="295">
        <v>1</v>
      </c>
      <c r="S522" s="295">
        <v>1</v>
      </c>
      <c r="T522" s="295">
        <v>1</v>
      </c>
      <c r="U522" s="295">
        <v>1</v>
      </c>
      <c r="V522" s="295">
        <v>1</v>
      </c>
      <c r="W522" s="295">
        <v>1</v>
      </c>
      <c r="X522" s="295">
        <v>1</v>
      </c>
      <c r="Y522" s="426">
        <v>1</v>
      </c>
      <c r="Z522" s="410"/>
      <c r="AA522" s="410"/>
      <c r="AB522" s="410"/>
      <c r="AC522" s="410"/>
      <c r="AD522" s="410"/>
      <c r="AE522" s="410"/>
      <c r="AF522" s="415"/>
      <c r="AG522" s="415"/>
      <c r="AH522" s="415"/>
      <c r="AI522" s="415"/>
      <c r="AJ522" s="415"/>
      <c r="AK522" s="415"/>
      <c r="AL522" s="415"/>
      <c r="AM522" s="296">
        <f>SUM(Y522:AL522)</f>
        <v>1</v>
      </c>
    </row>
    <row r="523" spans="1:39" outlineLevel="1">
      <c r="A523" s="530"/>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1</v>
      </c>
      <c r="Z523" s="411">
        <f t="shared" ref="Z523" si="1533">Z522</f>
        <v>0</v>
      </c>
      <c r="AA523" s="411">
        <f t="shared" ref="AA523" si="1534">AA522</f>
        <v>0</v>
      </c>
      <c r="AB523" s="411">
        <f t="shared" ref="AB523" si="1535">AB522</f>
        <v>0</v>
      </c>
      <c r="AC523" s="411">
        <f t="shared" ref="AC523" si="1536">AC522</f>
        <v>0</v>
      </c>
      <c r="AD523" s="411">
        <f t="shared" ref="AD523" si="1537">AD522</f>
        <v>0</v>
      </c>
      <c r="AE523" s="411">
        <f t="shared" ref="AE523" si="1538">AE522</f>
        <v>0</v>
      </c>
      <c r="AF523" s="411">
        <f t="shared" ref="AF523" si="1539">AF522</f>
        <v>0</v>
      </c>
      <c r="AG523" s="411">
        <f t="shared" ref="AG523" si="1540">AG522</f>
        <v>0</v>
      </c>
      <c r="AH523" s="411">
        <f t="shared" ref="AH523" si="1541">AH522</f>
        <v>0</v>
      </c>
      <c r="AI523" s="411">
        <f t="shared" ref="AI523" si="1542">AI522</f>
        <v>0</v>
      </c>
      <c r="AJ523" s="411">
        <f t="shared" ref="AJ523" si="1543">AJ522</f>
        <v>0</v>
      </c>
      <c r="AK523" s="411">
        <f t="shared" ref="AK523" si="1544">AK522</f>
        <v>0</v>
      </c>
      <c r="AL523" s="411">
        <f t="shared" ref="AL523" si="1545">AL522</f>
        <v>0</v>
      </c>
      <c r="AM523" s="306"/>
    </row>
    <row r="524" spans="1:39" outlineLevel="1">
      <c r="A524" s="530"/>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0">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0"/>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6">Z525</f>
        <v>0</v>
      </c>
      <c r="AA526" s="411">
        <f t="shared" ref="AA526" si="1547">AA525</f>
        <v>0</v>
      </c>
      <c r="AB526" s="411">
        <f t="shared" ref="AB526" si="1548">AB525</f>
        <v>0</v>
      </c>
      <c r="AC526" s="411">
        <f t="shared" ref="AC526" si="1549">AC525</f>
        <v>0</v>
      </c>
      <c r="AD526" s="411">
        <f t="shared" ref="AD526" si="1550">AD525</f>
        <v>0</v>
      </c>
      <c r="AE526" s="411">
        <f t="shared" ref="AE526" si="1551">AE525</f>
        <v>0</v>
      </c>
      <c r="AF526" s="411">
        <f t="shared" ref="AF526" si="1552">AF525</f>
        <v>0</v>
      </c>
      <c r="AG526" s="411">
        <f t="shared" ref="AG526" si="1553">AG525</f>
        <v>0</v>
      </c>
      <c r="AH526" s="411">
        <f t="shared" ref="AH526" si="1554">AH525</f>
        <v>0</v>
      </c>
      <c r="AI526" s="411">
        <f t="shared" ref="AI526" si="1555">AI525</f>
        <v>0</v>
      </c>
      <c r="AJ526" s="411">
        <f t="shared" ref="AJ526" si="1556">AJ525</f>
        <v>0</v>
      </c>
      <c r="AK526" s="411">
        <f t="shared" ref="AK526" si="1557">AK525</f>
        <v>0</v>
      </c>
      <c r="AL526" s="411">
        <f t="shared" ref="AL526" si="1558">AL525</f>
        <v>0</v>
      </c>
      <c r="AM526" s="306"/>
    </row>
    <row r="527" spans="1:39" outlineLevel="1">
      <c r="A527" s="530"/>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0">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0"/>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9">Z528</f>
        <v>0</v>
      </c>
      <c r="AA529" s="411">
        <f t="shared" ref="AA529" si="1560">AA528</f>
        <v>0</v>
      </c>
      <c r="AB529" s="411">
        <f t="shared" ref="AB529" si="1561">AB528</f>
        <v>0</v>
      </c>
      <c r="AC529" s="411">
        <f t="shared" ref="AC529" si="1562">AC528</f>
        <v>0</v>
      </c>
      <c r="AD529" s="411">
        <f t="shared" ref="AD529" si="1563">AD528</f>
        <v>0</v>
      </c>
      <c r="AE529" s="411">
        <f t="shared" ref="AE529" si="1564">AE528</f>
        <v>0</v>
      </c>
      <c r="AF529" s="411">
        <f t="shared" ref="AF529" si="1565">AF528</f>
        <v>0</v>
      </c>
      <c r="AG529" s="411">
        <f t="shared" ref="AG529" si="1566">AG528</f>
        <v>0</v>
      </c>
      <c r="AH529" s="411">
        <f t="shared" ref="AH529" si="1567">AH528</f>
        <v>0</v>
      </c>
      <c r="AI529" s="411">
        <f t="shared" ref="AI529" si="1568">AI528</f>
        <v>0</v>
      </c>
      <c r="AJ529" s="411">
        <f t="shared" ref="AJ529" si="1569">AJ528</f>
        <v>0</v>
      </c>
      <c r="AK529" s="411">
        <f t="shared" ref="AK529" si="1570">AK528</f>
        <v>0</v>
      </c>
      <c r="AL529" s="411">
        <f t="shared" ref="AL529" si="1571">AL528</f>
        <v>0</v>
      </c>
      <c r="AM529" s="306"/>
    </row>
    <row r="530" spans="1:39" outlineLevel="1">
      <c r="A530" s="530"/>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0">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0"/>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2">Z531</f>
        <v>0</v>
      </c>
      <c r="AA532" s="411">
        <f t="shared" ref="AA532" si="1573">AA531</f>
        <v>0</v>
      </c>
      <c r="AB532" s="411">
        <f t="shared" ref="AB532" si="1574">AB531</f>
        <v>0</v>
      </c>
      <c r="AC532" s="411">
        <f t="shared" ref="AC532" si="1575">AC531</f>
        <v>0</v>
      </c>
      <c r="AD532" s="411">
        <f t="shared" ref="AD532" si="1576">AD531</f>
        <v>0</v>
      </c>
      <c r="AE532" s="411">
        <f t="shared" ref="AE532" si="1577">AE531</f>
        <v>0</v>
      </c>
      <c r="AF532" s="411">
        <f t="shared" ref="AF532" si="1578">AF531</f>
        <v>0</v>
      </c>
      <c r="AG532" s="411">
        <f t="shared" ref="AG532" si="1579">AG531</f>
        <v>0</v>
      </c>
      <c r="AH532" s="411">
        <f t="shared" ref="AH532" si="1580">AH531</f>
        <v>0</v>
      </c>
      <c r="AI532" s="411">
        <f t="shared" ref="AI532" si="1581">AI531</f>
        <v>0</v>
      </c>
      <c r="AJ532" s="411">
        <f t="shared" ref="AJ532" si="1582">AJ531</f>
        <v>0</v>
      </c>
      <c r="AK532" s="411">
        <f t="shared" ref="AK532" si="1583">AK531</f>
        <v>0</v>
      </c>
      <c r="AL532" s="411">
        <f t="shared" ref="AL532" si="1584">AL531</f>
        <v>0</v>
      </c>
      <c r="AM532" s="306"/>
    </row>
    <row r="533" spans="1:39" outlineLevel="1">
      <c r="A533" s="530"/>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0">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0"/>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5">Z534</f>
        <v>0</v>
      </c>
      <c r="AA535" s="411">
        <f t="shared" ref="AA535" si="1586">AA534</f>
        <v>0</v>
      </c>
      <c r="AB535" s="411">
        <f t="shared" ref="AB535" si="1587">AB534</f>
        <v>0</v>
      </c>
      <c r="AC535" s="411">
        <f t="shared" ref="AC535" si="1588">AC534</f>
        <v>0</v>
      </c>
      <c r="AD535" s="411">
        <f t="shared" ref="AD535" si="1589">AD534</f>
        <v>0</v>
      </c>
      <c r="AE535" s="411">
        <f t="shared" ref="AE535" si="1590">AE534</f>
        <v>0</v>
      </c>
      <c r="AF535" s="411">
        <f t="shared" ref="AF535" si="1591">AF534</f>
        <v>0</v>
      </c>
      <c r="AG535" s="411">
        <f t="shared" ref="AG535" si="1592">AG534</f>
        <v>0</v>
      </c>
      <c r="AH535" s="411">
        <f t="shared" ref="AH535" si="1593">AH534</f>
        <v>0</v>
      </c>
      <c r="AI535" s="411">
        <f t="shared" ref="AI535" si="1594">AI534</f>
        <v>0</v>
      </c>
      <c r="AJ535" s="411">
        <f t="shared" ref="AJ535" si="1595">AJ534</f>
        <v>0</v>
      </c>
      <c r="AK535" s="411">
        <f t="shared" ref="AK535" si="1596">AK534</f>
        <v>0</v>
      </c>
      <c r="AL535" s="411">
        <f t="shared" ref="AL535" si="1597">AL534</f>
        <v>0</v>
      </c>
      <c r="AM535" s="306"/>
    </row>
    <row r="536" spans="1:39" outlineLevel="1">
      <c r="A536" s="530"/>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0">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0"/>
      <c r="B538" s="431" t="s">
        <v>308</v>
      </c>
      <c r="C538" s="291" t="s">
        <v>163</v>
      </c>
      <c r="D538" s="295"/>
      <c r="E538" s="295"/>
      <c r="F538" s="295"/>
      <c r="G538" s="295"/>
      <c r="H538" s="295"/>
      <c r="I538" s="295"/>
      <c r="J538" s="295"/>
      <c r="K538" s="295"/>
      <c r="L538" s="295"/>
      <c r="M538" s="295"/>
      <c r="N538" s="466"/>
      <c r="O538" s="295"/>
      <c r="P538" s="295"/>
      <c r="Q538" s="295"/>
      <c r="R538" s="295"/>
      <c r="S538" s="295"/>
      <c r="T538" s="295"/>
      <c r="U538" s="295"/>
      <c r="V538" s="295"/>
      <c r="W538" s="295"/>
      <c r="X538" s="295"/>
      <c r="Y538" s="411">
        <f>Y537</f>
        <v>0</v>
      </c>
      <c r="Z538" s="411">
        <f t="shared" ref="Z538" si="1598">Z537</f>
        <v>0</v>
      </c>
      <c r="AA538" s="411">
        <f t="shared" ref="AA538" si="1599">AA537</f>
        <v>0</v>
      </c>
      <c r="AB538" s="411">
        <f t="shared" ref="AB538" si="1600">AB537</f>
        <v>0</v>
      </c>
      <c r="AC538" s="411">
        <f t="shared" ref="AC538" si="1601">AC537</f>
        <v>0</v>
      </c>
      <c r="AD538" s="411">
        <f t="shared" ref="AD538" si="1602">AD537</f>
        <v>0</v>
      </c>
      <c r="AE538" s="411">
        <f t="shared" ref="AE538" si="1603">AE537</f>
        <v>0</v>
      </c>
      <c r="AF538" s="411">
        <f t="shared" ref="AF538" si="1604">AF537</f>
        <v>0</v>
      </c>
      <c r="AG538" s="411">
        <f t="shared" ref="AG538" si="1605">AG537</f>
        <v>0</v>
      </c>
      <c r="AH538" s="411">
        <f t="shared" ref="AH538" si="1606">AH537</f>
        <v>0</v>
      </c>
      <c r="AI538" s="411">
        <f t="shared" ref="AI538" si="1607">AI537</f>
        <v>0</v>
      </c>
      <c r="AJ538" s="411">
        <f t="shared" ref="AJ538" si="1608">AJ537</f>
        <v>0</v>
      </c>
      <c r="AK538" s="411">
        <f t="shared" ref="AK538" si="1609">AK537</f>
        <v>0</v>
      </c>
      <c r="AL538" s="411">
        <f t="shared" ref="AL538" si="1610">AL537</f>
        <v>0</v>
      </c>
      <c r="AM538" s="306"/>
    </row>
    <row r="539" spans="1:39" outlineLevel="1">
      <c r="A539" s="530"/>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0">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0"/>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1">Z540</f>
        <v>0</v>
      </c>
      <c r="AA541" s="411">
        <f t="shared" ref="AA541" si="1612">AA540</f>
        <v>0</v>
      </c>
      <c r="AB541" s="411">
        <f t="shared" ref="AB541" si="1613">AB540</f>
        <v>0</v>
      </c>
      <c r="AC541" s="411">
        <f t="shared" ref="AC541" si="1614">AC540</f>
        <v>0</v>
      </c>
      <c r="AD541" s="411">
        <f t="shared" ref="AD541" si="1615">AD540</f>
        <v>0</v>
      </c>
      <c r="AE541" s="411">
        <f t="shared" ref="AE541" si="1616">AE540</f>
        <v>0</v>
      </c>
      <c r="AF541" s="411">
        <f t="shared" ref="AF541" si="1617">AF540</f>
        <v>0</v>
      </c>
      <c r="AG541" s="411">
        <f t="shared" ref="AG541" si="1618">AG540</f>
        <v>0</v>
      </c>
      <c r="AH541" s="411">
        <f t="shared" ref="AH541" si="1619">AH540</f>
        <v>0</v>
      </c>
      <c r="AI541" s="411">
        <f t="shared" ref="AI541" si="1620">AI540</f>
        <v>0</v>
      </c>
      <c r="AJ541" s="411">
        <f t="shared" ref="AJ541" si="1621">AJ540</f>
        <v>0</v>
      </c>
      <c r="AK541" s="411">
        <f t="shared" ref="AK541" si="1622">AK540</f>
        <v>0</v>
      </c>
      <c r="AL541" s="411">
        <f t="shared" ref="AL541" si="1623">AL540</f>
        <v>0</v>
      </c>
      <c r="AM541" s="306"/>
    </row>
    <row r="542" spans="1:39" outlineLevel="1">
      <c r="A542" s="530"/>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0">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0"/>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4">Z543</f>
        <v>0</v>
      </c>
      <c r="AA544" s="411">
        <f t="shared" ref="AA544" si="1625">AA543</f>
        <v>0</v>
      </c>
      <c r="AB544" s="411">
        <f t="shared" ref="AB544" si="1626">AB543</f>
        <v>0</v>
      </c>
      <c r="AC544" s="411">
        <f t="shared" ref="AC544" si="1627">AC543</f>
        <v>0</v>
      </c>
      <c r="AD544" s="411">
        <f t="shared" ref="AD544" si="1628">AD543</f>
        <v>0</v>
      </c>
      <c r="AE544" s="411">
        <f t="shared" ref="AE544" si="1629">AE543</f>
        <v>0</v>
      </c>
      <c r="AF544" s="411">
        <f t="shared" ref="AF544" si="1630">AF543</f>
        <v>0</v>
      </c>
      <c r="AG544" s="411">
        <f t="shared" ref="AG544" si="1631">AG543</f>
        <v>0</v>
      </c>
      <c r="AH544" s="411">
        <f t="shared" ref="AH544" si="1632">AH543</f>
        <v>0</v>
      </c>
      <c r="AI544" s="411">
        <f t="shared" ref="AI544" si="1633">AI543</f>
        <v>0</v>
      </c>
      <c r="AJ544" s="411">
        <f t="shared" ref="AJ544" si="1634">AJ543</f>
        <v>0</v>
      </c>
      <c r="AK544" s="411">
        <f t="shared" ref="AK544" si="1635">AK543</f>
        <v>0</v>
      </c>
      <c r="AL544" s="411">
        <f t="shared" ref="AL544" si="1636">AL543</f>
        <v>0</v>
      </c>
      <c r="AM544" s="306"/>
    </row>
    <row r="545" spans="1:39" outlineLevel="1">
      <c r="A545" s="530"/>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0">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0"/>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7">Z546</f>
        <v>0</v>
      </c>
      <c r="AA547" s="411">
        <f t="shared" ref="AA547" si="1638">AA546</f>
        <v>0</v>
      </c>
      <c r="AB547" s="411">
        <f t="shared" ref="AB547" si="1639">AB546</f>
        <v>0</v>
      </c>
      <c r="AC547" s="411">
        <f t="shared" ref="AC547" si="1640">AC546</f>
        <v>0</v>
      </c>
      <c r="AD547" s="411">
        <f t="shared" ref="AD547" si="1641">AD546</f>
        <v>0</v>
      </c>
      <c r="AE547" s="411">
        <f t="shared" ref="AE547" si="1642">AE546</f>
        <v>0</v>
      </c>
      <c r="AF547" s="411">
        <f t="shared" ref="AF547" si="1643">AF546</f>
        <v>0</v>
      </c>
      <c r="AG547" s="411">
        <f t="shared" ref="AG547" si="1644">AG546</f>
        <v>0</v>
      </c>
      <c r="AH547" s="411">
        <f t="shared" ref="AH547" si="1645">AH546</f>
        <v>0</v>
      </c>
      <c r="AI547" s="411">
        <f t="shared" ref="AI547" si="1646">AI546</f>
        <v>0</v>
      </c>
      <c r="AJ547" s="411">
        <f t="shared" ref="AJ547" si="1647">AJ546</f>
        <v>0</v>
      </c>
      <c r="AK547" s="411">
        <f t="shared" ref="AK547" si="1648">AK546</f>
        <v>0</v>
      </c>
      <c r="AL547" s="411">
        <f t="shared" ref="AL547" si="1649">AL546</f>
        <v>0</v>
      </c>
      <c r="AM547" s="306"/>
    </row>
    <row r="548" spans="1:39" outlineLevel="1">
      <c r="A548" s="530"/>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0">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0"/>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50">Z549</f>
        <v>0</v>
      </c>
      <c r="AA550" s="411">
        <f t="shared" ref="AA550" si="1651">AA549</f>
        <v>0</v>
      </c>
      <c r="AB550" s="411">
        <f t="shared" ref="AB550" si="1652">AB549</f>
        <v>0</v>
      </c>
      <c r="AC550" s="411">
        <f t="shared" ref="AC550" si="1653">AC549</f>
        <v>0</v>
      </c>
      <c r="AD550" s="411">
        <f t="shared" ref="AD550" si="1654">AD549</f>
        <v>0</v>
      </c>
      <c r="AE550" s="411">
        <f t="shared" ref="AE550" si="1655">AE549</f>
        <v>0</v>
      </c>
      <c r="AF550" s="411">
        <f t="shared" ref="AF550" si="1656">AF549</f>
        <v>0</v>
      </c>
      <c r="AG550" s="411">
        <f t="shared" ref="AG550" si="1657">AG549</f>
        <v>0</v>
      </c>
      <c r="AH550" s="411">
        <f t="shared" ref="AH550" si="1658">AH549</f>
        <v>0</v>
      </c>
      <c r="AI550" s="411">
        <f t="shared" ref="AI550" si="1659">AI549</f>
        <v>0</v>
      </c>
      <c r="AJ550" s="411">
        <f t="shared" ref="AJ550" si="1660">AJ549</f>
        <v>0</v>
      </c>
      <c r="AK550" s="411">
        <f t="shared" ref="AK550" si="1661">AK549</f>
        <v>0</v>
      </c>
      <c r="AL550" s="411">
        <f t="shared" ref="AL550" si="1662">AL549</f>
        <v>0</v>
      </c>
      <c r="AM550" s="306"/>
    </row>
    <row r="551" spans="1:39" outlineLevel="1">
      <c r="A551" s="530"/>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0">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0"/>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3">Z552</f>
        <v>0</v>
      </c>
      <c r="AA553" s="411">
        <f t="shared" ref="AA553" si="1664">AA552</f>
        <v>0</v>
      </c>
      <c r="AB553" s="411">
        <f t="shared" ref="AB553" si="1665">AB552</f>
        <v>0</v>
      </c>
      <c r="AC553" s="411">
        <f t="shared" ref="AC553" si="1666">AC552</f>
        <v>0</v>
      </c>
      <c r="AD553" s="411">
        <f t="shared" ref="AD553" si="1667">AD552</f>
        <v>0</v>
      </c>
      <c r="AE553" s="411">
        <f t="shared" ref="AE553" si="1668">AE552</f>
        <v>0</v>
      </c>
      <c r="AF553" s="411">
        <f t="shared" ref="AF553" si="1669">AF552</f>
        <v>0</v>
      </c>
      <c r="AG553" s="411">
        <f t="shared" ref="AG553" si="1670">AG552</f>
        <v>0</v>
      </c>
      <c r="AH553" s="411">
        <f t="shared" ref="AH553" si="1671">AH552</f>
        <v>0</v>
      </c>
      <c r="AI553" s="411">
        <f t="shared" ref="AI553" si="1672">AI552</f>
        <v>0</v>
      </c>
      <c r="AJ553" s="411">
        <f t="shared" ref="AJ553" si="1673">AJ552</f>
        <v>0</v>
      </c>
      <c r="AK553" s="411">
        <f t="shared" ref="AK553" si="1674">AK552</f>
        <v>0</v>
      </c>
      <c r="AL553" s="411">
        <f t="shared" ref="AL553" si="1675">AL552</f>
        <v>0</v>
      </c>
      <c r="AM553" s="306"/>
    </row>
    <row r="554" spans="1:39" outlineLevel="1">
      <c r="A554" s="530"/>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0">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0"/>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6">Z555</f>
        <v>0</v>
      </c>
      <c r="AA556" s="411">
        <f t="shared" ref="AA556" si="1677">AA555</f>
        <v>0</v>
      </c>
      <c r="AB556" s="411">
        <f t="shared" ref="AB556" si="1678">AB555</f>
        <v>0</v>
      </c>
      <c r="AC556" s="411">
        <f t="shared" ref="AC556" si="1679">AC555</f>
        <v>0</v>
      </c>
      <c r="AD556" s="411">
        <f t="shared" ref="AD556" si="1680">AD555</f>
        <v>0</v>
      </c>
      <c r="AE556" s="411">
        <f t="shared" ref="AE556" si="1681">AE555</f>
        <v>0</v>
      </c>
      <c r="AF556" s="411">
        <f t="shared" ref="AF556" si="1682">AF555</f>
        <v>0</v>
      </c>
      <c r="AG556" s="411">
        <f t="shared" ref="AG556" si="1683">AG555</f>
        <v>0</v>
      </c>
      <c r="AH556" s="411">
        <f t="shared" ref="AH556" si="1684">AH555</f>
        <v>0</v>
      </c>
      <c r="AI556" s="411">
        <f t="shared" ref="AI556" si="1685">AI555</f>
        <v>0</v>
      </c>
      <c r="AJ556" s="411">
        <f t="shared" ref="AJ556" si="1686">AJ555</f>
        <v>0</v>
      </c>
      <c r="AK556" s="411">
        <f t="shared" ref="AK556" si="1687">AK555</f>
        <v>0</v>
      </c>
      <c r="AL556" s="411">
        <f t="shared" ref="AL556" si="1688">AL555</f>
        <v>0</v>
      </c>
      <c r="AM556" s="306"/>
    </row>
    <row r="557" spans="1:39" outlineLevel="1">
      <c r="A557" s="530"/>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0">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0"/>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9">Z558</f>
        <v>0</v>
      </c>
      <c r="AA559" s="411">
        <f t="shared" ref="AA559" si="1690">AA558</f>
        <v>0</v>
      </c>
      <c r="AB559" s="411">
        <f t="shared" ref="AB559" si="1691">AB558</f>
        <v>0</v>
      </c>
      <c r="AC559" s="411">
        <f t="shared" ref="AC559" si="1692">AC558</f>
        <v>0</v>
      </c>
      <c r="AD559" s="411">
        <f t="shared" ref="AD559" si="1693">AD558</f>
        <v>0</v>
      </c>
      <c r="AE559" s="411">
        <f t="shared" ref="AE559" si="1694">AE558</f>
        <v>0</v>
      </c>
      <c r="AF559" s="411">
        <f t="shared" ref="AF559" si="1695">AF558</f>
        <v>0</v>
      </c>
      <c r="AG559" s="411">
        <f t="shared" ref="AG559" si="1696">AG558</f>
        <v>0</v>
      </c>
      <c r="AH559" s="411">
        <f t="shared" ref="AH559" si="1697">AH558</f>
        <v>0</v>
      </c>
      <c r="AI559" s="411">
        <f t="shared" ref="AI559" si="1698">AI558</f>
        <v>0</v>
      </c>
      <c r="AJ559" s="411">
        <f t="shared" ref="AJ559" si="1699">AJ558</f>
        <v>0</v>
      </c>
      <c r="AK559" s="411">
        <f t="shared" ref="AK559" si="1700">AK558</f>
        <v>0</v>
      </c>
      <c r="AL559" s="411">
        <f t="shared" ref="AL559" si="1701">AL558</f>
        <v>0</v>
      </c>
      <c r="AM559" s="306"/>
    </row>
    <row r="560" spans="1:39" outlineLevel="1">
      <c r="A560" s="530"/>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4229369</v>
      </c>
      <c r="E561" s="329"/>
      <c r="F561" s="329"/>
      <c r="G561" s="329"/>
      <c r="H561" s="329"/>
      <c r="I561" s="329"/>
      <c r="J561" s="329"/>
      <c r="K561" s="329"/>
      <c r="L561" s="329"/>
      <c r="M561" s="329"/>
      <c r="N561" s="329"/>
      <c r="O561" s="329">
        <f>SUM(O404:O559)</f>
        <v>529</v>
      </c>
      <c r="P561" s="329"/>
      <c r="Q561" s="329"/>
      <c r="R561" s="329"/>
      <c r="S561" s="329"/>
      <c r="T561" s="329"/>
      <c r="U561" s="329"/>
      <c r="V561" s="329"/>
      <c r="W561" s="329"/>
      <c r="X561" s="329"/>
      <c r="Y561" s="329">
        <f>IF(Y402="kWh",SUMPRODUCT(D404:D559,Y404:Y559))</f>
        <v>2371505</v>
      </c>
      <c r="Z561" s="329">
        <f>IF(Z402="kWh",SUMPRODUCT(D404:D559,Z404:Z559))</f>
        <v>276042.70272882836</v>
      </c>
      <c r="AA561" s="329">
        <f>IF(AA402="kw",SUMPRODUCT(N404:N559,O404:O559,AA404:AA559),SUMPRODUCT(D404:D559,AA404:AA559))</f>
        <v>3106.1855585814451</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1766471</v>
      </c>
      <c r="Z562" s="392">
        <f>HLOOKUP(Z218,'2. LRAMVA Threshold'!$B$42:$Q$53,9,FALSE)</f>
        <v>737479</v>
      </c>
      <c r="AA562" s="392">
        <f>HLOOKUP(AA218,'2. LRAMVA Threshold'!$B$42:$Q$53,9,FALSE)</f>
        <v>6039</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758"/>
      <c r="Q563" s="758"/>
      <c r="R563" s="758"/>
      <c r="S563" s="759"/>
      <c r="T563" s="759"/>
      <c r="U563" s="759"/>
      <c r="V563" s="759"/>
      <c r="W563" s="758"/>
      <c r="X563" s="758"/>
      <c r="Y563" s="435"/>
      <c r="Z563" s="435"/>
      <c r="AA563" s="435"/>
      <c r="AB563" s="435"/>
      <c r="AC563" s="435"/>
      <c r="AD563" s="435"/>
      <c r="AE563" s="435"/>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754"/>
      <c r="T564" s="754"/>
      <c r="U564" s="754"/>
      <c r="V564" s="754"/>
      <c r="W564" s="340"/>
      <c r="X564" s="340"/>
      <c r="Y564" s="341">
        <f>HLOOKUP(Y$35,'3.  Distribution Rates'!$C$122:$P$133,9,FALSE)</f>
        <v>8.0000000000000002E-3</v>
      </c>
      <c r="Z564" s="341">
        <f>HLOOKUP(Z$35,'3.  Distribution Rates'!$C$122:$P$133,9,FALSE)</f>
        <v>9.9000000000000008E-3</v>
      </c>
      <c r="AA564" s="341">
        <f>HLOOKUP(AA$35,'3.  Distribution Rates'!$C$122:$P$133,9,FALSE)</f>
        <v>2.2389000000000001</v>
      </c>
      <c r="AB564" s="341">
        <f>HLOOKUP(AB$35,'3.  Distribution Rates'!$C$122:$P$133,9,FALSE)</f>
        <v>8.6999999999999994E-3</v>
      </c>
      <c r="AC564" s="341">
        <f>HLOOKUP(AC$35,'3.  Distribution Rates'!$C$122:$P$133,9,FALSE)</f>
        <v>12.685700000000001</v>
      </c>
      <c r="AD564" s="341">
        <f>HLOOKUP(AD$35,'3.  Distribution Rates'!$C$122:$P$133,9,FALSE)</f>
        <v>8.1700999999999997</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0"/>
    </row>
    <row r="565" spans="2:39">
      <c r="B565" s="324" t="s">
        <v>295</v>
      </c>
      <c r="C565" s="345"/>
      <c r="D565" s="309"/>
      <c r="E565" s="279"/>
      <c r="F565" s="279"/>
      <c r="G565" s="279"/>
      <c r="H565" s="279"/>
      <c r="I565" s="279"/>
      <c r="J565" s="279"/>
      <c r="K565" s="279"/>
      <c r="L565" s="279"/>
      <c r="M565" s="279"/>
      <c r="N565" s="279"/>
      <c r="O565" s="291"/>
      <c r="P565" s="340"/>
      <c r="Q565" s="340"/>
      <c r="R565" s="340"/>
      <c r="S565" s="514"/>
      <c r="T565" s="514"/>
      <c r="U565" s="514"/>
      <c r="V565" s="514"/>
      <c r="W565" s="340"/>
      <c r="X565" s="340"/>
      <c r="Y565" s="378">
        <f>'4.  2011-2014 LRAM'!Y140*Y564</f>
        <v>4394.2904683176694</v>
      </c>
      <c r="Z565" s="378">
        <f>'4.  2011-2014 LRAM'!Z140*Z564</f>
        <v>3816.7325971155069</v>
      </c>
      <c r="AA565" s="378">
        <f>'4.  2011-2014 LRAM'!AA140*AA564</f>
        <v>195.82541043135137</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5">
        <f t="shared" ref="AM565:AM571" si="1702">SUM(Y565:AL565)</f>
        <v>8406.8484758645263</v>
      </c>
    </row>
    <row r="566" spans="2:39">
      <c r="B566" s="324" t="s">
        <v>296</v>
      </c>
      <c r="C566" s="345"/>
      <c r="D566" s="309"/>
      <c r="E566" s="279"/>
      <c r="F566" s="279"/>
      <c r="G566" s="279"/>
      <c r="H566" s="279"/>
      <c r="I566" s="279"/>
      <c r="J566" s="279"/>
      <c r="K566" s="279"/>
      <c r="L566" s="279"/>
      <c r="M566" s="279"/>
      <c r="N566" s="279"/>
      <c r="O566" s="291"/>
      <c r="P566" s="340"/>
      <c r="Q566" s="340"/>
      <c r="R566" s="340"/>
      <c r="S566" s="514"/>
      <c r="T566" s="514"/>
      <c r="U566" s="514"/>
      <c r="V566" s="514"/>
      <c r="W566" s="340"/>
      <c r="X566" s="340"/>
      <c r="Y566" s="378">
        <f>'4.  2011-2014 LRAM'!Y269*Y564</f>
        <v>2050.4723773384599</v>
      </c>
      <c r="Z566" s="378">
        <f>'4.  2011-2014 LRAM'!Z269*Z564</f>
        <v>3768.0132243548383</v>
      </c>
      <c r="AA566" s="378">
        <f>'4.  2011-2014 LRAM'!AA269*AA564</f>
        <v>215.26153124784562</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5">
        <f t="shared" si="1702"/>
        <v>6033.7471329411437</v>
      </c>
    </row>
    <row r="567" spans="2:39">
      <c r="B567" s="324" t="s">
        <v>297</v>
      </c>
      <c r="C567" s="345"/>
      <c r="D567" s="309"/>
      <c r="E567" s="279"/>
      <c r="F567" s="279"/>
      <c r="G567" s="279"/>
      <c r="H567" s="279"/>
      <c r="I567" s="279"/>
      <c r="J567" s="279"/>
      <c r="K567" s="279"/>
      <c r="L567" s="279"/>
      <c r="M567" s="279"/>
      <c r="N567" s="279"/>
      <c r="O567" s="291"/>
      <c r="P567" s="340"/>
      <c r="Q567" s="340"/>
      <c r="R567" s="340"/>
      <c r="S567" s="514"/>
      <c r="T567" s="514"/>
      <c r="U567" s="514"/>
      <c r="V567" s="514"/>
      <c r="W567" s="340"/>
      <c r="X567" s="340"/>
      <c r="Y567" s="378">
        <f>'4.  2011-2014 LRAM'!Y398*Y564</f>
        <v>1217.0880771984391</v>
      </c>
      <c r="Z567" s="378">
        <f>'4.  2011-2014 LRAM'!Z398*Z564</f>
        <v>2011.7537266009299</v>
      </c>
      <c r="AA567" s="378">
        <f>'4.  2011-2014 LRAM'!AA398*AA564</f>
        <v>883.61254298053279</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5">
        <f t="shared" si="1702"/>
        <v>4112.4543467799012</v>
      </c>
    </row>
    <row r="568" spans="2:39">
      <c r="B568" s="324" t="s">
        <v>298</v>
      </c>
      <c r="C568" s="345"/>
      <c r="D568" s="309"/>
      <c r="E568" s="279"/>
      <c r="F568" s="279"/>
      <c r="G568" s="279"/>
      <c r="H568" s="279"/>
      <c r="I568" s="279"/>
      <c r="J568" s="279"/>
      <c r="K568" s="279"/>
      <c r="L568" s="279"/>
      <c r="M568" s="279"/>
      <c r="N568" s="279"/>
      <c r="O568" s="291"/>
      <c r="P568" s="340"/>
      <c r="Q568" s="340"/>
      <c r="R568" s="340"/>
      <c r="S568" s="514"/>
      <c r="T568" s="514"/>
      <c r="U568" s="514"/>
      <c r="V568" s="514"/>
      <c r="W568" s="340"/>
      <c r="X568" s="340"/>
      <c r="Y568" s="378">
        <f>'4.  2011-2014 LRAM'!Y528*Y564</f>
        <v>3396.7601907815497</v>
      </c>
      <c r="Z568" s="378">
        <f>'4.  2011-2014 LRAM'!Z528*Z564</f>
        <v>5103.2411877770783</v>
      </c>
      <c r="AA568" s="378">
        <f>'4.  2011-2014 LRAM'!AA528*AA564</f>
        <v>3321.9780265239237</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5">
        <f t="shared" si="1702"/>
        <v>11821.979405082551</v>
      </c>
    </row>
    <row r="569" spans="2:39">
      <c r="B569" s="324" t="s">
        <v>299</v>
      </c>
      <c r="C569" s="345"/>
      <c r="D569" s="309"/>
      <c r="E569" s="279"/>
      <c r="F569" s="279"/>
      <c r="G569" s="279"/>
      <c r="H569" s="279"/>
      <c r="I569" s="279"/>
      <c r="J569" s="279"/>
      <c r="K569" s="279"/>
      <c r="L569" s="279"/>
      <c r="M569" s="279"/>
      <c r="N569" s="279"/>
      <c r="O569" s="291"/>
      <c r="P569" s="340"/>
      <c r="Q569" s="340"/>
      <c r="R569" s="340"/>
      <c r="S569" s="514"/>
      <c r="T569" s="514"/>
      <c r="U569" s="514"/>
      <c r="V569" s="514"/>
      <c r="W569" s="340"/>
      <c r="X569" s="340"/>
      <c r="Y569" s="378">
        <f t="shared" ref="Y569:AL569" si="1703">Y209*Y564</f>
        <v>7406.6880000000001</v>
      </c>
      <c r="Z569" s="378">
        <f t="shared" si="1703"/>
        <v>5961.8570690336155</v>
      </c>
      <c r="AA569" s="378">
        <f t="shared" si="1703"/>
        <v>3517.8124735645629</v>
      </c>
      <c r="AB569" s="378">
        <f>AB209*AB564</f>
        <v>0</v>
      </c>
      <c r="AC569" s="378">
        <f t="shared" si="1703"/>
        <v>0</v>
      </c>
      <c r="AD569" s="378">
        <f t="shared" si="1703"/>
        <v>7050.2883745040535</v>
      </c>
      <c r="AE569" s="378">
        <f t="shared" si="1703"/>
        <v>0</v>
      </c>
      <c r="AF569" s="378">
        <f t="shared" si="1703"/>
        <v>0</v>
      </c>
      <c r="AG569" s="378">
        <f t="shared" si="1703"/>
        <v>0</v>
      </c>
      <c r="AH569" s="378">
        <f t="shared" si="1703"/>
        <v>0</v>
      </c>
      <c r="AI569" s="378">
        <f t="shared" si="1703"/>
        <v>0</v>
      </c>
      <c r="AJ569" s="378">
        <f t="shared" si="1703"/>
        <v>0</v>
      </c>
      <c r="AK569" s="378">
        <f t="shared" si="1703"/>
        <v>0</v>
      </c>
      <c r="AL569" s="378">
        <f t="shared" si="1703"/>
        <v>0</v>
      </c>
      <c r="AM569" s="625">
        <f t="shared" si="1702"/>
        <v>23936.645917102229</v>
      </c>
    </row>
    <row r="570" spans="2:39">
      <c r="B570" s="324" t="s">
        <v>300</v>
      </c>
      <c r="C570" s="345"/>
      <c r="D570" s="309"/>
      <c r="E570" s="279"/>
      <c r="F570" s="279"/>
      <c r="G570" s="279"/>
      <c r="H570" s="279"/>
      <c r="I570" s="279"/>
      <c r="J570" s="279"/>
      <c r="K570" s="279"/>
      <c r="L570" s="279"/>
      <c r="M570" s="279"/>
      <c r="N570" s="279"/>
      <c r="O570" s="291"/>
      <c r="P570" s="340"/>
      <c r="Q570" s="340"/>
      <c r="R570" s="340"/>
      <c r="S570" s="514"/>
      <c r="T570" s="514"/>
      <c r="U570" s="514"/>
      <c r="V570" s="514"/>
      <c r="W570" s="340"/>
      <c r="X570" s="340"/>
      <c r="Y570" s="378">
        <f>Y392*Y564</f>
        <v>15620.576000000001</v>
      </c>
      <c r="Z570" s="378">
        <f>Z392*Z564</f>
        <v>3598.1647664527454</v>
      </c>
      <c r="AA570" s="378">
        <f t="shared" ref="AA570:AL570" si="1704">AA392*AA564</f>
        <v>365.74568239305944</v>
      </c>
      <c r="AB570" s="378">
        <f>AB392*AB564</f>
        <v>0</v>
      </c>
      <c r="AC570" s="378">
        <f t="shared" si="1704"/>
        <v>0</v>
      </c>
      <c r="AD570" s="378">
        <f t="shared" si="1704"/>
        <v>3854.456596446802</v>
      </c>
      <c r="AE570" s="378">
        <f t="shared" si="1704"/>
        <v>0</v>
      </c>
      <c r="AF570" s="378">
        <f t="shared" si="1704"/>
        <v>0</v>
      </c>
      <c r="AG570" s="378">
        <f t="shared" si="1704"/>
        <v>0</v>
      </c>
      <c r="AH570" s="378">
        <f t="shared" si="1704"/>
        <v>0</v>
      </c>
      <c r="AI570" s="378">
        <f t="shared" si="1704"/>
        <v>0</v>
      </c>
      <c r="AJ570" s="378">
        <f t="shared" si="1704"/>
        <v>0</v>
      </c>
      <c r="AK570" s="378">
        <f t="shared" si="1704"/>
        <v>0</v>
      </c>
      <c r="AL570" s="378">
        <f t="shared" si="1704"/>
        <v>0</v>
      </c>
      <c r="AM570" s="625">
        <f t="shared" si="1702"/>
        <v>23438.943045292606</v>
      </c>
    </row>
    <row r="571" spans="2:39">
      <c r="B571" s="324" t="s">
        <v>301</v>
      </c>
      <c r="C571" s="345"/>
      <c r="D571" s="309"/>
      <c r="E571" s="279"/>
      <c r="F571" s="279"/>
      <c r="G571" s="279"/>
      <c r="H571" s="279"/>
      <c r="I571" s="279"/>
      <c r="J571" s="279"/>
      <c r="K571" s="279"/>
      <c r="L571" s="279"/>
      <c r="M571" s="279"/>
      <c r="N571" s="279"/>
      <c r="O571" s="291"/>
      <c r="P571" s="340"/>
      <c r="Q571" s="340"/>
      <c r="R571" s="340"/>
      <c r="S571" s="514"/>
      <c r="T571" s="514"/>
      <c r="U571" s="514"/>
      <c r="V571" s="514"/>
      <c r="W571" s="340"/>
      <c r="X571" s="340"/>
      <c r="Y571" s="378">
        <f>Y561*Y564</f>
        <v>18972.04</v>
      </c>
      <c r="Z571" s="378">
        <f t="shared" ref="Z571:AL571" si="1705">Z561*Z564</f>
        <v>2732.8227570154008</v>
      </c>
      <c r="AA571" s="378">
        <f t="shared" si="1705"/>
        <v>6954.4388471079974</v>
      </c>
      <c r="AB571" s="378">
        <f t="shared" si="1705"/>
        <v>0</v>
      </c>
      <c r="AC571" s="378">
        <f t="shared" si="1705"/>
        <v>0</v>
      </c>
      <c r="AD571" s="378">
        <f t="shared" si="1705"/>
        <v>0</v>
      </c>
      <c r="AE571" s="378">
        <f t="shared" si="1705"/>
        <v>0</v>
      </c>
      <c r="AF571" s="378">
        <f t="shared" si="1705"/>
        <v>0</v>
      </c>
      <c r="AG571" s="378">
        <f t="shared" si="1705"/>
        <v>0</v>
      </c>
      <c r="AH571" s="378">
        <f t="shared" si="1705"/>
        <v>0</v>
      </c>
      <c r="AI571" s="378">
        <f t="shared" si="1705"/>
        <v>0</v>
      </c>
      <c r="AJ571" s="378">
        <f t="shared" si="1705"/>
        <v>0</v>
      </c>
      <c r="AK571" s="378">
        <f t="shared" si="1705"/>
        <v>0</v>
      </c>
      <c r="AL571" s="378">
        <f t="shared" si="1705"/>
        <v>0</v>
      </c>
      <c r="AM571" s="625">
        <f t="shared" si="1702"/>
        <v>28659.3016041234</v>
      </c>
    </row>
    <row r="572" spans="2:39" ht="15.75">
      <c r="B572" s="349" t="s">
        <v>302</v>
      </c>
      <c r="C572" s="345"/>
      <c r="D572" s="336"/>
      <c r="E572" s="334"/>
      <c r="F572" s="334"/>
      <c r="G572" s="334"/>
      <c r="H572" s="334"/>
      <c r="I572" s="334"/>
      <c r="J572" s="334"/>
      <c r="K572" s="334"/>
      <c r="L572" s="334"/>
      <c r="M572" s="334"/>
      <c r="N572" s="334"/>
      <c r="O572" s="300"/>
      <c r="P572" s="376"/>
      <c r="Q572" s="376"/>
      <c r="R572" s="376"/>
      <c r="S572" s="760"/>
      <c r="T572" s="760"/>
      <c r="U572" s="760"/>
      <c r="V572" s="760"/>
      <c r="W572" s="376"/>
      <c r="X572" s="376"/>
      <c r="Y572" s="346">
        <f>SUM(Y565:Y571)</f>
        <v>53057.915113636118</v>
      </c>
      <c r="Z572" s="346">
        <f>SUM(Z565:Z571)</f>
        <v>26992.585328350116</v>
      </c>
      <c r="AA572" s="346">
        <f t="shared" ref="AA572:AE572" si="1706">SUM(AA565:AA571)</f>
        <v>15454.674514249273</v>
      </c>
      <c r="AB572" s="346">
        <f t="shared" si="1706"/>
        <v>0</v>
      </c>
      <c r="AC572" s="346">
        <f t="shared" si="1706"/>
        <v>0</v>
      </c>
      <c r="AD572" s="346">
        <f>SUM(AD565:AD571)</f>
        <v>10904.744970950855</v>
      </c>
      <c r="AE572" s="346">
        <f t="shared" si="1706"/>
        <v>0</v>
      </c>
      <c r="AF572" s="346">
        <f>SUM(AF565:AF571)</f>
        <v>0</v>
      </c>
      <c r="AG572" s="346">
        <f>SUM(AG565:AG571)</f>
        <v>0</v>
      </c>
      <c r="AH572" s="346">
        <f t="shared" ref="AH572:AL572" si="1707">SUM(AH565:AH571)</f>
        <v>0</v>
      </c>
      <c r="AI572" s="346">
        <f t="shared" si="1707"/>
        <v>0</v>
      </c>
      <c r="AJ572" s="346">
        <f>SUM(AJ565:AJ571)</f>
        <v>0</v>
      </c>
      <c r="AK572" s="346">
        <f t="shared" si="1707"/>
        <v>0</v>
      </c>
      <c r="AL572" s="346">
        <f t="shared" si="1707"/>
        <v>0</v>
      </c>
      <c r="AM572" s="407">
        <f>SUM(AM565:AM571)</f>
        <v>106409.91992718636</v>
      </c>
    </row>
    <row r="573" spans="2:39" ht="15.75">
      <c r="B573" s="349" t="s">
        <v>303</v>
      </c>
      <c r="C573" s="345"/>
      <c r="D573" s="350"/>
      <c r="E573" s="334"/>
      <c r="F573" s="334"/>
      <c r="G573" s="334"/>
      <c r="H573" s="334"/>
      <c r="I573" s="334"/>
      <c r="J573" s="334"/>
      <c r="K573" s="334"/>
      <c r="L573" s="334"/>
      <c r="M573" s="334"/>
      <c r="N573" s="334"/>
      <c r="O573" s="300"/>
      <c r="P573" s="376"/>
      <c r="Q573" s="376"/>
      <c r="R573" s="376"/>
      <c r="S573" s="760"/>
      <c r="T573" s="760"/>
      <c r="U573" s="760"/>
      <c r="V573" s="760"/>
      <c r="W573" s="376"/>
      <c r="X573" s="376"/>
      <c r="Y573" s="347">
        <f>Y562*Y564</f>
        <v>14131.768</v>
      </c>
      <c r="Z573" s="347">
        <f t="shared" ref="Z573:AE573" si="1708">Z562*Z564</f>
        <v>7301.0421000000006</v>
      </c>
      <c r="AA573" s="347">
        <f t="shared" si="1708"/>
        <v>13520.7171</v>
      </c>
      <c r="AB573" s="347">
        <f t="shared" si="1708"/>
        <v>0</v>
      </c>
      <c r="AC573" s="347">
        <f t="shared" si="1708"/>
        <v>0</v>
      </c>
      <c r="AD573" s="347">
        <f>AD562*AD564</f>
        <v>0</v>
      </c>
      <c r="AE573" s="347">
        <f t="shared" si="1708"/>
        <v>0</v>
      </c>
      <c r="AF573" s="347">
        <f>AF562*AF564</f>
        <v>0</v>
      </c>
      <c r="AG573" s="347">
        <f t="shared" ref="AG573:AL573" si="1709">AG562*AG564</f>
        <v>0</v>
      </c>
      <c r="AH573" s="347">
        <f t="shared" si="1709"/>
        <v>0</v>
      </c>
      <c r="AI573" s="347">
        <f t="shared" si="1709"/>
        <v>0</v>
      </c>
      <c r="AJ573" s="347">
        <f>AJ562*AJ564</f>
        <v>0</v>
      </c>
      <c r="AK573" s="347">
        <f>AK562*AK564</f>
        <v>0</v>
      </c>
      <c r="AL573" s="347">
        <f t="shared" si="1709"/>
        <v>0</v>
      </c>
      <c r="AM573" s="407">
        <f>SUM(Y573:AL573)</f>
        <v>34953.527200000004</v>
      </c>
    </row>
    <row r="574" spans="2:39" ht="15.75">
      <c r="B574" s="349" t="s">
        <v>304</v>
      </c>
      <c r="C574" s="345"/>
      <c r="D574" s="350"/>
      <c r="E574" s="334"/>
      <c r="F574" s="334"/>
      <c r="G574" s="334"/>
      <c r="H574" s="334"/>
      <c r="I574" s="334"/>
      <c r="J574" s="334"/>
      <c r="K574" s="334"/>
      <c r="L574" s="334"/>
      <c r="M574" s="334"/>
      <c r="N574" s="334"/>
      <c r="O574" s="300"/>
      <c r="P574" s="376"/>
      <c r="Q574" s="376"/>
      <c r="R574" s="376"/>
      <c r="S574" s="761"/>
      <c r="T574" s="761"/>
      <c r="U574" s="761"/>
      <c r="V574" s="761"/>
      <c r="W574" s="376"/>
      <c r="X574" s="376"/>
      <c r="Y574" s="351"/>
      <c r="Z574" s="351"/>
      <c r="AA574" s="351"/>
      <c r="AB574" s="351"/>
      <c r="AC574" s="351"/>
      <c r="AD574" s="351"/>
      <c r="AE574" s="351"/>
      <c r="AF574" s="351"/>
      <c r="AG574" s="351"/>
      <c r="AH574" s="351"/>
      <c r="AI574" s="351"/>
      <c r="AJ574" s="351"/>
      <c r="AK574" s="351"/>
      <c r="AL574" s="351"/>
      <c r="AM574" s="407">
        <f>AM572-AM573</f>
        <v>71456.39272718635</v>
      </c>
    </row>
    <row r="575" spans="2:39">
      <c r="B575" s="324"/>
      <c r="C575" s="350"/>
      <c r="D575" s="350"/>
      <c r="E575" s="334"/>
      <c r="F575" s="334"/>
      <c r="G575" s="334"/>
      <c r="H575" s="334"/>
      <c r="I575" s="334"/>
      <c r="J575" s="334"/>
      <c r="K575" s="334"/>
      <c r="L575" s="334"/>
      <c r="M575" s="334"/>
      <c r="N575" s="334"/>
      <c r="O575" s="300"/>
      <c r="P575" s="376"/>
      <c r="Q575" s="376"/>
      <c r="R575" s="376"/>
      <c r="S575" s="761"/>
      <c r="T575" s="300"/>
      <c r="U575" s="761"/>
      <c r="V575" s="761"/>
      <c r="W575" s="376"/>
      <c r="X575" s="376"/>
      <c r="Y575" s="352"/>
      <c r="Z575" s="352"/>
      <c r="AA575" s="352"/>
      <c r="AB575" s="352"/>
      <c r="AC575" s="352"/>
      <c r="AD575" s="352"/>
      <c r="AE575" s="352"/>
      <c r="AF575" s="352"/>
      <c r="AG575" s="352"/>
      <c r="AH575" s="352"/>
      <c r="AI575" s="352"/>
      <c r="AJ575" s="352"/>
      <c r="AK575" s="352"/>
      <c r="AL575" s="352"/>
      <c r="AM575" s="348"/>
    </row>
    <row r="576" spans="2:39">
      <c r="B576" s="438" t="s">
        <v>305</v>
      </c>
      <c r="C576" s="304"/>
      <c r="D576" s="279"/>
      <c r="E576" s="279"/>
      <c r="F576" s="279"/>
      <c r="G576" s="279"/>
      <c r="H576" s="279"/>
      <c r="I576" s="279"/>
      <c r="J576" s="279"/>
      <c r="K576" s="279"/>
      <c r="L576" s="279"/>
      <c r="M576" s="279"/>
      <c r="N576" s="279"/>
      <c r="O576" s="357"/>
      <c r="P576" s="340"/>
      <c r="Q576" s="340"/>
      <c r="R576" s="340"/>
      <c r="S576" s="291"/>
      <c r="T576" s="514"/>
      <c r="U576" s="514"/>
      <c r="V576" s="340"/>
      <c r="W576" s="340"/>
      <c r="X576" s="514"/>
      <c r="Y576" s="291">
        <f>SUMPRODUCT(E404:E559,Y404:Y559)</f>
        <v>1894511</v>
      </c>
      <c r="Z576" s="291">
        <f>SUMPRODUCT(E404:E559,Z404:Z559)</f>
        <v>276066.79995048454</v>
      </c>
      <c r="AA576" s="291">
        <f>IF(AA402="kw",SUMPRODUCT($N$404:$N$559,$P$404:$P$559,AA404:AA559),SUMPRODUCT($E$404:$E$559,AA404:AA559))</f>
        <v>3106.1855585814451</v>
      </c>
      <c r="AB576" s="291">
        <f>IF(AB402="kw",SUMPRODUCT($N$404:$N$559,$P$404:$P$559,AB404:AB559),SUMPRODUCT($E$404:$E$559,AB404:AB559))</f>
        <v>0</v>
      </c>
      <c r="AC576" s="291">
        <f>IF(AC402="kw",SUMPRODUCT($N$404:$N$559,$P$404:$P$559,AC404:AC559),SUMPRODUCT($E$404:$E$559,AC404:AC559))</f>
        <v>0</v>
      </c>
      <c r="AD576" s="291">
        <f t="shared" ref="AD576:AL576" si="1710">IF(AD402="kw",SUMPRODUCT($N$404:$N$559,$P$404:$P$559,AD404:AD559),SUMPRODUCT($E$404:$E$559,AD404:AD559))</f>
        <v>0</v>
      </c>
      <c r="AE576" s="291">
        <f t="shared" si="1710"/>
        <v>0</v>
      </c>
      <c r="AF576" s="291">
        <f t="shared" si="1710"/>
        <v>0</v>
      </c>
      <c r="AG576" s="291">
        <f t="shared" si="1710"/>
        <v>0</v>
      </c>
      <c r="AH576" s="291">
        <f t="shared" si="1710"/>
        <v>0</v>
      </c>
      <c r="AI576" s="291">
        <f t="shared" si="1710"/>
        <v>0</v>
      </c>
      <c r="AJ576" s="291">
        <f t="shared" si="1710"/>
        <v>0</v>
      </c>
      <c r="AK576" s="291">
        <f t="shared" si="1710"/>
        <v>0</v>
      </c>
      <c r="AL576" s="291">
        <f t="shared" si="1710"/>
        <v>0</v>
      </c>
      <c r="AM576" s="337"/>
    </row>
    <row r="577" spans="1:39">
      <c r="B577" s="438" t="s">
        <v>306</v>
      </c>
      <c r="C577" s="304"/>
      <c r="D577" s="279"/>
      <c r="E577" s="279"/>
      <c r="F577" s="279"/>
      <c r="G577" s="279"/>
      <c r="H577" s="279"/>
      <c r="I577" s="279"/>
      <c r="J577" s="279"/>
      <c r="K577" s="279"/>
      <c r="L577" s="279"/>
      <c r="M577" s="279"/>
      <c r="N577" s="279"/>
      <c r="O577" s="357"/>
      <c r="P577" s="340"/>
      <c r="Q577" s="340"/>
      <c r="R577" s="340"/>
      <c r="S577" s="291"/>
      <c r="T577" s="514"/>
      <c r="U577" s="514"/>
      <c r="V577" s="340"/>
      <c r="W577" s="340"/>
      <c r="X577" s="514"/>
      <c r="Y577" s="291">
        <f>SUMPRODUCT(F404:F559,Y404:Y559)</f>
        <v>1894511</v>
      </c>
      <c r="Z577" s="291">
        <f>SUMPRODUCT(F404:F559,Z404:Z559)</f>
        <v>276066.79995048454</v>
      </c>
      <c r="AA577" s="291">
        <f t="shared" ref="AA577:AL577" si="1711">IF(AA402="kw",SUMPRODUCT($N$404:$N$559,$Q$404:$Q$559,AA404:AA559),SUMPRODUCT($F$404:$F$559,AA404:AA559))</f>
        <v>3106.1855585814451</v>
      </c>
      <c r="AB577" s="291">
        <f t="shared" si="1711"/>
        <v>0</v>
      </c>
      <c r="AC577" s="291">
        <f>IF(AC402="kw",SUMPRODUCT($N$404:$N$559,$Q$404:$Q$559,AC404:AC559),SUMPRODUCT($F$404:$F$559,AC404:AC559))</f>
        <v>0</v>
      </c>
      <c r="AD577" s="291">
        <f t="shared" si="1711"/>
        <v>0</v>
      </c>
      <c r="AE577" s="291">
        <f t="shared" si="1711"/>
        <v>0</v>
      </c>
      <c r="AF577" s="291">
        <f t="shared" si="1711"/>
        <v>0</v>
      </c>
      <c r="AG577" s="291">
        <f t="shared" si="1711"/>
        <v>0</v>
      </c>
      <c r="AH577" s="291">
        <f t="shared" si="1711"/>
        <v>0</v>
      </c>
      <c r="AI577" s="291">
        <f t="shared" si="1711"/>
        <v>0</v>
      </c>
      <c r="AJ577" s="291">
        <f t="shared" si="1711"/>
        <v>0</v>
      </c>
      <c r="AK577" s="291">
        <f t="shared" si="1711"/>
        <v>0</v>
      </c>
      <c r="AL577" s="291">
        <f t="shared" si="1711"/>
        <v>0</v>
      </c>
      <c r="AM577" s="337"/>
    </row>
    <row r="578" spans="1:39">
      <c r="B578" s="439" t="s">
        <v>307</v>
      </c>
      <c r="C578" s="364"/>
      <c r="D578" s="384"/>
      <c r="E578" s="384"/>
      <c r="F578" s="384"/>
      <c r="G578" s="384"/>
      <c r="H578" s="384"/>
      <c r="I578" s="384"/>
      <c r="J578" s="384"/>
      <c r="K578" s="384"/>
      <c r="L578" s="384"/>
      <c r="M578" s="384"/>
      <c r="N578" s="384"/>
      <c r="O578" s="383"/>
      <c r="P578" s="762"/>
      <c r="Q578" s="762"/>
      <c r="R578" s="762"/>
      <c r="S578" s="326"/>
      <c r="T578" s="763"/>
      <c r="U578" s="763"/>
      <c r="V578" s="762"/>
      <c r="W578" s="762"/>
      <c r="X578" s="763"/>
      <c r="Y578" s="326">
        <f>SUMPRODUCT(G404:G559,Y404:Y559)</f>
        <v>1894511</v>
      </c>
      <c r="Z578" s="326">
        <f>SUMPRODUCT(G404:G559,Z404:Z559)</f>
        <v>276066.79995048454</v>
      </c>
      <c r="AA578" s="326">
        <f t="shared" ref="AA578:AL578" si="1712">IF(AA402="kw",SUMPRODUCT($N$404:$N$559,$R$404:$R$559,AA404:AA559),SUMPRODUCT($G$404:$G$559,AA404:AA559))</f>
        <v>3106.1855585814451</v>
      </c>
      <c r="AB578" s="326">
        <f t="shared" si="1712"/>
        <v>0</v>
      </c>
      <c r="AC578" s="326">
        <f>IF(AC402="kw",SUMPRODUCT($N$404:$N$559,$R$404:$R$559,AC404:AC559),SUMPRODUCT($G$404:$G$559,AC404:AC559))</f>
        <v>0</v>
      </c>
      <c r="AD578" s="326">
        <f t="shared" si="1712"/>
        <v>0</v>
      </c>
      <c r="AE578" s="326">
        <f t="shared" si="1712"/>
        <v>0</v>
      </c>
      <c r="AF578" s="326">
        <f t="shared" si="1712"/>
        <v>0</v>
      </c>
      <c r="AG578" s="326">
        <f t="shared" si="1712"/>
        <v>0</v>
      </c>
      <c r="AH578" s="326">
        <f t="shared" si="1712"/>
        <v>0</v>
      </c>
      <c r="AI578" s="326">
        <f t="shared" si="1712"/>
        <v>0</v>
      </c>
      <c r="AJ578" s="326">
        <f t="shared" si="1712"/>
        <v>0</v>
      </c>
      <c r="AK578" s="326">
        <f t="shared" si="1712"/>
        <v>0</v>
      </c>
      <c r="AL578" s="326">
        <f t="shared" si="1712"/>
        <v>0</v>
      </c>
      <c r="AM578" s="386"/>
    </row>
    <row r="579" spans="1:39" ht="22.5" customHeight="1">
      <c r="B579" s="368" t="s">
        <v>587</v>
      </c>
      <c r="C579" s="387"/>
      <c r="D579" s="388"/>
      <c r="E579" s="388"/>
      <c r="F579" s="388"/>
      <c r="G579" s="388"/>
      <c r="H579" s="388"/>
      <c r="I579" s="388"/>
      <c r="J579" s="388"/>
      <c r="K579" s="388"/>
      <c r="L579" s="388"/>
      <c r="M579" s="388"/>
      <c r="N579" s="388"/>
      <c r="O579" s="755"/>
      <c r="P579" s="755"/>
      <c r="Q579" s="755"/>
      <c r="R579" s="755"/>
      <c r="S579" s="764"/>
      <c r="T579" s="765"/>
      <c r="U579" s="755"/>
      <c r="V579" s="755"/>
      <c r="W579" s="755"/>
      <c r="X579" s="755"/>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6" t="s">
        <v>526</v>
      </c>
      <c r="E582" s="253"/>
      <c r="F582" s="586"/>
      <c r="G582" s="253"/>
      <c r="H582" s="253"/>
      <c r="I582" s="253"/>
      <c r="J582" s="253"/>
      <c r="K582" s="253"/>
      <c r="L582" s="253"/>
      <c r="M582" s="253"/>
      <c r="N582" s="253"/>
      <c r="O582" s="267"/>
      <c r="P582" s="255"/>
      <c r="Q582" s="255"/>
      <c r="R582" s="255"/>
      <c r="S582" s="255"/>
      <c r="T582" s="255"/>
      <c r="U582" s="255"/>
      <c r="V582" s="255"/>
      <c r="W582" s="255"/>
      <c r="X582" s="255"/>
      <c r="Y582" s="270"/>
      <c r="Z582" s="267"/>
      <c r="AA582" s="267"/>
      <c r="AB582" s="267"/>
      <c r="AC582" s="267"/>
      <c r="AD582" s="267"/>
      <c r="AE582" s="267"/>
      <c r="AF582" s="267"/>
      <c r="AG582" s="267"/>
      <c r="AH582" s="267"/>
      <c r="AI582" s="267"/>
      <c r="AJ582" s="267"/>
      <c r="AK582" s="267"/>
      <c r="AL582" s="267"/>
    </row>
    <row r="583" spans="1:39" ht="33.75" customHeight="1">
      <c r="B583" s="823" t="s">
        <v>211</v>
      </c>
      <c r="C583" s="825" t="s">
        <v>33</v>
      </c>
      <c r="D583" s="284" t="s">
        <v>422</v>
      </c>
      <c r="E583" s="827" t="s">
        <v>209</v>
      </c>
      <c r="F583" s="828"/>
      <c r="G583" s="828"/>
      <c r="H583" s="828"/>
      <c r="I583" s="828"/>
      <c r="J583" s="828"/>
      <c r="K583" s="828"/>
      <c r="L583" s="828"/>
      <c r="M583" s="829"/>
      <c r="N583" s="833" t="s">
        <v>213</v>
      </c>
      <c r="O583" s="284" t="s">
        <v>423</v>
      </c>
      <c r="P583" s="827" t="s">
        <v>212</v>
      </c>
      <c r="Q583" s="828"/>
      <c r="R583" s="828"/>
      <c r="S583" s="828"/>
      <c r="T583" s="828"/>
      <c r="U583" s="828"/>
      <c r="V583" s="828"/>
      <c r="W583" s="828"/>
      <c r="X583" s="829"/>
      <c r="Y583" s="830" t="s">
        <v>243</v>
      </c>
      <c r="Z583" s="831"/>
      <c r="AA583" s="831"/>
      <c r="AB583" s="831"/>
      <c r="AC583" s="831"/>
      <c r="AD583" s="831"/>
      <c r="AE583" s="831"/>
      <c r="AF583" s="831"/>
      <c r="AG583" s="831"/>
      <c r="AH583" s="831"/>
      <c r="AI583" s="831"/>
      <c r="AJ583" s="831"/>
      <c r="AK583" s="831"/>
      <c r="AL583" s="831"/>
      <c r="AM583" s="832"/>
    </row>
    <row r="584" spans="1:39" ht="68.25" customHeight="1">
      <c r="B584" s="824"/>
      <c r="C584" s="826"/>
      <c r="D584" s="285">
        <v>2018</v>
      </c>
      <c r="E584" s="285">
        <v>2019</v>
      </c>
      <c r="F584" s="285">
        <v>2020</v>
      </c>
      <c r="G584" s="285">
        <v>2021</v>
      </c>
      <c r="H584" s="285">
        <v>2022</v>
      </c>
      <c r="I584" s="285">
        <v>2023</v>
      </c>
      <c r="J584" s="285">
        <v>2024</v>
      </c>
      <c r="K584" s="285">
        <v>2025</v>
      </c>
      <c r="L584" s="285">
        <v>2026</v>
      </c>
      <c r="M584" s="285">
        <v>2027</v>
      </c>
      <c r="N584" s="834"/>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to 4,999 kW</v>
      </c>
      <c r="AB584" s="285" t="str">
        <f>'1.  LRAMVA Summary'!G52</f>
        <v>USL</v>
      </c>
      <c r="AC584" s="285" t="str">
        <f>'1.  LRAMVA Summary'!H52</f>
        <v>Sentinel Lighting</v>
      </c>
      <c r="AD584" s="285" t="str">
        <f>'1.  LRAMVA Summary'!I52</f>
        <v>Street Lighting</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0"/>
      <c r="B585" s="516" t="s">
        <v>504</v>
      </c>
      <c r="C585" s="289"/>
      <c r="D585" s="289"/>
      <c r="E585" s="289"/>
      <c r="F585" s="289"/>
      <c r="G585" s="289"/>
      <c r="H585" s="289"/>
      <c r="I585" s="289"/>
      <c r="J585" s="289"/>
      <c r="K585" s="289"/>
      <c r="L585" s="289"/>
      <c r="M585" s="289"/>
      <c r="N585" s="290"/>
      <c r="O585" s="290"/>
      <c r="P585" s="290"/>
      <c r="Q585" s="290"/>
      <c r="R585" s="290"/>
      <c r="S585" s="290"/>
      <c r="T585" s="290"/>
      <c r="U585" s="290"/>
      <c r="V585" s="290"/>
      <c r="W585" s="290"/>
      <c r="X585" s="290"/>
      <c r="Y585" s="291" t="str">
        <f>'1.  LRAMVA Summary'!D53</f>
        <v>kWh</v>
      </c>
      <c r="Z585" s="291" t="str">
        <f>'1.  LRAMVA Summary'!E53</f>
        <v>kWh</v>
      </c>
      <c r="AA585" s="291" t="str">
        <f>'1.  LRAMVA Summary'!F53</f>
        <v>kW</v>
      </c>
      <c r="AB585" s="291" t="str">
        <f>'1.  LRAMVA Summary'!G53</f>
        <v>kWh</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0"/>
      <c r="B586" s="502" t="s">
        <v>497</v>
      </c>
      <c r="C586" s="289"/>
      <c r="D586" s="289"/>
      <c r="E586" s="289"/>
      <c r="F586" s="289"/>
      <c r="G586" s="289"/>
      <c r="H586" s="289"/>
      <c r="I586" s="289"/>
      <c r="J586" s="289"/>
      <c r="K586" s="289"/>
      <c r="L586" s="289"/>
      <c r="M586" s="289"/>
      <c r="N586" s="290"/>
      <c r="O586" s="290"/>
      <c r="P586" s="290"/>
      <c r="Q586" s="290"/>
      <c r="R586" s="290"/>
      <c r="S586" s="290"/>
      <c r="T586" s="290"/>
      <c r="U586" s="290"/>
      <c r="V586" s="290"/>
      <c r="W586" s="290"/>
      <c r="X586" s="290"/>
      <c r="Y586" s="291"/>
      <c r="Z586" s="291"/>
      <c r="AA586" s="291"/>
      <c r="AB586" s="291"/>
      <c r="AC586" s="291"/>
      <c r="AD586" s="291"/>
      <c r="AE586" s="291"/>
      <c r="AF586" s="291"/>
      <c r="AG586" s="291"/>
      <c r="AH586" s="291"/>
      <c r="AI586" s="291"/>
      <c r="AJ586" s="291"/>
      <c r="AK586" s="291"/>
      <c r="AL586" s="291"/>
      <c r="AM586" s="292"/>
    </row>
    <row r="587" spans="1:39" hidden="1" outlineLevel="1">
      <c r="A587" s="530">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0"/>
      <c r="B588" s="294" t="s">
        <v>310</v>
      </c>
      <c r="C588" s="291" t="s">
        <v>163</v>
      </c>
      <c r="D588" s="295"/>
      <c r="E588" s="295"/>
      <c r="F588" s="295"/>
      <c r="G588" s="295"/>
      <c r="H588" s="295"/>
      <c r="I588" s="295"/>
      <c r="J588" s="295"/>
      <c r="K588" s="295"/>
      <c r="L588" s="295"/>
      <c r="M588" s="295"/>
      <c r="N588" s="466"/>
      <c r="O588" s="295"/>
      <c r="P588" s="295"/>
      <c r="Q588" s="295"/>
      <c r="R588" s="295"/>
      <c r="S588" s="295"/>
      <c r="T588" s="295"/>
      <c r="U588" s="295"/>
      <c r="V588" s="295"/>
      <c r="W588" s="295"/>
      <c r="X588" s="295"/>
      <c r="Y588" s="411">
        <f>Y587</f>
        <v>0</v>
      </c>
      <c r="Z588" s="411">
        <f t="shared" ref="Z588" si="1713">Z587</f>
        <v>0</v>
      </c>
      <c r="AA588" s="411">
        <f t="shared" ref="AA588" si="1714">AA587</f>
        <v>0</v>
      </c>
      <c r="AB588" s="411">
        <f t="shared" ref="AB588" si="1715">AB587</f>
        <v>0</v>
      </c>
      <c r="AC588" s="411">
        <f t="shared" ref="AC588" si="1716">AC587</f>
        <v>0</v>
      </c>
      <c r="AD588" s="411">
        <f t="shared" ref="AD588" si="1717">AD587</f>
        <v>0</v>
      </c>
      <c r="AE588" s="411">
        <f t="shared" ref="AE588" si="1718">AE587</f>
        <v>0</v>
      </c>
      <c r="AF588" s="411">
        <f t="shared" ref="AF588" si="1719">AF587</f>
        <v>0</v>
      </c>
      <c r="AG588" s="411">
        <f t="shared" ref="AG588" si="1720">AG587</f>
        <v>0</v>
      </c>
      <c r="AH588" s="411">
        <f t="shared" ref="AH588" si="1721">AH587</f>
        <v>0</v>
      </c>
      <c r="AI588" s="411">
        <f t="shared" ref="AI588" si="1722">AI587</f>
        <v>0</v>
      </c>
      <c r="AJ588" s="411">
        <f t="shared" ref="AJ588" si="1723">AJ587</f>
        <v>0</v>
      </c>
      <c r="AK588" s="411">
        <f t="shared" ref="AK588" si="1724">AK587</f>
        <v>0</v>
      </c>
      <c r="AL588" s="411">
        <f t="shared" ref="AL588" si="1725">AL587</f>
        <v>0</v>
      </c>
      <c r="AM588" s="297"/>
    </row>
    <row r="589" spans="1:39" ht="15.75" hidden="1" outlineLevel="1">
      <c r="A589" s="530"/>
      <c r="B589" s="298"/>
      <c r="C589" s="299"/>
      <c r="D589" s="299"/>
      <c r="E589" s="299"/>
      <c r="F589" s="299"/>
      <c r="G589" s="299"/>
      <c r="H589" s="299"/>
      <c r="I589" s="299"/>
      <c r="J589" s="299"/>
      <c r="K589" s="299"/>
      <c r="L589" s="299"/>
      <c r="M589" s="299"/>
      <c r="N589" s="300"/>
      <c r="O589" s="757"/>
      <c r="P589" s="757"/>
      <c r="Q589" s="757"/>
      <c r="R589" s="757"/>
      <c r="S589" s="757"/>
      <c r="T589" s="757"/>
      <c r="U589" s="757"/>
      <c r="V589" s="757"/>
      <c r="W589" s="757"/>
      <c r="X589" s="757"/>
      <c r="Y589" s="412"/>
      <c r="Z589" s="413"/>
      <c r="AA589" s="413"/>
      <c r="AB589" s="413"/>
      <c r="AC589" s="413"/>
      <c r="AD589" s="413"/>
      <c r="AE589" s="413"/>
      <c r="AF589" s="413"/>
      <c r="AG589" s="413"/>
      <c r="AH589" s="413"/>
      <c r="AI589" s="413"/>
      <c r="AJ589" s="413"/>
      <c r="AK589" s="413"/>
      <c r="AL589" s="413"/>
      <c r="AM589" s="302"/>
    </row>
    <row r="590" spans="1:39" hidden="1" outlineLevel="1">
      <c r="A590" s="530">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0"/>
      <c r="B591" s="294" t="s">
        <v>310</v>
      </c>
      <c r="C591" s="291" t="s">
        <v>163</v>
      </c>
      <c r="D591" s="295"/>
      <c r="E591" s="295"/>
      <c r="F591" s="295"/>
      <c r="G591" s="295"/>
      <c r="H591" s="295"/>
      <c r="I591" s="295"/>
      <c r="J591" s="295"/>
      <c r="K591" s="295"/>
      <c r="L591" s="295"/>
      <c r="M591" s="295"/>
      <c r="N591" s="466"/>
      <c r="O591" s="295"/>
      <c r="P591" s="295"/>
      <c r="Q591" s="295"/>
      <c r="R591" s="295"/>
      <c r="S591" s="295"/>
      <c r="T591" s="295"/>
      <c r="U591" s="295"/>
      <c r="V591" s="295"/>
      <c r="W591" s="295"/>
      <c r="X591" s="295"/>
      <c r="Y591" s="411">
        <f>Y590</f>
        <v>0</v>
      </c>
      <c r="Z591" s="411">
        <f t="shared" ref="Z591" si="1726">Z590</f>
        <v>0</v>
      </c>
      <c r="AA591" s="411">
        <f t="shared" ref="AA591" si="1727">AA590</f>
        <v>0</v>
      </c>
      <c r="AB591" s="411">
        <f t="shared" ref="AB591" si="1728">AB590</f>
        <v>0</v>
      </c>
      <c r="AC591" s="411">
        <f t="shared" ref="AC591" si="1729">AC590</f>
        <v>0</v>
      </c>
      <c r="AD591" s="411">
        <f t="shared" ref="AD591" si="1730">AD590</f>
        <v>0</v>
      </c>
      <c r="AE591" s="411">
        <f t="shared" ref="AE591" si="1731">AE590</f>
        <v>0</v>
      </c>
      <c r="AF591" s="411">
        <f t="shared" ref="AF591" si="1732">AF590</f>
        <v>0</v>
      </c>
      <c r="AG591" s="411">
        <f t="shared" ref="AG591" si="1733">AG590</f>
        <v>0</v>
      </c>
      <c r="AH591" s="411">
        <f t="shared" ref="AH591" si="1734">AH590</f>
        <v>0</v>
      </c>
      <c r="AI591" s="411">
        <f t="shared" ref="AI591" si="1735">AI590</f>
        <v>0</v>
      </c>
      <c r="AJ591" s="411">
        <f t="shared" ref="AJ591" si="1736">AJ590</f>
        <v>0</v>
      </c>
      <c r="AK591" s="411">
        <f t="shared" ref="AK591" si="1737">AK590</f>
        <v>0</v>
      </c>
      <c r="AL591" s="411">
        <f t="shared" ref="AL591" si="1738">AL590</f>
        <v>0</v>
      </c>
      <c r="AM591" s="297"/>
    </row>
    <row r="592" spans="1:39" ht="15.75" hidden="1" outlineLevel="1">
      <c r="A592" s="530"/>
      <c r="B592" s="298"/>
      <c r="C592" s="299"/>
      <c r="D592" s="304"/>
      <c r="E592" s="304"/>
      <c r="F592" s="304"/>
      <c r="G592" s="304"/>
      <c r="H592" s="304"/>
      <c r="I592" s="304"/>
      <c r="J592" s="304"/>
      <c r="K592" s="304"/>
      <c r="L592" s="304"/>
      <c r="M592" s="304"/>
      <c r="N592" s="300"/>
      <c r="O592" s="291"/>
      <c r="P592" s="291"/>
      <c r="Q592" s="291"/>
      <c r="R592" s="291"/>
      <c r="S592" s="291"/>
      <c r="T592" s="291"/>
      <c r="U592" s="291"/>
      <c r="V592" s="291"/>
      <c r="W592" s="291"/>
      <c r="X592" s="291"/>
      <c r="Y592" s="412"/>
      <c r="Z592" s="413"/>
      <c r="AA592" s="413"/>
      <c r="AB592" s="413"/>
      <c r="AC592" s="413"/>
      <c r="AD592" s="413"/>
      <c r="AE592" s="413"/>
      <c r="AF592" s="413"/>
      <c r="AG592" s="413"/>
      <c r="AH592" s="413"/>
      <c r="AI592" s="413"/>
      <c r="AJ592" s="413"/>
      <c r="AK592" s="413"/>
      <c r="AL592" s="413"/>
      <c r="AM592" s="302"/>
    </row>
    <row r="593" spans="1:39" hidden="1" outlineLevel="1">
      <c r="A593" s="530">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0"/>
      <c r="B594" s="294" t="s">
        <v>310</v>
      </c>
      <c r="C594" s="291" t="s">
        <v>163</v>
      </c>
      <c r="D594" s="295"/>
      <c r="E594" s="295"/>
      <c r="F594" s="295"/>
      <c r="G594" s="295"/>
      <c r="H594" s="295"/>
      <c r="I594" s="295"/>
      <c r="J594" s="295"/>
      <c r="K594" s="295"/>
      <c r="L594" s="295"/>
      <c r="M594" s="295"/>
      <c r="N594" s="466"/>
      <c r="O594" s="295"/>
      <c r="P594" s="295"/>
      <c r="Q594" s="295"/>
      <c r="R594" s="295"/>
      <c r="S594" s="295"/>
      <c r="T594" s="295"/>
      <c r="U594" s="295"/>
      <c r="V594" s="295"/>
      <c r="W594" s="295"/>
      <c r="X594" s="295"/>
      <c r="Y594" s="411">
        <f>Y593</f>
        <v>0</v>
      </c>
      <c r="Z594" s="411">
        <f t="shared" ref="Z594" si="1739">Z593</f>
        <v>0</v>
      </c>
      <c r="AA594" s="411">
        <f t="shared" ref="AA594" si="1740">AA593</f>
        <v>0</v>
      </c>
      <c r="AB594" s="411">
        <f t="shared" ref="AB594" si="1741">AB593</f>
        <v>0</v>
      </c>
      <c r="AC594" s="411">
        <f t="shared" ref="AC594" si="1742">AC593</f>
        <v>0</v>
      </c>
      <c r="AD594" s="411">
        <f t="shared" ref="AD594" si="1743">AD593</f>
        <v>0</v>
      </c>
      <c r="AE594" s="411">
        <f t="shared" ref="AE594" si="1744">AE593</f>
        <v>0</v>
      </c>
      <c r="AF594" s="411">
        <f t="shared" ref="AF594" si="1745">AF593</f>
        <v>0</v>
      </c>
      <c r="AG594" s="411">
        <f t="shared" ref="AG594" si="1746">AG593</f>
        <v>0</v>
      </c>
      <c r="AH594" s="411">
        <f t="shared" ref="AH594" si="1747">AH593</f>
        <v>0</v>
      </c>
      <c r="AI594" s="411">
        <f t="shared" ref="AI594" si="1748">AI593</f>
        <v>0</v>
      </c>
      <c r="AJ594" s="411">
        <f t="shared" ref="AJ594" si="1749">AJ593</f>
        <v>0</v>
      </c>
      <c r="AK594" s="411">
        <f t="shared" ref="AK594" si="1750">AK593</f>
        <v>0</v>
      </c>
      <c r="AL594" s="411">
        <f t="shared" ref="AL594" si="1751">AL593</f>
        <v>0</v>
      </c>
      <c r="AM594" s="297"/>
    </row>
    <row r="595" spans="1:39" hidden="1" outlineLevel="1">
      <c r="A595" s="530"/>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0">
        <v>4</v>
      </c>
      <c r="B596" s="518" t="s">
        <v>680</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0"/>
      <c r="B597" s="294" t="s">
        <v>310</v>
      </c>
      <c r="C597" s="291" t="s">
        <v>163</v>
      </c>
      <c r="D597" s="295"/>
      <c r="E597" s="295"/>
      <c r="F597" s="295"/>
      <c r="G597" s="295"/>
      <c r="H597" s="295"/>
      <c r="I597" s="295"/>
      <c r="J597" s="295"/>
      <c r="K597" s="295"/>
      <c r="L597" s="295"/>
      <c r="M597" s="295"/>
      <c r="N597" s="466"/>
      <c r="O597" s="295"/>
      <c r="P597" s="295"/>
      <c r="Q597" s="295"/>
      <c r="R597" s="295"/>
      <c r="S597" s="295"/>
      <c r="T597" s="295"/>
      <c r="U597" s="295"/>
      <c r="V597" s="295"/>
      <c r="W597" s="295"/>
      <c r="X597" s="295"/>
      <c r="Y597" s="411">
        <f>Y596</f>
        <v>0</v>
      </c>
      <c r="Z597" s="411">
        <f t="shared" ref="Z597" si="1752">Z596</f>
        <v>0</v>
      </c>
      <c r="AA597" s="411">
        <f t="shared" ref="AA597" si="1753">AA596</f>
        <v>0</v>
      </c>
      <c r="AB597" s="411">
        <f t="shared" ref="AB597" si="1754">AB596</f>
        <v>0</v>
      </c>
      <c r="AC597" s="411">
        <f t="shared" ref="AC597" si="1755">AC596</f>
        <v>0</v>
      </c>
      <c r="AD597" s="411">
        <f t="shared" ref="AD597" si="1756">AD596</f>
        <v>0</v>
      </c>
      <c r="AE597" s="411">
        <f t="shared" ref="AE597" si="1757">AE596</f>
        <v>0</v>
      </c>
      <c r="AF597" s="411">
        <f t="shared" ref="AF597" si="1758">AF596</f>
        <v>0</v>
      </c>
      <c r="AG597" s="411">
        <f t="shared" ref="AG597" si="1759">AG596</f>
        <v>0</v>
      </c>
      <c r="AH597" s="411">
        <f t="shared" ref="AH597" si="1760">AH596</f>
        <v>0</v>
      </c>
      <c r="AI597" s="411">
        <f t="shared" ref="AI597" si="1761">AI596</f>
        <v>0</v>
      </c>
      <c r="AJ597" s="411">
        <f t="shared" ref="AJ597" si="1762">AJ596</f>
        <v>0</v>
      </c>
      <c r="AK597" s="411">
        <f t="shared" ref="AK597" si="1763">AK596</f>
        <v>0</v>
      </c>
      <c r="AL597" s="411">
        <f t="shared" ref="AL597" si="1764">AL596</f>
        <v>0</v>
      </c>
      <c r="AM597" s="297"/>
    </row>
    <row r="598" spans="1:39" hidden="1" outlineLevel="1">
      <c r="A598" s="530"/>
      <c r="B598" s="294"/>
      <c r="C598" s="305"/>
      <c r="D598" s="304"/>
      <c r="E598" s="304"/>
      <c r="F598" s="304"/>
      <c r="G598" s="304"/>
      <c r="H598" s="304"/>
      <c r="I598" s="304"/>
      <c r="J598" s="304"/>
      <c r="K598" s="304"/>
      <c r="L598" s="304"/>
      <c r="M598" s="304"/>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0">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0"/>
      <c r="B600" s="294" t="s">
        <v>310</v>
      </c>
      <c r="C600" s="291" t="s">
        <v>163</v>
      </c>
      <c r="D600" s="295"/>
      <c r="E600" s="295"/>
      <c r="F600" s="295"/>
      <c r="G600" s="295"/>
      <c r="H600" s="295"/>
      <c r="I600" s="295"/>
      <c r="J600" s="295"/>
      <c r="K600" s="295"/>
      <c r="L600" s="295"/>
      <c r="M600" s="295"/>
      <c r="N600" s="466"/>
      <c r="O600" s="295"/>
      <c r="P600" s="295"/>
      <c r="Q600" s="295"/>
      <c r="R600" s="295"/>
      <c r="S600" s="295"/>
      <c r="T600" s="295"/>
      <c r="U600" s="295"/>
      <c r="V600" s="295"/>
      <c r="W600" s="295"/>
      <c r="X600" s="295"/>
      <c r="Y600" s="411">
        <f>Y599</f>
        <v>0</v>
      </c>
      <c r="Z600" s="411">
        <f t="shared" ref="Z600" si="1765">Z599</f>
        <v>0</v>
      </c>
      <c r="AA600" s="411">
        <f t="shared" ref="AA600" si="1766">AA599</f>
        <v>0</v>
      </c>
      <c r="AB600" s="411">
        <f t="shared" ref="AB600" si="1767">AB599</f>
        <v>0</v>
      </c>
      <c r="AC600" s="411">
        <f t="shared" ref="AC600" si="1768">AC599</f>
        <v>0</v>
      </c>
      <c r="AD600" s="411">
        <f t="shared" ref="AD600" si="1769">AD599</f>
        <v>0</v>
      </c>
      <c r="AE600" s="411">
        <f t="shared" ref="AE600" si="1770">AE599</f>
        <v>0</v>
      </c>
      <c r="AF600" s="411">
        <f t="shared" ref="AF600" si="1771">AF599</f>
        <v>0</v>
      </c>
      <c r="AG600" s="411">
        <f t="shared" ref="AG600" si="1772">AG599</f>
        <v>0</v>
      </c>
      <c r="AH600" s="411">
        <f t="shared" ref="AH600" si="1773">AH599</f>
        <v>0</v>
      </c>
      <c r="AI600" s="411">
        <f t="shared" ref="AI600" si="1774">AI599</f>
        <v>0</v>
      </c>
      <c r="AJ600" s="411">
        <f t="shared" ref="AJ600" si="1775">AJ599</f>
        <v>0</v>
      </c>
      <c r="AK600" s="411">
        <f t="shared" ref="AK600" si="1776">AK599</f>
        <v>0</v>
      </c>
      <c r="AL600" s="411">
        <f t="shared" ref="AL600" si="1777">AL599</f>
        <v>0</v>
      </c>
      <c r="AM600" s="297"/>
    </row>
    <row r="601" spans="1:39" hidden="1" outlineLevel="1">
      <c r="A601" s="530"/>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0"/>
      <c r="B602" s="319" t="s">
        <v>498</v>
      </c>
      <c r="C602" s="289"/>
      <c r="D602" s="289"/>
      <c r="E602" s="289"/>
      <c r="F602" s="289"/>
      <c r="G602" s="289"/>
      <c r="H602" s="289"/>
      <c r="I602" s="289"/>
      <c r="J602" s="289"/>
      <c r="K602" s="289"/>
      <c r="L602" s="289"/>
      <c r="M602" s="289"/>
      <c r="N602" s="290"/>
      <c r="O602" s="290"/>
      <c r="P602" s="290"/>
      <c r="Q602" s="290"/>
      <c r="R602" s="290"/>
      <c r="S602" s="290"/>
      <c r="T602" s="290"/>
      <c r="U602" s="290"/>
      <c r="V602" s="290"/>
      <c r="W602" s="290"/>
      <c r="X602" s="290"/>
      <c r="Y602" s="414"/>
      <c r="Z602" s="414"/>
      <c r="AA602" s="414"/>
      <c r="AB602" s="414"/>
      <c r="AC602" s="414"/>
      <c r="AD602" s="414"/>
      <c r="AE602" s="414"/>
      <c r="AF602" s="414"/>
      <c r="AG602" s="414"/>
      <c r="AH602" s="414"/>
      <c r="AI602" s="414"/>
      <c r="AJ602" s="414"/>
      <c r="AK602" s="414"/>
      <c r="AL602" s="414"/>
      <c r="AM602" s="292"/>
    </row>
    <row r="603" spans="1:39" hidden="1" outlineLevel="1">
      <c r="A603" s="530">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0"/>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8">Z603</f>
        <v>0</v>
      </c>
      <c r="AA604" s="411">
        <f t="shared" ref="AA604" si="1779">AA603</f>
        <v>0</v>
      </c>
      <c r="AB604" s="411">
        <f t="shared" ref="AB604" si="1780">AB603</f>
        <v>0</v>
      </c>
      <c r="AC604" s="411">
        <f t="shared" ref="AC604" si="1781">AC603</f>
        <v>0</v>
      </c>
      <c r="AD604" s="411">
        <f t="shared" ref="AD604" si="1782">AD603</f>
        <v>0</v>
      </c>
      <c r="AE604" s="411">
        <f t="shared" ref="AE604" si="1783">AE603</f>
        <v>0</v>
      </c>
      <c r="AF604" s="411">
        <f t="shared" ref="AF604" si="1784">AF603</f>
        <v>0</v>
      </c>
      <c r="AG604" s="411">
        <f t="shared" ref="AG604" si="1785">AG603</f>
        <v>0</v>
      </c>
      <c r="AH604" s="411">
        <f t="shared" ref="AH604" si="1786">AH603</f>
        <v>0</v>
      </c>
      <c r="AI604" s="411">
        <f t="shared" ref="AI604" si="1787">AI603</f>
        <v>0</v>
      </c>
      <c r="AJ604" s="411">
        <f t="shared" ref="AJ604" si="1788">AJ603</f>
        <v>0</v>
      </c>
      <c r="AK604" s="411">
        <f t="shared" ref="AK604" si="1789">AK603</f>
        <v>0</v>
      </c>
      <c r="AL604" s="411">
        <f t="shared" ref="AL604" si="1790">AL603</f>
        <v>0</v>
      </c>
      <c r="AM604" s="311"/>
    </row>
    <row r="605" spans="1:39" hidden="1" outlineLevel="1">
      <c r="A605" s="530"/>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0">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0"/>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1">Z606</f>
        <v>0</v>
      </c>
      <c r="AA607" s="411">
        <f t="shared" ref="AA607" si="1792">AA606</f>
        <v>0</v>
      </c>
      <c r="AB607" s="411">
        <f t="shared" ref="AB607" si="1793">AB606</f>
        <v>0</v>
      </c>
      <c r="AC607" s="411">
        <f t="shared" ref="AC607" si="1794">AC606</f>
        <v>0</v>
      </c>
      <c r="AD607" s="411">
        <f t="shared" ref="AD607" si="1795">AD606</f>
        <v>0</v>
      </c>
      <c r="AE607" s="411">
        <f t="shared" ref="AE607" si="1796">AE606</f>
        <v>0</v>
      </c>
      <c r="AF607" s="411">
        <f t="shared" ref="AF607" si="1797">AF606</f>
        <v>0</v>
      </c>
      <c r="AG607" s="411">
        <f t="shared" ref="AG607" si="1798">AG606</f>
        <v>0</v>
      </c>
      <c r="AH607" s="411">
        <f t="shared" ref="AH607" si="1799">AH606</f>
        <v>0</v>
      </c>
      <c r="AI607" s="411">
        <f t="shared" ref="AI607" si="1800">AI606</f>
        <v>0</v>
      </c>
      <c r="AJ607" s="411">
        <f t="shared" ref="AJ607" si="1801">AJ606</f>
        <v>0</v>
      </c>
      <c r="AK607" s="411">
        <f t="shared" ref="AK607" si="1802">AK606</f>
        <v>0</v>
      </c>
      <c r="AL607" s="411">
        <f t="shared" ref="AL607" si="1803">AL606</f>
        <v>0</v>
      </c>
      <c r="AM607" s="311"/>
    </row>
    <row r="608" spans="1:39" hidden="1" outlineLevel="1">
      <c r="A608" s="530"/>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0">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0"/>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4">Z609</f>
        <v>0</v>
      </c>
      <c r="AA610" s="411">
        <f t="shared" ref="AA610" si="1805">AA609</f>
        <v>0</v>
      </c>
      <c r="AB610" s="411">
        <f t="shared" ref="AB610" si="1806">AB609</f>
        <v>0</v>
      </c>
      <c r="AC610" s="411">
        <f t="shared" ref="AC610" si="1807">AC609</f>
        <v>0</v>
      </c>
      <c r="AD610" s="411">
        <f t="shared" ref="AD610" si="1808">AD609</f>
        <v>0</v>
      </c>
      <c r="AE610" s="411">
        <f t="shared" ref="AE610" si="1809">AE609</f>
        <v>0</v>
      </c>
      <c r="AF610" s="411">
        <f t="shared" ref="AF610" si="1810">AF609</f>
        <v>0</v>
      </c>
      <c r="AG610" s="411">
        <f t="shared" ref="AG610" si="1811">AG609</f>
        <v>0</v>
      </c>
      <c r="AH610" s="411">
        <f t="shared" ref="AH610" si="1812">AH609</f>
        <v>0</v>
      </c>
      <c r="AI610" s="411">
        <f t="shared" ref="AI610" si="1813">AI609</f>
        <v>0</v>
      </c>
      <c r="AJ610" s="411">
        <f t="shared" ref="AJ610" si="1814">AJ609</f>
        <v>0</v>
      </c>
      <c r="AK610" s="411">
        <f t="shared" ref="AK610" si="1815">AK609</f>
        <v>0</v>
      </c>
      <c r="AL610" s="411">
        <f t="shared" ref="AL610" si="1816">AL609</f>
        <v>0</v>
      </c>
      <c r="AM610" s="311"/>
    </row>
    <row r="611" spans="1:39" hidden="1" outlineLevel="1">
      <c r="A611" s="530"/>
      <c r="B611" s="314"/>
      <c r="C611" s="312"/>
      <c r="D611" s="316"/>
      <c r="E611" s="316"/>
      <c r="F611" s="316"/>
      <c r="G611" s="316"/>
      <c r="H611" s="316"/>
      <c r="I611" s="316"/>
      <c r="J611" s="316"/>
      <c r="K611" s="316"/>
      <c r="L611" s="316"/>
      <c r="M611" s="316"/>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0" hidden="1" outlineLevel="1">
      <c r="A612" s="530">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0"/>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7">Z612</f>
        <v>0</v>
      </c>
      <c r="AA613" s="411">
        <f t="shared" ref="AA613" si="1818">AA612</f>
        <v>0</v>
      </c>
      <c r="AB613" s="411">
        <f t="shared" ref="AB613" si="1819">AB612</f>
        <v>0</v>
      </c>
      <c r="AC613" s="411">
        <f t="shared" ref="AC613" si="1820">AC612</f>
        <v>0</v>
      </c>
      <c r="AD613" s="411">
        <f t="shared" ref="AD613" si="1821">AD612</f>
        <v>0</v>
      </c>
      <c r="AE613" s="411">
        <f t="shared" ref="AE613" si="1822">AE612</f>
        <v>0</v>
      </c>
      <c r="AF613" s="411">
        <f t="shared" ref="AF613" si="1823">AF612</f>
        <v>0</v>
      </c>
      <c r="AG613" s="411">
        <f t="shared" ref="AG613" si="1824">AG612</f>
        <v>0</v>
      </c>
      <c r="AH613" s="411">
        <f t="shared" ref="AH613" si="1825">AH612</f>
        <v>0</v>
      </c>
      <c r="AI613" s="411">
        <f t="shared" ref="AI613" si="1826">AI612</f>
        <v>0</v>
      </c>
      <c r="AJ613" s="411">
        <f t="shared" ref="AJ613" si="1827">AJ612</f>
        <v>0</v>
      </c>
      <c r="AK613" s="411">
        <f t="shared" ref="AK613" si="1828">AK612</f>
        <v>0</v>
      </c>
      <c r="AL613" s="411">
        <f t="shared" ref="AL613" si="1829">AL612</f>
        <v>0</v>
      </c>
      <c r="AM613" s="311"/>
    </row>
    <row r="614" spans="1:39" hidden="1" outlineLevel="1">
      <c r="A614" s="530"/>
      <c r="B614" s="314"/>
      <c r="C614" s="312"/>
      <c r="D614" s="316"/>
      <c r="E614" s="316"/>
      <c r="F614" s="316"/>
      <c r="G614" s="316"/>
      <c r="H614" s="316"/>
      <c r="I614" s="316"/>
      <c r="J614" s="316"/>
      <c r="K614" s="316"/>
      <c r="L614" s="316"/>
      <c r="M614" s="316"/>
      <c r="N614" s="291"/>
      <c r="O614" s="291"/>
      <c r="P614" s="291"/>
      <c r="Q614" s="291"/>
      <c r="R614" s="291"/>
      <c r="S614" s="291"/>
      <c r="T614" s="291"/>
      <c r="U614" s="291"/>
      <c r="V614" s="291"/>
      <c r="W614" s="291"/>
      <c r="X614" s="291"/>
      <c r="Y614" s="416"/>
      <c r="Z614" s="416"/>
      <c r="AA614" s="416"/>
      <c r="AB614" s="416"/>
      <c r="AC614" s="416"/>
      <c r="AD614" s="416"/>
      <c r="AE614" s="416"/>
      <c r="AF614" s="416"/>
      <c r="AG614" s="416"/>
      <c r="AH614" s="416"/>
      <c r="AI614" s="416"/>
      <c r="AJ614" s="416"/>
      <c r="AK614" s="416"/>
      <c r="AL614" s="416"/>
      <c r="AM614" s="313"/>
    </row>
    <row r="615" spans="1:39" ht="30" hidden="1" outlineLevel="1">
      <c r="A615" s="530">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0"/>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0">Z615</f>
        <v>0</v>
      </c>
      <c r="AA616" s="411">
        <f t="shared" ref="AA616" si="1831">AA615</f>
        <v>0</v>
      </c>
      <c r="AB616" s="411">
        <f t="shared" ref="AB616" si="1832">AB615</f>
        <v>0</v>
      </c>
      <c r="AC616" s="411">
        <f t="shared" ref="AC616" si="1833">AC615</f>
        <v>0</v>
      </c>
      <c r="AD616" s="411">
        <f t="shared" ref="AD616" si="1834">AD615</f>
        <v>0</v>
      </c>
      <c r="AE616" s="411">
        <f t="shared" ref="AE616" si="1835">AE615</f>
        <v>0</v>
      </c>
      <c r="AF616" s="411">
        <f t="shared" ref="AF616" si="1836">AF615</f>
        <v>0</v>
      </c>
      <c r="AG616" s="411">
        <f t="shared" ref="AG616" si="1837">AG615</f>
        <v>0</v>
      </c>
      <c r="AH616" s="411">
        <f t="shared" ref="AH616" si="1838">AH615</f>
        <v>0</v>
      </c>
      <c r="AI616" s="411">
        <f t="shared" ref="AI616" si="1839">AI615</f>
        <v>0</v>
      </c>
      <c r="AJ616" s="411">
        <f t="shared" ref="AJ616" si="1840">AJ615</f>
        <v>0</v>
      </c>
      <c r="AK616" s="411">
        <f t="shared" ref="AK616" si="1841">AK615</f>
        <v>0</v>
      </c>
      <c r="AL616" s="411">
        <f t="shared" ref="AL616" si="1842">AL615</f>
        <v>0</v>
      </c>
      <c r="AM616" s="311"/>
    </row>
    <row r="617" spans="1:39" hidden="1" outlineLevel="1">
      <c r="A617" s="530"/>
      <c r="B617" s="314"/>
      <c r="C617" s="312"/>
      <c r="D617" s="316"/>
      <c r="E617" s="316"/>
      <c r="F617" s="316"/>
      <c r="G617" s="316"/>
      <c r="H617" s="316"/>
      <c r="I617" s="316"/>
      <c r="J617" s="316"/>
      <c r="K617" s="316"/>
      <c r="L617" s="316"/>
      <c r="M617" s="316"/>
      <c r="N617" s="291"/>
      <c r="O617" s="291"/>
      <c r="P617" s="291"/>
      <c r="Q617" s="291"/>
      <c r="R617" s="291"/>
      <c r="S617" s="291"/>
      <c r="T617" s="291"/>
      <c r="U617" s="291"/>
      <c r="V617" s="291"/>
      <c r="W617" s="291"/>
      <c r="X617" s="291"/>
      <c r="Y617" s="416"/>
      <c r="Z617" s="417"/>
      <c r="AA617" s="416"/>
      <c r="AB617" s="416"/>
      <c r="AC617" s="416"/>
      <c r="AD617" s="416"/>
      <c r="AE617" s="416"/>
      <c r="AF617" s="416"/>
      <c r="AG617" s="416"/>
      <c r="AH617" s="416"/>
      <c r="AI617" s="416"/>
      <c r="AJ617" s="416"/>
      <c r="AK617" s="416"/>
      <c r="AL617" s="416"/>
      <c r="AM617" s="313"/>
    </row>
    <row r="618" spans="1:39" ht="15.75" hidden="1" outlineLevel="1">
      <c r="A618" s="530"/>
      <c r="B618" s="288" t="s">
        <v>10</v>
      </c>
      <c r="C618" s="289"/>
      <c r="D618" s="289"/>
      <c r="E618" s="289"/>
      <c r="F618" s="289"/>
      <c r="G618" s="289"/>
      <c r="H618" s="289"/>
      <c r="I618" s="289"/>
      <c r="J618" s="289"/>
      <c r="K618" s="289"/>
      <c r="L618" s="289"/>
      <c r="M618" s="289"/>
      <c r="N618" s="290"/>
      <c r="O618" s="290"/>
      <c r="P618" s="290"/>
      <c r="Q618" s="290"/>
      <c r="R618" s="290"/>
      <c r="S618" s="290"/>
      <c r="T618" s="290"/>
      <c r="U618" s="290"/>
      <c r="V618" s="290"/>
      <c r="W618" s="290"/>
      <c r="X618" s="290"/>
      <c r="Y618" s="414"/>
      <c r="Z618" s="414"/>
      <c r="AA618" s="414"/>
      <c r="AB618" s="414"/>
      <c r="AC618" s="414"/>
      <c r="AD618" s="414"/>
      <c r="AE618" s="414"/>
      <c r="AF618" s="414"/>
      <c r="AG618" s="414"/>
      <c r="AH618" s="414"/>
      <c r="AI618" s="414"/>
      <c r="AJ618" s="414"/>
      <c r="AK618" s="414"/>
      <c r="AL618" s="414"/>
      <c r="AM618" s="292"/>
    </row>
    <row r="619" spans="1:39" ht="30" hidden="1" outlineLevel="1">
      <c r="A619" s="530">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0"/>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3">Z619</f>
        <v>0</v>
      </c>
      <c r="AA620" s="411">
        <f t="shared" ref="AA620" si="1844">AA619</f>
        <v>0</v>
      </c>
      <c r="AB620" s="411">
        <f t="shared" ref="AB620" si="1845">AB619</f>
        <v>0</v>
      </c>
      <c r="AC620" s="411">
        <f t="shared" ref="AC620" si="1846">AC619</f>
        <v>0</v>
      </c>
      <c r="AD620" s="411">
        <f t="shared" ref="AD620" si="1847">AD619</f>
        <v>0</v>
      </c>
      <c r="AE620" s="411">
        <f t="shared" ref="AE620" si="1848">AE619</f>
        <v>0</v>
      </c>
      <c r="AF620" s="411">
        <f t="shared" ref="AF620" si="1849">AF619</f>
        <v>0</v>
      </c>
      <c r="AG620" s="411">
        <f t="shared" ref="AG620" si="1850">AG619</f>
        <v>0</v>
      </c>
      <c r="AH620" s="411">
        <f t="shared" ref="AH620" si="1851">AH619</f>
        <v>0</v>
      </c>
      <c r="AI620" s="411">
        <f t="shared" ref="AI620" si="1852">AI619</f>
        <v>0</v>
      </c>
      <c r="AJ620" s="411">
        <f t="shared" ref="AJ620" si="1853">AJ619</f>
        <v>0</v>
      </c>
      <c r="AK620" s="411">
        <f t="shared" ref="AK620" si="1854">AK619</f>
        <v>0</v>
      </c>
      <c r="AL620" s="411">
        <f t="shared" ref="AL620" si="1855">AL619</f>
        <v>0</v>
      </c>
      <c r="AM620" s="297"/>
    </row>
    <row r="621" spans="1:39" hidden="1" outlineLevel="1">
      <c r="A621" s="530"/>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3"/>
      <c r="AA621" s="423"/>
      <c r="AB621" s="423"/>
      <c r="AC621" s="423"/>
      <c r="AD621" s="423"/>
      <c r="AE621" s="423"/>
      <c r="AF621" s="423"/>
      <c r="AG621" s="423"/>
      <c r="AH621" s="423"/>
      <c r="AI621" s="423"/>
      <c r="AJ621" s="423"/>
      <c r="AK621" s="423"/>
      <c r="AL621" s="423"/>
      <c r="AM621" s="306"/>
    </row>
    <row r="622" spans="1:39" ht="45" hidden="1" outlineLevel="1">
      <c r="A622" s="530">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0"/>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6">Z622</f>
        <v>0</v>
      </c>
      <c r="AA623" s="411">
        <f t="shared" ref="AA623" si="1857">AA622</f>
        <v>0</v>
      </c>
      <c r="AB623" s="411">
        <f t="shared" ref="AB623" si="1858">AB622</f>
        <v>0</v>
      </c>
      <c r="AC623" s="411">
        <f t="shared" ref="AC623" si="1859">AC622</f>
        <v>0</v>
      </c>
      <c r="AD623" s="411">
        <f t="shared" ref="AD623" si="1860">AD622</f>
        <v>0</v>
      </c>
      <c r="AE623" s="411">
        <f t="shared" ref="AE623" si="1861">AE622</f>
        <v>0</v>
      </c>
      <c r="AF623" s="411">
        <f t="shared" ref="AF623" si="1862">AF622</f>
        <v>0</v>
      </c>
      <c r="AG623" s="411">
        <f t="shared" ref="AG623" si="1863">AG622</f>
        <v>0</v>
      </c>
      <c r="AH623" s="411">
        <f t="shared" ref="AH623" si="1864">AH622</f>
        <v>0</v>
      </c>
      <c r="AI623" s="411">
        <f t="shared" ref="AI623" si="1865">AI622</f>
        <v>0</v>
      </c>
      <c r="AJ623" s="411">
        <f t="shared" ref="AJ623" si="1866">AJ622</f>
        <v>0</v>
      </c>
      <c r="AK623" s="411">
        <f t="shared" ref="AK623" si="1867">AK622</f>
        <v>0</v>
      </c>
      <c r="AL623" s="411">
        <f t="shared" ref="AL623" si="1868">AL622</f>
        <v>0</v>
      </c>
      <c r="AM623" s="297"/>
    </row>
    <row r="624" spans="1:39" hidden="1" outlineLevel="1">
      <c r="A624" s="530"/>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0">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0"/>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9">Z625</f>
        <v>0</v>
      </c>
      <c r="AA626" s="411">
        <f t="shared" ref="AA626" si="1870">AA625</f>
        <v>0</v>
      </c>
      <c r="AB626" s="411">
        <f t="shared" ref="AB626" si="1871">AB625</f>
        <v>0</v>
      </c>
      <c r="AC626" s="411">
        <f t="shared" ref="AC626" si="1872">AC625</f>
        <v>0</v>
      </c>
      <c r="AD626" s="411">
        <f t="shared" ref="AD626" si="1873">AD625</f>
        <v>0</v>
      </c>
      <c r="AE626" s="411">
        <f t="shared" ref="AE626" si="1874">AE625</f>
        <v>0</v>
      </c>
      <c r="AF626" s="411">
        <f t="shared" ref="AF626" si="1875">AF625</f>
        <v>0</v>
      </c>
      <c r="AG626" s="411">
        <f t="shared" ref="AG626" si="1876">AG625</f>
        <v>0</v>
      </c>
      <c r="AH626" s="411">
        <f t="shared" ref="AH626" si="1877">AH625</f>
        <v>0</v>
      </c>
      <c r="AI626" s="411">
        <f t="shared" ref="AI626" si="1878">AI625</f>
        <v>0</v>
      </c>
      <c r="AJ626" s="411">
        <f t="shared" ref="AJ626" si="1879">AJ625</f>
        <v>0</v>
      </c>
      <c r="AK626" s="411">
        <f t="shared" ref="AK626" si="1880">AK625</f>
        <v>0</v>
      </c>
      <c r="AL626" s="411">
        <f t="shared" ref="AL626" si="1881">AL625</f>
        <v>0</v>
      </c>
      <c r="AM626" s="306"/>
    </row>
    <row r="627" spans="1:40" hidden="1" outlineLevel="1">
      <c r="A627" s="530"/>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0"/>
      <c r="B628" s="288" t="s">
        <v>107</v>
      </c>
      <c r="C628" s="289"/>
      <c r="D628" s="290"/>
      <c r="E628" s="290"/>
      <c r="F628" s="290"/>
      <c r="G628" s="290"/>
      <c r="H628" s="290"/>
      <c r="I628" s="290"/>
      <c r="J628" s="290"/>
      <c r="K628" s="290"/>
      <c r="L628" s="290"/>
      <c r="M628" s="290"/>
      <c r="N628" s="290"/>
      <c r="O628" s="290"/>
      <c r="P628" s="290"/>
      <c r="Q628" s="290"/>
      <c r="R628" s="290"/>
      <c r="S628" s="290"/>
      <c r="T628" s="290"/>
      <c r="U628" s="290"/>
      <c r="V628" s="290"/>
      <c r="W628" s="290"/>
      <c r="X628" s="290"/>
      <c r="Y628" s="414"/>
      <c r="Z628" s="414"/>
      <c r="AA628" s="414"/>
      <c r="AB628" s="414"/>
      <c r="AC628" s="414"/>
      <c r="AD628" s="414"/>
      <c r="AE628" s="414"/>
      <c r="AF628" s="414"/>
      <c r="AG628" s="414"/>
      <c r="AH628" s="414"/>
      <c r="AI628" s="414"/>
      <c r="AJ628" s="414"/>
      <c r="AK628" s="414"/>
      <c r="AL628" s="414"/>
      <c r="AM628" s="292"/>
    </row>
    <row r="629" spans="1:40" hidden="1" outlineLevel="1">
      <c r="A629" s="530">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0"/>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2">Z629</f>
        <v>0</v>
      </c>
      <c r="AA630" s="411">
        <f t="shared" ref="AA630" si="1883">AA629</f>
        <v>0</v>
      </c>
      <c r="AB630" s="411">
        <f t="shared" ref="AB630" si="1884">AB629</f>
        <v>0</v>
      </c>
      <c r="AC630" s="411">
        <f t="shared" ref="AC630" si="1885">AC629</f>
        <v>0</v>
      </c>
      <c r="AD630" s="411">
        <f t="shared" ref="AD630" si="1886">AD629</f>
        <v>0</v>
      </c>
      <c r="AE630" s="411">
        <f t="shared" ref="AE630" si="1887">AE629</f>
        <v>0</v>
      </c>
      <c r="AF630" s="411">
        <f t="shared" ref="AF630" si="1888">AF629</f>
        <v>0</v>
      </c>
      <c r="AG630" s="411">
        <f t="shared" ref="AG630" si="1889">AG629</f>
        <v>0</v>
      </c>
      <c r="AH630" s="411">
        <f t="shared" ref="AH630" si="1890">AH629</f>
        <v>0</v>
      </c>
      <c r="AI630" s="411">
        <f t="shared" ref="AI630" si="1891">AI629</f>
        <v>0</v>
      </c>
      <c r="AJ630" s="411">
        <f t="shared" ref="AJ630" si="1892">AJ629</f>
        <v>0</v>
      </c>
      <c r="AK630" s="411">
        <f t="shared" ref="AK630" si="1893">AK629</f>
        <v>0</v>
      </c>
      <c r="AL630" s="411">
        <f t="shared" ref="AL630" si="1894">AL629</f>
        <v>0</v>
      </c>
      <c r="AM630" s="514"/>
      <c r="AN630" s="626"/>
    </row>
    <row r="631" spans="1:40" hidden="1" outlineLevel="1">
      <c r="A631" s="530"/>
      <c r="B631" s="315"/>
      <c r="C631" s="305"/>
      <c r="D631" s="291"/>
      <c r="E631" s="291"/>
      <c r="F631" s="291"/>
      <c r="G631" s="291"/>
      <c r="H631" s="291"/>
      <c r="I631" s="291"/>
      <c r="J631" s="291"/>
      <c r="K631" s="291"/>
      <c r="L631" s="291"/>
      <c r="M631" s="291"/>
      <c r="N631" s="466"/>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6"/>
    </row>
    <row r="632" spans="1:40" s="309" customFormat="1" ht="15.75" hidden="1" outlineLevel="1">
      <c r="A632" s="530"/>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5"/>
      <c r="AN632" s="627"/>
    </row>
    <row r="633" spans="1:40" hidden="1" outlineLevel="1">
      <c r="A633" s="530">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0"/>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5">Z633</f>
        <v>0</v>
      </c>
      <c r="AA634" s="411">
        <f t="shared" si="1895"/>
        <v>0</v>
      </c>
      <c r="AB634" s="411">
        <f t="shared" si="1895"/>
        <v>0</v>
      </c>
      <c r="AC634" s="411">
        <f t="shared" si="1895"/>
        <v>0</v>
      </c>
      <c r="AD634" s="411">
        <f t="shared" si="1895"/>
        <v>0</v>
      </c>
      <c r="AE634" s="411">
        <f t="shared" si="1895"/>
        <v>0</v>
      </c>
      <c r="AF634" s="411">
        <f t="shared" si="1895"/>
        <v>0</v>
      </c>
      <c r="AG634" s="411">
        <f t="shared" si="1895"/>
        <v>0</v>
      </c>
      <c r="AH634" s="411">
        <f t="shared" si="1895"/>
        <v>0</v>
      </c>
      <c r="AI634" s="411">
        <f t="shared" si="1895"/>
        <v>0</v>
      </c>
      <c r="AJ634" s="411">
        <f t="shared" si="1895"/>
        <v>0</v>
      </c>
      <c r="AK634" s="411">
        <f t="shared" si="1895"/>
        <v>0</v>
      </c>
      <c r="AL634" s="411">
        <f t="shared" si="1895"/>
        <v>0</v>
      </c>
      <c r="AM634" s="297"/>
    </row>
    <row r="635" spans="1:40" hidden="1" outlineLevel="1">
      <c r="A635" s="530"/>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0">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0"/>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6">Z636</f>
        <v>0</v>
      </c>
      <c r="AA637" s="411">
        <f t="shared" si="1896"/>
        <v>0</v>
      </c>
      <c r="AB637" s="411">
        <f t="shared" si="1896"/>
        <v>0</v>
      </c>
      <c r="AC637" s="411">
        <f t="shared" si="1896"/>
        <v>0</v>
      </c>
      <c r="AD637" s="411">
        <f t="shared" si="1896"/>
        <v>0</v>
      </c>
      <c r="AE637" s="411">
        <f t="shared" si="1896"/>
        <v>0</v>
      </c>
      <c r="AF637" s="411">
        <f t="shared" si="1896"/>
        <v>0</v>
      </c>
      <c r="AG637" s="411">
        <f t="shared" si="1896"/>
        <v>0</v>
      </c>
      <c r="AH637" s="411">
        <f t="shared" si="1896"/>
        <v>0</v>
      </c>
      <c r="AI637" s="411">
        <f t="shared" si="1896"/>
        <v>0</v>
      </c>
      <c r="AJ637" s="411">
        <f t="shared" si="1896"/>
        <v>0</v>
      </c>
      <c r="AK637" s="411">
        <f t="shared" si="1896"/>
        <v>0</v>
      </c>
      <c r="AL637" s="411">
        <f t="shared" si="1896"/>
        <v>0</v>
      </c>
      <c r="AM637" s="297"/>
    </row>
    <row r="638" spans="1:40" s="283" customFormat="1" hidden="1" outlineLevel="1">
      <c r="A638" s="530"/>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0"/>
      <c r="B639" s="517" t="s">
        <v>496</v>
      </c>
      <c r="C639" s="320"/>
      <c r="D639" s="290"/>
      <c r="E639" s="289"/>
      <c r="F639" s="289"/>
      <c r="G639" s="289"/>
      <c r="H639" s="289"/>
      <c r="I639" s="289"/>
      <c r="J639" s="289"/>
      <c r="K639" s="289"/>
      <c r="L639" s="289"/>
      <c r="M639" s="289"/>
      <c r="N639" s="290"/>
      <c r="O639" s="290"/>
      <c r="P639" s="290"/>
      <c r="Q639" s="290"/>
      <c r="R639" s="290"/>
      <c r="S639" s="290"/>
      <c r="T639" s="290"/>
      <c r="U639" s="290"/>
      <c r="V639" s="290"/>
      <c r="W639" s="290"/>
      <c r="X639" s="290"/>
      <c r="Y639" s="414"/>
      <c r="Z639" s="414"/>
      <c r="AA639" s="414"/>
      <c r="AB639" s="414"/>
      <c r="AC639" s="414"/>
      <c r="AD639" s="414"/>
      <c r="AE639" s="414"/>
      <c r="AF639" s="414"/>
      <c r="AG639" s="414"/>
      <c r="AH639" s="414"/>
      <c r="AI639" s="414"/>
      <c r="AJ639" s="414"/>
      <c r="AK639" s="414"/>
      <c r="AL639" s="414"/>
      <c r="AM639" s="292"/>
    </row>
    <row r="640" spans="1:40" hidden="1" outlineLevel="1">
      <c r="A640" s="530">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0"/>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7">Z640</f>
        <v>0</v>
      </c>
      <c r="AA641" s="411">
        <f t="shared" si="1897"/>
        <v>0</v>
      </c>
      <c r="AB641" s="411">
        <f t="shared" si="1897"/>
        <v>0</v>
      </c>
      <c r="AC641" s="411">
        <f t="shared" si="1897"/>
        <v>0</v>
      </c>
      <c r="AD641" s="411">
        <f t="shared" si="1897"/>
        <v>0</v>
      </c>
      <c r="AE641" s="411">
        <f t="shared" si="1897"/>
        <v>0</v>
      </c>
      <c r="AF641" s="411">
        <f t="shared" si="1897"/>
        <v>0</v>
      </c>
      <c r="AG641" s="411">
        <f t="shared" si="1897"/>
        <v>0</v>
      </c>
      <c r="AH641" s="411">
        <f t="shared" si="1897"/>
        <v>0</v>
      </c>
      <c r="AI641" s="411">
        <f t="shared" si="1897"/>
        <v>0</v>
      </c>
      <c r="AJ641" s="411">
        <f t="shared" si="1897"/>
        <v>0</v>
      </c>
      <c r="AK641" s="411">
        <f t="shared" si="1897"/>
        <v>0</v>
      </c>
      <c r="AL641" s="411">
        <f t="shared" si="1897"/>
        <v>0</v>
      </c>
      <c r="AM641" s="306"/>
    </row>
    <row r="642" spans="1:39" hidden="1" outlineLevel="1">
      <c r="A642" s="530"/>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0">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0"/>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8">Z643</f>
        <v>0</v>
      </c>
      <c r="AA644" s="411">
        <f t="shared" si="1898"/>
        <v>0</v>
      </c>
      <c r="AB644" s="411">
        <f t="shared" si="1898"/>
        <v>0</v>
      </c>
      <c r="AC644" s="411">
        <f t="shared" si="1898"/>
        <v>0</v>
      </c>
      <c r="AD644" s="411">
        <f t="shared" si="1898"/>
        <v>0</v>
      </c>
      <c r="AE644" s="411">
        <f t="shared" si="1898"/>
        <v>0</v>
      </c>
      <c r="AF644" s="411">
        <f t="shared" si="1898"/>
        <v>0</v>
      </c>
      <c r="AG644" s="411">
        <f t="shared" si="1898"/>
        <v>0</v>
      </c>
      <c r="AH644" s="411">
        <f t="shared" si="1898"/>
        <v>0</v>
      </c>
      <c r="AI644" s="411">
        <f t="shared" si="1898"/>
        <v>0</v>
      </c>
      <c r="AJ644" s="411">
        <f t="shared" si="1898"/>
        <v>0</v>
      </c>
      <c r="AK644" s="411">
        <f t="shared" si="1898"/>
        <v>0</v>
      </c>
      <c r="AL644" s="411">
        <f t="shared" si="1898"/>
        <v>0</v>
      </c>
      <c r="AM644" s="306"/>
    </row>
    <row r="645" spans="1:39" hidden="1" outlineLevel="1">
      <c r="A645" s="530"/>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0">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0"/>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9">Z646</f>
        <v>0</v>
      </c>
      <c r="AA647" s="411">
        <f t="shared" si="1899"/>
        <v>0</v>
      </c>
      <c r="AB647" s="411">
        <f t="shared" si="1899"/>
        <v>0</v>
      </c>
      <c r="AC647" s="411">
        <f t="shared" si="1899"/>
        <v>0</v>
      </c>
      <c r="AD647" s="411">
        <f t="shared" si="1899"/>
        <v>0</v>
      </c>
      <c r="AE647" s="411">
        <f t="shared" si="1899"/>
        <v>0</v>
      </c>
      <c r="AF647" s="411">
        <f t="shared" si="1899"/>
        <v>0</v>
      </c>
      <c r="AG647" s="411">
        <f t="shared" si="1899"/>
        <v>0</v>
      </c>
      <c r="AH647" s="411">
        <f t="shared" si="1899"/>
        <v>0</v>
      </c>
      <c r="AI647" s="411">
        <f t="shared" si="1899"/>
        <v>0</v>
      </c>
      <c r="AJ647" s="411">
        <f t="shared" si="1899"/>
        <v>0</v>
      </c>
      <c r="AK647" s="411">
        <f t="shared" si="1899"/>
        <v>0</v>
      </c>
      <c r="AL647" s="411">
        <f t="shared" si="1899"/>
        <v>0</v>
      </c>
      <c r="AM647" s="297"/>
    </row>
    <row r="648" spans="1:39" hidden="1" outlineLevel="1">
      <c r="A648" s="530"/>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0">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0"/>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0">Z649</f>
        <v>0</v>
      </c>
      <c r="AA650" s="411">
        <f t="shared" si="1900"/>
        <v>0</v>
      </c>
      <c r="AB650" s="411">
        <f t="shared" si="1900"/>
        <v>0</v>
      </c>
      <c r="AC650" s="411">
        <f t="shared" si="1900"/>
        <v>0</v>
      </c>
      <c r="AD650" s="411">
        <f t="shared" si="1900"/>
        <v>0</v>
      </c>
      <c r="AE650" s="411">
        <f t="shared" si="1900"/>
        <v>0</v>
      </c>
      <c r="AF650" s="411">
        <f t="shared" si="1900"/>
        <v>0</v>
      </c>
      <c r="AG650" s="411">
        <f t="shared" si="1900"/>
        <v>0</v>
      </c>
      <c r="AH650" s="411">
        <f t="shared" si="1900"/>
        <v>0</v>
      </c>
      <c r="AI650" s="411">
        <f t="shared" si="1900"/>
        <v>0</v>
      </c>
      <c r="AJ650" s="411">
        <f t="shared" si="1900"/>
        <v>0</v>
      </c>
      <c r="AK650" s="411">
        <f t="shared" si="1900"/>
        <v>0</v>
      </c>
      <c r="AL650" s="411">
        <f t="shared" si="1900"/>
        <v>0</v>
      </c>
      <c r="AM650" s="306"/>
    </row>
    <row r="651" spans="1:39" ht="15.75" hidden="1" outlineLevel="1">
      <c r="A651" s="530"/>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0"/>
      <c r="B652" s="516"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0"/>
      <c r="B653" s="502"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0">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0"/>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1">Z654</f>
        <v>0</v>
      </c>
      <c r="AA655" s="411">
        <f t="shared" ref="AA655" si="1902">AA654</f>
        <v>0</v>
      </c>
      <c r="AB655" s="411">
        <f t="shared" ref="AB655" si="1903">AB654</f>
        <v>0</v>
      </c>
      <c r="AC655" s="411">
        <f t="shared" ref="AC655" si="1904">AC654</f>
        <v>0</v>
      </c>
      <c r="AD655" s="411">
        <f t="shared" ref="AD655" si="1905">AD654</f>
        <v>0</v>
      </c>
      <c r="AE655" s="411">
        <f t="shared" ref="AE655" si="1906">AE654</f>
        <v>0</v>
      </c>
      <c r="AF655" s="411">
        <f t="shared" ref="AF655" si="1907">AF654</f>
        <v>0</v>
      </c>
      <c r="AG655" s="411">
        <f t="shared" ref="AG655" si="1908">AG654</f>
        <v>0</v>
      </c>
      <c r="AH655" s="411">
        <f t="shared" ref="AH655" si="1909">AH654</f>
        <v>0</v>
      </c>
      <c r="AI655" s="411">
        <f t="shared" ref="AI655" si="1910">AI654</f>
        <v>0</v>
      </c>
      <c r="AJ655" s="411">
        <f t="shared" ref="AJ655" si="1911">AJ654</f>
        <v>0</v>
      </c>
      <c r="AK655" s="411">
        <f t="shared" ref="AK655" si="1912">AK654</f>
        <v>0</v>
      </c>
      <c r="AL655" s="411">
        <f t="shared" ref="AL655" si="1913">AL654</f>
        <v>0</v>
      </c>
      <c r="AM655" s="306"/>
    </row>
    <row r="656" spans="1:39" hidden="1" outlineLevel="1">
      <c r="A656" s="530"/>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0">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0"/>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4">Z657</f>
        <v>0</v>
      </c>
      <c r="AA658" s="411">
        <f t="shared" ref="AA658" si="1915">AA657</f>
        <v>0</v>
      </c>
      <c r="AB658" s="411">
        <f t="shared" ref="AB658" si="1916">AB657</f>
        <v>0</v>
      </c>
      <c r="AC658" s="411">
        <f t="shared" ref="AC658" si="1917">AC657</f>
        <v>0</v>
      </c>
      <c r="AD658" s="411">
        <f t="shared" ref="AD658" si="1918">AD657</f>
        <v>0</v>
      </c>
      <c r="AE658" s="411">
        <f t="shared" ref="AE658" si="1919">AE657</f>
        <v>0</v>
      </c>
      <c r="AF658" s="411">
        <f t="shared" ref="AF658" si="1920">AF657</f>
        <v>0</v>
      </c>
      <c r="AG658" s="411">
        <f t="shared" ref="AG658" si="1921">AG657</f>
        <v>0</v>
      </c>
      <c r="AH658" s="411">
        <f t="shared" ref="AH658" si="1922">AH657</f>
        <v>0</v>
      </c>
      <c r="AI658" s="411">
        <f t="shared" ref="AI658" si="1923">AI657</f>
        <v>0</v>
      </c>
      <c r="AJ658" s="411">
        <f t="shared" ref="AJ658" si="1924">AJ657</f>
        <v>0</v>
      </c>
      <c r="AK658" s="411">
        <f t="shared" ref="AK658" si="1925">AK657</f>
        <v>0</v>
      </c>
      <c r="AL658" s="411">
        <f t="shared" ref="AL658" si="1926">AL657</f>
        <v>0</v>
      </c>
      <c r="AM658" s="306"/>
    </row>
    <row r="659" spans="1:39" hidden="1" outlineLevel="1">
      <c r="A659" s="530"/>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0">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0"/>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7">Z660</f>
        <v>0</v>
      </c>
      <c r="AA661" s="411">
        <f t="shared" ref="AA661" si="1928">AA660</f>
        <v>0</v>
      </c>
      <c r="AB661" s="411">
        <f t="shared" ref="AB661" si="1929">AB660</f>
        <v>0</v>
      </c>
      <c r="AC661" s="411">
        <f t="shared" ref="AC661" si="1930">AC660</f>
        <v>0</v>
      </c>
      <c r="AD661" s="411">
        <f t="shared" ref="AD661" si="1931">AD660</f>
        <v>0</v>
      </c>
      <c r="AE661" s="411">
        <f t="shared" ref="AE661" si="1932">AE660</f>
        <v>0</v>
      </c>
      <c r="AF661" s="411">
        <f t="shared" ref="AF661" si="1933">AF660</f>
        <v>0</v>
      </c>
      <c r="AG661" s="411">
        <f t="shared" ref="AG661" si="1934">AG660</f>
        <v>0</v>
      </c>
      <c r="AH661" s="411">
        <f t="shared" ref="AH661" si="1935">AH660</f>
        <v>0</v>
      </c>
      <c r="AI661" s="411">
        <f t="shared" ref="AI661" si="1936">AI660</f>
        <v>0</v>
      </c>
      <c r="AJ661" s="411">
        <f t="shared" ref="AJ661" si="1937">AJ660</f>
        <v>0</v>
      </c>
      <c r="AK661" s="411">
        <f t="shared" ref="AK661" si="1938">AK660</f>
        <v>0</v>
      </c>
      <c r="AL661" s="411">
        <f t="shared" ref="AL661" si="1939">AL660</f>
        <v>0</v>
      </c>
      <c r="AM661" s="306"/>
    </row>
    <row r="662" spans="1:39" hidden="1" outlineLevel="1">
      <c r="A662" s="530"/>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0">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0"/>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0">Z663</f>
        <v>0</v>
      </c>
      <c r="AA664" s="411">
        <f t="shared" ref="AA664" si="1941">AA663</f>
        <v>0</v>
      </c>
      <c r="AB664" s="411">
        <f t="shared" ref="AB664" si="1942">AB663</f>
        <v>0</v>
      </c>
      <c r="AC664" s="411">
        <f t="shared" ref="AC664" si="1943">AC663</f>
        <v>0</v>
      </c>
      <c r="AD664" s="411">
        <f t="shared" ref="AD664" si="1944">AD663</f>
        <v>0</v>
      </c>
      <c r="AE664" s="411">
        <f t="shared" ref="AE664" si="1945">AE663</f>
        <v>0</v>
      </c>
      <c r="AF664" s="411">
        <f t="shared" ref="AF664" si="1946">AF663</f>
        <v>0</v>
      </c>
      <c r="AG664" s="411">
        <f t="shared" ref="AG664" si="1947">AG663</f>
        <v>0</v>
      </c>
      <c r="AH664" s="411">
        <f t="shared" ref="AH664" si="1948">AH663</f>
        <v>0</v>
      </c>
      <c r="AI664" s="411">
        <f t="shared" ref="AI664" si="1949">AI663</f>
        <v>0</v>
      </c>
      <c r="AJ664" s="411">
        <f t="shared" ref="AJ664" si="1950">AJ663</f>
        <v>0</v>
      </c>
      <c r="AK664" s="411">
        <f t="shared" ref="AK664" si="1951">AK663</f>
        <v>0</v>
      </c>
      <c r="AL664" s="411">
        <f t="shared" ref="AL664" si="1952">AL663</f>
        <v>0</v>
      </c>
      <c r="AM664" s="306"/>
    </row>
    <row r="665" spans="1:39" hidden="1" outlineLevel="1">
      <c r="A665" s="530"/>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0"/>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0">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0"/>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3">Z667</f>
        <v>0</v>
      </c>
      <c r="AA668" s="411">
        <f t="shared" ref="AA668" si="1954">AA667</f>
        <v>0</v>
      </c>
      <c r="AB668" s="411">
        <f t="shared" ref="AB668" si="1955">AB667</f>
        <v>0</v>
      </c>
      <c r="AC668" s="411">
        <f t="shared" ref="AC668" si="1956">AC667</f>
        <v>0</v>
      </c>
      <c r="AD668" s="411">
        <f t="shared" ref="AD668" si="1957">AD667</f>
        <v>0</v>
      </c>
      <c r="AE668" s="411">
        <f t="shared" ref="AE668" si="1958">AE667</f>
        <v>0</v>
      </c>
      <c r="AF668" s="411">
        <f t="shared" ref="AF668" si="1959">AF667</f>
        <v>0</v>
      </c>
      <c r="AG668" s="411">
        <f t="shared" ref="AG668" si="1960">AG667</f>
        <v>0</v>
      </c>
      <c r="AH668" s="411">
        <f t="shared" ref="AH668" si="1961">AH667</f>
        <v>0</v>
      </c>
      <c r="AI668" s="411">
        <f t="shared" ref="AI668" si="1962">AI667</f>
        <v>0</v>
      </c>
      <c r="AJ668" s="411">
        <f t="shared" ref="AJ668" si="1963">AJ667</f>
        <v>0</v>
      </c>
      <c r="AK668" s="411">
        <f t="shared" ref="AK668" si="1964">AK667</f>
        <v>0</v>
      </c>
      <c r="AL668" s="411">
        <f t="shared" ref="AL668" si="1965">AL667</f>
        <v>0</v>
      </c>
      <c r="AM668" s="306"/>
    </row>
    <row r="669" spans="1:39" hidden="1" outlineLevel="1">
      <c r="A669" s="530"/>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0">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0"/>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6">Z670</f>
        <v>0</v>
      </c>
      <c r="AA671" s="411">
        <f t="shared" ref="AA671" si="1967">AA670</f>
        <v>0</v>
      </c>
      <c r="AB671" s="411">
        <f t="shared" ref="AB671" si="1968">AB670</f>
        <v>0</v>
      </c>
      <c r="AC671" s="411">
        <f t="shared" ref="AC671" si="1969">AC670</f>
        <v>0</v>
      </c>
      <c r="AD671" s="411">
        <f t="shared" ref="AD671" si="1970">AD670</f>
        <v>0</v>
      </c>
      <c r="AE671" s="411">
        <f t="shared" ref="AE671" si="1971">AE670</f>
        <v>0</v>
      </c>
      <c r="AF671" s="411">
        <f t="shared" ref="AF671" si="1972">AF670</f>
        <v>0</v>
      </c>
      <c r="AG671" s="411">
        <f t="shared" ref="AG671" si="1973">AG670</f>
        <v>0</v>
      </c>
      <c r="AH671" s="411">
        <f t="shared" ref="AH671" si="1974">AH670</f>
        <v>0</v>
      </c>
      <c r="AI671" s="411">
        <f t="shared" ref="AI671" si="1975">AI670</f>
        <v>0</v>
      </c>
      <c r="AJ671" s="411">
        <f t="shared" ref="AJ671" si="1976">AJ670</f>
        <v>0</v>
      </c>
      <c r="AK671" s="411">
        <f t="shared" ref="AK671" si="1977">AK670</f>
        <v>0</v>
      </c>
      <c r="AL671" s="411">
        <f t="shared" ref="AL671" si="1978">AL670</f>
        <v>0</v>
      </c>
      <c r="AM671" s="306"/>
    </row>
    <row r="672" spans="1:39" hidden="1" outlineLevel="1">
      <c r="A672" s="530"/>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0">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0"/>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9">Z673</f>
        <v>0</v>
      </c>
      <c r="AA674" s="411">
        <f t="shared" ref="AA674" si="1980">AA673</f>
        <v>0</v>
      </c>
      <c r="AB674" s="411">
        <f t="shared" ref="AB674" si="1981">AB673</f>
        <v>0</v>
      </c>
      <c r="AC674" s="411">
        <f t="shared" ref="AC674" si="1982">AC673</f>
        <v>0</v>
      </c>
      <c r="AD674" s="411">
        <f t="shared" ref="AD674" si="1983">AD673</f>
        <v>0</v>
      </c>
      <c r="AE674" s="411">
        <f t="shared" ref="AE674" si="1984">AE673</f>
        <v>0</v>
      </c>
      <c r="AF674" s="411">
        <f t="shared" ref="AF674" si="1985">AF673</f>
        <v>0</v>
      </c>
      <c r="AG674" s="411">
        <f t="shared" ref="AG674" si="1986">AG673</f>
        <v>0</v>
      </c>
      <c r="AH674" s="411">
        <f t="shared" ref="AH674" si="1987">AH673</f>
        <v>0</v>
      </c>
      <c r="AI674" s="411">
        <f t="shared" ref="AI674" si="1988">AI673</f>
        <v>0</v>
      </c>
      <c r="AJ674" s="411">
        <f t="shared" ref="AJ674" si="1989">AJ673</f>
        <v>0</v>
      </c>
      <c r="AK674" s="411">
        <f t="shared" ref="AK674" si="1990">AK673</f>
        <v>0</v>
      </c>
      <c r="AL674" s="411">
        <f t="shared" ref="AL674" si="1991">AL673</f>
        <v>0</v>
      </c>
      <c r="AM674" s="306"/>
    </row>
    <row r="675" spans="1:39" hidden="1" outlineLevel="1">
      <c r="A675" s="530"/>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0">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0"/>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2">Z676</f>
        <v>0</v>
      </c>
      <c r="AA677" s="411">
        <f t="shared" ref="AA677" si="1993">AA676</f>
        <v>0</v>
      </c>
      <c r="AB677" s="411">
        <f t="shared" ref="AB677" si="1994">AB676</f>
        <v>0</v>
      </c>
      <c r="AC677" s="411">
        <f t="shared" ref="AC677" si="1995">AC676</f>
        <v>0</v>
      </c>
      <c r="AD677" s="411">
        <f t="shared" ref="AD677" si="1996">AD676</f>
        <v>0</v>
      </c>
      <c r="AE677" s="411">
        <f t="shared" ref="AE677" si="1997">AE676</f>
        <v>0</v>
      </c>
      <c r="AF677" s="411">
        <f t="shared" ref="AF677" si="1998">AF676</f>
        <v>0</v>
      </c>
      <c r="AG677" s="411">
        <f t="shared" ref="AG677" si="1999">AG676</f>
        <v>0</v>
      </c>
      <c r="AH677" s="411">
        <f t="shared" ref="AH677" si="2000">AH676</f>
        <v>0</v>
      </c>
      <c r="AI677" s="411">
        <f t="shared" ref="AI677" si="2001">AI676</f>
        <v>0</v>
      </c>
      <c r="AJ677" s="411">
        <f t="shared" ref="AJ677" si="2002">AJ676</f>
        <v>0</v>
      </c>
      <c r="AK677" s="411">
        <f t="shared" ref="AK677" si="2003">AK676</f>
        <v>0</v>
      </c>
      <c r="AL677" s="411">
        <f t="shared" ref="AL677" si="2004">AL676</f>
        <v>0</v>
      </c>
      <c r="AM677" s="306"/>
    </row>
    <row r="678" spans="1:39" hidden="1" outlineLevel="1">
      <c r="A678" s="530"/>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0">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0"/>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5">Z679</f>
        <v>0</v>
      </c>
      <c r="AA680" s="411">
        <f t="shared" ref="AA680" si="2006">AA679</f>
        <v>0</v>
      </c>
      <c r="AB680" s="411">
        <f t="shared" ref="AB680" si="2007">AB679</f>
        <v>0</v>
      </c>
      <c r="AC680" s="411">
        <f t="shared" ref="AC680" si="2008">AC679</f>
        <v>0</v>
      </c>
      <c r="AD680" s="411">
        <f t="shared" ref="AD680" si="2009">AD679</f>
        <v>0</v>
      </c>
      <c r="AE680" s="411">
        <f t="shared" ref="AE680" si="2010">AE679</f>
        <v>0</v>
      </c>
      <c r="AF680" s="411">
        <f t="shared" ref="AF680" si="2011">AF679</f>
        <v>0</v>
      </c>
      <c r="AG680" s="411">
        <f t="shared" ref="AG680" si="2012">AG679</f>
        <v>0</v>
      </c>
      <c r="AH680" s="411">
        <f t="shared" ref="AH680" si="2013">AH679</f>
        <v>0</v>
      </c>
      <c r="AI680" s="411">
        <f t="shared" ref="AI680" si="2014">AI679</f>
        <v>0</v>
      </c>
      <c r="AJ680" s="411">
        <f t="shared" ref="AJ680" si="2015">AJ679</f>
        <v>0</v>
      </c>
      <c r="AK680" s="411">
        <f t="shared" ref="AK680" si="2016">AK679</f>
        <v>0</v>
      </c>
      <c r="AL680" s="411">
        <f t="shared" ref="AL680" si="2017">AL679</f>
        <v>0</v>
      </c>
      <c r="AM680" s="306"/>
    </row>
    <row r="681" spans="1:39" hidden="1" outlineLevel="1">
      <c r="A681" s="530"/>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0">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0"/>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8">Z682</f>
        <v>0</v>
      </c>
      <c r="AA683" s="411">
        <f t="shared" ref="AA683" si="2019">AA682</f>
        <v>0</v>
      </c>
      <c r="AB683" s="411">
        <f t="shared" ref="AB683" si="2020">AB682</f>
        <v>0</v>
      </c>
      <c r="AC683" s="411">
        <f t="shared" ref="AC683" si="2021">AC682</f>
        <v>0</v>
      </c>
      <c r="AD683" s="411">
        <f t="shared" ref="AD683" si="2022">AD682</f>
        <v>0</v>
      </c>
      <c r="AE683" s="411">
        <f t="shared" ref="AE683" si="2023">AE682</f>
        <v>0</v>
      </c>
      <c r="AF683" s="411">
        <f t="shared" ref="AF683" si="2024">AF682</f>
        <v>0</v>
      </c>
      <c r="AG683" s="411">
        <f t="shared" ref="AG683" si="2025">AG682</f>
        <v>0</v>
      </c>
      <c r="AH683" s="411">
        <f t="shared" ref="AH683" si="2026">AH682</f>
        <v>0</v>
      </c>
      <c r="AI683" s="411">
        <f t="shared" ref="AI683" si="2027">AI682</f>
        <v>0</v>
      </c>
      <c r="AJ683" s="411">
        <f t="shared" ref="AJ683" si="2028">AJ682</f>
        <v>0</v>
      </c>
      <c r="AK683" s="411">
        <f t="shared" ref="AK683" si="2029">AK682</f>
        <v>0</v>
      </c>
      <c r="AL683" s="411">
        <f t="shared" ref="AL683" si="2030">AL682</f>
        <v>0</v>
      </c>
      <c r="AM683" s="306"/>
    </row>
    <row r="684" spans="1:39" hidden="1" outlineLevel="1">
      <c r="A684" s="530"/>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0">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0"/>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1">Z685</f>
        <v>0</v>
      </c>
      <c r="AA686" s="411">
        <f t="shared" ref="AA686" si="2032">AA685</f>
        <v>0</v>
      </c>
      <c r="AB686" s="411">
        <f t="shared" ref="AB686" si="2033">AB685</f>
        <v>0</v>
      </c>
      <c r="AC686" s="411">
        <f t="shared" ref="AC686" si="2034">AC685</f>
        <v>0</v>
      </c>
      <c r="AD686" s="411">
        <f t="shared" ref="AD686" si="2035">AD685</f>
        <v>0</v>
      </c>
      <c r="AE686" s="411">
        <f t="shared" ref="AE686" si="2036">AE685</f>
        <v>0</v>
      </c>
      <c r="AF686" s="411">
        <f t="shared" ref="AF686" si="2037">AF685</f>
        <v>0</v>
      </c>
      <c r="AG686" s="411">
        <f t="shared" ref="AG686" si="2038">AG685</f>
        <v>0</v>
      </c>
      <c r="AH686" s="411">
        <f t="shared" ref="AH686" si="2039">AH685</f>
        <v>0</v>
      </c>
      <c r="AI686" s="411">
        <f t="shared" ref="AI686" si="2040">AI685</f>
        <v>0</v>
      </c>
      <c r="AJ686" s="411">
        <f t="shared" ref="AJ686" si="2041">AJ685</f>
        <v>0</v>
      </c>
      <c r="AK686" s="411">
        <f t="shared" ref="AK686" si="2042">AK685</f>
        <v>0</v>
      </c>
      <c r="AL686" s="411">
        <f t="shared" ref="AL686" si="2043">AL685</f>
        <v>0</v>
      </c>
      <c r="AM686" s="306"/>
    </row>
    <row r="687" spans="1:39" hidden="1" outlineLevel="1">
      <c r="A687" s="530"/>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0">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0"/>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4">Z688</f>
        <v>0</v>
      </c>
      <c r="AA689" s="411">
        <f t="shared" ref="AA689" si="2045">AA688</f>
        <v>0</v>
      </c>
      <c r="AB689" s="411">
        <f t="shared" ref="AB689" si="2046">AB688</f>
        <v>0</v>
      </c>
      <c r="AC689" s="411">
        <f t="shared" ref="AC689" si="2047">AC688</f>
        <v>0</v>
      </c>
      <c r="AD689" s="411">
        <f t="shared" ref="AD689" si="2048">AD688</f>
        <v>0</v>
      </c>
      <c r="AE689" s="411">
        <f t="shared" ref="AE689" si="2049">AE688</f>
        <v>0</v>
      </c>
      <c r="AF689" s="411">
        <f t="shared" ref="AF689" si="2050">AF688</f>
        <v>0</v>
      </c>
      <c r="AG689" s="411">
        <f t="shared" ref="AG689" si="2051">AG688</f>
        <v>0</v>
      </c>
      <c r="AH689" s="411">
        <f t="shared" ref="AH689" si="2052">AH688</f>
        <v>0</v>
      </c>
      <c r="AI689" s="411">
        <f t="shared" ref="AI689" si="2053">AI688</f>
        <v>0</v>
      </c>
      <c r="AJ689" s="411">
        <f t="shared" ref="AJ689" si="2054">AJ688</f>
        <v>0</v>
      </c>
      <c r="AK689" s="411">
        <f t="shared" ref="AK689" si="2055">AK688</f>
        <v>0</v>
      </c>
      <c r="AL689" s="411">
        <f t="shared" ref="AL689" si="2056">AL688</f>
        <v>0</v>
      </c>
      <c r="AM689" s="306"/>
    </row>
    <row r="690" spans="1:39" hidden="1" outlineLevel="1">
      <c r="A690" s="530"/>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0"/>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0">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0"/>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7">Z692</f>
        <v>0</v>
      </c>
      <c r="AA693" s="411">
        <f t="shared" ref="AA693" si="2058">AA692</f>
        <v>0</v>
      </c>
      <c r="AB693" s="411">
        <f t="shared" ref="AB693" si="2059">AB692</f>
        <v>0</v>
      </c>
      <c r="AC693" s="411">
        <f t="shared" ref="AC693" si="2060">AC692</f>
        <v>0</v>
      </c>
      <c r="AD693" s="411">
        <f t="shared" ref="AD693" si="2061">AD692</f>
        <v>0</v>
      </c>
      <c r="AE693" s="411">
        <f t="shared" ref="AE693" si="2062">AE692</f>
        <v>0</v>
      </c>
      <c r="AF693" s="411">
        <f t="shared" ref="AF693" si="2063">AF692</f>
        <v>0</v>
      </c>
      <c r="AG693" s="411">
        <f t="shared" ref="AG693" si="2064">AG692</f>
        <v>0</v>
      </c>
      <c r="AH693" s="411">
        <f t="shared" ref="AH693" si="2065">AH692</f>
        <v>0</v>
      </c>
      <c r="AI693" s="411">
        <f t="shared" ref="AI693" si="2066">AI692</f>
        <v>0</v>
      </c>
      <c r="AJ693" s="411">
        <f t="shared" ref="AJ693" si="2067">AJ692</f>
        <v>0</v>
      </c>
      <c r="AK693" s="411">
        <f t="shared" ref="AK693" si="2068">AK692</f>
        <v>0</v>
      </c>
      <c r="AL693" s="411">
        <f t="shared" ref="AL693" si="2069">AL692</f>
        <v>0</v>
      </c>
      <c r="AM693" s="306"/>
    </row>
    <row r="694" spans="1:39" hidden="1" outlineLevel="1">
      <c r="A694" s="530"/>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0">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0"/>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0">Z695</f>
        <v>0</v>
      </c>
      <c r="AA696" s="411">
        <f t="shared" ref="AA696" si="2071">AA695</f>
        <v>0</v>
      </c>
      <c r="AB696" s="411">
        <f t="shared" ref="AB696" si="2072">AB695</f>
        <v>0</v>
      </c>
      <c r="AC696" s="411">
        <f t="shared" ref="AC696" si="2073">AC695</f>
        <v>0</v>
      </c>
      <c r="AD696" s="411">
        <f t="shared" ref="AD696" si="2074">AD695</f>
        <v>0</v>
      </c>
      <c r="AE696" s="411">
        <f t="shared" ref="AE696" si="2075">AE695</f>
        <v>0</v>
      </c>
      <c r="AF696" s="411">
        <f t="shared" ref="AF696" si="2076">AF695</f>
        <v>0</v>
      </c>
      <c r="AG696" s="411">
        <f t="shared" ref="AG696" si="2077">AG695</f>
        <v>0</v>
      </c>
      <c r="AH696" s="411">
        <f t="shared" ref="AH696" si="2078">AH695</f>
        <v>0</v>
      </c>
      <c r="AI696" s="411">
        <f t="shared" ref="AI696" si="2079">AI695</f>
        <v>0</v>
      </c>
      <c r="AJ696" s="411">
        <f t="shared" ref="AJ696" si="2080">AJ695</f>
        <v>0</v>
      </c>
      <c r="AK696" s="411">
        <f t="shared" ref="AK696" si="2081">AK695</f>
        <v>0</v>
      </c>
      <c r="AL696" s="411">
        <f t="shared" ref="AL696" si="2082">AL695</f>
        <v>0</v>
      </c>
      <c r="AM696" s="306"/>
    </row>
    <row r="697" spans="1:39" hidden="1" outlineLevel="1">
      <c r="A697" s="530"/>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0">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0"/>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3">Z698</f>
        <v>0</v>
      </c>
      <c r="AA699" s="411">
        <f t="shared" ref="AA699" si="2084">AA698</f>
        <v>0</v>
      </c>
      <c r="AB699" s="411">
        <f t="shared" ref="AB699" si="2085">AB698</f>
        <v>0</v>
      </c>
      <c r="AC699" s="411">
        <f t="shared" ref="AC699" si="2086">AC698</f>
        <v>0</v>
      </c>
      <c r="AD699" s="411">
        <f t="shared" ref="AD699" si="2087">AD698</f>
        <v>0</v>
      </c>
      <c r="AE699" s="411">
        <f t="shared" ref="AE699" si="2088">AE698</f>
        <v>0</v>
      </c>
      <c r="AF699" s="411">
        <f t="shared" ref="AF699" si="2089">AF698</f>
        <v>0</v>
      </c>
      <c r="AG699" s="411">
        <f t="shared" ref="AG699" si="2090">AG698</f>
        <v>0</v>
      </c>
      <c r="AH699" s="411">
        <f t="shared" ref="AH699" si="2091">AH698</f>
        <v>0</v>
      </c>
      <c r="AI699" s="411">
        <f t="shared" ref="AI699" si="2092">AI698</f>
        <v>0</v>
      </c>
      <c r="AJ699" s="411">
        <f t="shared" ref="AJ699" si="2093">AJ698</f>
        <v>0</v>
      </c>
      <c r="AK699" s="411">
        <f t="shared" ref="AK699" si="2094">AK698</f>
        <v>0</v>
      </c>
      <c r="AL699" s="411">
        <f t="shared" ref="AL699" si="2095">AL698</f>
        <v>0</v>
      </c>
      <c r="AM699" s="306"/>
    </row>
    <row r="700" spans="1:39" hidden="1" outlineLevel="1">
      <c r="A700" s="530"/>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0"/>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0">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0"/>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6">Z702</f>
        <v>0</v>
      </c>
      <c r="AA703" s="411">
        <f t="shared" ref="AA703" si="2097">AA702</f>
        <v>0</v>
      </c>
      <c r="AB703" s="411">
        <f t="shared" ref="AB703" si="2098">AB702</f>
        <v>0</v>
      </c>
      <c r="AC703" s="411">
        <f t="shared" ref="AC703" si="2099">AC702</f>
        <v>0</v>
      </c>
      <c r="AD703" s="411">
        <f t="shared" ref="AD703" si="2100">AD702</f>
        <v>0</v>
      </c>
      <c r="AE703" s="411">
        <f t="shared" ref="AE703" si="2101">AE702</f>
        <v>0</v>
      </c>
      <c r="AF703" s="411">
        <f t="shared" ref="AF703" si="2102">AF702</f>
        <v>0</v>
      </c>
      <c r="AG703" s="411">
        <f t="shared" ref="AG703" si="2103">AG702</f>
        <v>0</v>
      </c>
      <c r="AH703" s="411">
        <f t="shared" ref="AH703" si="2104">AH702</f>
        <v>0</v>
      </c>
      <c r="AI703" s="411">
        <f t="shared" ref="AI703" si="2105">AI702</f>
        <v>0</v>
      </c>
      <c r="AJ703" s="411">
        <f t="shared" ref="AJ703" si="2106">AJ702</f>
        <v>0</v>
      </c>
      <c r="AK703" s="411">
        <f t="shared" ref="AK703" si="2107">AK702</f>
        <v>0</v>
      </c>
      <c r="AL703" s="411">
        <f t="shared" ref="AL703" si="2108">AL702</f>
        <v>0</v>
      </c>
      <c r="AM703" s="306"/>
    </row>
    <row r="704" spans="1:39" hidden="1" outlineLevel="1">
      <c r="A704" s="530"/>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0">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0"/>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9">Z705</f>
        <v>0</v>
      </c>
      <c r="AA706" s="411">
        <f t="shared" ref="AA706" si="2110">AA705</f>
        <v>0</v>
      </c>
      <c r="AB706" s="411">
        <f t="shared" ref="AB706" si="2111">AB705</f>
        <v>0</v>
      </c>
      <c r="AC706" s="411">
        <f t="shared" ref="AC706" si="2112">AC705</f>
        <v>0</v>
      </c>
      <c r="AD706" s="411">
        <f t="shared" ref="AD706" si="2113">AD705</f>
        <v>0</v>
      </c>
      <c r="AE706" s="411">
        <f t="shared" ref="AE706" si="2114">AE705</f>
        <v>0</v>
      </c>
      <c r="AF706" s="411">
        <f t="shared" ref="AF706" si="2115">AF705</f>
        <v>0</v>
      </c>
      <c r="AG706" s="411">
        <f t="shared" ref="AG706" si="2116">AG705</f>
        <v>0</v>
      </c>
      <c r="AH706" s="411">
        <f t="shared" ref="AH706" si="2117">AH705</f>
        <v>0</v>
      </c>
      <c r="AI706" s="411">
        <f t="shared" ref="AI706" si="2118">AI705</f>
        <v>0</v>
      </c>
      <c r="AJ706" s="411">
        <f t="shared" ref="AJ706" si="2119">AJ705</f>
        <v>0</v>
      </c>
      <c r="AK706" s="411">
        <f t="shared" ref="AK706" si="2120">AK705</f>
        <v>0</v>
      </c>
      <c r="AL706" s="411">
        <f t="shared" ref="AL706" si="2121">AL705</f>
        <v>0</v>
      </c>
      <c r="AM706" s="306"/>
    </row>
    <row r="707" spans="1:39" hidden="1" outlineLevel="1">
      <c r="A707" s="530"/>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0">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0"/>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2">Z708</f>
        <v>0</v>
      </c>
      <c r="AA709" s="411">
        <f t="shared" ref="AA709" si="2123">AA708</f>
        <v>0</v>
      </c>
      <c r="AB709" s="411">
        <f t="shared" ref="AB709" si="2124">AB708</f>
        <v>0</v>
      </c>
      <c r="AC709" s="411">
        <f t="shared" ref="AC709" si="2125">AC708</f>
        <v>0</v>
      </c>
      <c r="AD709" s="411">
        <f t="shared" ref="AD709" si="2126">AD708</f>
        <v>0</v>
      </c>
      <c r="AE709" s="411">
        <f t="shared" ref="AE709" si="2127">AE708</f>
        <v>0</v>
      </c>
      <c r="AF709" s="411">
        <f t="shared" ref="AF709" si="2128">AF708</f>
        <v>0</v>
      </c>
      <c r="AG709" s="411">
        <f t="shared" ref="AG709" si="2129">AG708</f>
        <v>0</v>
      </c>
      <c r="AH709" s="411">
        <f t="shared" ref="AH709" si="2130">AH708</f>
        <v>0</v>
      </c>
      <c r="AI709" s="411">
        <f t="shared" ref="AI709" si="2131">AI708</f>
        <v>0</v>
      </c>
      <c r="AJ709" s="411">
        <f t="shared" ref="AJ709" si="2132">AJ708</f>
        <v>0</v>
      </c>
      <c r="AK709" s="411">
        <f t="shared" ref="AK709" si="2133">AK708</f>
        <v>0</v>
      </c>
      <c r="AL709" s="411">
        <f t="shared" ref="AL709" si="2134">AL708</f>
        <v>0</v>
      </c>
      <c r="AM709" s="306"/>
    </row>
    <row r="710" spans="1:39" hidden="1" outlineLevel="1">
      <c r="A710" s="530"/>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0">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0"/>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5">Z711</f>
        <v>0</v>
      </c>
      <c r="AA712" s="411">
        <f t="shared" ref="AA712" si="2136">AA711</f>
        <v>0</v>
      </c>
      <c r="AB712" s="411">
        <f t="shared" ref="AB712" si="2137">AB711</f>
        <v>0</v>
      </c>
      <c r="AC712" s="411">
        <f t="shared" ref="AC712" si="2138">AC711</f>
        <v>0</v>
      </c>
      <c r="AD712" s="411">
        <f t="shared" ref="AD712" si="2139">AD711</f>
        <v>0</v>
      </c>
      <c r="AE712" s="411">
        <f t="shared" ref="AE712" si="2140">AE711</f>
        <v>0</v>
      </c>
      <c r="AF712" s="411">
        <f t="shared" ref="AF712" si="2141">AF711</f>
        <v>0</v>
      </c>
      <c r="AG712" s="411">
        <f t="shared" ref="AG712" si="2142">AG711</f>
        <v>0</v>
      </c>
      <c r="AH712" s="411">
        <f t="shared" ref="AH712" si="2143">AH711</f>
        <v>0</v>
      </c>
      <c r="AI712" s="411">
        <f t="shared" ref="AI712" si="2144">AI711</f>
        <v>0</v>
      </c>
      <c r="AJ712" s="411">
        <f t="shared" ref="AJ712" si="2145">AJ711</f>
        <v>0</v>
      </c>
      <c r="AK712" s="411">
        <f t="shared" ref="AK712" si="2146">AK711</f>
        <v>0</v>
      </c>
      <c r="AL712" s="411">
        <f t="shared" ref="AL712" si="2147">AL711</f>
        <v>0</v>
      </c>
      <c r="AM712" s="306"/>
    </row>
    <row r="713" spans="1:39" hidden="1" outlineLevel="1">
      <c r="A713" s="530"/>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0">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0"/>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8">Z714</f>
        <v>0</v>
      </c>
      <c r="AA715" s="411">
        <f t="shared" ref="AA715" si="2149">AA714</f>
        <v>0</v>
      </c>
      <c r="AB715" s="411">
        <f t="shared" ref="AB715" si="2150">AB714</f>
        <v>0</v>
      </c>
      <c r="AC715" s="411">
        <f t="shared" ref="AC715" si="2151">AC714</f>
        <v>0</v>
      </c>
      <c r="AD715" s="411">
        <f t="shared" ref="AD715" si="2152">AD714</f>
        <v>0</v>
      </c>
      <c r="AE715" s="411">
        <f t="shared" ref="AE715" si="2153">AE714</f>
        <v>0</v>
      </c>
      <c r="AF715" s="411">
        <f t="shared" ref="AF715" si="2154">AF714</f>
        <v>0</v>
      </c>
      <c r="AG715" s="411">
        <f t="shared" ref="AG715" si="2155">AG714</f>
        <v>0</v>
      </c>
      <c r="AH715" s="411">
        <f t="shared" ref="AH715" si="2156">AH714</f>
        <v>0</v>
      </c>
      <c r="AI715" s="411">
        <f t="shared" ref="AI715" si="2157">AI714</f>
        <v>0</v>
      </c>
      <c r="AJ715" s="411">
        <f t="shared" ref="AJ715" si="2158">AJ714</f>
        <v>0</v>
      </c>
      <c r="AK715" s="411">
        <f t="shared" ref="AK715" si="2159">AK714</f>
        <v>0</v>
      </c>
      <c r="AL715" s="411">
        <f t="shared" ref="AL715" si="2160">AL714</f>
        <v>0</v>
      </c>
      <c r="AM715" s="306"/>
    </row>
    <row r="716" spans="1:39" hidden="1" outlineLevel="1">
      <c r="A716" s="530"/>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0">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0"/>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1">Z717</f>
        <v>0</v>
      </c>
      <c r="AA718" s="411">
        <f t="shared" ref="AA718" si="2162">AA717</f>
        <v>0</v>
      </c>
      <c r="AB718" s="411">
        <f t="shared" ref="AB718" si="2163">AB717</f>
        <v>0</v>
      </c>
      <c r="AC718" s="411">
        <f t="shared" ref="AC718" si="2164">AC717</f>
        <v>0</v>
      </c>
      <c r="AD718" s="411">
        <f t="shared" ref="AD718" si="2165">AD717</f>
        <v>0</v>
      </c>
      <c r="AE718" s="411">
        <f t="shared" ref="AE718" si="2166">AE717</f>
        <v>0</v>
      </c>
      <c r="AF718" s="411">
        <f t="shared" ref="AF718" si="2167">AF717</f>
        <v>0</v>
      </c>
      <c r="AG718" s="411">
        <f t="shared" ref="AG718" si="2168">AG717</f>
        <v>0</v>
      </c>
      <c r="AH718" s="411">
        <f t="shared" ref="AH718" si="2169">AH717</f>
        <v>0</v>
      </c>
      <c r="AI718" s="411">
        <f t="shared" ref="AI718" si="2170">AI717</f>
        <v>0</v>
      </c>
      <c r="AJ718" s="411">
        <f t="shared" ref="AJ718" si="2171">AJ717</f>
        <v>0</v>
      </c>
      <c r="AK718" s="411">
        <f t="shared" ref="AK718" si="2172">AK717</f>
        <v>0</v>
      </c>
      <c r="AL718" s="411">
        <f t="shared" ref="AL718" si="2173">AL717</f>
        <v>0</v>
      </c>
      <c r="AM718" s="306"/>
    </row>
    <row r="719" spans="1:39" hidden="1" outlineLevel="1">
      <c r="A719" s="530"/>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0">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0"/>
      <c r="B721" s="294" t="s">
        <v>310</v>
      </c>
      <c r="C721" s="291" t="s">
        <v>163</v>
      </c>
      <c r="D721" s="295"/>
      <c r="E721" s="295"/>
      <c r="F721" s="295"/>
      <c r="G721" s="295"/>
      <c r="H721" s="295"/>
      <c r="I721" s="295"/>
      <c r="J721" s="295"/>
      <c r="K721" s="295"/>
      <c r="L721" s="295"/>
      <c r="M721" s="295"/>
      <c r="N721" s="466"/>
      <c r="O721" s="295"/>
      <c r="P721" s="295"/>
      <c r="Q721" s="295"/>
      <c r="R721" s="295"/>
      <c r="S721" s="295"/>
      <c r="T721" s="295"/>
      <c r="U721" s="295"/>
      <c r="V721" s="295"/>
      <c r="W721" s="295"/>
      <c r="X721" s="295"/>
      <c r="Y721" s="411">
        <f>Y720</f>
        <v>0</v>
      </c>
      <c r="Z721" s="411">
        <f t="shared" ref="Z721" si="2174">Z720</f>
        <v>0</v>
      </c>
      <c r="AA721" s="411">
        <f t="shared" ref="AA721" si="2175">AA720</f>
        <v>0</v>
      </c>
      <c r="AB721" s="411">
        <f t="shared" ref="AB721" si="2176">AB720</f>
        <v>0</v>
      </c>
      <c r="AC721" s="411">
        <f t="shared" ref="AC721" si="2177">AC720</f>
        <v>0</v>
      </c>
      <c r="AD721" s="411">
        <f t="shared" ref="AD721" si="2178">AD720</f>
        <v>0</v>
      </c>
      <c r="AE721" s="411">
        <f t="shared" ref="AE721" si="2179">AE720</f>
        <v>0</v>
      </c>
      <c r="AF721" s="411">
        <f t="shared" ref="AF721" si="2180">AF720</f>
        <v>0</v>
      </c>
      <c r="AG721" s="411">
        <f t="shared" ref="AG721" si="2181">AG720</f>
        <v>0</v>
      </c>
      <c r="AH721" s="411">
        <f t="shared" ref="AH721" si="2182">AH720</f>
        <v>0</v>
      </c>
      <c r="AI721" s="411">
        <f t="shared" ref="AI721" si="2183">AI720</f>
        <v>0</v>
      </c>
      <c r="AJ721" s="411">
        <f t="shared" ref="AJ721" si="2184">AJ720</f>
        <v>0</v>
      </c>
      <c r="AK721" s="411">
        <f t="shared" ref="AK721" si="2185">AK720</f>
        <v>0</v>
      </c>
      <c r="AL721" s="411">
        <f t="shared" ref="AL721" si="2186">AL720</f>
        <v>0</v>
      </c>
      <c r="AM721" s="306"/>
    </row>
    <row r="722" spans="1:39" hidden="1" outlineLevel="1">
      <c r="A722" s="530"/>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0">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0"/>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7">Z723</f>
        <v>0</v>
      </c>
      <c r="AA724" s="411">
        <f t="shared" ref="AA724" si="2188">AA723</f>
        <v>0</v>
      </c>
      <c r="AB724" s="411">
        <f t="shared" ref="AB724" si="2189">AB723</f>
        <v>0</v>
      </c>
      <c r="AC724" s="411">
        <f t="shared" ref="AC724" si="2190">AC723</f>
        <v>0</v>
      </c>
      <c r="AD724" s="411">
        <f t="shared" ref="AD724" si="2191">AD723</f>
        <v>0</v>
      </c>
      <c r="AE724" s="411">
        <f t="shared" ref="AE724" si="2192">AE723</f>
        <v>0</v>
      </c>
      <c r="AF724" s="411">
        <f t="shared" ref="AF724" si="2193">AF723</f>
        <v>0</v>
      </c>
      <c r="AG724" s="411">
        <f t="shared" ref="AG724" si="2194">AG723</f>
        <v>0</v>
      </c>
      <c r="AH724" s="411">
        <f t="shared" ref="AH724" si="2195">AH723</f>
        <v>0</v>
      </c>
      <c r="AI724" s="411">
        <f t="shared" ref="AI724" si="2196">AI723</f>
        <v>0</v>
      </c>
      <c r="AJ724" s="411">
        <f t="shared" ref="AJ724" si="2197">AJ723</f>
        <v>0</v>
      </c>
      <c r="AK724" s="411">
        <f t="shared" ref="AK724" si="2198">AK723</f>
        <v>0</v>
      </c>
      <c r="AL724" s="411">
        <f t="shared" ref="AL724" si="2199">AL723</f>
        <v>0</v>
      </c>
      <c r="AM724" s="306"/>
    </row>
    <row r="725" spans="1:39" hidden="1" outlineLevel="1">
      <c r="A725" s="530"/>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0">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0"/>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0">Z726</f>
        <v>0</v>
      </c>
      <c r="AA727" s="411">
        <f t="shared" ref="AA727" si="2201">AA726</f>
        <v>0</v>
      </c>
      <c r="AB727" s="411">
        <f t="shared" ref="AB727" si="2202">AB726</f>
        <v>0</v>
      </c>
      <c r="AC727" s="411">
        <f t="shared" ref="AC727" si="2203">AC726</f>
        <v>0</v>
      </c>
      <c r="AD727" s="411">
        <f t="shared" ref="AD727" si="2204">AD726</f>
        <v>0</v>
      </c>
      <c r="AE727" s="411">
        <f t="shared" ref="AE727" si="2205">AE726</f>
        <v>0</v>
      </c>
      <c r="AF727" s="411">
        <f t="shared" ref="AF727" si="2206">AF726</f>
        <v>0</v>
      </c>
      <c r="AG727" s="411">
        <f t="shared" ref="AG727" si="2207">AG726</f>
        <v>0</v>
      </c>
      <c r="AH727" s="411">
        <f t="shared" ref="AH727" si="2208">AH726</f>
        <v>0</v>
      </c>
      <c r="AI727" s="411">
        <f t="shared" ref="AI727" si="2209">AI726</f>
        <v>0</v>
      </c>
      <c r="AJ727" s="411">
        <f t="shared" ref="AJ727" si="2210">AJ726</f>
        <v>0</v>
      </c>
      <c r="AK727" s="411">
        <f t="shared" ref="AK727" si="2211">AK726</f>
        <v>0</v>
      </c>
      <c r="AL727" s="411">
        <f t="shared" ref="AL727" si="2212">AL726</f>
        <v>0</v>
      </c>
      <c r="AM727" s="306"/>
    </row>
    <row r="728" spans="1:39" hidden="1" outlineLevel="1">
      <c r="A728" s="530"/>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0">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0"/>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3">Z729</f>
        <v>0</v>
      </c>
      <c r="AA730" s="411">
        <f t="shared" ref="AA730" si="2214">AA729</f>
        <v>0</v>
      </c>
      <c r="AB730" s="411">
        <f t="shared" ref="AB730" si="2215">AB729</f>
        <v>0</v>
      </c>
      <c r="AC730" s="411">
        <f t="shared" ref="AC730" si="2216">AC729</f>
        <v>0</v>
      </c>
      <c r="AD730" s="411">
        <f t="shared" ref="AD730" si="2217">AD729</f>
        <v>0</v>
      </c>
      <c r="AE730" s="411">
        <f t="shared" ref="AE730" si="2218">AE729</f>
        <v>0</v>
      </c>
      <c r="AF730" s="411">
        <f t="shared" ref="AF730" si="2219">AF729</f>
        <v>0</v>
      </c>
      <c r="AG730" s="411">
        <f t="shared" ref="AG730" si="2220">AG729</f>
        <v>0</v>
      </c>
      <c r="AH730" s="411">
        <f t="shared" ref="AH730" si="2221">AH729</f>
        <v>0</v>
      </c>
      <c r="AI730" s="411">
        <f t="shared" ref="AI730" si="2222">AI729</f>
        <v>0</v>
      </c>
      <c r="AJ730" s="411">
        <f t="shared" ref="AJ730" si="2223">AJ729</f>
        <v>0</v>
      </c>
      <c r="AK730" s="411">
        <f t="shared" ref="AK730" si="2224">AK729</f>
        <v>0</v>
      </c>
      <c r="AL730" s="411">
        <f t="shared" ref="AL730" si="2225">AL729</f>
        <v>0</v>
      </c>
      <c r="AM730" s="306"/>
    </row>
    <row r="731" spans="1:39" hidden="1" outlineLevel="1">
      <c r="A731" s="530"/>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0">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0"/>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6">Z732</f>
        <v>0</v>
      </c>
      <c r="AA733" s="411">
        <f t="shared" ref="AA733" si="2227">AA732</f>
        <v>0</v>
      </c>
      <c r="AB733" s="411">
        <f t="shared" ref="AB733" si="2228">AB732</f>
        <v>0</v>
      </c>
      <c r="AC733" s="411">
        <f t="shared" ref="AC733" si="2229">AC732</f>
        <v>0</v>
      </c>
      <c r="AD733" s="411">
        <f t="shared" ref="AD733" si="2230">AD732</f>
        <v>0</v>
      </c>
      <c r="AE733" s="411">
        <f t="shared" ref="AE733" si="2231">AE732</f>
        <v>0</v>
      </c>
      <c r="AF733" s="411">
        <f t="shared" ref="AF733" si="2232">AF732</f>
        <v>0</v>
      </c>
      <c r="AG733" s="411">
        <f t="shared" ref="AG733" si="2233">AG732</f>
        <v>0</v>
      </c>
      <c r="AH733" s="411">
        <f t="shared" ref="AH733" si="2234">AH732</f>
        <v>0</v>
      </c>
      <c r="AI733" s="411">
        <f t="shared" ref="AI733" si="2235">AI732</f>
        <v>0</v>
      </c>
      <c r="AJ733" s="411">
        <f t="shared" ref="AJ733" si="2236">AJ732</f>
        <v>0</v>
      </c>
      <c r="AK733" s="411">
        <f t="shared" ref="AK733" si="2237">AK732</f>
        <v>0</v>
      </c>
      <c r="AL733" s="411">
        <f t="shared" ref="AL733" si="2238">AL732</f>
        <v>0</v>
      </c>
      <c r="AM733" s="306"/>
    </row>
    <row r="734" spans="1:39" hidden="1" outlineLevel="1">
      <c r="A734" s="530"/>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0">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0"/>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9">Z735</f>
        <v>0</v>
      </c>
      <c r="AA736" s="411">
        <f t="shared" ref="AA736" si="2240">AA735</f>
        <v>0</v>
      </c>
      <c r="AB736" s="411">
        <f t="shared" ref="AB736" si="2241">AB735</f>
        <v>0</v>
      </c>
      <c r="AC736" s="411">
        <f t="shared" ref="AC736" si="2242">AC735</f>
        <v>0</v>
      </c>
      <c r="AD736" s="411">
        <f t="shared" ref="AD736" si="2243">AD735</f>
        <v>0</v>
      </c>
      <c r="AE736" s="411">
        <f t="shared" ref="AE736" si="2244">AE735</f>
        <v>0</v>
      </c>
      <c r="AF736" s="411">
        <f t="shared" ref="AF736" si="2245">AF735</f>
        <v>0</v>
      </c>
      <c r="AG736" s="411">
        <f t="shared" ref="AG736" si="2246">AG735</f>
        <v>0</v>
      </c>
      <c r="AH736" s="411">
        <f t="shared" ref="AH736" si="2247">AH735</f>
        <v>0</v>
      </c>
      <c r="AI736" s="411">
        <f t="shared" ref="AI736" si="2248">AI735</f>
        <v>0</v>
      </c>
      <c r="AJ736" s="411">
        <f t="shared" ref="AJ736" si="2249">AJ735</f>
        <v>0</v>
      </c>
      <c r="AK736" s="411">
        <f t="shared" ref="AK736" si="2250">AK735</f>
        <v>0</v>
      </c>
      <c r="AL736" s="411">
        <f t="shared" ref="AL736" si="2251">AL735</f>
        <v>0</v>
      </c>
      <c r="AM736" s="306"/>
    </row>
    <row r="737" spans="1:40" hidden="1" outlineLevel="1">
      <c r="A737" s="530"/>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0">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0"/>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2">Z738</f>
        <v>0</v>
      </c>
      <c r="AA739" s="411">
        <f t="shared" ref="AA739" si="2253">AA738</f>
        <v>0</v>
      </c>
      <c r="AB739" s="411">
        <f t="shared" ref="AB739" si="2254">AB738</f>
        <v>0</v>
      </c>
      <c r="AC739" s="411">
        <f t="shared" ref="AC739" si="2255">AC738</f>
        <v>0</v>
      </c>
      <c r="AD739" s="411">
        <f t="shared" ref="AD739" si="2256">AD738</f>
        <v>0</v>
      </c>
      <c r="AE739" s="411">
        <f t="shared" ref="AE739" si="2257">AE738</f>
        <v>0</v>
      </c>
      <c r="AF739" s="411">
        <f t="shared" ref="AF739" si="2258">AF738</f>
        <v>0</v>
      </c>
      <c r="AG739" s="411">
        <f t="shared" ref="AG739" si="2259">AG738</f>
        <v>0</v>
      </c>
      <c r="AH739" s="411">
        <f t="shared" ref="AH739" si="2260">AH738</f>
        <v>0</v>
      </c>
      <c r="AI739" s="411">
        <f t="shared" ref="AI739" si="2261">AI738</f>
        <v>0</v>
      </c>
      <c r="AJ739" s="411">
        <f t="shared" ref="AJ739" si="2262">AJ738</f>
        <v>0</v>
      </c>
      <c r="AK739" s="411">
        <f t="shared" ref="AK739" si="2263">AK738</f>
        <v>0</v>
      </c>
      <c r="AL739" s="411">
        <f t="shared" ref="AL739" si="2264">AL738</f>
        <v>0</v>
      </c>
      <c r="AM739" s="306"/>
    </row>
    <row r="740" spans="1:40" hidden="1" outlineLevel="1">
      <c r="A740" s="530"/>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0">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0"/>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5">Z741</f>
        <v>0</v>
      </c>
      <c r="AA742" s="411">
        <f t="shared" ref="AA742" si="2266">AA741</f>
        <v>0</v>
      </c>
      <c r="AB742" s="411">
        <f t="shared" ref="AB742" si="2267">AB741</f>
        <v>0</v>
      </c>
      <c r="AC742" s="411">
        <f t="shared" ref="AC742" si="2268">AC741</f>
        <v>0</v>
      </c>
      <c r="AD742" s="411">
        <f t="shared" ref="AD742" si="2269">AD741</f>
        <v>0</v>
      </c>
      <c r="AE742" s="411">
        <f t="shared" ref="AE742" si="2270">AE741</f>
        <v>0</v>
      </c>
      <c r="AF742" s="411">
        <f t="shared" ref="AF742" si="2271">AF741</f>
        <v>0</v>
      </c>
      <c r="AG742" s="411">
        <f t="shared" ref="AG742" si="2272">AG741</f>
        <v>0</v>
      </c>
      <c r="AH742" s="411">
        <f t="shared" ref="AH742" si="2273">AH741</f>
        <v>0</v>
      </c>
      <c r="AI742" s="411">
        <f t="shared" ref="AI742" si="2274">AI741</f>
        <v>0</v>
      </c>
      <c r="AJ742" s="411">
        <f t="shared" ref="AJ742" si="2275">AJ741</f>
        <v>0</v>
      </c>
      <c r="AK742" s="411">
        <f t="shared" ref="AK742" si="2276">AK741</f>
        <v>0</v>
      </c>
      <c r="AL742" s="411">
        <f t="shared" ref="AL742" si="2277">AL741</f>
        <v>0</v>
      </c>
      <c r="AM742" s="306"/>
    </row>
    <row r="743" spans="1:40" hidden="1" outlineLevel="1">
      <c r="A743" s="530"/>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1"/>
    </row>
    <row r="746" spans="1:40">
      <c r="B746" s="394"/>
      <c r="C746" s="432"/>
      <c r="D746" s="433"/>
      <c r="E746" s="433"/>
      <c r="F746" s="433"/>
      <c r="G746" s="433"/>
      <c r="H746" s="433"/>
      <c r="I746" s="433"/>
      <c r="J746" s="433"/>
      <c r="K746" s="433"/>
      <c r="L746" s="433"/>
      <c r="M746" s="433"/>
      <c r="N746" s="433"/>
      <c r="O746" s="434"/>
      <c r="P746" s="758"/>
      <c r="Q746" s="758"/>
      <c r="R746" s="758"/>
      <c r="S746" s="759"/>
      <c r="T746" s="759"/>
      <c r="U746" s="759"/>
      <c r="V746" s="759"/>
      <c r="W746" s="758"/>
      <c r="X746" s="758"/>
      <c r="Y746" s="435"/>
      <c r="Z746" s="435"/>
      <c r="AA746" s="435"/>
      <c r="AB746" s="435"/>
      <c r="AC746" s="435"/>
      <c r="AD746" s="435"/>
      <c r="AE746" s="435"/>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754"/>
      <c r="T747" s="754"/>
      <c r="U747" s="754"/>
      <c r="V747" s="754"/>
      <c r="W747" s="340"/>
      <c r="X747" s="340"/>
      <c r="Y747" s="341">
        <f>HLOOKUP(Y$35,'3.  Distribution Rates'!$C$122:$P$133,10,FALSE)</f>
        <v>4.5999999999999999E-3</v>
      </c>
      <c r="Z747" s="341">
        <f>HLOOKUP(Z$35,'3.  Distribution Rates'!$C$122:$P$133,10,FALSE)</f>
        <v>1.01E-2</v>
      </c>
      <c r="AA747" s="341">
        <f>HLOOKUP(AA$35,'3.  Distribution Rates'!$C$122:$P$133,10,FALSE)</f>
        <v>2.2642000000000002</v>
      </c>
      <c r="AB747" s="341">
        <f>HLOOKUP(AB$35,'3.  Distribution Rates'!$C$122:$P$133,10,FALSE)</f>
        <v>8.8000000000000005E-3</v>
      </c>
      <c r="AC747" s="341">
        <f>HLOOKUP(AC$35,'3.  Distribution Rates'!$C$122:$P$133,10,FALSE)</f>
        <v>12.8291</v>
      </c>
      <c r="AD747" s="341">
        <f>HLOOKUP(AD$35,'3.  Distribution Rates'!$C$122:$P$133,10,FALSE)</f>
        <v>8.2624999999999993</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2"/>
    </row>
    <row r="748" spans="1:40">
      <c r="B748" s="324" t="s">
        <v>314</v>
      </c>
      <c r="C748" s="345"/>
      <c r="D748" s="309"/>
      <c r="E748" s="279"/>
      <c r="F748" s="279"/>
      <c r="G748" s="279"/>
      <c r="H748" s="279"/>
      <c r="I748" s="279"/>
      <c r="J748" s="279"/>
      <c r="K748" s="279"/>
      <c r="L748" s="279"/>
      <c r="M748" s="279"/>
      <c r="N748" s="279"/>
      <c r="O748" s="291"/>
      <c r="P748" s="340"/>
      <c r="Q748" s="340"/>
      <c r="R748" s="340"/>
      <c r="S748" s="514"/>
      <c r="T748" s="514"/>
      <c r="U748" s="514"/>
      <c r="V748" s="514"/>
      <c r="W748" s="340"/>
      <c r="X748" s="340"/>
      <c r="Y748" s="378">
        <f>'4.  2011-2014 LRAM'!Y141*Y747</f>
        <v>2525.3054408850467</v>
      </c>
      <c r="Z748" s="378">
        <f>'4.  2011-2014 LRAM'!Z141*Z747</f>
        <v>3893.8383061481431</v>
      </c>
      <c r="AA748" s="378">
        <f>'4.  2011-2014 LRAM'!AA141*AA747</f>
        <v>198.03827517917986</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5">
        <f t="shared" ref="AM748:AM755" si="2278">SUM(Y748:AL748)</f>
        <v>6617.1820222123688</v>
      </c>
      <c r="AN748" s="442"/>
    </row>
    <row r="749" spans="1:40">
      <c r="B749" s="324" t="s">
        <v>315</v>
      </c>
      <c r="C749" s="345"/>
      <c r="D749" s="309"/>
      <c r="E749" s="279"/>
      <c r="F749" s="279"/>
      <c r="G749" s="279"/>
      <c r="H749" s="279"/>
      <c r="I749" s="279"/>
      <c r="J749" s="279"/>
      <c r="K749" s="279"/>
      <c r="L749" s="279"/>
      <c r="M749" s="279"/>
      <c r="N749" s="279"/>
      <c r="O749" s="291"/>
      <c r="P749" s="340"/>
      <c r="Q749" s="340"/>
      <c r="R749" s="340"/>
      <c r="S749" s="514"/>
      <c r="T749" s="514"/>
      <c r="U749" s="514"/>
      <c r="V749" s="514"/>
      <c r="W749" s="340"/>
      <c r="X749" s="340"/>
      <c r="Y749" s="378">
        <f>'4.  2011-2014 LRAM'!Y270*Y747</f>
        <v>1107.7463545275914</v>
      </c>
      <c r="Z749" s="378">
        <f>'4.  2011-2014 LRAM'!Z270*Z747</f>
        <v>3824.4802618025979</v>
      </c>
      <c r="AA749" s="378">
        <f>'4.  2011-2014 LRAM'!AA270*AA747</f>
        <v>216.32238031098041</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5">
        <f t="shared" si="2278"/>
        <v>5148.5489966411697</v>
      </c>
      <c r="AN749" s="442"/>
    </row>
    <row r="750" spans="1:40">
      <c r="B750" s="324" t="s">
        <v>316</v>
      </c>
      <c r="C750" s="345"/>
      <c r="D750" s="309"/>
      <c r="E750" s="279"/>
      <c r="F750" s="279"/>
      <c r="G750" s="279"/>
      <c r="H750" s="279"/>
      <c r="I750" s="279"/>
      <c r="J750" s="279"/>
      <c r="K750" s="279"/>
      <c r="L750" s="279"/>
      <c r="M750" s="279"/>
      <c r="N750" s="279"/>
      <c r="O750" s="291"/>
      <c r="P750" s="340"/>
      <c r="Q750" s="340"/>
      <c r="R750" s="340"/>
      <c r="S750" s="514"/>
      <c r="T750" s="514"/>
      <c r="U750" s="514"/>
      <c r="V750" s="514"/>
      <c r="W750" s="340"/>
      <c r="X750" s="340"/>
      <c r="Y750" s="378">
        <f>'4.  2011-2014 LRAM'!Y399*Y747</f>
        <v>658.92596825687826</v>
      </c>
      <c r="Z750" s="378">
        <f>'4.  2011-2014 LRAM'!Z399*Z747</f>
        <v>2039.4871874842149</v>
      </c>
      <c r="AA750" s="378">
        <f>'4.  2011-2014 LRAM'!AA399*AA747</f>
        <v>885.04715394568814</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5">
        <f t="shared" si="2278"/>
        <v>3583.4603096867813</v>
      </c>
      <c r="AN750" s="442"/>
    </row>
    <row r="751" spans="1:40">
      <c r="B751" s="324" t="s">
        <v>317</v>
      </c>
      <c r="C751" s="345"/>
      <c r="D751" s="309"/>
      <c r="E751" s="279"/>
      <c r="F751" s="279"/>
      <c r="G751" s="279"/>
      <c r="H751" s="279"/>
      <c r="I751" s="279"/>
      <c r="J751" s="279"/>
      <c r="K751" s="279"/>
      <c r="L751" s="279"/>
      <c r="M751" s="279"/>
      <c r="N751" s="279"/>
      <c r="O751" s="291"/>
      <c r="P751" s="340"/>
      <c r="Q751" s="340"/>
      <c r="R751" s="340"/>
      <c r="S751" s="514"/>
      <c r="T751" s="514"/>
      <c r="U751" s="514"/>
      <c r="V751" s="514"/>
      <c r="W751" s="340"/>
      <c r="X751" s="340"/>
      <c r="Y751" s="378">
        <f>'4.  2011-2014 LRAM'!Y529*Y747</f>
        <v>1894.7747753348181</v>
      </c>
      <c r="Z751" s="378">
        <f>'4.  2011-2014 LRAM'!Z529*Z747</f>
        <v>5206.3369693483319</v>
      </c>
      <c r="AA751" s="378">
        <f>'4.  2011-2014 LRAM'!AA529*AA747</f>
        <v>3359.5170162380941</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5">
        <f t="shared" si="2278"/>
        <v>10460.628760921245</v>
      </c>
      <c r="AN751" s="442"/>
    </row>
    <row r="752" spans="1:40">
      <c r="B752" s="324" t="s">
        <v>318</v>
      </c>
      <c r="C752" s="345"/>
      <c r="D752" s="309"/>
      <c r="E752" s="279"/>
      <c r="F752" s="279"/>
      <c r="G752" s="279"/>
      <c r="H752" s="279"/>
      <c r="I752" s="279"/>
      <c r="J752" s="279"/>
      <c r="K752" s="279"/>
      <c r="L752" s="279"/>
      <c r="M752" s="279"/>
      <c r="N752" s="279"/>
      <c r="O752" s="291"/>
      <c r="P752" s="340"/>
      <c r="Q752" s="340"/>
      <c r="R752" s="340"/>
      <c r="S752" s="514"/>
      <c r="T752" s="514"/>
      <c r="U752" s="514"/>
      <c r="V752" s="514"/>
      <c r="W752" s="340"/>
      <c r="X752" s="340"/>
      <c r="Y752" s="378">
        <f t="shared" ref="Y752:AL752" si="2279">Y210*Y747</f>
        <v>4243.2470000000003</v>
      </c>
      <c r="Z752" s="378">
        <f t="shared" si="2279"/>
        <v>6153.9548088534748</v>
      </c>
      <c r="AA752" s="378">
        <f t="shared" si="2279"/>
        <v>3557.564430141982</v>
      </c>
      <c r="AB752" s="378">
        <f t="shared" si="2279"/>
        <v>0</v>
      </c>
      <c r="AC752" s="378">
        <f t="shared" si="2279"/>
        <v>0</v>
      </c>
      <c r="AD752" s="378">
        <f t="shared" si="2279"/>
        <v>7130.023830104863</v>
      </c>
      <c r="AE752" s="378">
        <f t="shared" si="2279"/>
        <v>0</v>
      </c>
      <c r="AF752" s="378">
        <f t="shared" si="2279"/>
        <v>0</v>
      </c>
      <c r="AG752" s="378">
        <f t="shared" si="2279"/>
        <v>0</v>
      </c>
      <c r="AH752" s="378">
        <f t="shared" si="2279"/>
        <v>0</v>
      </c>
      <c r="AI752" s="378">
        <f t="shared" si="2279"/>
        <v>0</v>
      </c>
      <c r="AJ752" s="378">
        <f t="shared" si="2279"/>
        <v>0</v>
      </c>
      <c r="AK752" s="378">
        <f t="shared" si="2279"/>
        <v>0</v>
      </c>
      <c r="AL752" s="378">
        <f t="shared" si="2279"/>
        <v>0</v>
      </c>
      <c r="AM752" s="625">
        <f t="shared" si="2278"/>
        <v>21084.79006910032</v>
      </c>
      <c r="AN752" s="442"/>
    </row>
    <row r="753" spans="1:40">
      <c r="B753" s="324" t="s">
        <v>319</v>
      </c>
      <c r="C753" s="345"/>
      <c r="D753" s="309"/>
      <c r="E753" s="279"/>
      <c r="F753" s="279"/>
      <c r="G753" s="279"/>
      <c r="H753" s="279"/>
      <c r="I753" s="279"/>
      <c r="J753" s="279"/>
      <c r="K753" s="279"/>
      <c r="L753" s="279"/>
      <c r="M753" s="279"/>
      <c r="N753" s="279"/>
      <c r="O753" s="291"/>
      <c r="P753" s="340"/>
      <c r="Q753" s="340"/>
      <c r="R753" s="340"/>
      <c r="S753" s="514"/>
      <c r="T753" s="514"/>
      <c r="U753" s="514"/>
      <c r="V753" s="514"/>
      <c r="W753" s="340"/>
      <c r="X753" s="340"/>
      <c r="Y753" s="378">
        <f t="shared" ref="Y753:AL753" si="2280">Y393*Y747</f>
        <v>8981.8312000000005</v>
      </c>
      <c r="Z753" s="378">
        <f t="shared" si="2280"/>
        <v>3663.148663754821</v>
      </c>
      <c r="AA753" s="378">
        <f t="shared" si="2280"/>
        <v>369.87867884870479</v>
      </c>
      <c r="AB753" s="378">
        <f t="shared" si="2280"/>
        <v>0</v>
      </c>
      <c r="AC753" s="378">
        <f t="shared" si="2280"/>
        <v>0</v>
      </c>
      <c r="AD753" s="378">
        <f t="shared" si="2280"/>
        <v>3898.0486931789942</v>
      </c>
      <c r="AE753" s="378">
        <f t="shared" si="2280"/>
        <v>0</v>
      </c>
      <c r="AF753" s="378">
        <f t="shared" si="2280"/>
        <v>0</v>
      </c>
      <c r="AG753" s="378">
        <f t="shared" si="2280"/>
        <v>0</v>
      </c>
      <c r="AH753" s="378">
        <f t="shared" si="2280"/>
        <v>0</v>
      </c>
      <c r="AI753" s="378">
        <f t="shared" si="2280"/>
        <v>0</v>
      </c>
      <c r="AJ753" s="378">
        <f t="shared" si="2280"/>
        <v>0</v>
      </c>
      <c r="AK753" s="378">
        <f t="shared" si="2280"/>
        <v>0</v>
      </c>
      <c r="AL753" s="378">
        <f t="shared" si="2280"/>
        <v>0</v>
      </c>
      <c r="AM753" s="625">
        <f t="shared" si="2278"/>
        <v>16912.907235782521</v>
      </c>
      <c r="AN753" s="442"/>
    </row>
    <row r="754" spans="1:40">
      <c r="B754" s="324" t="s">
        <v>320</v>
      </c>
      <c r="C754" s="345"/>
      <c r="D754" s="309"/>
      <c r="E754" s="279"/>
      <c r="F754" s="279"/>
      <c r="G754" s="279"/>
      <c r="H754" s="279"/>
      <c r="I754" s="279"/>
      <c r="J754" s="279"/>
      <c r="K754" s="279"/>
      <c r="L754" s="279"/>
      <c r="M754" s="279"/>
      <c r="N754" s="279"/>
      <c r="O754" s="291"/>
      <c r="P754" s="340"/>
      <c r="Q754" s="340"/>
      <c r="R754" s="340"/>
      <c r="S754" s="514"/>
      <c r="T754" s="514"/>
      <c r="U754" s="514"/>
      <c r="V754" s="514"/>
      <c r="W754" s="340"/>
      <c r="X754" s="340"/>
      <c r="Y754" s="378">
        <f t="shared" ref="Y754:AL754" si="2281">Y576*Y747</f>
        <v>8714.7505999999994</v>
      </c>
      <c r="Z754" s="378">
        <f t="shared" si="2281"/>
        <v>2788.2746794998939</v>
      </c>
      <c r="AA754" s="378">
        <f t="shared" si="2281"/>
        <v>7033.0253417401091</v>
      </c>
      <c r="AB754" s="378">
        <f t="shared" si="2281"/>
        <v>0</v>
      </c>
      <c r="AC754" s="378">
        <f t="shared" si="2281"/>
        <v>0</v>
      </c>
      <c r="AD754" s="378">
        <f t="shared" si="2281"/>
        <v>0</v>
      </c>
      <c r="AE754" s="378">
        <f t="shared" si="2281"/>
        <v>0</v>
      </c>
      <c r="AF754" s="378">
        <f t="shared" si="2281"/>
        <v>0</v>
      </c>
      <c r="AG754" s="378">
        <f t="shared" si="2281"/>
        <v>0</v>
      </c>
      <c r="AH754" s="378">
        <f t="shared" si="2281"/>
        <v>0</v>
      </c>
      <c r="AI754" s="378">
        <f t="shared" si="2281"/>
        <v>0</v>
      </c>
      <c r="AJ754" s="378">
        <f t="shared" si="2281"/>
        <v>0</v>
      </c>
      <c r="AK754" s="378">
        <f t="shared" si="2281"/>
        <v>0</v>
      </c>
      <c r="AL754" s="378">
        <f t="shared" si="2281"/>
        <v>0</v>
      </c>
      <c r="AM754" s="625">
        <f t="shared" si="2278"/>
        <v>18536.05062124</v>
      </c>
      <c r="AN754" s="442"/>
    </row>
    <row r="755" spans="1:40">
      <c r="B755" s="324" t="s">
        <v>321</v>
      </c>
      <c r="C755" s="345"/>
      <c r="D755" s="309"/>
      <c r="E755" s="279"/>
      <c r="F755" s="279"/>
      <c r="G755" s="279"/>
      <c r="H755" s="279"/>
      <c r="I755" s="279"/>
      <c r="J755" s="279"/>
      <c r="K755" s="279"/>
      <c r="L755" s="279"/>
      <c r="M755" s="279"/>
      <c r="N755" s="279"/>
      <c r="O755" s="291"/>
      <c r="P755" s="340"/>
      <c r="Q755" s="340"/>
      <c r="R755" s="340"/>
      <c r="S755" s="514"/>
      <c r="T755" s="514"/>
      <c r="U755" s="514"/>
      <c r="V755" s="514"/>
      <c r="W755" s="340"/>
      <c r="X755" s="340"/>
      <c r="Y755" s="378">
        <f>Y744*Y747</f>
        <v>0</v>
      </c>
      <c r="Z755" s="378">
        <f t="shared" ref="Z755:AL755" si="2282">Z744*Z747</f>
        <v>0</v>
      </c>
      <c r="AA755" s="378">
        <f t="shared" si="2282"/>
        <v>0</v>
      </c>
      <c r="AB755" s="378">
        <f t="shared" si="2282"/>
        <v>0</v>
      </c>
      <c r="AC755" s="378">
        <f t="shared" si="2282"/>
        <v>0</v>
      </c>
      <c r="AD755" s="378">
        <f t="shared" si="2282"/>
        <v>0</v>
      </c>
      <c r="AE755" s="378">
        <f t="shared" si="2282"/>
        <v>0</v>
      </c>
      <c r="AF755" s="378">
        <f t="shared" si="2282"/>
        <v>0</v>
      </c>
      <c r="AG755" s="378">
        <f t="shared" si="2282"/>
        <v>0</v>
      </c>
      <c r="AH755" s="378">
        <f t="shared" si="2282"/>
        <v>0</v>
      </c>
      <c r="AI755" s="378">
        <f t="shared" si="2282"/>
        <v>0</v>
      </c>
      <c r="AJ755" s="378">
        <f t="shared" si="2282"/>
        <v>0</v>
      </c>
      <c r="AK755" s="378">
        <f t="shared" si="2282"/>
        <v>0</v>
      </c>
      <c r="AL755" s="378">
        <f t="shared" si="2282"/>
        <v>0</v>
      </c>
      <c r="AM755" s="625">
        <f t="shared" si="2278"/>
        <v>0</v>
      </c>
      <c r="AN755" s="442"/>
    </row>
    <row r="756" spans="1:40" ht="15.75">
      <c r="B756" s="349" t="s">
        <v>322</v>
      </c>
      <c r="C756" s="345"/>
      <c r="D756" s="336"/>
      <c r="E756" s="334"/>
      <c r="F756" s="334"/>
      <c r="G756" s="334"/>
      <c r="H756" s="334"/>
      <c r="I756" s="334"/>
      <c r="J756" s="334"/>
      <c r="K756" s="334"/>
      <c r="L756" s="334"/>
      <c r="M756" s="334"/>
      <c r="N756" s="334"/>
      <c r="O756" s="300"/>
      <c r="P756" s="376"/>
      <c r="Q756" s="376"/>
      <c r="R756" s="376"/>
      <c r="S756" s="760"/>
      <c r="T756" s="760"/>
      <c r="U756" s="760"/>
      <c r="V756" s="760"/>
      <c r="W756" s="376"/>
      <c r="X756" s="376"/>
      <c r="Y756" s="346">
        <f>SUM(Y748:Y755)</f>
        <v>28126.581339004333</v>
      </c>
      <c r="Z756" s="346">
        <f t="shared" ref="Z756:AE756" si="2283">SUM(Z748:Z755)</f>
        <v>27569.520876891478</v>
      </c>
      <c r="AA756" s="346">
        <f t="shared" si="2283"/>
        <v>15619.393276404739</v>
      </c>
      <c r="AB756" s="346">
        <f t="shared" si="2283"/>
        <v>0</v>
      </c>
      <c r="AC756" s="346">
        <f t="shared" si="2283"/>
        <v>0</v>
      </c>
      <c r="AD756" s="346">
        <f t="shared" si="2283"/>
        <v>11028.072523283858</v>
      </c>
      <c r="AE756" s="346">
        <f t="shared" si="2283"/>
        <v>0</v>
      </c>
      <c r="AF756" s="346">
        <f t="shared" ref="AF756:AL756" si="2284">SUM(AF748:AF755)</f>
        <v>0</v>
      </c>
      <c r="AG756" s="346">
        <f t="shared" si="2284"/>
        <v>0</v>
      </c>
      <c r="AH756" s="346">
        <f t="shared" si="2284"/>
        <v>0</v>
      </c>
      <c r="AI756" s="346">
        <f t="shared" si="2284"/>
        <v>0</v>
      </c>
      <c r="AJ756" s="346">
        <f t="shared" si="2284"/>
        <v>0</v>
      </c>
      <c r="AK756" s="346">
        <f t="shared" si="2284"/>
        <v>0</v>
      </c>
      <c r="AL756" s="346">
        <f t="shared" si="2284"/>
        <v>0</v>
      </c>
      <c r="AM756" s="407">
        <f>SUM(AM748:AM755)</f>
        <v>82343.568015584402</v>
      </c>
      <c r="AN756" s="442"/>
    </row>
    <row r="757" spans="1:40" ht="15.75">
      <c r="B757" s="349" t="s">
        <v>323</v>
      </c>
      <c r="C757" s="345"/>
      <c r="D757" s="350"/>
      <c r="E757" s="334"/>
      <c r="F757" s="334"/>
      <c r="G757" s="334"/>
      <c r="H757" s="334"/>
      <c r="I757" s="334"/>
      <c r="J757" s="334"/>
      <c r="K757" s="334"/>
      <c r="L757" s="334"/>
      <c r="M757" s="334"/>
      <c r="N757" s="334"/>
      <c r="O757" s="300"/>
      <c r="P757" s="376"/>
      <c r="Q757" s="376"/>
      <c r="R757" s="376"/>
      <c r="S757" s="760"/>
      <c r="T757" s="760"/>
      <c r="U757" s="760"/>
      <c r="V757" s="760"/>
      <c r="W757" s="376"/>
      <c r="X757" s="376"/>
      <c r="Y757" s="347">
        <f>Y745*Y747</f>
        <v>0</v>
      </c>
      <c r="Z757" s="347">
        <f t="shared" ref="Z757:AE757" si="2285">Z745*Z747</f>
        <v>0</v>
      </c>
      <c r="AA757" s="347">
        <f t="shared" si="2285"/>
        <v>0</v>
      </c>
      <c r="AB757" s="347">
        <f t="shared" si="2285"/>
        <v>0</v>
      </c>
      <c r="AC757" s="347">
        <f t="shared" si="2285"/>
        <v>0</v>
      </c>
      <c r="AD757" s="347">
        <f t="shared" si="2285"/>
        <v>0</v>
      </c>
      <c r="AE757" s="347">
        <f t="shared" si="2285"/>
        <v>0</v>
      </c>
      <c r="AF757" s="347">
        <f t="shared" ref="AF757:AL757" si="2286">AF745*AF747</f>
        <v>0</v>
      </c>
      <c r="AG757" s="347">
        <f t="shared" si="2286"/>
        <v>0</v>
      </c>
      <c r="AH757" s="347">
        <f t="shared" si="2286"/>
        <v>0</v>
      </c>
      <c r="AI757" s="347">
        <f t="shared" si="2286"/>
        <v>0</v>
      </c>
      <c r="AJ757" s="347">
        <f t="shared" si="2286"/>
        <v>0</v>
      </c>
      <c r="AK757" s="347">
        <f t="shared" si="2286"/>
        <v>0</v>
      </c>
      <c r="AL757" s="347">
        <f t="shared" si="2286"/>
        <v>0</v>
      </c>
      <c r="AM757" s="407">
        <f>SUM(Y757:AL757)</f>
        <v>0</v>
      </c>
      <c r="AN757" s="442"/>
    </row>
    <row r="758" spans="1:40" ht="15.75">
      <c r="B758" s="349" t="s">
        <v>324</v>
      </c>
      <c r="C758" s="345"/>
      <c r="D758" s="350"/>
      <c r="E758" s="334"/>
      <c r="F758" s="334"/>
      <c r="G758" s="334"/>
      <c r="H758" s="334"/>
      <c r="I758" s="334"/>
      <c r="J758" s="334"/>
      <c r="K758" s="334"/>
      <c r="L758" s="334"/>
      <c r="M758" s="334"/>
      <c r="N758" s="334"/>
      <c r="O758" s="300"/>
      <c r="P758" s="376"/>
      <c r="Q758" s="376"/>
      <c r="R758" s="376"/>
      <c r="S758" s="761"/>
      <c r="T758" s="761"/>
      <c r="U758" s="761"/>
      <c r="V758" s="761"/>
      <c r="W758" s="376"/>
      <c r="X758" s="376"/>
      <c r="Y758" s="351"/>
      <c r="Z758" s="351"/>
      <c r="AA758" s="351"/>
      <c r="AB758" s="351"/>
      <c r="AC758" s="351"/>
      <c r="AD758" s="351"/>
      <c r="AE758" s="351"/>
      <c r="AF758" s="351"/>
      <c r="AG758" s="351"/>
      <c r="AH758" s="351"/>
      <c r="AI758" s="351"/>
      <c r="AJ758" s="351"/>
      <c r="AK758" s="351"/>
      <c r="AL758" s="351"/>
      <c r="AM758" s="407">
        <f>AM756-AM757</f>
        <v>82343.568015584402</v>
      </c>
      <c r="AN758" s="442"/>
    </row>
    <row r="759" spans="1:40">
      <c r="B759" s="324"/>
      <c r="C759" s="350"/>
      <c r="D759" s="350"/>
      <c r="E759" s="334"/>
      <c r="F759" s="334"/>
      <c r="G759" s="334"/>
      <c r="H759" s="334"/>
      <c r="I759" s="334"/>
      <c r="J759" s="334"/>
      <c r="K759" s="334"/>
      <c r="L759" s="334"/>
      <c r="M759" s="334"/>
      <c r="N759" s="334"/>
      <c r="O759" s="300"/>
      <c r="P759" s="376"/>
      <c r="Q759" s="376"/>
      <c r="R759" s="376"/>
      <c r="S759" s="761"/>
      <c r="T759" s="300"/>
      <c r="U759" s="761"/>
      <c r="V759" s="761"/>
      <c r="W759" s="376"/>
      <c r="X759" s="376"/>
      <c r="Y759" s="352"/>
      <c r="Z759" s="352"/>
      <c r="AA759" s="352"/>
      <c r="AB759" s="352"/>
      <c r="AC759" s="352"/>
      <c r="AD759" s="352"/>
      <c r="AE759" s="352"/>
      <c r="AF759" s="352"/>
      <c r="AG759" s="352"/>
      <c r="AH759" s="352"/>
      <c r="AI759" s="352"/>
      <c r="AJ759" s="352"/>
      <c r="AK759" s="352"/>
      <c r="AL759" s="352"/>
      <c r="AM759" s="348"/>
      <c r="AN759" s="442"/>
    </row>
    <row r="760" spans="1:40">
      <c r="B760" s="438" t="s">
        <v>325</v>
      </c>
      <c r="C760" s="304"/>
      <c r="D760" s="279"/>
      <c r="E760" s="279"/>
      <c r="F760" s="279"/>
      <c r="G760" s="279"/>
      <c r="H760" s="279"/>
      <c r="I760" s="279"/>
      <c r="J760" s="279"/>
      <c r="K760" s="279"/>
      <c r="L760" s="279"/>
      <c r="M760" s="279"/>
      <c r="N760" s="279"/>
      <c r="O760" s="357"/>
      <c r="P760" s="340"/>
      <c r="Q760" s="340"/>
      <c r="R760" s="340"/>
      <c r="S760" s="291"/>
      <c r="T760" s="514"/>
      <c r="U760" s="514"/>
      <c r="V760" s="340"/>
      <c r="W760" s="340"/>
      <c r="X760" s="514"/>
      <c r="Y760" s="291">
        <f>SUMPRODUCT(E587:E742,Y587:Y742)</f>
        <v>0</v>
      </c>
      <c r="Z760" s="291">
        <f>SUMPRODUCT(E587:E742,Z587:Z742)</f>
        <v>0</v>
      </c>
      <c r="AA760" s="291">
        <f t="shared" ref="AA760:AL760" si="2287">IF(AA585="kw",SUMPRODUCT($N$587:$N$742,$P$587:$P$742,AA587:AA742),SUMPRODUCT($E$587:$E$742,AA587:AA742))</f>
        <v>0</v>
      </c>
      <c r="AB760" s="291">
        <f t="shared" si="2287"/>
        <v>0</v>
      </c>
      <c r="AC760" s="291">
        <f t="shared" si="2287"/>
        <v>0</v>
      </c>
      <c r="AD760" s="291">
        <f t="shared" si="2287"/>
        <v>0</v>
      </c>
      <c r="AE760" s="291">
        <f t="shared" si="2287"/>
        <v>0</v>
      </c>
      <c r="AF760" s="291">
        <f t="shared" si="2287"/>
        <v>0</v>
      </c>
      <c r="AG760" s="291">
        <f t="shared" si="2287"/>
        <v>0</v>
      </c>
      <c r="AH760" s="291">
        <f t="shared" si="2287"/>
        <v>0</v>
      </c>
      <c r="AI760" s="291">
        <f t="shared" si="2287"/>
        <v>0</v>
      </c>
      <c r="AJ760" s="291">
        <f t="shared" si="2287"/>
        <v>0</v>
      </c>
      <c r="AK760" s="291">
        <f t="shared" si="2287"/>
        <v>0</v>
      </c>
      <c r="AL760" s="291">
        <f t="shared" si="2287"/>
        <v>0</v>
      </c>
      <c r="AM760" s="337"/>
    </row>
    <row r="761" spans="1:40">
      <c r="B761" s="439" t="s">
        <v>326</v>
      </c>
      <c r="C761" s="364"/>
      <c r="D761" s="384"/>
      <c r="E761" s="384"/>
      <c r="F761" s="384"/>
      <c r="G761" s="384"/>
      <c r="H761" s="384"/>
      <c r="I761" s="384"/>
      <c r="J761" s="384"/>
      <c r="K761" s="384"/>
      <c r="L761" s="384"/>
      <c r="M761" s="384"/>
      <c r="N761" s="384"/>
      <c r="O761" s="383"/>
      <c r="P761" s="762"/>
      <c r="Q761" s="762"/>
      <c r="R761" s="762"/>
      <c r="S761" s="326"/>
      <c r="T761" s="763"/>
      <c r="U761" s="763"/>
      <c r="V761" s="762"/>
      <c r="W761" s="762"/>
      <c r="X761" s="763"/>
      <c r="Y761" s="326">
        <f>SUMPRODUCT(F587:F742,Y587:Y742)</f>
        <v>0</v>
      </c>
      <c r="Z761" s="326">
        <f>SUMPRODUCT(F587:F742,Z587:Z742)</f>
        <v>0</v>
      </c>
      <c r="AA761" s="326">
        <f t="shared" ref="AA761:AL761" si="2288">IF(AA585="kw",SUMPRODUCT($N$587:$N$742,$Q$587:$Q$742,AA587:AA742),SUMPRODUCT($F$587:$F$742,AA587:AA742))</f>
        <v>0</v>
      </c>
      <c r="AB761" s="326">
        <f t="shared" si="2288"/>
        <v>0</v>
      </c>
      <c r="AC761" s="326">
        <f t="shared" si="2288"/>
        <v>0</v>
      </c>
      <c r="AD761" s="326">
        <f t="shared" si="2288"/>
        <v>0</v>
      </c>
      <c r="AE761" s="326">
        <f t="shared" si="2288"/>
        <v>0</v>
      </c>
      <c r="AF761" s="326">
        <f t="shared" si="2288"/>
        <v>0</v>
      </c>
      <c r="AG761" s="326">
        <f t="shared" si="2288"/>
        <v>0</v>
      </c>
      <c r="AH761" s="326">
        <f t="shared" si="2288"/>
        <v>0</v>
      </c>
      <c r="AI761" s="326">
        <f t="shared" si="2288"/>
        <v>0</v>
      </c>
      <c r="AJ761" s="326">
        <f t="shared" si="2288"/>
        <v>0</v>
      </c>
      <c r="AK761" s="326">
        <f t="shared" si="2288"/>
        <v>0</v>
      </c>
      <c r="AL761" s="326">
        <f t="shared" si="2288"/>
        <v>0</v>
      </c>
      <c r="AM761" s="386"/>
    </row>
    <row r="762" spans="1:40" ht="20.25" customHeight="1">
      <c r="B762" s="368" t="s">
        <v>587</v>
      </c>
      <c r="C762" s="387"/>
      <c r="D762" s="388"/>
      <c r="E762" s="388"/>
      <c r="F762" s="388"/>
      <c r="G762" s="388"/>
      <c r="H762" s="388"/>
      <c r="I762" s="388"/>
      <c r="J762" s="388"/>
      <c r="K762" s="388"/>
      <c r="L762" s="388"/>
      <c r="M762" s="388"/>
      <c r="N762" s="388"/>
      <c r="O762" s="755"/>
      <c r="P762" s="755"/>
      <c r="Q762" s="755"/>
      <c r="R762" s="755"/>
      <c r="S762" s="764"/>
      <c r="T762" s="765"/>
      <c r="U762" s="755"/>
      <c r="V762" s="755"/>
      <c r="W762" s="755"/>
      <c r="X762" s="755"/>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6" t="s">
        <v>526</v>
      </c>
      <c r="E765" s="253"/>
      <c r="F765" s="586"/>
      <c r="G765" s="253"/>
      <c r="H765" s="253"/>
      <c r="I765" s="253"/>
      <c r="J765" s="253"/>
      <c r="K765" s="253"/>
      <c r="L765" s="253"/>
      <c r="M765" s="253"/>
      <c r="N765" s="253"/>
      <c r="O765" s="267"/>
      <c r="P765" s="255"/>
      <c r="Q765" s="255"/>
      <c r="R765" s="255"/>
      <c r="S765" s="255"/>
      <c r="T765" s="255"/>
      <c r="U765" s="255"/>
      <c r="V765" s="255"/>
      <c r="W765" s="255"/>
      <c r="X765" s="255"/>
      <c r="Y765" s="270"/>
      <c r="Z765" s="267"/>
      <c r="AA765" s="267"/>
      <c r="AB765" s="267"/>
      <c r="AC765" s="267"/>
      <c r="AD765" s="267"/>
      <c r="AE765" s="267"/>
      <c r="AF765" s="267"/>
      <c r="AG765" s="267"/>
      <c r="AH765" s="267"/>
      <c r="AI765" s="267"/>
      <c r="AJ765" s="267"/>
      <c r="AK765" s="267"/>
      <c r="AL765" s="267"/>
    </row>
    <row r="766" spans="1:40" ht="33" customHeight="1">
      <c r="B766" s="823" t="s">
        <v>211</v>
      </c>
      <c r="C766" s="825" t="s">
        <v>33</v>
      </c>
      <c r="D766" s="284" t="s">
        <v>422</v>
      </c>
      <c r="E766" s="827" t="s">
        <v>209</v>
      </c>
      <c r="F766" s="828"/>
      <c r="G766" s="828"/>
      <c r="H766" s="828"/>
      <c r="I766" s="828"/>
      <c r="J766" s="828"/>
      <c r="K766" s="828"/>
      <c r="L766" s="828"/>
      <c r="M766" s="829"/>
      <c r="N766" s="833" t="s">
        <v>213</v>
      </c>
      <c r="O766" s="284" t="s">
        <v>423</v>
      </c>
      <c r="P766" s="827" t="s">
        <v>212</v>
      </c>
      <c r="Q766" s="828"/>
      <c r="R766" s="828"/>
      <c r="S766" s="828"/>
      <c r="T766" s="828"/>
      <c r="U766" s="828"/>
      <c r="V766" s="828"/>
      <c r="W766" s="828"/>
      <c r="X766" s="829"/>
      <c r="Y766" s="830" t="s">
        <v>243</v>
      </c>
      <c r="Z766" s="831"/>
      <c r="AA766" s="831"/>
      <c r="AB766" s="831"/>
      <c r="AC766" s="831"/>
      <c r="AD766" s="831"/>
      <c r="AE766" s="831"/>
      <c r="AF766" s="831"/>
      <c r="AG766" s="831"/>
      <c r="AH766" s="831"/>
      <c r="AI766" s="831"/>
      <c r="AJ766" s="831"/>
      <c r="AK766" s="831"/>
      <c r="AL766" s="831"/>
      <c r="AM766" s="832"/>
    </row>
    <row r="767" spans="1:40" ht="65.25" customHeight="1">
      <c r="B767" s="824"/>
      <c r="C767" s="826"/>
      <c r="D767" s="285">
        <v>2019</v>
      </c>
      <c r="E767" s="285">
        <v>2020</v>
      </c>
      <c r="F767" s="285">
        <v>2021</v>
      </c>
      <c r="G767" s="285">
        <v>2022</v>
      </c>
      <c r="H767" s="285">
        <v>2023</v>
      </c>
      <c r="I767" s="285">
        <v>2024</v>
      </c>
      <c r="J767" s="285">
        <v>2025</v>
      </c>
      <c r="K767" s="285">
        <v>2026</v>
      </c>
      <c r="L767" s="285">
        <v>2027</v>
      </c>
      <c r="M767" s="285">
        <v>2028</v>
      </c>
      <c r="N767" s="834"/>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to 4,999 kW</v>
      </c>
      <c r="AB767" s="285" t="str">
        <f>'1.  LRAMVA Summary'!G52</f>
        <v>USL</v>
      </c>
      <c r="AC767" s="285" t="str">
        <f>'1.  LRAMVA Summary'!H52</f>
        <v>Sentinel Lighting</v>
      </c>
      <c r="AD767" s="285" t="str">
        <f>'1.  LRAMVA Summary'!I52</f>
        <v>Street Lighting</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0"/>
      <c r="B768" s="516" t="s">
        <v>504</v>
      </c>
      <c r="C768" s="289"/>
      <c r="D768" s="289"/>
      <c r="E768" s="289"/>
      <c r="F768" s="289"/>
      <c r="G768" s="289"/>
      <c r="H768" s="289"/>
      <c r="I768" s="289"/>
      <c r="J768" s="289"/>
      <c r="K768" s="289"/>
      <c r="L768" s="289"/>
      <c r="M768" s="289"/>
      <c r="N768" s="290"/>
      <c r="O768" s="290"/>
      <c r="P768" s="290"/>
      <c r="Q768" s="290"/>
      <c r="R768" s="290"/>
      <c r="S768" s="290"/>
      <c r="T768" s="290"/>
      <c r="U768" s="290"/>
      <c r="V768" s="290"/>
      <c r="W768" s="290"/>
      <c r="X768" s="290"/>
      <c r="Y768" s="291" t="str">
        <f>'1.  LRAMVA Summary'!D53</f>
        <v>kWh</v>
      </c>
      <c r="Z768" s="291" t="str">
        <f>'1.  LRAMVA Summary'!E53</f>
        <v>kWh</v>
      </c>
      <c r="AA768" s="291" t="str">
        <f>'1.  LRAMVA Summary'!F53</f>
        <v>kW</v>
      </c>
      <c r="AB768" s="291" t="str">
        <f>'1.  LRAMVA Summary'!G53</f>
        <v>kWh</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0"/>
      <c r="B769" s="502" t="s">
        <v>497</v>
      </c>
      <c r="C769" s="289"/>
      <c r="D769" s="289"/>
      <c r="E769" s="289"/>
      <c r="F769" s="289"/>
      <c r="G769" s="289"/>
      <c r="H769" s="289"/>
      <c r="I769" s="289"/>
      <c r="J769" s="289"/>
      <c r="K769" s="289"/>
      <c r="L769" s="289"/>
      <c r="M769" s="289"/>
      <c r="N769" s="290"/>
      <c r="O769" s="290"/>
      <c r="P769" s="290"/>
      <c r="Q769" s="290"/>
      <c r="R769" s="290"/>
      <c r="S769" s="290"/>
      <c r="T769" s="290"/>
      <c r="U769" s="290"/>
      <c r="V769" s="290"/>
      <c r="W769" s="290"/>
      <c r="X769" s="290"/>
      <c r="Y769" s="291"/>
      <c r="Z769" s="291"/>
      <c r="AA769" s="291"/>
      <c r="AB769" s="291"/>
      <c r="AC769" s="291"/>
      <c r="AD769" s="291"/>
      <c r="AE769" s="291"/>
      <c r="AF769" s="291"/>
      <c r="AG769" s="291"/>
      <c r="AH769" s="291"/>
      <c r="AI769" s="291"/>
      <c r="AJ769" s="291"/>
      <c r="AK769" s="291"/>
      <c r="AL769" s="291"/>
      <c r="AM769" s="292"/>
    </row>
    <row r="770" spans="1:39" hidden="1" outlineLevel="1">
      <c r="A770" s="530">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0"/>
      <c r="B771" s="294" t="s">
        <v>342</v>
      </c>
      <c r="C771" s="291" t="s">
        <v>163</v>
      </c>
      <c r="D771" s="295"/>
      <c r="E771" s="295"/>
      <c r="F771" s="295"/>
      <c r="G771" s="295"/>
      <c r="H771" s="295"/>
      <c r="I771" s="295"/>
      <c r="J771" s="295"/>
      <c r="K771" s="295"/>
      <c r="L771" s="295"/>
      <c r="M771" s="295"/>
      <c r="N771" s="466"/>
      <c r="O771" s="295"/>
      <c r="P771" s="295"/>
      <c r="Q771" s="295"/>
      <c r="R771" s="295"/>
      <c r="S771" s="295"/>
      <c r="T771" s="295"/>
      <c r="U771" s="295"/>
      <c r="V771" s="295"/>
      <c r="W771" s="295"/>
      <c r="X771" s="295"/>
      <c r="Y771" s="411">
        <f>Y770</f>
        <v>0</v>
      </c>
      <c r="Z771" s="411">
        <f t="shared" ref="Z771" si="2289">Z770</f>
        <v>0</v>
      </c>
      <c r="AA771" s="411">
        <f t="shared" ref="AA771" si="2290">AA770</f>
        <v>0</v>
      </c>
      <c r="AB771" s="411">
        <f t="shared" ref="AB771" si="2291">AB770</f>
        <v>0</v>
      </c>
      <c r="AC771" s="411">
        <f t="shared" ref="AC771" si="2292">AC770</f>
        <v>0</v>
      </c>
      <c r="AD771" s="411">
        <f t="shared" ref="AD771" si="2293">AD770</f>
        <v>0</v>
      </c>
      <c r="AE771" s="411">
        <f t="shared" ref="AE771" si="2294">AE770</f>
        <v>0</v>
      </c>
      <c r="AF771" s="411">
        <f t="shared" ref="AF771" si="2295">AF770</f>
        <v>0</v>
      </c>
      <c r="AG771" s="411">
        <f t="shared" ref="AG771" si="2296">AG770</f>
        <v>0</v>
      </c>
      <c r="AH771" s="411">
        <f t="shared" ref="AH771" si="2297">AH770</f>
        <v>0</v>
      </c>
      <c r="AI771" s="411">
        <f t="shared" ref="AI771" si="2298">AI770</f>
        <v>0</v>
      </c>
      <c r="AJ771" s="411">
        <f t="shared" ref="AJ771" si="2299">AJ770</f>
        <v>0</v>
      </c>
      <c r="AK771" s="411">
        <f t="shared" ref="AK771" si="2300">AK770</f>
        <v>0</v>
      </c>
      <c r="AL771" s="411">
        <f t="shared" ref="AL771" si="2301">AL770</f>
        <v>0</v>
      </c>
      <c r="AM771" s="297"/>
    </row>
    <row r="772" spans="1:39" ht="15.75" hidden="1" outlineLevel="1">
      <c r="A772" s="530"/>
      <c r="B772" s="298"/>
      <c r="C772" s="299"/>
      <c r="D772" s="299"/>
      <c r="E772" s="299"/>
      <c r="F772" s="299"/>
      <c r="G772" s="299"/>
      <c r="H772" s="299"/>
      <c r="I772" s="299"/>
      <c r="J772" s="299"/>
      <c r="K772" s="299"/>
      <c r="L772" s="299"/>
      <c r="M772" s="299"/>
      <c r="N772" s="300"/>
      <c r="O772" s="757"/>
      <c r="P772" s="757"/>
      <c r="Q772" s="757"/>
      <c r="R772" s="757"/>
      <c r="S772" s="757"/>
      <c r="T772" s="757"/>
      <c r="U772" s="757"/>
      <c r="V772" s="757"/>
      <c r="W772" s="757"/>
      <c r="X772" s="757"/>
      <c r="Y772" s="412"/>
      <c r="Z772" s="413"/>
      <c r="AA772" s="413"/>
      <c r="AB772" s="413"/>
      <c r="AC772" s="413"/>
      <c r="AD772" s="413"/>
      <c r="AE772" s="413"/>
      <c r="AF772" s="413"/>
      <c r="AG772" s="413"/>
      <c r="AH772" s="413"/>
      <c r="AI772" s="413"/>
      <c r="AJ772" s="413"/>
      <c r="AK772" s="413"/>
      <c r="AL772" s="413"/>
      <c r="AM772" s="302"/>
    </row>
    <row r="773" spans="1:39" hidden="1" outlineLevel="1">
      <c r="A773" s="530">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0"/>
      <c r="B774" s="294" t="s">
        <v>342</v>
      </c>
      <c r="C774" s="291" t="s">
        <v>163</v>
      </c>
      <c r="D774" s="295"/>
      <c r="E774" s="295"/>
      <c r="F774" s="295"/>
      <c r="G774" s="295"/>
      <c r="H774" s="295"/>
      <c r="I774" s="295"/>
      <c r="J774" s="295"/>
      <c r="K774" s="295"/>
      <c r="L774" s="295"/>
      <c r="M774" s="295"/>
      <c r="N774" s="466"/>
      <c r="O774" s="295"/>
      <c r="P774" s="295"/>
      <c r="Q774" s="295"/>
      <c r="R774" s="295"/>
      <c r="S774" s="295"/>
      <c r="T774" s="295"/>
      <c r="U774" s="295"/>
      <c r="V774" s="295"/>
      <c r="W774" s="295"/>
      <c r="X774" s="295"/>
      <c r="Y774" s="411">
        <f>Y773</f>
        <v>0</v>
      </c>
      <c r="Z774" s="411">
        <f t="shared" ref="Z774" si="2302">Z773</f>
        <v>0</v>
      </c>
      <c r="AA774" s="411">
        <f t="shared" ref="AA774" si="2303">AA773</f>
        <v>0</v>
      </c>
      <c r="AB774" s="411">
        <f t="shared" ref="AB774" si="2304">AB773</f>
        <v>0</v>
      </c>
      <c r="AC774" s="411">
        <f t="shared" ref="AC774" si="2305">AC773</f>
        <v>0</v>
      </c>
      <c r="AD774" s="411">
        <f t="shared" ref="AD774" si="2306">AD773</f>
        <v>0</v>
      </c>
      <c r="AE774" s="411">
        <f t="shared" ref="AE774" si="2307">AE773</f>
        <v>0</v>
      </c>
      <c r="AF774" s="411">
        <f t="shared" ref="AF774" si="2308">AF773</f>
        <v>0</v>
      </c>
      <c r="AG774" s="411">
        <f t="shared" ref="AG774" si="2309">AG773</f>
        <v>0</v>
      </c>
      <c r="AH774" s="411">
        <f t="shared" ref="AH774" si="2310">AH773</f>
        <v>0</v>
      </c>
      <c r="AI774" s="411">
        <f t="shared" ref="AI774" si="2311">AI773</f>
        <v>0</v>
      </c>
      <c r="AJ774" s="411">
        <f t="shared" ref="AJ774" si="2312">AJ773</f>
        <v>0</v>
      </c>
      <c r="AK774" s="411">
        <f t="shared" ref="AK774" si="2313">AK773</f>
        <v>0</v>
      </c>
      <c r="AL774" s="411">
        <f t="shared" ref="AL774" si="2314">AL773</f>
        <v>0</v>
      </c>
      <c r="AM774" s="297"/>
    </row>
    <row r="775" spans="1:39" ht="15.75" hidden="1" outlineLevel="1">
      <c r="A775" s="530"/>
      <c r="B775" s="298"/>
      <c r="C775" s="299"/>
      <c r="D775" s="304"/>
      <c r="E775" s="304"/>
      <c r="F775" s="304"/>
      <c r="G775" s="304"/>
      <c r="H775" s="304"/>
      <c r="I775" s="304"/>
      <c r="J775" s="304"/>
      <c r="K775" s="304"/>
      <c r="L775" s="304"/>
      <c r="M775" s="304"/>
      <c r="N775" s="300"/>
      <c r="O775" s="291"/>
      <c r="P775" s="291"/>
      <c r="Q775" s="291"/>
      <c r="R775" s="291"/>
      <c r="S775" s="291"/>
      <c r="T775" s="291"/>
      <c r="U775" s="291"/>
      <c r="V775" s="291"/>
      <c r="W775" s="291"/>
      <c r="X775" s="291"/>
      <c r="Y775" s="412"/>
      <c r="Z775" s="413"/>
      <c r="AA775" s="413"/>
      <c r="AB775" s="413"/>
      <c r="AC775" s="413"/>
      <c r="AD775" s="413"/>
      <c r="AE775" s="413"/>
      <c r="AF775" s="413"/>
      <c r="AG775" s="413"/>
      <c r="AH775" s="413"/>
      <c r="AI775" s="413"/>
      <c r="AJ775" s="413"/>
      <c r="AK775" s="413"/>
      <c r="AL775" s="413"/>
      <c r="AM775" s="302"/>
    </row>
    <row r="776" spans="1:39" hidden="1" outlineLevel="1">
      <c r="A776" s="530">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0"/>
      <c r="B777" s="294" t="s">
        <v>342</v>
      </c>
      <c r="C777" s="291" t="s">
        <v>163</v>
      </c>
      <c r="D777" s="295"/>
      <c r="E777" s="295"/>
      <c r="F777" s="295"/>
      <c r="G777" s="295"/>
      <c r="H777" s="295"/>
      <c r="I777" s="295"/>
      <c r="J777" s="295"/>
      <c r="K777" s="295"/>
      <c r="L777" s="295"/>
      <c r="M777" s="295"/>
      <c r="N777" s="466"/>
      <c r="O777" s="295"/>
      <c r="P777" s="295"/>
      <c r="Q777" s="295"/>
      <c r="R777" s="295"/>
      <c r="S777" s="295"/>
      <c r="T777" s="295"/>
      <c r="U777" s="295"/>
      <c r="V777" s="295"/>
      <c r="W777" s="295"/>
      <c r="X777" s="295"/>
      <c r="Y777" s="411">
        <f>Y776</f>
        <v>0</v>
      </c>
      <c r="Z777" s="411">
        <f t="shared" ref="Z777" si="2315">Z776</f>
        <v>0</v>
      </c>
      <c r="AA777" s="411">
        <f t="shared" ref="AA777" si="2316">AA776</f>
        <v>0</v>
      </c>
      <c r="AB777" s="411">
        <f t="shared" ref="AB777" si="2317">AB776</f>
        <v>0</v>
      </c>
      <c r="AC777" s="411">
        <f t="shared" ref="AC777" si="2318">AC776</f>
        <v>0</v>
      </c>
      <c r="AD777" s="411">
        <f t="shared" ref="AD777" si="2319">AD776</f>
        <v>0</v>
      </c>
      <c r="AE777" s="411">
        <f t="shared" ref="AE777" si="2320">AE776</f>
        <v>0</v>
      </c>
      <c r="AF777" s="411">
        <f t="shared" ref="AF777" si="2321">AF776</f>
        <v>0</v>
      </c>
      <c r="AG777" s="411">
        <f t="shared" ref="AG777" si="2322">AG776</f>
        <v>0</v>
      </c>
      <c r="AH777" s="411">
        <f t="shared" ref="AH777" si="2323">AH776</f>
        <v>0</v>
      </c>
      <c r="AI777" s="411">
        <f t="shared" ref="AI777" si="2324">AI776</f>
        <v>0</v>
      </c>
      <c r="AJ777" s="411">
        <f t="shared" ref="AJ777" si="2325">AJ776</f>
        <v>0</v>
      </c>
      <c r="AK777" s="411">
        <f t="shared" ref="AK777" si="2326">AK776</f>
        <v>0</v>
      </c>
      <c r="AL777" s="411">
        <f t="shared" ref="AL777" si="2327">AL776</f>
        <v>0</v>
      </c>
      <c r="AM777" s="297"/>
    </row>
    <row r="778" spans="1:39" hidden="1" outlineLevel="1">
      <c r="A778" s="530"/>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0">
        <v>4</v>
      </c>
      <c r="B779" s="518" t="s">
        <v>680</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0"/>
      <c r="B780" s="294" t="s">
        <v>342</v>
      </c>
      <c r="C780" s="291" t="s">
        <v>163</v>
      </c>
      <c r="D780" s="295"/>
      <c r="E780" s="295"/>
      <c r="F780" s="295"/>
      <c r="G780" s="295"/>
      <c r="H780" s="295"/>
      <c r="I780" s="295"/>
      <c r="J780" s="295"/>
      <c r="K780" s="295"/>
      <c r="L780" s="295"/>
      <c r="M780" s="295"/>
      <c r="N780" s="466"/>
      <c r="O780" s="295"/>
      <c r="P780" s="295"/>
      <c r="Q780" s="295"/>
      <c r="R780" s="295"/>
      <c r="S780" s="295"/>
      <c r="T780" s="295"/>
      <c r="U780" s="295"/>
      <c r="V780" s="295"/>
      <c r="W780" s="295"/>
      <c r="X780" s="295"/>
      <c r="Y780" s="411">
        <f>Y779</f>
        <v>0</v>
      </c>
      <c r="Z780" s="411">
        <f t="shared" ref="Z780" si="2328">Z779</f>
        <v>0</v>
      </c>
      <c r="AA780" s="411">
        <f t="shared" ref="AA780" si="2329">AA779</f>
        <v>0</v>
      </c>
      <c r="AB780" s="411">
        <f t="shared" ref="AB780" si="2330">AB779</f>
        <v>0</v>
      </c>
      <c r="AC780" s="411">
        <f t="shared" ref="AC780" si="2331">AC779</f>
        <v>0</v>
      </c>
      <c r="AD780" s="411">
        <f t="shared" ref="AD780" si="2332">AD779</f>
        <v>0</v>
      </c>
      <c r="AE780" s="411">
        <f t="shared" ref="AE780" si="2333">AE779</f>
        <v>0</v>
      </c>
      <c r="AF780" s="411">
        <f t="shared" ref="AF780" si="2334">AF779</f>
        <v>0</v>
      </c>
      <c r="AG780" s="411">
        <f t="shared" ref="AG780" si="2335">AG779</f>
        <v>0</v>
      </c>
      <c r="AH780" s="411">
        <f t="shared" ref="AH780" si="2336">AH779</f>
        <v>0</v>
      </c>
      <c r="AI780" s="411">
        <f t="shared" ref="AI780" si="2337">AI779</f>
        <v>0</v>
      </c>
      <c r="AJ780" s="411">
        <f t="shared" ref="AJ780" si="2338">AJ779</f>
        <v>0</v>
      </c>
      <c r="AK780" s="411">
        <f t="shared" ref="AK780" si="2339">AK779</f>
        <v>0</v>
      </c>
      <c r="AL780" s="411">
        <f t="shared" ref="AL780" si="2340">AL779</f>
        <v>0</v>
      </c>
      <c r="AM780" s="297"/>
    </row>
    <row r="781" spans="1:39" hidden="1" outlineLevel="1">
      <c r="A781" s="530"/>
      <c r="B781" s="294"/>
      <c r="C781" s="305"/>
      <c r="D781" s="304"/>
      <c r="E781" s="304"/>
      <c r="F781" s="304"/>
      <c r="G781" s="304"/>
      <c r="H781" s="304"/>
      <c r="I781" s="304"/>
      <c r="J781" s="304"/>
      <c r="K781" s="304"/>
      <c r="L781" s="304"/>
      <c r="M781" s="304"/>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0">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0"/>
      <c r="B783" s="294" t="s">
        <v>342</v>
      </c>
      <c r="C783" s="291" t="s">
        <v>163</v>
      </c>
      <c r="D783" s="295"/>
      <c r="E783" s="295"/>
      <c r="F783" s="295"/>
      <c r="G783" s="295"/>
      <c r="H783" s="295"/>
      <c r="I783" s="295"/>
      <c r="J783" s="295"/>
      <c r="K783" s="295"/>
      <c r="L783" s="295"/>
      <c r="M783" s="295"/>
      <c r="N783" s="466"/>
      <c r="O783" s="295"/>
      <c r="P783" s="295"/>
      <c r="Q783" s="295"/>
      <c r="R783" s="295"/>
      <c r="S783" s="295"/>
      <c r="T783" s="295"/>
      <c r="U783" s="295"/>
      <c r="V783" s="295"/>
      <c r="W783" s="295"/>
      <c r="X783" s="295"/>
      <c r="Y783" s="411">
        <f>Y782</f>
        <v>0</v>
      </c>
      <c r="Z783" s="411">
        <f t="shared" ref="Z783" si="2341">Z782</f>
        <v>0</v>
      </c>
      <c r="AA783" s="411">
        <f t="shared" ref="AA783" si="2342">AA782</f>
        <v>0</v>
      </c>
      <c r="AB783" s="411">
        <f t="shared" ref="AB783" si="2343">AB782</f>
        <v>0</v>
      </c>
      <c r="AC783" s="411">
        <f t="shared" ref="AC783" si="2344">AC782</f>
        <v>0</v>
      </c>
      <c r="AD783" s="411">
        <f t="shared" ref="AD783" si="2345">AD782</f>
        <v>0</v>
      </c>
      <c r="AE783" s="411">
        <f t="shared" ref="AE783" si="2346">AE782</f>
        <v>0</v>
      </c>
      <c r="AF783" s="411">
        <f t="shared" ref="AF783" si="2347">AF782</f>
        <v>0</v>
      </c>
      <c r="AG783" s="411">
        <f t="shared" ref="AG783" si="2348">AG782</f>
        <v>0</v>
      </c>
      <c r="AH783" s="411">
        <f t="shared" ref="AH783" si="2349">AH782</f>
        <v>0</v>
      </c>
      <c r="AI783" s="411">
        <f t="shared" ref="AI783" si="2350">AI782</f>
        <v>0</v>
      </c>
      <c r="AJ783" s="411">
        <f t="shared" ref="AJ783" si="2351">AJ782</f>
        <v>0</v>
      </c>
      <c r="AK783" s="411">
        <f t="shared" ref="AK783" si="2352">AK782</f>
        <v>0</v>
      </c>
      <c r="AL783" s="411">
        <f t="shared" ref="AL783" si="2353">AL782</f>
        <v>0</v>
      </c>
      <c r="AM783" s="297"/>
    </row>
    <row r="784" spans="1:39" hidden="1" outlineLevel="1">
      <c r="A784" s="530"/>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0"/>
      <c r="B785" s="319" t="s">
        <v>498</v>
      </c>
      <c r="C785" s="289"/>
      <c r="D785" s="289"/>
      <c r="E785" s="289"/>
      <c r="F785" s="289"/>
      <c r="G785" s="289"/>
      <c r="H785" s="289"/>
      <c r="I785" s="289"/>
      <c r="J785" s="289"/>
      <c r="K785" s="289"/>
      <c r="L785" s="289"/>
      <c r="M785" s="289"/>
      <c r="N785" s="290"/>
      <c r="O785" s="290"/>
      <c r="P785" s="290"/>
      <c r="Q785" s="290"/>
      <c r="R785" s="290"/>
      <c r="S785" s="290"/>
      <c r="T785" s="290"/>
      <c r="U785" s="290"/>
      <c r="V785" s="290"/>
      <c r="W785" s="290"/>
      <c r="X785" s="290"/>
      <c r="Y785" s="414"/>
      <c r="Z785" s="414"/>
      <c r="AA785" s="414"/>
      <c r="AB785" s="414"/>
      <c r="AC785" s="414"/>
      <c r="AD785" s="414"/>
      <c r="AE785" s="414"/>
      <c r="AF785" s="414"/>
      <c r="AG785" s="414"/>
      <c r="AH785" s="414"/>
      <c r="AI785" s="414"/>
      <c r="AJ785" s="414"/>
      <c r="AK785" s="414"/>
      <c r="AL785" s="414"/>
      <c r="AM785" s="292"/>
    </row>
    <row r="786" spans="1:39" hidden="1" outlineLevel="1">
      <c r="A786" s="530">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0"/>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4">Z786</f>
        <v>0</v>
      </c>
      <c r="AA787" s="411">
        <f t="shared" ref="AA787" si="2355">AA786</f>
        <v>0</v>
      </c>
      <c r="AB787" s="411">
        <f t="shared" ref="AB787" si="2356">AB786</f>
        <v>0</v>
      </c>
      <c r="AC787" s="411">
        <f t="shared" ref="AC787" si="2357">AC786</f>
        <v>0</v>
      </c>
      <c r="AD787" s="411">
        <f t="shared" ref="AD787" si="2358">AD786</f>
        <v>0</v>
      </c>
      <c r="AE787" s="411">
        <f t="shared" ref="AE787" si="2359">AE786</f>
        <v>0</v>
      </c>
      <c r="AF787" s="411">
        <f t="shared" ref="AF787" si="2360">AF786</f>
        <v>0</v>
      </c>
      <c r="AG787" s="411">
        <f t="shared" ref="AG787" si="2361">AG786</f>
        <v>0</v>
      </c>
      <c r="AH787" s="411">
        <f t="shared" ref="AH787" si="2362">AH786</f>
        <v>0</v>
      </c>
      <c r="AI787" s="411">
        <f t="shared" ref="AI787" si="2363">AI786</f>
        <v>0</v>
      </c>
      <c r="AJ787" s="411">
        <f t="shared" ref="AJ787" si="2364">AJ786</f>
        <v>0</v>
      </c>
      <c r="AK787" s="411">
        <f t="shared" ref="AK787" si="2365">AK786</f>
        <v>0</v>
      </c>
      <c r="AL787" s="411">
        <f t="shared" ref="AL787" si="2366">AL786</f>
        <v>0</v>
      </c>
      <c r="AM787" s="311"/>
    </row>
    <row r="788" spans="1:39" hidden="1" outlineLevel="1">
      <c r="A788" s="530"/>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0">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0"/>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7">Z789</f>
        <v>0</v>
      </c>
      <c r="AA790" s="411">
        <f t="shared" ref="AA790" si="2368">AA789</f>
        <v>0</v>
      </c>
      <c r="AB790" s="411">
        <f t="shared" ref="AB790" si="2369">AB789</f>
        <v>0</v>
      </c>
      <c r="AC790" s="411">
        <f t="shared" ref="AC790" si="2370">AC789</f>
        <v>0</v>
      </c>
      <c r="AD790" s="411">
        <f t="shared" ref="AD790" si="2371">AD789</f>
        <v>0</v>
      </c>
      <c r="AE790" s="411">
        <f t="shared" ref="AE790" si="2372">AE789</f>
        <v>0</v>
      </c>
      <c r="AF790" s="411">
        <f t="shared" ref="AF790" si="2373">AF789</f>
        <v>0</v>
      </c>
      <c r="AG790" s="411">
        <f t="shared" ref="AG790" si="2374">AG789</f>
        <v>0</v>
      </c>
      <c r="AH790" s="411">
        <f t="shared" ref="AH790" si="2375">AH789</f>
        <v>0</v>
      </c>
      <c r="AI790" s="411">
        <f t="shared" ref="AI790" si="2376">AI789</f>
        <v>0</v>
      </c>
      <c r="AJ790" s="411">
        <f t="shared" ref="AJ790" si="2377">AJ789</f>
        <v>0</v>
      </c>
      <c r="AK790" s="411">
        <f t="shared" ref="AK790" si="2378">AK789</f>
        <v>0</v>
      </c>
      <c r="AL790" s="411">
        <f t="shared" ref="AL790" si="2379">AL789</f>
        <v>0</v>
      </c>
      <c r="AM790" s="311"/>
    </row>
    <row r="791" spans="1:39" hidden="1" outlineLevel="1">
      <c r="A791" s="530"/>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0">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0"/>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0">Z792</f>
        <v>0</v>
      </c>
      <c r="AA793" s="411">
        <f t="shared" ref="AA793" si="2381">AA792</f>
        <v>0</v>
      </c>
      <c r="AB793" s="411">
        <f t="shared" ref="AB793" si="2382">AB792</f>
        <v>0</v>
      </c>
      <c r="AC793" s="411">
        <f t="shared" ref="AC793" si="2383">AC792</f>
        <v>0</v>
      </c>
      <c r="AD793" s="411">
        <f t="shared" ref="AD793" si="2384">AD792</f>
        <v>0</v>
      </c>
      <c r="AE793" s="411">
        <f t="shared" ref="AE793" si="2385">AE792</f>
        <v>0</v>
      </c>
      <c r="AF793" s="411">
        <f t="shared" ref="AF793" si="2386">AF792</f>
        <v>0</v>
      </c>
      <c r="AG793" s="411">
        <f t="shared" ref="AG793" si="2387">AG792</f>
        <v>0</v>
      </c>
      <c r="AH793" s="411">
        <f t="shared" ref="AH793" si="2388">AH792</f>
        <v>0</v>
      </c>
      <c r="AI793" s="411">
        <f t="shared" ref="AI793" si="2389">AI792</f>
        <v>0</v>
      </c>
      <c r="AJ793" s="411">
        <f t="shared" ref="AJ793" si="2390">AJ792</f>
        <v>0</v>
      </c>
      <c r="AK793" s="411">
        <f t="shared" ref="AK793" si="2391">AK792</f>
        <v>0</v>
      </c>
      <c r="AL793" s="411">
        <f t="shared" ref="AL793" si="2392">AL792</f>
        <v>0</v>
      </c>
      <c r="AM793" s="311"/>
    </row>
    <row r="794" spans="1:39" hidden="1" outlineLevel="1">
      <c r="A794" s="530"/>
      <c r="B794" s="314"/>
      <c r="C794" s="312"/>
      <c r="D794" s="316"/>
      <c r="E794" s="316"/>
      <c r="F794" s="316"/>
      <c r="G794" s="316"/>
      <c r="H794" s="316"/>
      <c r="I794" s="316"/>
      <c r="J794" s="316"/>
      <c r="K794" s="316"/>
      <c r="L794" s="316"/>
      <c r="M794" s="316"/>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0" hidden="1" outlineLevel="1">
      <c r="A795" s="530">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0"/>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3">Z795</f>
        <v>0</v>
      </c>
      <c r="AA796" s="411">
        <f t="shared" ref="AA796" si="2394">AA795</f>
        <v>0</v>
      </c>
      <c r="AB796" s="411">
        <f t="shared" ref="AB796" si="2395">AB795</f>
        <v>0</v>
      </c>
      <c r="AC796" s="411">
        <f t="shared" ref="AC796" si="2396">AC795</f>
        <v>0</v>
      </c>
      <c r="AD796" s="411">
        <f t="shared" ref="AD796" si="2397">AD795</f>
        <v>0</v>
      </c>
      <c r="AE796" s="411">
        <f t="shared" ref="AE796" si="2398">AE795</f>
        <v>0</v>
      </c>
      <c r="AF796" s="411">
        <f t="shared" ref="AF796" si="2399">AF795</f>
        <v>0</v>
      </c>
      <c r="AG796" s="411">
        <f t="shared" ref="AG796" si="2400">AG795</f>
        <v>0</v>
      </c>
      <c r="AH796" s="411">
        <f t="shared" ref="AH796" si="2401">AH795</f>
        <v>0</v>
      </c>
      <c r="AI796" s="411">
        <f t="shared" ref="AI796" si="2402">AI795</f>
        <v>0</v>
      </c>
      <c r="AJ796" s="411">
        <f t="shared" ref="AJ796" si="2403">AJ795</f>
        <v>0</v>
      </c>
      <c r="AK796" s="411">
        <f t="shared" ref="AK796" si="2404">AK795</f>
        <v>0</v>
      </c>
      <c r="AL796" s="411">
        <f t="shared" ref="AL796" si="2405">AL795</f>
        <v>0</v>
      </c>
      <c r="AM796" s="311"/>
    </row>
    <row r="797" spans="1:39" hidden="1" outlineLevel="1">
      <c r="A797" s="530"/>
      <c r="B797" s="314"/>
      <c r="C797" s="312"/>
      <c r="D797" s="316"/>
      <c r="E797" s="316"/>
      <c r="F797" s="316"/>
      <c r="G797" s="316"/>
      <c r="H797" s="316"/>
      <c r="I797" s="316"/>
      <c r="J797" s="316"/>
      <c r="K797" s="316"/>
      <c r="L797" s="316"/>
      <c r="M797" s="316"/>
      <c r="N797" s="291"/>
      <c r="O797" s="291"/>
      <c r="P797" s="291"/>
      <c r="Q797" s="291"/>
      <c r="R797" s="291"/>
      <c r="S797" s="291"/>
      <c r="T797" s="291"/>
      <c r="U797" s="291"/>
      <c r="V797" s="291"/>
      <c r="W797" s="291"/>
      <c r="X797" s="291"/>
      <c r="Y797" s="416"/>
      <c r="Z797" s="416"/>
      <c r="AA797" s="416"/>
      <c r="AB797" s="416"/>
      <c r="AC797" s="416"/>
      <c r="AD797" s="416"/>
      <c r="AE797" s="416"/>
      <c r="AF797" s="416"/>
      <c r="AG797" s="416"/>
      <c r="AH797" s="416"/>
      <c r="AI797" s="416"/>
      <c r="AJ797" s="416"/>
      <c r="AK797" s="416"/>
      <c r="AL797" s="416"/>
      <c r="AM797" s="313"/>
    </row>
    <row r="798" spans="1:39" ht="30" hidden="1" outlineLevel="1">
      <c r="A798" s="530">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0"/>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6">Z798</f>
        <v>0</v>
      </c>
      <c r="AA799" s="411">
        <f t="shared" ref="AA799" si="2407">AA798</f>
        <v>0</v>
      </c>
      <c r="AB799" s="411">
        <f t="shared" ref="AB799" si="2408">AB798</f>
        <v>0</v>
      </c>
      <c r="AC799" s="411">
        <f t="shared" ref="AC799" si="2409">AC798</f>
        <v>0</v>
      </c>
      <c r="AD799" s="411">
        <f t="shared" ref="AD799" si="2410">AD798</f>
        <v>0</v>
      </c>
      <c r="AE799" s="411">
        <f t="shared" ref="AE799" si="2411">AE798</f>
        <v>0</v>
      </c>
      <c r="AF799" s="411">
        <f t="shared" ref="AF799" si="2412">AF798</f>
        <v>0</v>
      </c>
      <c r="AG799" s="411">
        <f t="shared" ref="AG799" si="2413">AG798</f>
        <v>0</v>
      </c>
      <c r="AH799" s="411">
        <f t="shared" ref="AH799" si="2414">AH798</f>
        <v>0</v>
      </c>
      <c r="AI799" s="411">
        <f t="shared" ref="AI799" si="2415">AI798</f>
        <v>0</v>
      </c>
      <c r="AJ799" s="411">
        <f t="shared" ref="AJ799" si="2416">AJ798</f>
        <v>0</v>
      </c>
      <c r="AK799" s="411">
        <f t="shared" ref="AK799" si="2417">AK798</f>
        <v>0</v>
      </c>
      <c r="AL799" s="411">
        <f t="shared" ref="AL799" si="2418">AL798</f>
        <v>0</v>
      </c>
      <c r="AM799" s="311"/>
    </row>
    <row r="800" spans="1:39" hidden="1" outlineLevel="1">
      <c r="A800" s="530"/>
      <c r="B800" s="314"/>
      <c r="C800" s="312"/>
      <c r="D800" s="316"/>
      <c r="E800" s="316"/>
      <c r="F800" s="316"/>
      <c r="G800" s="316"/>
      <c r="H800" s="316"/>
      <c r="I800" s="316"/>
      <c r="J800" s="316"/>
      <c r="K800" s="316"/>
      <c r="L800" s="316"/>
      <c r="M800" s="316"/>
      <c r="N800" s="291"/>
      <c r="O800" s="291"/>
      <c r="P800" s="291"/>
      <c r="Q800" s="291"/>
      <c r="R800" s="291"/>
      <c r="S800" s="291"/>
      <c r="T800" s="291"/>
      <c r="U800" s="291"/>
      <c r="V800" s="291"/>
      <c r="W800" s="291"/>
      <c r="X800" s="291"/>
      <c r="Y800" s="416"/>
      <c r="Z800" s="417"/>
      <c r="AA800" s="416"/>
      <c r="AB800" s="416"/>
      <c r="AC800" s="416"/>
      <c r="AD800" s="416"/>
      <c r="AE800" s="416"/>
      <c r="AF800" s="416"/>
      <c r="AG800" s="416"/>
      <c r="AH800" s="416"/>
      <c r="AI800" s="416"/>
      <c r="AJ800" s="416"/>
      <c r="AK800" s="416"/>
      <c r="AL800" s="416"/>
      <c r="AM800" s="313"/>
    </row>
    <row r="801" spans="1:39" ht="15.75" hidden="1" outlineLevel="1">
      <c r="A801" s="530"/>
      <c r="B801" s="288" t="s">
        <v>10</v>
      </c>
      <c r="C801" s="289"/>
      <c r="D801" s="289"/>
      <c r="E801" s="289"/>
      <c r="F801" s="289"/>
      <c r="G801" s="289"/>
      <c r="H801" s="289"/>
      <c r="I801" s="289"/>
      <c r="J801" s="289"/>
      <c r="K801" s="289"/>
      <c r="L801" s="289"/>
      <c r="M801" s="289"/>
      <c r="N801" s="290"/>
      <c r="O801" s="290"/>
      <c r="P801" s="290"/>
      <c r="Q801" s="290"/>
      <c r="R801" s="290"/>
      <c r="S801" s="290"/>
      <c r="T801" s="290"/>
      <c r="U801" s="290"/>
      <c r="V801" s="290"/>
      <c r="W801" s="290"/>
      <c r="X801" s="290"/>
      <c r="Y801" s="414"/>
      <c r="Z801" s="414"/>
      <c r="AA801" s="414"/>
      <c r="AB801" s="414"/>
      <c r="AC801" s="414"/>
      <c r="AD801" s="414"/>
      <c r="AE801" s="414"/>
      <c r="AF801" s="414"/>
      <c r="AG801" s="414"/>
      <c r="AH801" s="414"/>
      <c r="AI801" s="414"/>
      <c r="AJ801" s="414"/>
      <c r="AK801" s="414"/>
      <c r="AL801" s="414"/>
      <c r="AM801" s="292"/>
    </row>
    <row r="802" spans="1:39" ht="30" hidden="1" outlineLevel="1">
      <c r="A802" s="530">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0"/>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9">Z802</f>
        <v>0</v>
      </c>
      <c r="AA803" s="411">
        <f t="shared" ref="AA803" si="2420">AA802</f>
        <v>0</v>
      </c>
      <c r="AB803" s="411">
        <f t="shared" ref="AB803" si="2421">AB802</f>
        <v>0</v>
      </c>
      <c r="AC803" s="411">
        <f t="shared" ref="AC803" si="2422">AC802</f>
        <v>0</v>
      </c>
      <c r="AD803" s="411">
        <f t="shared" ref="AD803" si="2423">AD802</f>
        <v>0</v>
      </c>
      <c r="AE803" s="411">
        <f t="shared" ref="AE803" si="2424">AE802</f>
        <v>0</v>
      </c>
      <c r="AF803" s="411">
        <f t="shared" ref="AF803" si="2425">AF802</f>
        <v>0</v>
      </c>
      <c r="AG803" s="411">
        <f t="shared" ref="AG803" si="2426">AG802</f>
        <v>0</v>
      </c>
      <c r="AH803" s="411">
        <f t="shared" ref="AH803" si="2427">AH802</f>
        <v>0</v>
      </c>
      <c r="AI803" s="411">
        <f t="shared" ref="AI803" si="2428">AI802</f>
        <v>0</v>
      </c>
      <c r="AJ803" s="411">
        <f t="shared" ref="AJ803" si="2429">AJ802</f>
        <v>0</v>
      </c>
      <c r="AK803" s="411">
        <f t="shared" ref="AK803" si="2430">AK802</f>
        <v>0</v>
      </c>
      <c r="AL803" s="411">
        <f t="shared" ref="AL803" si="2431">AL802</f>
        <v>0</v>
      </c>
      <c r="AM803" s="297"/>
    </row>
    <row r="804" spans="1:39" hidden="1" outlineLevel="1">
      <c r="A804" s="530"/>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3"/>
      <c r="AA804" s="423"/>
      <c r="AB804" s="423"/>
      <c r="AC804" s="423"/>
      <c r="AD804" s="423"/>
      <c r="AE804" s="423"/>
      <c r="AF804" s="423"/>
      <c r="AG804" s="423"/>
      <c r="AH804" s="423"/>
      <c r="AI804" s="423"/>
      <c r="AJ804" s="423"/>
      <c r="AK804" s="423"/>
      <c r="AL804" s="423"/>
      <c r="AM804" s="306"/>
    </row>
    <row r="805" spans="1:39" ht="45" hidden="1" outlineLevel="1">
      <c r="A805" s="530">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0"/>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2">Z805</f>
        <v>0</v>
      </c>
      <c r="AA806" s="411">
        <f t="shared" ref="AA806" si="2433">AA805</f>
        <v>0</v>
      </c>
      <c r="AB806" s="411">
        <f t="shared" ref="AB806" si="2434">AB805</f>
        <v>0</v>
      </c>
      <c r="AC806" s="411">
        <f t="shared" ref="AC806" si="2435">AC805</f>
        <v>0</v>
      </c>
      <c r="AD806" s="411">
        <f t="shared" ref="AD806" si="2436">AD805</f>
        <v>0</v>
      </c>
      <c r="AE806" s="411">
        <f t="shared" ref="AE806" si="2437">AE805</f>
        <v>0</v>
      </c>
      <c r="AF806" s="411">
        <f t="shared" ref="AF806" si="2438">AF805</f>
        <v>0</v>
      </c>
      <c r="AG806" s="411">
        <f t="shared" ref="AG806" si="2439">AG805</f>
        <v>0</v>
      </c>
      <c r="AH806" s="411">
        <f t="shared" ref="AH806" si="2440">AH805</f>
        <v>0</v>
      </c>
      <c r="AI806" s="411">
        <f t="shared" ref="AI806" si="2441">AI805</f>
        <v>0</v>
      </c>
      <c r="AJ806" s="411">
        <f t="shared" ref="AJ806" si="2442">AJ805</f>
        <v>0</v>
      </c>
      <c r="AK806" s="411">
        <f t="shared" ref="AK806" si="2443">AK805</f>
        <v>0</v>
      </c>
      <c r="AL806" s="411">
        <f t="shared" ref="AL806" si="2444">AL805</f>
        <v>0</v>
      </c>
      <c r="AM806" s="297"/>
    </row>
    <row r="807" spans="1:39" hidden="1" outlineLevel="1">
      <c r="A807" s="530"/>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0">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0"/>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5">Z808</f>
        <v>0</v>
      </c>
      <c r="AA809" s="411">
        <f t="shared" ref="AA809" si="2446">AA808</f>
        <v>0</v>
      </c>
      <c r="AB809" s="411">
        <f t="shared" ref="AB809" si="2447">AB808</f>
        <v>0</v>
      </c>
      <c r="AC809" s="411">
        <f t="shared" ref="AC809" si="2448">AC808</f>
        <v>0</v>
      </c>
      <c r="AD809" s="411">
        <f t="shared" ref="AD809" si="2449">AD808</f>
        <v>0</v>
      </c>
      <c r="AE809" s="411">
        <f t="shared" ref="AE809" si="2450">AE808</f>
        <v>0</v>
      </c>
      <c r="AF809" s="411">
        <f t="shared" ref="AF809" si="2451">AF808</f>
        <v>0</v>
      </c>
      <c r="AG809" s="411">
        <f t="shared" ref="AG809" si="2452">AG808</f>
        <v>0</v>
      </c>
      <c r="AH809" s="411">
        <f t="shared" ref="AH809" si="2453">AH808</f>
        <v>0</v>
      </c>
      <c r="AI809" s="411">
        <f t="shared" ref="AI809" si="2454">AI808</f>
        <v>0</v>
      </c>
      <c r="AJ809" s="411">
        <f t="shared" ref="AJ809" si="2455">AJ808</f>
        <v>0</v>
      </c>
      <c r="AK809" s="411">
        <f t="shared" ref="AK809" si="2456">AK808</f>
        <v>0</v>
      </c>
      <c r="AL809" s="411">
        <f t="shared" ref="AL809" si="2457">AL808</f>
        <v>0</v>
      </c>
      <c r="AM809" s="306"/>
    </row>
    <row r="810" spans="1:39" hidden="1" outlineLevel="1">
      <c r="A810" s="530"/>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0"/>
      <c r="B811" s="288" t="s">
        <v>107</v>
      </c>
      <c r="C811" s="289"/>
      <c r="D811" s="290"/>
      <c r="E811" s="290"/>
      <c r="F811" s="290"/>
      <c r="G811" s="290"/>
      <c r="H811" s="290"/>
      <c r="I811" s="290"/>
      <c r="J811" s="290"/>
      <c r="K811" s="290"/>
      <c r="L811" s="290"/>
      <c r="M811" s="290"/>
      <c r="N811" s="290"/>
      <c r="O811" s="290"/>
      <c r="P811" s="290"/>
      <c r="Q811" s="290"/>
      <c r="R811" s="290"/>
      <c r="S811" s="290"/>
      <c r="T811" s="290"/>
      <c r="U811" s="290"/>
      <c r="V811" s="290"/>
      <c r="W811" s="290"/>
      <c r="X811" s="290"/>
      <c r="Y811" s="414"/>
      <c r="Z811" s="414"/>
      <c r="AA811" s="414"/>
      <c r="AB811" s="414"/>
      <c r="AC811" s="414"/>
      <c r="AD811" s="414"/>
      <c r="AE811" s="414"/>
      <c r="AF811" s="414"/>
      <c r="AG811" s="414"/>
      <c r="AH811" s="414"/>
      <c r="AI811" s="414"/>
      <c r="AJ811" s="414"/>
      <c r="AK811" s="414"/>
      <c r="AL811" s="414"/>
      <c r="AM811" s="292"/>
    </row>
    <row r="812" spans="1:39" hidden="1" outlineLevel="1">
      <c r="A812" s="530">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0"/>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8">Z812</f>
        <v>0</v>
      </c>
      <c r="AA813" s="411">
        <f t="shared" ref="AA813" si="2459">AA812</f>
        <v>0</v>
      </c>
      <c r="AB813" s="411">
        <f t="shared" ref="AB813" si="2460">AB812</f>
        <v>0</v>
      </c>
      <c r="AC813" s="411">
        <f t="shared" ref="AC813" si="2461">AC812</f>
        <v>0</v>
      </c>
      <c r="AD813" s="411">
        <f t="shared" ref="AD813" si="2462">AD812</f>
        <v>0</v>
      </c>
      <c r="AE813" s="411">
        <f t="shared" ref="AE813" si="2463">AE812</f>
        <v>0</v>
      </c>
      <c r="AF813" s="411">
        <f t="shared" ref="AF813" si="2464">AF812</f>
        <v>0</v>
      </c>
      <c r="AG813" s="411">
        <f t="shared" ref="AG813" si="2465">AG812</f>
        <v>0</v>
      </c>
      <c r="AH813" s="411">
        <f t="shared" ref="AH813" si="2466">AH812</f>
        <v>0</v>
      </c>
      <c r="AI813" s="411">
        <f t="shared" ref="AI813" si="2467">AI812</f>
        <v>0</v>
      </c>
      <c r="AJ813" s="411">
        <f t="shared" ref="AJ813" si="2468">AJ812</f>
        <v>0</v>
      </c>
      <c r="AK813" s="411">
        <f t="shared" ref="AK813" si="2469">AK812</f>
        <v>0</v>
      </c>
      <c r="AL813" s="411">
        <f t="shared" ref="AL813" si="2470">AL812</f>
        <v>0</v>
      </c>
      <c r="AM813" s="297"/>
    </row>
    <row r="814" spans="1:39" hidden="1" outlineLevel="1">
      <c r="A814" s="530"/>
      <c r="B814" s="315"/>
      <c r="C814" s="305"/>
      <c r="D814" s="291"/>
      <c r="E814" s="291"/>
      <c r="F814" s="291"/>
      <c r="G814" s="291"/>
      <c r="H814" s="291"/>
      <c r="I814" s="291"/>
      <c r="J814" s="291"/>
      <c r="K814" s="291"/>
      <c r="L814" s="291"/>
      <c r="M814" s="291"/>
      <c r="N814" s="466"/>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0"/>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5"/>
    </row>
    <row r="816" spans="1:39" hidden="1" outlineLevel="1">
      <c r="A816" s="530">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0"/>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1">Z816</f>
        <v>0</v>
      </c>
      <c r="AA817" s="411">
        <f t="shared" si="2471"/>
        <v>0</v>
      </c>
      <c r="AB817" s="411">
        <f t="shared" si="2471"/>
        <v>0</v>
      </c>
      <c r="AC817" s="411">
        <f t="shared" si="2471"/>
        <v>0</v>
      </c>
      <c r="AD817" s="411">
        <f t="shared" si="2471"/>
        <v>0</v>
      </c>
      <c r="AE817" s="411">
        <f t="shared" si="2471"/>
        <v>0</v>
      </c>
      <c r="AF817" s="411">
        <f t="shared" si="2471"/>
        <v>0</v>
      </c>
      <c r="AG817" s="411">
        <f t="shared" si="2471"/>
        <v>0</v>
      </c>
      <c r="AH817" s="411">
        <f t="shared" si="2471"/>
        <v>0</v>
      </c>
      <c r="AI817" s="411">
        <f t="shared" si="2471"/>
        <v>0</v>
      </c>
      <c r="AJ817" s="411">
        <f t="shared" si="2471"/>
        <v>0</v>
      </c>
      <c r="AK817" s="411">
        <f t="shared" si="2471"/>
        <v>0</v>
      </c>
      <c r="AL817" s="411">
        <f t="shared" si="2471"/>
        <v>0</v>
      </c>
      <c r="AM817" s="297"/>
    </row>
    <row r="818" spans="1:39" hidden="1" outlineLevel="1">
      <c r="A818" s="530"/>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0">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0"/>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2">Z819</f>
        <v>0</v>
      </c>
      <c r="AA820" s="411">
        <f t="shared" si="2472"/>
        <v>0</v>
      </c>
      <c r="AB820" s="411">
        <f t="shared" si="2472"/>
        <v>0</v>
      </c>
      <c r="AC820" s="411">
        <f t="shared" si="2472"/>
        <v>0</v>
      </c>
      <c r="AD820" s="411">
        <f t="shared" si="2472"/>
        <v>0</v>
      </c>
      <c r="AE820" s="411">
        <f t="shared" si="2472"/>
        <v>0</v>
      </c>
      <c r="AF820" s="411">
        <f t="shared" si="2472"/>
        <v>0</v>
      </c>
      <c r="AG820" s="411">
        <f t="shared" si="2472"/>
        <v>0</v>
      </c>
      <c r="AH820" s="411">
        <f t="shared" si="2472"/>
        <v>0</v>
      </c>
      <c r="AI820" s="411">
        <f t="shared" si="2472"/>
        <v>0</v>
      </c>
      <c r="AJ820" s="411">
        <f t="shared" si="2472"/>
        <v>0</v>
      </c>
      <c r="AK820" s="411">
        <f t="shared" si="2472"/>
        <v>0</v>
      </c>
      <c r="AL820" s="411">
        <f t="shared" si="2472"/>
        <v>0</v>
      </c>
      <c r="AM820" s="297"/>
    </row>
    <row r="821" spans="1:39" s="283" customFormat="1" hidden="1" outlineLevel="1">
      <c r="A821" s="530"/>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0"/>
      <c r="B822" s="517" t="s">
        <v>496</v>
      </c>
      <c r="C822" s="320"/>
      <c r="D822" s="290"/>
      <c r="E822" s="289"/>
      <c r="F822" s="289"/>
      <c r="G822" s="289"/>
      <c r="H822" s="289"/>
      <c r="I822" s="289"/>
      <c r="J822" s="289"/>
      <c r="K822" s="289"/>
      <c r="L822" s="289"/>
      <c r="M822" s="289"/>
      <c r="N822" s="290"/>
      <c r="O822" s="290"/>
      <c r="P822" s="290"/>
      <c r="Q822" s="290"/>
      <c r="R822" s="290"/>
      <c r="S822" s="290"/>
      <c r="T822" s="290"/>
      <c r="U822" s="290"/>
      <c r="V822" s="290"/>
      <c r="W822" s="290"/>
      <c r="X822" s="290"/>
      <c r="Y822" s="414"/>
      <c r="Z822" s="414"/>
      <c r="AA822" s="414"/>
      <c r="AB822" s="414"/>
      <c r="AC822" s="414"/>
      <c r="AD822" s="414"/>
      <c r="AE822" s="414"/>
      <c r="AF822" s="414"/>
      <c r="AG822" s="414"/>
      <c r="AH822" s="414"/>
      <c r="AI822" s="414"/>
      <c r="AJ822" s="414"/>
      <c r="AK822" s="414"/>
      <c r="AL822" s="414"/>
      <c r="AM822" s="292"/>
    </row>
    <row r="823" spans="1:39" hidden="1" outlineLevel="1">
      <c r="A823" s="530">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0"/>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3">Z823</f>
        <v>0</v>
      </c>
      <c r="AA824" s="411">
        <f t="shared" si="2473"/>
        <v>0</v>
      </c>
      <c r="AB824" s="411">
        <f t="shared" si="2473"/>
        <v>0</v>
      </c>
      <c r="AC824" s="411">
        <f t="shared" si="2473"/>
        <v>0</v>
      </c>
      <c r="AD824" s="411">
        <f t="shared" si="2473"/>
        <v>0</v>
      </c>
      <c r="AE824" s="411">
        <f t="shared" si="2473"/>
        <v>0</v>
      </c>
      <c r="AF824" s="411">
        <f t="shared" si="2473"/>
        <v>0</v>
      </c>
      <c r="AG824" s="411">
        <f t="shared" si="2473"/>
        <v>0</v>
      </c>
      <c r="AH824" s="411">
        <f t="shared" si="2473"/>
        <v>0</v>
      </c>
      <c r="AI824" s="411">
        <f t="shared" si="2473"/>
        <v>0</v>
      </c>
      <c r="AJ824" s="411">
        <f t="shared" si="2473"/>
        <v>0</v>
      </c>
      <c r="AK824" s="411">
        <f t="shared" si="2473"/>
        <v>0</v>
      </c>
      <c r="AL824" s="411">
        <f t="shared" si="2473"/>
        <v>0</v>
      </c>
      <c r="AM824" s="306"/>
    </row>
    <row r="825" spans="1:39" hidden="1" outlineLevel="1">
      <c r="A825" s="530"/>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0">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0"/>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4">Z826</f>
        <v>0</v>
      </c>
      <c r="AA827" s="411">
        <f t="shared" si="2474"/>
        <v>0</v>
      </c>
      <c r="AB827" s="411">
        <f t="shared" si="2474"/>
        <v>0</v>
      </c>
      <c r="AC827" s="411">
        <f t="shared" si="2474"/>
        <v>0</v>
      </c>
      <c r="AD827" s="411">
        <f t="shared" si="2474"/>
        <v>0</v>
      </c>
      <c r="AE827" s="411">
        <f t="shared" si="2474"/>
        <v>0</v>
      </c>
      <c r="AF827" s="411">
        <f t="shared" si="2474"/>
        <v>0</v>
      </c>
      <c r="AG827" s="411">
        <f t="shared" si="2474"/>
        <v>0</v>
      </c>
      <c r="AH827" s="411">
        <f t="shared" si="2474"/>
        <v>0</v>
      </c>
      <c r="AI827" s="411">
        <f t="shared" si="2474"/>
        <v>0</v>
      </c>
      <c r="AJ827" s="411">
        <f t="shared" si="2474"/>
        <v>0</v>
      </c>
      <c r="AK827" s="411">
        <f t="shared" si="2474"/>
        <v>0</v>
      </c>
      <c r="AL827" s="411">
        <f t="shared" si="2474"/>
        <v>0</v>
      </c>
      <c r="AM827" s="306"/>
    </row>
    <row r="828" spans="1:39" hidden="1" outlineLevel="1">
      <c r="A828" s="530"/>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0">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0"/>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5">Z829</f>
        <v>0</v>
      </c>
      <c r="AA830" s="411">
        <f t="shared" si="2475"/>
        <v>0</v>
      </c>
      <c r="AB830" s="411">
        <f t="shared" si="2475"/>
        <v>0</v>
      </c>
      <c r="AC830" s="411">
        <f t="shared" si="2475"/>
        <v>0</v>
      </c>
      <c r="AD830" s="411">
        <f t="shared" si="2475"/>
        <v>0</v>
      </c>
      <c r="AE830" s="411">
        <f t="shared" si="2475"/>
        <v>0</v>
      </c>
      <c r="AF830" s="411">
        <f t="shared" si="2475"/>
        <v>0</v>
      </c>
      <c r="AG830" s="411">
        <f t="shared" si="2475"/>
        <v>0</v>
      </c>
      <c r="AH830" s="411">
        <f t="shared" si="2475"/>
        <v>0</v>
      </c>
      <c r="AI830" s="411">
        <f t="shared" si="2475"/>
        <v>0</v>
      </c>
      <c r="AJ830" s="411">
        <f t="shared" si="2475"/>
        <v>0</v>
      </c>
      <c r="AK830" s="411">
        <f t="shared" si="2475"/>
        <v>0</v>
      </c>
      <c r="AL830" s="411">
        <f t="shared" si="2475"/>
        <v>0</v>
      </c>
      <c r="AM830" s="297"/>
    </row>
    <row r="831" spans="1:39" hidden="1" outlineLevel="1">
      <c r="A831" s="530"/>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0">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0"/>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6">Z832</f>
        <v>0</v>
      </c>
      <c r="AA833" s="411">
        <f t="shared" si="2476"/>
        <v>0</v>
      </c>
      <c r="AB833" s="411">
        <f t="shared" si="2476"/>
        <v>0</v>
      </c>
      <c r="AC833" s="411">
        <f t="shared" si="2476"/>
        <v>0</v>
      </c>
      <c r="AD833" s="411">
        <f t="shared" si="2476"/>
        <v>0</v>
      </c>
      <c r="AE833" s="411">
        <f t="shared" si="2476"/>
        <v>0</v>
      </c>
      <c r="AF833" s="411">
        <f t="shared" si="2476"/>
        <v>0</v>
      </c>
      <c r="AG833" s="411">
        <f t="shared" si="2476"/>
        <v>0</v>
      </c>
      <c r="AH833" s="411">
        <f t="shared" si="2476"/>
        <v>0</v>
      </c>
      <c r="AI833" s="411">
        <f t="shared" si="2476"/>
        <v>0</v>
      </c>
      <c r="AJ833" s="411">
        <f t="shared" si="2476"/>
        <v>0</v>
      </c>
      <c r="AK833" s="411">
        <f t="shared" si="2476"/>
        <v>0</v>
      </c>
      <c r="AL833" s="411">
        <f t="shared" si="2476"/>
        <v>0</v>
      </c>
      <c r="AM833" s="306"/>
    </row>
    <row r="834" spans="1:39" ht="15.75" hidden="1" outlineLevel="1">
      <c r="A834" s="530"/>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0"/>
      <c r="B835" s="516"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0"/>
      <c r="B836" s="502"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0">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0"/>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7">Z837</f>
        <v>0</v>
      </c>
      <c r="AA838" s="411">
        <f t="shared" ref="AA838" si="2478">AA837</f>
        <v>0</v>
      </c>
      <c r="AB838" s="411">
        <f t="shared" ref="AB838" si="2479">AB837</f>
        <v>0</v>
      </c>
      <c r="AC838" s="411">
        <f t="shared" ref="AC838" si="2480">AC837</f>
        <v>0</v>
      </c>
      <c r="AD838" s="411">
        <f t="shared" ref="AD838" si="2481">AD837</f>
        <v>0</v>
      </c>
      <c r="AE838" s="411">
        <f t="shared" ref="AE838" si="2482">AE837</f>
        <v>0</v>
      </c>
      <c r="AF838" s="411">
        <f t="shared" ref="AF838" si="2483">AF837</f>
        <v>0</v>
      </c>
      <c r="AG838" s="411">
        <f t="shared" ref="AG838" si="2484">AG837</f>
        <v>0</v>
      </c>
      <c r="AH838" s="411">
        <f t="shared" ref="AH838" si="2485">AH837</f>
        <v>0</v>
      </c>
      <c r="AI838" s="411">
        <f t="shared" ref="AI838" si="2486">AI837</f>
        <v>0</v>
      </c>
      <c r="AJ838" s="411">
        <f t="shared" ref="AJ838" si="2487">AJ837</f>
        <v>0</v>
      </c>
      <c r="AK838" s="411">
        <f t="shared" ref="AK838" si="2488">AK837</f>
        <v>0</v>
      </c>
      <c r="AL838" s="411">
        <f t="shared" ref="AL838" si="2489">AL837</f>
        <v>0</v>
      </c>
      <c r="AM838" s="306"/>
    </row>
    <row r="839" spans="1:39" hidden="1" outlineLevel="1">
      <c r="A839" s="530"/>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0">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0"/>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0">Z840</f>
        <v>0</v>
      </c>
      <c r="AA841" s="411">
        <f t="shared" ref="AA841" si="2491">AA840</f>
        <v>0</v>
      </c>
      <c r="AB841" s="411">
        <f t="shared" ref="AB841" si="2492">AB840</f>
        <v>0</v>
      </c>
      <c r="AC841" s="411">
        <f t="shared" ref="AC841" si="2493">AC840</f>
        <v>0</v>
      </c>
      <c r="AD841" s="411">
        <f t="shared" ref="AD841" si="2494">AD840</f>
        <v>0</v>
      </c>
      <c r="AE841" s="411">
        <f t="shared" ref="AE841" si="2495">AE840</f>
        <v>0</v>
      </c>
      <c r="AF841" s="411">
        <f t="shared" ref="AF841" si="2496">AF840</f>
        <v>0</v>
      </c>
      <c r="AG841" s="411">
        <f t="shared" ref="AG841" si="2497">AG840</f>
        <v>0</v>
      </c>
      <c r="AH841" s="411">
        <f t="shared" ref="AH841" si="2498">AH840</f>
        <v>0</v>
      </c>
      <c r="AI841" s="411">
        <f t="shared" ref="AI841" si="2499">AI840</f>
        <v>0</v>
      </c>
      <c r="AJ841" s="411">
        <f t="shared" ref="AJ841" si="2500">AJ840</f>
        <v>0</v>
      </c>
      <c r="AK841" s="411">
        <f t="shared" ref="AK841" si="2501">AK840</f>
        <v>0</v>
      </c>
      <c r="AL841" s="411">
        <f t="shared" ref="AL841" si="2502">AL840</f>
        <v>0</v>
      </c>
      <c r="AM841" s="306"/>
    </row>
    <row r="842" spans="1:39" hidden="1" outlineLevel="1">
      <c r="A842" s="530"/>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0">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0"/>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3">Z843</f>
        <v>0</v>
      </c>
      <c r="AA844" s="411">
        <f t="shared" ref="AA844" si="2504">AA843</f>
        <v>0</v>
      </c>
      <c r="AB844" s="411">
        <f t="shared" ref="AB844" si="2505">AB843</f>
        <v>0</v>
      </c>
      <c r="AC844" s="411">
        <f t="shared" ref="AC844" si="2506">AC843</f>
        <v>0</v>
      </c>
      <c r="AD844" s="411">
        <f t="shared" ref="AD844" si="2507">AD843</f>
        <v>0</v>
      </c>
      <c r="AE844" s="411">
        <f t="shared" ref="AE844" si="2508">AE843</f>
        <v>0</v>
      </c>
      <c r="AF844" s="411">
        <f t="shared" ref="AF844" si="2509">AF843</f>
        <v>0</v>
      </c>
      <c r="AG844" s="411">
        <f t="shared" ref="AG844" si="2510">AG843</f>
        <v>0</v>
      </c>
      <c r="AH844" s="411">
        <f t="shared" ref="AH844" si="2511">AH843</f>
        <v>0</v>
      </c>
      <c r="AI844" s="411">
        <f t="shared" ref="AI844" si="2512">AI843</f>
        <v>0</v>
      </c>
      <c r="AJ844" s="411">
        <f t="shared" ref="AJ844" si="2513">AJ843</f>
        <v>0</v>
      </c>
      <c r="AK844" s="411">
        <f t="shared" ref="AK844" si="2514">AK843</f>
        <v>0</v>
      </c>
      <c r="AL844" s="411">
        <f t="shared" ref="AL844" si="2515">AL843</f>
        <v>0</v>
      </c>
      <c r="AM844" s="306"/>
    </row>
    <row r="845" spans="1:39" hidden="1" outlineLevel="1">
      <c r="A845" s="530"/>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0">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0"/>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6">Z846</f>
        <v>0</v>
      </c>
      <c r="AA847" s="411">
        <f t="shared" ref="AA847" si="2517">AA846</f>
        <v>0</v>
      </c>
      <c r="AB847" s="411">
        <f t="shared" ref="AB847" si="2518">AB846</f>
        <v>0</v>
      </c>
      <c r="AC847" s="411">
        <f t="shared" ref="AC847" si="2519">AC846</f>
        <v>0</v>
      </c>
      <c r="AD847" s="411">
        <f t="shared" ref="AD847" si="2520">AD846</f>
        <v>0</v>
      </c>
      <c r="AE847" s="411">
        <f t="shared" ref="AE847" si="2521">AE846</f>
        <v>0</v>
      </c>
      <c r="AF847" s="411">
        <f t="shared" ref="AF847" si="2522">AF846</f>
        <v>0</v>
      </c>
      <c r="AG847" s="411">
        <f t="shared" ref="AG847" si="2523">AG846</f>
        <v>0</v>
      </c>
      <c r="AH847" s="411">
        <f t="shared" ref="AH847" si="2524">AH846</f>
        <v>0</v>
      </c>
      <c r="AI847" s="411">
        <f t="shared" ref="AI847" si="2525">AI846</f>
        <v>0</v>
      </c>
      <c r="AJ847" s="411">
        <f t="shared" ref="AJ847" si="2526">AJ846</f>
        <v>0</v>
      </c>
      <c r="AK847" s="411">
        <f t="shared" ref="AK847" si="2527">AK846</f>
        <v>0</v>
      </c>
      <c r="AL847" s="411">
        <f t="shared" ref="AL847" si="2528">AL846</f>
        <v>0</v>
      </c>
      <c r="AM847" s="306"/>
    </row>
    <row r="848" spans="1:39" hidden="1" outlineLevel="1">
      <c r="A848" s="530"/>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0"/>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0">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0"/>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9">Z850</f>
        <v>0</v>
      </c>
      <c r="AA851" s="411">
        <f t="shared" ref="AA851" si="2530">AA850</f>
        <v>0</v>
      </c>
      <c r="AB851" s="411">
        <f t="shared" ref="AB851" si="2531">AB850</f>
        <v>0</v>
      </c>
      <c r="AC851" s="411">
        <f t="shared" ref="AC851" si="2532">AC850</f>
        <v>0</v>
      </c>
      <c r="AD851" s="411">
        <f t="shared" ref="AD851" si="2533">AD850</f>
        <v>0</v>
      </c>
      <c r="AE851" s="411">
        <f t="shared" ref="AE851" si="2534">AE850</f>
        <v>0</v>
      </c>
      <c r="AF851" s="411">
        <f t="shared" ref="AF851" si="2535">AF850</f>
        <v>0</v>
      </c>
      <c r="AG851" s="411">
        <f t="shared" ref="AG851" si="2536">AG850</f>
        <v>0</v>
      </c>
      <c r="AH851" s="411">
        <f t="shared" ref="AH851" si="2537">AH850</f>
        <v>0</v>
      </c>
      <c r="AI851" s="411">
        <f t="shared" ref="AI851" si="2538">AI850</f>
        <v>0</v>
      </c>
      <c r="AJ851" s="411">
        <f t="shared" ref="AJ851" si="2539">AJ850</f>
        <v>0</v>
      </c>
      <c r="AK851" s="411">
        <f t="shared" ref="AK851" si="2540">AK850</f>
        <v>0</v>
      </c>
      <c r="AL851" s="411">
        <f t="shared" ref="AL851" si="2541">AL850</f>
        <v>0</v>
      </c>
      <c r="AM851" s="306"/>
    </row>
    <row r="852" spans="1:39" hidden="1" outlineLevel="1">
      <c r="A852" s="530"/>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0">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0"/>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2">Z853</f>
        <v>0</v>
      </c>
      <c r="AA854" s="411">
        <f t="shared" ref="AA854" si="2543">AA853</f>
        <v>0</v>
      </c>
      <c r="AB854" s="411">
        <f t="shared" ref="AB854" si="2544">AB853</f>
        <v>0</v>
      </c>
      <c r="AC854" s="411">
        <f t="shared" ref="AC854" si="2545">AC853</f>
        <v>0</v>
      </c>
      <c r="AD854" s="411">
        <f t="shared" ref="AD854" si="2546">AD853</f>
        <v>0</v>
      </c>
      <c r="AE854" s="411">
        <f t="shared" ref="AE854" si="2547">AE853</f>
        <v>0</v>
      </c>
      <c r="AF854" s="411">
        <f t="shared" ref="AF854" si="2548">AF853</f>
        <v>0</v>
      </c>
      <c r="AG854" s="411">
        <f t="shared" ref="AG854" si="2549">AG853</f>
        <v>0</v>
      </c>
      <c r="AH854" s="411">
        <f t="shared" ref="AH854" si="2550">AH853</f>
        <v>0</v>
      </c>
      <c r="AI854" s="411">
        <f t="shared" ref="AI854" si="2551">AI853</f>
        <v>0</v>
      </c>
      <c r="AJ854" s="411">
        <f t="shared" ref="AJ854" si="2552">AJ853</f>
        <v>0</v>
      </c>
      <c r="AK854" s="411">
        <f t="shared" ref="AK854" si="2553">AK853</f>
        <v>0</v>
      </c>
      <c r="AL854" s="411">
        <f t="shared" ref="AL854" si="2554">AL853</f>
        <v>0</v>
      </c>
      <c r="AM854" s="306"/>
    </row>
    <row r="855" spans="1:39" hidden="1" outlineLevel="1">
      <c r="A855" s="530"/>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0">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0"/>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5">Z856</f>
        <v>0</v>
      </c>
      <c r="AA857" s="411">
        <f t="shared" ref="AA857" si="2556">AA856</f>
        <v>0</v>
      </c>
      <c r="AB857" s="411">
        <f t="shared" ref="AB857" si="2557">AB856</f>
        <v>0</v>
      </c>
      <c r="AC857" s="411">
        <f t="shared" ref="AC857" si="2558">AC856</f>
        <v>0</v>
      </c>
      <c r="AD857" s="411">
        <f t="shared" ref="AD857" si="2559">AD856</f>
        <v>0</v>
      </c>
      <c r="AE857" s="411">
        <f t="shared" ref="AE857" si="2560">AE856</f>
        <v>0</v>
      </c>
      <c r="AF857" s="411">
        <f t="shared" ref="AF857" si="2561">AF856</f>
        <v>0</v>
      </c>
      <c r="AG857" s="411">
        <f t="shared" ref="AG857" si="2562">AG856</f>
        <v>0</v>
      </c>
      <c r="AH857" s="411">
        <f t="shared" ref="AH857" si="2563">AH856</f>
        <v>0</v>
      </c>
      <c r="AI857" s="411">
        <f t="shared" ref="AI857" si="2564">AI856</f>
        <v>0</v>
      </c>
      <c r="AJ857" s="411">
        <f t="shared" ref="AJ857" si="2565">AJ856</f>
        <v>0</v>
      </c>
      <c r="AK857" s="411">
        <f t="shared" ref="AK857" si="2566">AK856</f>
        <v>0</v>
      </c>
      <c r="AL857" s="411">
        <f t="shared" ref="AL857" si="2567">AL856</f>
        <v>0</v>
      </c>
      <c r="AM857" s="306"/>
    </row>
    <row r="858" spans="1:39" hidden="1" outlineLevel="1">
      <c r="A858" s="530"/>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0">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0"/>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8">Z859</f>
        <v>0</v>
      </c>
      <c r="AA860" s="411">
        <f t="shared" ref="AA860" si="2569">AA859</f>
        <v>0</v>
      </c>
      <c r="AB860" s="411">
        <f t="shared" ref="AB860" si="2570">AB859</f>
        <v>0</v>
      </c>
      <c r="AC860" s="411">
        <f t="shared" ref="AC860" si="2571">AC859</f>
        <v>0</v>
      </c>
      <c r="AD860" s="411">
        <f t="shared" ref="AD860" si="2572">AD859</f>
        <v>0</v>
      </c>
      <c r="AE860" s="411">
        <f t="shared" ref="AE860" si="2573">AE859</f>
        <v>0</v>
      </c>
      <c r="AF860" s="411">
        <f t="shared" ref="AF860" si="2574">AF859</f>
        <v>0</v>
      </c>
      <c r="AG860" s="411">
        <f t="shared" ref="AG860" si="2575">AG859</f>
        <v>0</v>
      </c>
      <c r="AH860" s="411">
        <f t="shared" ref="AH860" si="2576">AH859</f>
        <v>0</v>
      </c>
      <c r="AI860" s="411">
        <f t="shared" ref="AI860" si="2577">AI859</f>
        <v>0</v>
      </c>
      <c r="AJ860" s="411">
        <f t="shared" ref="AJ860" si="2578">AJ859</f>
        <v>0</v>
      </c>
      <c r="AK860" s="411">
        <f t="shared" ref="AK860" si="2579">AK859</f>
        <v>0</v>
      </c>
      <c r="AL860" s="411">
        <f t="shared" ref="AL860" si="2580">AL859</f>
        <v>0</v>
      </c>
      <c r="AM860" s="306"/>
    </row>
    <row r="861" spans="1:39" hidden="1" outlineLevel="1">
      <c r="A861" s="530"/>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0">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0"/>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1">Z862</f>
        <v>0</v>
      </c>
      <c r="AA863" s="411">
        <f t="shared" ref="AA863" si="2582">AA862</f>
        <v>0</v>
      </c>
      <c r="AB863" s="411">
        <f t="shared" ref="AB863" si="2583">AB862</f>
        <v>0</v>
      </c>
      <c r="AC863" s="411">
        <f t="shared" ref="AC863" si="2584">AC862</f>
        <v>0</v>
      </c>
      <c r="AD863" s="411">
        <f t="shared" ref="AD863" si="2585">AD862</f>
        <v>0</v>
      </c>
      <c r="AE863" s="411">
        <f t="shared" ref="AE863" si="2586">AE862</f>
        <v>0</v>
      </c>
      <c r="AF863" s="411">
        <f t="shared" ref="AF863" si="2587">AF862</f>
        <v>0</v>
      </c>
      <c r="AG863" s="411">
        <f t="shared" ref="AG863" si="2588">AG862</f>
        <v>0</v>
      </c>
      <c r="AH863" s="411">
        <f t="shared" ref="AH863" si="2589">AH862</f>
        <v>0</v>
      </c>
      <c r="AI863" s="411">
        <f t="shared" ref="AI863" si="2590">AI862</f>
        <v>0</v>
      </c>
      <c r="AJ863" s="411">
        <f t="shared" ref="AJ863" si="2591">AJ862</f>
        <v>0</v>
      </c>
      <c r="AK863" s="411">
        <f t="shared" ref="AK863" si="2592">AK862</f>
        <v>0</v>
      </c>
      <c r="AL863" s="411">
        <f t="shared" ref="AL863" si="2593">AL862</f>
        <v>0</v>
      </c>
      <c r="AM863" s="306"/>
    </row>
    <row r="864" spans="1:39" hidden="1" outlineLevel="1">
      <c r="A864" s="530"/>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0">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0"/>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4">Z865</f>
        <v>0</v>
      </c>
      <c r="AA866" s="411">
        <f t="shared" ref="AA866" si="2595">AA865</f>
        <v>0</v>
      </c>
      <c r="AB866" s="411">
        <f t="shared" ref="AB866" si="2596">AB865</f>
        <v>0</v>
      </c>
      <c r="AC866" s="411">
        <f t="shared" ref="AC866" si="2597">AC865</f>
        <v>0</v>
      </c>
      <c r="AD866" s="411">
        <f t="shared" ref="AD866" si="2598">AD865</f>
        <v>0</v>
      </c>
      <c r="AE866" s="411">
        <f t="shared" ref="AE866" si="2599">AE865</f>
        <v>0</v>
      </c>
      <c r="AF866" s="411">
        <f t="shared" ref="AF866" si="2600">AF865</f>
        <v>0</v>
      </c>
      <c r="AG866" s="411">
        <f t="shared" ref="AG866" si="2601">AG865</f>
        <v>0</v>
      </c>
      <c r="AH866" s="411">
        <f t="shared" ref="AH866" si="2602">AH865</f>
        <v>0</v>
      </c>
      <c r="AI866" s="411">
        <f t="shared" ref="AI866" si="2603">AI865</f>
        <v>0</v>
      </c>
      <c r="AJ866" s="411">
        <f t="shared" ref="AJ866" si="2604">AJ865</f>
        <v>0</v>
      </c>
      <c r="AK866" s="411">
        <f t="shared" ref="AK866" si="2605">AK865</f>
        <v>0</v>
      </c>
      <c r="AL866" s="411">
        <f t="shared" ref="AL866" si="2606">AL865</f>
        <v>0</v>
      </c>
      <c r="AM866" s="306"/>
    </row>
    <row r="867" spans="1:39" hidden="1" outlineLevel="1">
      <c r="A867" s="530"/>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0">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0"/>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7">Z868</f>
        <v>0</v>
      </c>
      <c r="AA869" s="411">
        <f t="shared" ref="AA869" si="2608">AA868</f>
        <v>0</v>
      </c>
      <c r="AB869" s="411">
        <f t="shared" ref="AB869" si="2609">AB868</f>
        <v>0</v>
      </c>
      <c r="AC869" s="411">
        <f t="shared" ref="AC869" si="2610">AC868</f>
        <v>0</v>
      </c>
      <c r="AD869" s="411">
        <f t="shared" ref="AD869" si="2611">AD868</f>
        <v>0</v>
      </c>
      <c r="AE869" s="411">
        <f t="shared" ref="AE869" si="2612">AE868</f>
        <v>0</v>
      </c>
      <c r="AF869" s="411">
        <f t="shared" ref="AF869" si="2613">AF868</f>
        <v>0</v>
      </c>
      <c r="AG869" s="411">
        <f t="shared" ref="AG869" si="2614">AG868</f>
        <v>0</v>
      </c>
      <c r="AH869" s="411">
        <f t="shared" ref="AH869" si="2615">AH868</f>
        <v>0</v>
      </c>
      <c r="AI869" s="411">
        <f t="shared" ref="AI869" si="2616">AI868</f>
        <v>0</v>
      </c>
      <c r="AJ869" s="411">
        <f t="shared" ref="AJ869" si="2617">AJ868</f>
        <v>0</v>
      </c>
      <c r="AK869" s="411">
        <f t="shared" ref="AK869" si="2618">AK868</f>
        <v>0</v>
      </c>
      <c r="AL869" s="411">
        <f t="shared" ref="AL869" si="2619">AL868</f>
        <v>0</v>
      </c>
      <c r="AM869" s="306"/>
    </row>
    <row r="870" spans="1:39" hidden="1" outlineLevel="1">
      <c r="A870" s="530"/>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0">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0"/>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0">Z871</f>
        <v>0</v>
      </c>
      <c r="AA872" s="411">
        <f t="shared" ref="AA872" si="2621">AA871</f>
        <v>0</v>
      </c>
      <c r="AB872" s="411">
        <f t="shared" ref="AB872" si="2622">AB871</f>
        <v>0</v>
      </c>
      <c r="AC872" s="411">
        <f t="shared" ref="AC872" si="2623">AC871</f>
        <v>0</v>
      </c>
      <c r="AD872" s="411">
        <f t="shared" ref="AD872" si="2624">AD871</f>
        <v>0</v>
      </c>
      <c r="AE872" s="411">
        <f t="shared" ref="AE872" si="2625">AE871</f>
        <v>0</v>
      </c>
      <c r="AF872" s="411">
        <f t="shared" ref="AF872" si="2626">AF871</f>
        <v>0</v>
      </c>
      <c r="AG872" s="411">
        <f t="shared" ref="AG872" si="2627">AG871</f>
        <v>0</v>
      </c>
      <c r="AH872" s="411">
        <f t="shared" ref="AH872" si="2628">AH871</f>
        <v>0</v>
      </c>
      <c r="AI872" s="411">
        <f t="shared" ref="AI872" si="2629">AI871</f>
        <v>0</v>
      </c>
      <c r="AJ872" s="411">
        <f t="shared" ref="AJ872" si="2630">AJ871</f>
        <v>0</v>
      </c>
      <c r="AK872" s="411">
        <f t="shared" ref="AK872" si="2631">AK871</f>
        <v>0</v>
      </c>
      <c r="AL872" s="411">
        <f>AL871</f>
        <v>0</v>
      </c>
      <c r="AM872" s="306"/>
    </row>
    <row r="873" spans="1:39" hidden="1" outlineLevel="1">
      <c r="A873" s="530"/>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0"/>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0">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0"/>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2">Z875</f>
        <v>0</v>
      </c>
      <c r="AA876" s="411">
        <f t="shared" ref="AA876" si="2633">AA875</f>
        <v>0</v>
      </c>
      <c r="AB876" s="411">
        <f t="shared" ref="AB876" si="2634">AB875</f>
        <v>0</v>
      </c>
      <c r="AC876" s="411">
        <f t="shared" ref="AC876" si="2635">AC875</f>
        <v>0</v>
      </c>
      <c r="AD876" s="411">
        <f t="shared" ref="AD876" si="2636">AD875</f>
        <v>0</v>
      </c>
      <c r="AE876" s="411">
        <f t="shared" ref="AE876" si="2637">AE875</f>
        <v>0</v>
      </c>
      <c r="AF876" s="411">
        <f t="shared" ref="AF876" si="2638">AF875</f>
        <v>0</v>
      </c>
      <c r="AG876" s="411">
        <f t="shared" ref="AG876" si="2639">AG875</f>
        <v>0</v>
      </c>
      <c r="AH876" s="411">
        <f t="shared" ref="AH876" si="2640">AH875</f>
        <v>0</v>
      </c>
      <c r="AI876" s="411">
        <f t="shared" ref="AI876" si="2641">AI875</f>
        <v>0</v>
      </c>
      <c r="AJ876" s="411">
        <f t="shared" ref="AJ876" si="2642">AJ875</f>
        <v>0</v>
      </c>
      <c r="AK876" s="411">
        <f t="shared" ref="AK876" si="2643">AK875</f>
        <v>0</v>
      </c>
      <c r="AL876" s="411">
        <f t="shared" ref="AL876" si="2644">AL875</f>
        <v>0</v>
      </c>
      <c r="AM876" s="306"/>
    </row>
    <row r="877" spans="1:39" hidden="1" outlineLevel="1">
      <c r="A877" s="530"/>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0">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0"/>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5">Z878</f>
        <v>0</v>
      </c>
      <c r="AA879" s="411">
        <f t="shared" ref="AA879" si="2646">AA878</f>
        <v>0</v>
      </c>
      <c r="AB879" s="411">
        <f t="shared" ref="AB879" si="2647">AB878</f>
        <v>0</v>
      </c>
      <c r="AC879" s="411">
        <f t="shared" ref="AC879" si="2648">AC878</f>
        <v>0</v>
      </c>
      <c r="AD879" s="411">
        <f t="shared" ref="AD879" si="2649">AD878</f>
        <v>0</v>
      </c>
      <c r="AE879" s="411">
        <f t="shared" ref="AE879" si="2650">AE878</f>
        <v>0</v>
      </c>
      <c r="AF879" s="411">
        <f t="shared" ref="AF879" si="2651">AF878</f>
        <v>0</v>
      </c>
      <c r="AG879" s="411">
        <f t="shared" ref="AG879" si="2652">AG878</f>
        <v>0</v>
      </c>
      <c r="AH879" s="411">
        <f t="shared" ref="AH879" si="2653">AH878</f>
        <v>0</v>
      </c>
      <c r="AI879" s="411">
        <f t="shared" ref="AI879" si="2654">AI878</f>
        <v>0</v>
      </c>
      <c r="AJ879" s="411">
        <f t="shared" ref="AJ879" si="2655">AJ878</f>
        <v>0</v>
      </c>
      <c r="AK879" s="411">
        <f t="shared" ref="AK879" si="2656">AK878</f>
        <v>0</v>
      </c>
      <c r="AL879" s="411">
        <f t="shared" ref="AL879" si="2657">AL878</f>
        <v>0</v>
      </c>
      <c r="AM879" s="306"/>
    </row>
    <row r="880" spans="1:39" hidden="1" outlineLevel="1">
      <c r="A880" s="530"/>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0">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0"/>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8">Z881</f>
        <v>0</v>
      </c>
      <c r="AA882" s="411">
        <f t="shared" ref="AA882" si="2659">AA881</f>
        <v>0</v>
      </c>
      <c r="AB882" s="411">
        <f t="shared" ref="AB882" si="2660">AB881</f>
        <v>0</v>
      </c>
      <c r="AC882" s="411">
        <f t="shared" ref="AC882" si="2661">AC881</f>
        <v>0</v>
      </c>
      <c r="AD882" s="411">
        <f t="shared" ref="AD882" si="2662">AD881</f>
        <v>0</v>
      </c>
      <c r="AE882" s="411">
        <f t="shared" ref="AE882" si="2663">AE881</f>
        <v>0</v>
      </c>
      <c r="AF882" s="411">
        <f t="shared" ref="AF882" si="2664">AF881</f>
        <v>0</v>
      </c>
      <c r="AG882" s="411">
        <f t="shared" ref="AG882" si="2665">AG881</f>
        <v>0</v>
      </c>
      <c r="AH882" s="411">
        <f t="shared" ref="AH882" si="2666">AH881</f>
        <v>0</v>
      </c>
      <c r="AI882" s="411">
        <f t="shared" ref="AI882" si="2667">AI881</f>
        <v>0</v>
      </c>
      <c r="AJ882" s="411">
        <f t="shared" ref="AJ882" si="2668">AJ881</f>
        <v>0</v>
      </c>
      <c r="AK882" s="411">
        <f t="shared" ref="AK882" si="2669">AK881</f>
        <v>0</v>
      </c>
      <c r="AL882" s="411">
        <f t="shared" ref="AL882" si="2670">AL881</f>
        <v>0</v>
      </c>
      <c r="AM882" s="306"/>
    </row>
    <row r="883" spans="1:39" hidden="1" outlineLevel="1">
      <c r="A883" s="530"/>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0"/>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0">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0"/>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1">Z885</f>
        <v>0</v>
      </c>
      <c r="AA886" s="411">
        <f t="shared" ref="AA886" si="2672">AA885</f>
        <v>0</v>
      </c>
      <c r="AB886" s="411">
        <f t="shared" ref="AB886" si="2673">AB885</f>
        <v>0</v>
      </c>
      <c r="AC886" s="411">
        <f t="shared" ref="AC886" si="2674">AC885</f>
        <v>0</v>
      </c>
      <c r="AD886" s="411">
        <f t="shared" ref="AD886" si="2675">AD885</f>
        <v>0</v>
      </c>
      <c r="AE886" s="411">
        <f t="shared" ref="AE886" si="2676">AE885</f>
        <v>0</v>
      </c>
      <c r="AF886" s="411">
        <f t="shared" ref="AF886" si="2677">AF885</f>
        <v>0</v>
      </c>
      <c r="AG886" s="411">
        <f t="shared" ref="AG886" si="2678">AG885</f>
        <v>0</v>
      </c>
      <c r="AH886" s="411">
        <f t="shared" ref="AH886" si="2679">AH885</f>
        <v>0</v>
      </c>
      <c r="AI886" s="411">
        <f t="shared" ref="AI886" si="2680">AI885</f>
        <v>0</v>
      </c>
      <c r="AJ886" s="411">
        <f t="shared" ref="AJ886" si="2681">AJ885</f>
        <v>0</v>
      </c>
      <c r="AK886" s="411">
        <f t="shared" ref="AK886" si="2682">AK885</f>
        <v>0</v>
      </c>
      <c r="AL886" s="411">
        <f t="shared" ref="AL886" si="2683">AL885</f>
        <v>0</v>
      </c>
      <c r="AM886" s="306"/>
    </row>
    <row r="887" spans="1:39" hidden="1" outlineLevel="1">
      <c r="A887" s="530"/>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0">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0"/>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4">Z888</f>
        <v>0</v>
      </c>
      <c r="AA889" s="411">
        <f t="shared" ref="AA889" si="2685">AA888</f>
        <v>0</v>
      </c>
      <c r="AB889" s="411">
        <f t="shared" ref="AB889" si="2686">AB888</f>
        <v>0</v>
      </c>
      <c r="AC889" s="411">
        <f t="shared" ref="AC889" si="2687">AC888</f>
        <v>0</v>
      </c>
      <c r="AD889" s="411">
        <f t="shared" ref="AD889" si="2688">AD888</f>
        <v>0</v>
      </c>
      <c r="AE889" s="411">
        <f t="shared" ref="AE889" si="2689">AE888</f>
        <v>0</v>
      </c>
      <c r="AF889" s="411">
        <f t="shared" ref="AF889" si="2690">AF888</f>
        <v>0</v>
      </c>
      <c r="AG889" s="411">
        <f t="shared" ref="AG889" si="2691">AG888</f>
        <v>0</v>
      </c>
      <c r="AH889" s="411">
        <f t="shared" ref="AH889" si="2692">AH888</f>
        <v>0</v>
      </c>
      <c r="AI889" s="411">
        <f t="shared" ref="AI889" si="2693">AI888</f>
        <v>0</v>
      </c>
      <c r="AJ889" s="411">
        <f t="shared" ref="AJ889" si="2694">AJ888</f>
        <v>0</v>
      </c>
      <c r="AK889" s="411">
        <f t="shared" ref="AK889" si="2695">AK888</f>
        <v>0</v>
      </c>
      <c r="AL889" s="411">
        <f t="shared" ref="AL889" si="2696">AL888</f>
        <v>0</v>
      </c>
      <c r="AM889" s="306"/>
    </row>
    <row r="890" spans="1:39" hidden="1" outlineLevel="1">
      <c r="A890" s="530"/>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0">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0"/>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7">Z891</f>
        <v>0</v>
      </c>
      <c r="AA892" s="411">
        <f t="shared" ref="AA892" si="2698">AA891</f>
        <v>0</v>
      </c>
      <c r="AB892" s="411">
        <f t="shared" ref="AB892" si="2699">AB891</f>
        <v>0</v>
      </c>
      <c r="AC892" s="411">
        <f t="shared" ref="AC892" si="2700">AC891</f>
        <v>0</v>
      </c>
      <c r="AD892" s="411">
        <f t="shared" ref="AD892" si="2701">AD891</f>
        <v>0</v>
      </c>
      <c r="AE892" s="411">
        <f t="shared" ref="AE892" si="2702">AE891</f>
        <v>0</v>
      </c>
      <c r="AF892" s="411">
        <f t="shared" ref="AF892" si="2703">AF891</f>
        <v>0</v>
      </c>
      <c r="AG892" s="411">
        <f t="shared" ref="AG892" si="2704">AG891</f>
        <v>0</v>
      </c>
      <c r="AH892" s="411">
        <f t="shared" ref="AH892" si="2705">AH891</f>
        <v>0</v>
      </c>
      <c r="AI892" s="411">
        <f t="shared" ref="AI892" si="2706">AI891</f>
        <v>0</v>
      </c>
      <c r="AJ892" s="411">
        <f t="shared" ref="AJ892" si="2707">AJ891</f>
        <v>0</v>
      </c>
      <c r="AK892" s="411">
        <f t="shared" ref="AK892" si="2708">AK891</f>
        <v>0</v>
      </c>
      <c r="AL892" s="411">
        <f t="shared" ref="AL892" si="2709">AL891</f>
        <v>0</v>
      </c>
      <c r="AM892" s="306"/>
    </row>
    <row r="893" spans="1:39" hidden="1" outlineLevel="1">
      <c r="A893" s="530"/>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0">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0"/>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0">Z894</f>
        <v>0</v>
      </c>
      <c r="AA895" s="411">
        <f t="shared" ref="AA895" si="2711">AA894</f>
        <v>0</v>
      </c>
      <c r="AB895" s="411">
        <f t="shared" ref="AB895" si="2712">AB894</f>
        <v>0</v>
      </c>
      <c r="AC895" s="411">
        <f t="shared" ref="AC895" si="2713">AC894</f>
        <v>0</v>
      </c>
      <c r="AD895" s="411">
        <f t="shared" ref="AD895" si="2714">AD894</f>
        <v>0</v>
      </c>
      <c r="AE895" s="411">
        <f t="shared" ref="AE895" si="2715">AE894</f>
        <v>0</v>
      </c>
      <c r="AF895" s="411">
        <f t="shared" ref="AF895" si="2716">AF894</f>
        <v>0</v>
      </c>
      <c r="AG895" s="411">
        <f t="shared" ref="AG895" si="2717">AG894</f>
        <v>0</v>
      </c>
      <c r="AH895" s="411">
        <f t="shared" ref="AH895" si="2718">AH894</f>
        <v>0</v>
      </c>
      <c r="AI895" s="411">
        <f t="shared" ref="AI895" si="2719">AI894</f>
        <v>0</v>
      </c>
      <c r="AJ895" s="411">
        <f t="shared" ref="AJ895" si="2720">AJ894</f>
        <v>0</v>
      </c>
      <c r="AK895" s="411">
        <f t="shared" ref="AK895" si="2721">AK894</f>
        <v>0</v>
      </c>
      <c r="AL895" s="411">
        <f t="shared" ref="AL895" si="2722">AL894</f>
        <v>0</v>
      </c>
      <c r="AM895" s="306"/>
    </row>
    <row r="896" spans="1:39" hidden="1" outlineLevel="1">
      <c r="A896" s="530"/>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0">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0"/>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3">Z897</f>
        <v>0</v>
      </c>
      <c r="AA898" s="411">
        <f t="shared" ref="AA898" si="2724">AA897</f>
        <v>0</v>
      </c>
      <c r="AB898" s="411">
        <f t="shared" ref="AB898" si="2725">AB897</f>
        <v>0</v>
      </c>
      <c r="AC898" s="411">
        <f t="shared" ref="AC898" si="2726">AC897</f>
        <v>0</v>
      </c>
      <c r="AD898" s="411">
        <f t="shared" ref="AD898" si="2727">AD897</f>
        <v>0</v>
      </c>
      <c r="AE898" s="411">
        <f t="shared" ref="AE898" si="2728">AE897</f>
        <v>0</v>
      </c>
      <c r="AF898" s="411">
        <f t="shared" ref="AF898" si="2729">AF897</f>
        <v>0</v>
      </c>
      <c r="AG898" s="411">
        <f t="shared" ref="AG898" si="2730">AG897</f>
        <v>0</v>
      </c>
      <c r="AH898" s="411">
        <f t="shared" ref="AH898" si="2731">AH897</f>
        <v>0</v>
      </c>
      <c r="AI898" s="411">
        <f t="shared" ref="AI898" si="2732">AI897</f>
        <v>0</v>
      </c>
      <c r="AJ898" s="411">
        <f t="shared" ref="AJ898" si="2733">AJ897</f>
        <v>0</v>
      </c>
      <c r="AK898" s="411">
        <f t="shared" ref="AK898" si="2734">AK897</f>
        <v>0</v>
      </c>
      <c r="AL898" s="411">
        <f t="shared" ref="AL898" si="2735">AL897</f>
        <v>0</v>
      </c>
      <c r="AM898" s="306"/>
    </row>
    <row r="899" spans="1:39" hidden="1" outlineLevel="1">
      <c r="A899" s="530"/>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0">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0"/>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6">Z900</f>
        <v>0</v>
      </c>
      <c r="AA901" s="411">
        <f t="shared" ref="AA901" si="2737">AA900</f>
        <v>0</v>
      </c>
      <c r="AB901" s="411">
        <f t="shared" ref="AB901" si="2738">AB900</f>
        <v>0</v>
      </c>
      <c r="AC901" s="411">
        <f t="shared" ref="AC901" si="2739">AC900</f>
        <v>0</v>
      </c>
      <c r="AD901" s="411">
        <f t="shared" ref="AD901" si="2740">AD900</f>
        <v>0</v>
      </c>
      <c r="AE901" s="411">
        <f t="shared" ref="AE901" si="2741">AE900</f>
        <v>0</v>
      </c>
      <c r="AF901" s="411">
        <f t="shared" ref="AF901" si="2742">AF900</f>
        <v>0</v>
      </c>
      <c r="AG901" s="411">
        <f t="shared" ref="AG901" si="2743">AG900</f>
        <v>0</v>
      </c>
      <c r="AH901" s="411">
        <f t="shared" ref="AH901" si="2744">AH900</f>
        <v>0</v>
      </c>
      <c r="AI901" s="411">
        <f t="shared" ref="AI901" si="2745">AI900</f>
        <v>0</v>
      </c>
      <c r="AJ901" s="411">
        <f t="shared" ref="AJ901" si="2746">AJ900</f>
        <v>0</v>
      </c>
      <c r="AK901" s="411">
        <f t="shared" ref="AK901" si="2747">AK900</f>
        <v>0</v>
      </c>
      <c r="AL901" s="411">
        <f t="shared" ref="AL901" si="2748">AL900</f>
        <v>0</v>
      </c>
      <c r="AM901" s="306"/>
    </row>
    <row r="902" spans="1:39" hidden="1" outlineLevel="1">
      <c r="A902" s="530"/>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0">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0"/>
      <c r="B904" s="294" t="s">
        <v>342</v>
      </c>
      <c r="C904" s="291" t="s">
        <v>163</v>
      </c>
      <c r="D904" s="295"/>
      <c r="E904" s="295"/>
      <c r="F904" s="295"/>
      <c r="G904" s="295"/>
      <c r="H904" s="295"/>
      <c r="I904" s="295"/>
      <c r="J904" s="295"/>
      <c r="K904" s="295"/>
      <c r="L904" s="295"/>
      <c r="M904" s="295"/>
      <c r="N904" s="466"/>
      <c r="O904" s="295"/>
      <c r="P904" s="295"/>
      <c r="Q904" s="295"/>
      <c r="R904" s="295"/>
      <c r="S904" s="295"/>
      <c r="T904" s="295"/>
      <c r="U904" s="295"/>
      <c r="V904" s="295"/>
      <c r="W904" s="295"/>
      <c r="X904" s="295"/>
      <c r="Y904" s="411">
        <f>Y903</f>
        <v>0</v>
      </c>
      <c r="Z904" s="411">
        <f t="shared" ref="Z904" si="2749">Z903</f>
        <v>0</v>
      </c>
      <c r="AA904" s="411">
        <f t="shared" ref="AA904" si="2750">AA903</f>
        <v>0</v>
      </c>
      <c r="AB904" s="411">
        <f t="shared" ref="AB904" si="2751">AB903</f>
        <v>0</v>
      </c>
      <c r="AC904" s="411">
        <f t="shared" ref="AC904" si="2752">AC903</f>
        <v>0</v>
      </c>
      <c r="AD904" s="411">
        <f t="shared" ref="AD904" si="2753">AD903</f>
        <v>0</v>
      </c>
      <c r="AE904" s="411">
        <f t="shared" ref="AE904" si="2754">AE903</f>
        <v>0</v>
      </c>
      <c r="AF904" s="411">
        <f t="shared" ref="AF904" si="2755">AF903</f>
        <v>0</v>
      </c>
      <c r="AG904" s="411">
        <f t="shared" ref="AG904" si="2756">AG903</f>
        <v>0</v>
      </c>
      <c r="AH904" s="411">
        <f t="shared" ref="AH904" si="2757">AH903</f>
        <v>0</v>
      </c>
      <c r="AI904" s="411">
        <f t="shared" ref="AI904" si="2758">AI903</f>
        <v>0</v>
      </c>
      <c r="AJ904" s="411">
        <f t="shared" ref="AJ904" si="2759">AJ903</f>
        <v>0</v>
      </c>
      <c r="AK904" s="411">
        <f t="shared" ref="AK904" si="2760">AK903</f>
        <v>0</v>
      </c>
      <c r="AL904" s="411">
        <f t="shared" ref="AL904" si="2761">AL903</f>
        <v>0</v>
      </c>
      <c r="AM904" s="306"/>
    </row>
    <row r="905" spans="1:39" hidden="1" outlineLevel="1">
      <c r="A905" s="530"/>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0">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0"/>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2">Z906</f>
        <v>0</v>
      </c>
      <c r="AA907" s="411">
        <f t="shared" ref="AA907" si="2763">AA906</f>
        <v>0</v>
      </c>
      <c r="AB907" s="411">
        <f t="shared" ref="AB907" si="2764">AB906</f>
        <v>0</v>
      </c>
      <c r="AC907" s="411">
        <f t="shared" ref="AC907" si="2765">AC906</f>
        <v>0</v>
      </c>
      <c r="AD907" s="411">
        <f t="shared" ref="AD907" si="2766">AD906</f>
        <v>0</v>
      </c>
      <c r="AE907" s="411">
        <f t="shared" ref="AE907" si="2767">AE906</f>
        <v>0</v>
      </c>
      <c r="AF907" s="411">
        <f t="shared" ref="AF907" si="2768">AF906</f>
        <v>0</v>
      </c>
      <c r="AG907" s="411">
        <f t="shared" ref="AG907" si="2769">AG906</f>
        <v>0</v>
      </c>
      <c r="AH907" s="411">
        <f t="shared" ref="AH907" si="2770">AH906</f>
        <v>0</v>
      </c>
      <c r="AI907" s="411">
        <f t="shared" ref="AI907" si="2771">AI906</f>
        <v>0</v>
      </c>
      <c r="AJ907" s="411">
        <f t="shared" ref="AJ907" si="2772">AJ906</f>
        <v>0</v>
      </c>
      <c r="AK907" s="411">
        <f t="shared" ref="AK907" si="2773">AK906</f>
        <v>0</v>
      </c>
      <c r="AL907" s="411">
        <f t="shared" ref="AL907" si="2774">AL906</f>
        <v>0</v>
      </c>
      <c r="AM907" s="306"/>
    </row>
    <row r="908" spans="1:39" hidden="1" outlineLevel="1">
      <c r="A908" s="530"/>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0">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0"/>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5">Z909</f>
        <v>0</v>
      </c>
      <c r="AA910" s="411">
        <f t="shared" ref="AA910" si="2776">AA909</f>
        <v>0</v>
      </c>
      <c r="AB910" s="411">
        <f t="shared" ref="AB910" si="2777">AB909</f>
        <v>0</v>
      </c>
      <c r="AC910" s="411">
        <f t="shared" ref="AC910" si="2778">AC909</f>
        <v>0</v>
      </c>
      <c r="AD910" s="411">
        <f t="shared" ref="AD910" si="2779">AD909</f>
        <v>0</v>
      </c>
      <c r="AE910" s="411">
        <f t="shared" ref="AE910" si="2780">AE909</f>
        <v>0</v>
      </c>
      <c r="AF910" s="411">
        <f t="shared" ref="AF910" si="2781">AF909</f>
        <v>0</v>
      </c>
      <c r="AG910" s="411">
        <f t="shared" ref="AG910" si="2782">AG909</f>
        <v>0</v>
      </c>
      <c r="AH910" s="411">
        <f t="shared" ref="AH910" si="2783">AH909</f>
        <v>0</v>
      </c>
      <c r="AI910" s="411">
        <f t="shared" ref="AI910" si="2784">AI909</f>
        <v>0</v>
      </c>
      <c r="AJ910" s="411">
        <f t="shared" ref="AJ910" si="2785">AJ909</f>
        <v>0</v>
      </c>
      <c r="AK910" s="411">
        <f t="shared" ref="AK910" si="2786">AK909</f>
        <v>0</v>
      </c>
      <c r="AL910" s="411">
        <f t="shared" ref="AL910" si="2787">AL909</f>
        <v>0</v>
      </c>
      <c r="AM910" s="306"/>
    </row>
    <row r="911" spans="1:39" hidden="1" outlineLevel="1">
      <c r="A911" s="530"/>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0">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0"/>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8">Z912</f>
        <v>0</v>
      </c>
      <c r="AA913" s="411">
        <f t="shared" ref="AA913" si="2789">AA912</f>
        <v>0</v>
      </c>
      <c r="AB913" s="411">
        <f t="shared" ref="AB913" si="2790">AB912</f>
        <v>0</v>
      </c>
      <c r="AC913" s="411">
        <f t="shared" ref="AC913" si="2791">AC912</f>
        <v>0</v>
      </c>
      <c r="AD913" s="411">
        <f t="shared" ref="AD913" si="2792">AD912</f>
        <v>0</v>
      </c>
      <c r="AE913" s="411">
        <f t="shared" ref="AE913" si="2793">AE912</f>
        <v>0</v>
      </c>
      <c r="AF913" s="411">
        <f t="shared" ref="AF913" si="2794">AF912</f>
        <v>0</v>
      </c>
      <c r="AG913" s="411">
        <f t="shared" ref="AG913" si="2795">AG912</f>
        <v>0</v>
      </c>
      <c r="AH913" s="411">
        <f t="shared" ref="AH913" si="2796">AH912</f>
        <v>0</v>
      </c>
      <c r="AI913" s="411">
        <f t="shared" ref="AI913" si="2797">AI912</f>
        <v>0</v>
      </c>
      <c r="AJ913" s="411">
        <f t="shared" ref="AJ913" si="2798">AJ912</f>
        <v>0</v>
      </c>
      <c r="AK913" s="411">
        <f t="shared" ref="AK913" si="2799">AK912</f>
        <v>0</v>
      </c>
      <c r="AL913" s="411">
        <f t="shared" ref="AL913" si="2800">AL912</f>
        <v>0</v>
      </c>
      <c r="AM913" s="306"/>
    </row>
    <row r="914" spans="1:39" hidden="1" outlineLevel="1">
      <c r="A914" s="530"/>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0">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0"/>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1">Z915</f>
        <v>0</v>
      </c>
      <c r="AA916" s="411">
        <f t="shared" ref="AA916" si="2802">AA915</f>
        <v>0</v>
      </c>
      <c r="AB916" s="411">
        <f t="shared" ref="AB916" si="2803">AB915</f>
        <v>0</v>
      </c>
      <c r="AC916" s="411">
        <f t="shared" ref="AC916" si="2804">AC915</f>
        <v>0</v>
      </c>
      <c r="AD916" s="411">
        <f t="shared" ref="AD916" si="2805">AD915</f>
        <v>0</v>
      </c>
      <c r="AE916" s="411">
        <f t="shared" ref="AE916" si="2806">AE915</f>
        <v>0</v>
      </c>
      <c r="AF916" s="411">
        <f t="shared" ref="AF916" si="2807">AF915</f>
        <v>0</v>
      </c>
      <c r="AG916" s="411">
        <f t="shared" ref="AG916" si="2808">AG915</f>
        <v>0</v>
      </c>
      <c r="AH916" s="411">
        <f t="shared" ref="AH916" si="2809">AH915</f>
        <v>0</v>
      </c>
      <c r="AI916" s="411">
        <f t="shared" ref="AI916" si="2810">AI915</f>
        <v>0</v>
      </c>
      <c r="AJ916" s="411">
        <f t="shared" ref="AJ916" si="2811">AJ915</f>
        <v>0</v>
      </c>
      <c r="AK916" s="411">
        <f t="shared" ref="AK916" si="2812">AK915</f>
        <v>0</v>
      </c>
      <c r="AL916" s="411">
        <f t="shared" ref="AL916" si="2813">AL915</f>
        <v>0</v>
      </c>
      <c r="AM916" s="306"/>
    </row>
    <row r="917" spans="1:39" hidden="1" outlineLevel="1">
      <c r="A917" s="530"/>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0">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0"/>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4">Z918</f>
        <v>0</v>
      </c>
      <c r="AA919" s="411">
        <f t="shared" ref="AA919" si="2815">AA918</f>
        <v>0</v>
      </c>
      <c r="AB919" s="411">
        <f t="shared" ref="AB919" si="2816">AB918</f>
        <v>0</v>
      </c>
      <c r="AC919" s="411">
        <f t="shared" ref="AC919" si="2817">AC918</f>
        <v>0</v>
      </c>
      <c r="AD919" s="411">
        <f t="shared" ref="AD919" si="2818">AD918</f>
        <v>0</v>
      </c>
      <c r="AE919" s="411">
        <f t="shared" ref="AE919" si="2819">AE918</f>
        <v>0</v>
      </c>
      <c r="AF919" s="411">
        <f t="shared" ref="AF919" si="2820">AF918</f>
        <v>0</v>
      </c>
      <c r="AG919" s="411">
        <f t="shared" ref="AG919" si="2821">AG918</f>
        <v>0</v>
      </c>
      <c r="AH919" s="411">
        <f t="shared" ref="AH919" si="2822">AH918</f>
        <v>0</v>
      </c>
      <c r="AI919" s="411">
        <f t="shared" ref="AI919" si="2823">AI918</f>
        <v>0</v>
      </c>
      <c r="AJ919" s="411">
        <f t="shared" ref="AJ919" si="2824">AJ918</f>
        <v>0</v>
      </c>
      <c r="AK919" s="411">
        <f t="shared" ref="AK919" si="2825">AK918</f>
        <v>0</v>
      </c>
      <c r="AL919" s="411">
        <f t="shared" ref="AL919" si="2826">AL918</f>
        <v>0</v>
      </c>
      <c r="AM919" s="306"/>
    </row>
    <row r="920" spans="1:39" hidden="1" outlineLevel="1">
      <c r="A920" s="530"/>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0">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0"/>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7">Z921</f>
        <v>0</v>
      </c>
      <c r="AA922" s="411">
        <f t="shared" ref="AA922" si="2828">AA921</f>
        <v>0</v>
      </c>
      <c r="AB922" s="411">
        <f t="shared" ref="AB922" si="2829">AB921</f>
        <v>0</v>
      </c>
      <c r="AC922" s="411">
        <f t="shared" ref="AC922" si="2830">AC921</f>
        <v>0</v>
      </c>
      <c r="AD922" s="411">
        <f t="shared" ref="AD922" si="2831">AD921</f>
        <v>0</v>
      </c>
      <c r="AE922" s="411">
        <f t="shared" ref="AE922" si="2832">AE921</f>
        <v>0</v>
      </c>
      <c r="AF922" s="411">
        <f t="shared" ref="AF922" si="2833">AF921</f>
        <v>0</v>
      </c>
      <c r="AG922" s="411">
        <f t="shared" ref="AG922" si="2834">AG921</f>
        <v>0</v>
      </c>
      <c r="AH922" s="411">
        <f t="shared" ref="AH922" si="2835">AH921</f>
        <v>0</v>
      </c>
      <c r="AI922" s="411">
        <f t="shared" ref="AI922" si="2836">AI921</f>
        <v>0</v>
      </c>
      <c r="AJ922" s="411">
        <f t="shared" ref="AJ922" si="2837">AJ921</f>
        <v>0</v>
      </c>
      <c r="AK922" s="411">
        <f t="shared" ref="AK922" si="2838">AK921</f>
        <v>0</v>
      </c>
      <c r="AL922" s="411">
        <f t="shared" ref="AL922" si="2839">AL921</f>
        <v>0</v>
      </c>
      <c r="AM922" s="306"/>
    </row>
    <row r="923" spans="1:39" hidden="1" outlineLevel="1">
      <c r="A923" s="530"/>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0">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0"/>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0">Z924</f>
        <v>0</v>
      </c>
      <c r="AA925" s="411">
        <f t="shared" ref="AA925" si="2841">AA924</f>
        <v>0</v>
      </c>
      <c r="AB925" s="411">
        <f t="shared" ref="AB925" si="2842">AB924</f>
        <v>0</v>
      </c>
      <c r="AC925" s="411">
        <f t="shared" ref="AC925" si="2843">AC924</f>
        <v>0</v>
      </c>
      <c r="AD925" s="411">
        <f t="shared" ref="AD925" si="2844">AD924</f>
        <v>0</v>
      </c>
      <c r="AE925" s="411">
        <f t="shared" ref="AE925" si="2845">AE924</f>
        <v>0</v>
      </c>
      <c r="AF925" s="411">
        <f t="shared" ref="AF925" si="2846">AF924</f>
        <v>0</v>
      </c>
      <c r="AG925" s="411">
        <f t="shared" ref="AG925" si="2847">AG924</f>
        <v>0</v>
      </c>
      <c r="AH925" s="411">
        <f t="shared" ref="AH925" si="2848">AH924</f>
        <v>0</v>
      </c>
      <c r="AI925" s="411">
        <f t="shared" ref="AI925" si="2849">AI924</f>
        <v>0</v>
      </c>
      <c r="AJ925" s="411">
        <f t="shared" ref="AJ925" si="2850">AJ924</f>
        <v>0</v>
      </c>
      <c r="AK925" s="411">
        <f t="shared" ref="AK925" si="2851">AK924</f>
        <v>0</v>
      </c>
      <c r="AL925" s="411">
        <f t="shared" ref="AL925" si="2852">AL924</f>
        <v>0</v>
      </c>
      <c r="AM925" s="306"/>
    </row>
    <row r="926" spans="1:39" hidden="1" outlineLevel="1">
      <c r="A926" s="530"/>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1"/>
    </row>
    <row r="929" spans="2:39">
      <c r="B929" s="394"/>
      <c r="C929" s="432"/>
      <c r="D929" s="433"/>
      <c r="E929" s="433"/>
      <c r="F929" s="433"/>
      <c r="G929" s="433"/>
      <c r="H929" s="433"/>
      <c r="I929" s="433"/>
      <c r="J929" s="433"/>
      <c r="K929" s="433"/>
      <c r="L929" s="433"/>
      <c r="M929" s="433"/>
      <c r="N929" s="433"/>
      <c r="O929" s="434"/>
      <c r="P929" s="758"/>
      <c r="Q929" s="758"/>
      <c r="R929" s="758"/>
      <c r="S929" s="759"/>
      <c r="T929" s="759"/>
      <c r="U929" s="759"/>
      <c r="V929" s="759"/>
      <c r="W929" s="758"/>
      <c r="X929" s="758"/>
      <c r="Y929" s="435"/>
      <c r="Z929" s="435"/>
      <c r="AA929" s="435"/>
      <c r="AB929" s="435"/>
      <c r="AC929" s="435"/>
      <c r="AD929" s="435"/>
      <c r="AE929" s="435"/>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754"/>
      <c r="T930" s="754"/>
      <c r="U930" s="754"/>
      <c r="V930" s="754"/>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340"/>
      <c r="Q931" s="340"/>
      <c r="R931" s="340"/>
      <c r="S931" s="514"/>
      <c r="T931" s="514"/>
      <c r="U931" s="514"/>
      <c r="V931" s="514"/>
      <c r="W931" s="340"/>
      <c r="X931" s="340"/>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5">
        <f t="shared" ref="AM931:AM939" si="2853">SUM(Y931:AL931)</f>
        <v>0</v>
      </c>
    </row>
    <row r="932" spans="2:39">
      <c r="B932" s="324" t="s">
        <v>332</v>
      </c>
      <c r="C932" s="345"/>
      <c r="D932" s="309"/>
      <c r="E932" s="279"/>
      <c r="F932" s="279"/>
      <c r="G932" s="279"/>
      <c r="H932" s="279"/>
      <c r="I932" s="279"/>
      <c r="J932" s="279"/>
      <c r="K932" s="279"/>
      <c r="L932" s="279"/>
      <c r="M932" s="279"/>
      <c r="N932" s="279"/>
      <c r="O932" s="291"/>
      <c r="P932" s="340"/>
      <c r="Q932" s="340"/>
      <c r="R932" s="340"/>
      <c r="S932" s="514"/>
      <c r="T932" s="514"/>
      <c r="U932" s="514"/>
      <c r="V932" s="514"/>
      <c r="W932" s="340"/>
      <c r="X932" s="340"/>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5">
        <f t="shared" si="2853"/>
        <v>0</v>
      </c>
    </row>
    <row r="933" spans="2:39">
      <c r="B933" s="324" t="s">
        <v>333</v>
      </c>
      <c r="C933" s="345"/>
      <c r="D933" s="309"/>
      <c r="E933" s="279"/>
      <c r="F933" s="279"/>
      <c r="G933" s="279"/>
      <c r="H933" s="279"/>
      <c r="I933" s="279"/>
      <c r="J933" s="279"/>
      <c r="K933" s="279"/>
      <c r="L933" s="279"/>
      <c r="M933" s="279"/>
      <c r="N933" s="279"/>
      <c r="O933" s="291"/>
      <c r="P933" s="340"/>
      <c r="Q933" s="340"/>
      <c r="R933" s="340"/>
      <c r="S933" s="514"/>
      <c r="T933" s="514"/>
      <c r="U933" s="514"/>
      <c r="V933" s="514"/>
      <c r="W933" s="340"/>
      <c r="X933" s="340"/>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5">
        <f t="shared" si="2853"/>
        <v>0</v>
      </c>
    </row>
    <row r="934" spans="2:39">
      <c r="B934" s="324" t="s">
        <v>334</v>
      </c>
      <c r="C934" s="345"/>
      <c r="D934" s="309"/>
      <c r="E934" s="279"/>
      <c r="F934" s="279"/>
      <c r="G934" s="279"/>
      <c r="H934" s="279"/>
      <c r="I934" s="279"/>
      <c r="J934" s="279"/>
      <c r="K934" s="279"/>
      <c r="L934" s="279"/>
      <c r="M934" s="279"/>
      <c r="N934" s="279"/>
      <c r="O934" s="291"/>
      <c r="P934" s="340"/>
      <c r="Q934" s="340"/>
      <c r="R934" s="340"/>
      <c r="S934" s="514"/>
      <c r="T934" s="514"/>
      <c r="U934" s="514"/>
      <c r="V934" s="514"/>
      <c r="W934" s="340"/>
      <c r="X934" s="340"/>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5">
        <f t="shared" si="2853"/>
        <v>0</v>
      </c>
    </row>
    <row r="935" spans="2:39">
      <c r="B935" s="324" t="s">
        <v>335</v>
      </c>
      <c r="C935" s="345"/>
      <c r="D935" s="309"/>
      <c r="E935" s="279"/>
      <c r="F935" s="279"/>
      <c r="G935" s="279"/>
      <c r="H935" s="279"/>
      <c r="I935" s="279"/>
      <c r="J935" s="279"/>
      <c r="K935" s="279"/>
      <c r="L935" s="279"/>
      <c r="M935" s="279"/>
      <c r="N935" s="279"/>
      <c r="O935" s="291"/>
      <c r="P935" s="340"/>
      <c r="Q935" s="340"/>
      <c r="R935" s="340"/>
      <c r="S935" s="514"/>
      <c r="T935" s="514"/>
      <c r="U935" s="514"/>
      <c r="V935" s="514"/>
      <c r="W935" s="340"/>
      <c r="X935" s="340"/>
      <c r="Y935" s="378">
        <f t="shared" ref="Y935:AL935" si="2854">Y211*Y930</f>
        <v>0</v>
      </c>
      <c r="Z935" s="378">
        <f t="shared" si="2854"/>
        <v>0</v>
      </c>
      <c r="AA935" s="378">
        <f t="shared" si="2854"/>
        <v>0</v>
      </c>
      <c r="AB935" s="378">
        <f t="shared" si="2854"/>
        <v>0</v>
      </c>
      <c r="AC935" s="378">
        <f t="shared" si="2854"/>
        <v>0</v>
      </c>
      <c r="AD935" s="378">
        <f t="shared" si="2854"/>
        <v>0</v>
      </c>
      <c r="AE935" s="378">
        <f t="shared" si="2854"/>
        <v>0</v>
      </c>
      <c r="AF935" s="378">
        <f t="shared" si="2854"/>
        <v>0</v>
      </c>
      <c r="AG935" s="378">
        <f t="shared" si="2854"/>
        <v>0</v>
      </c>
      <c r="AH935" s="378">
        <f t="shared" si="2854"/>
        <v>0</v>
      </c>
      <c r="AI935" s="378">
        <f t="shared" si="2854"/>
        <v>0</v>
      </c>
      <c r="AJ935" s="378">
        <f t="shared" si="2854"/>
        <v>0</v>
      </c>
      <c r="AK935" s="378">
        <f t="shared" si="2854"/>
        <v>0</v>
      </c>
      <c r="AL935" s="378">
        <f t="shared" si="2854"/>
        <v>0</v>
      </c>
      <c r="AM935" s="625">
        <f t="shared" si="2853"/>
        <v>0</v>
      </c>
    </row>
    <row r="936" spans="2:39">
      <c r="B936" s="324" t="s">
        <v>336</v>
      </c>
      <c r="C936" s="345"/>
      <c r="D936" s="309"/>
      <c r="E936" s="279"/>
      <c r="F936" s="279"/>
      <c r="G936" s="279"/>
      <c r="H936" s="279"/>
      <c r="I936" s="279"/>
      <c r="J936" s="279"/>
      <c r="K936" s="279"/>
      <c r="L936" s="279"/>
      <c r="M936" s="279"/>
      <c r="N936" s="279"/>
      <c r="O936" s="291"/>
      <c r="P936" s="340"/>
      <c r="Q936" s="340"/>
      <c r="R936" s="340"/>
      <c r="S936" s="514"/>
      <c r="T936" s="514"/>
      <c r="U936" s="514"/>
      <c r="V936" s="514"/>
      <c r="W936" s="340"/>
      <c r="X936" s="340"/>
      <c r="Y936" s="378">
        <f t="shared" ref="Y936:AL936" si="2855">Y394*Y930</f>
        <v>0</v>
      </c>
      <c r="Z936" s="378">
        <f t="shared" si="2855"/>
        <v>0</v>
      </c>
      <c r="AA936" s="378">
        <f t="shared" si="2855"/>
        <v>0</v>
      </c>
      <c r="AB936" s="378">
        <f t="shared" si="2855"/>
        <v>0</v>
      </c>
      <c r="AC936" s="378">
        <f t="shared" si="2855"/>
        <v>0</v>
      </c>
      <c r="AD936" s="378">
        <f t="shared" si="2855"/>
        <v>0</v>
      </c>
      <c r="AE936" s="378">
        <f t="shared" si="2855"/>
        <v>0</v>
      </c>
      <c r="AF936" s="378">
        <f t="shared" si="2855"/>
        <v>0</v>
      </c>
      <c r="AG936" s="378">
        <f t="shared" si="2855"/>
        <v>0</v>
      </c>
      <c r="AH936" s="378">
        <f t="shared" si="2855"/>
        <v>0</v>
      </c>
      <c r="AI936" s="378">
        <f t="shared" si="2855"/>
        <v>0</v>
      </c>
      <c r="AJ936" s="378">
        <f t="shared" si="2855"/>
        <v>0</v>
      </c>
      <c r="AK936" s="378">
        <f t="shared" si="2855"/>
        <v>0</v>
      </c>
      <c r="AL936" s="378">
        <f t="shared" si="2855"/>
        <v>0</v>
      </c>
      <c r="AM936" s="625">
        <f t="shared" si="2853"/>
        <v>0</v>
      </c>
    </row>
    <row r="937" spans="2:39">
      <c r="B937" s="324" t="s">
        <v>337</v>
      </c>
      <c r="C937" s="345"/>
      <c r="D937" s="309"/>
      <c r="E937" s="279"/>
      <c r="F937" s="279"/>
      <c r="G937" s="279"/>
      <c r="H937" s="279"/>
      <c r="I937" s="279"/>
      <c r="J937" s="279"/>
      <c r="K937" s="279"/>
      <c r="L937" s="279"/>
      <c r="M937" s="279"/>
      <c r="N937" s="279"/>
      <c r="O937" s="291"/>
      <c r="P937" s="340"/>
      <c r="Q937" s="340"/>
      <c r="R937" s="340"/>
      <c r="S937" s="514"/>
      <c r="T937" s="514"/>
      <c r="U937" s="514"/>
      <c r="V937" s="514"/>
      <c r="W937" s="340"/>
      <c r="X937" s="340"/>
      <c r="Y937" s="378">
        <f t="shared" ref="Y937:AL937" si="2856">Y577*Y930</f>
        <v>0</v>
      </c>
      <c r="Z937" s="378">
        <f t="shared" si="2856"/>
        <v>0</v>
      </c>
      <c r="AA937" s="378">
        <f t="shared" si="2856"/>
        <v>0</v>
      </c>
      <c r="AB937" s="378">
        <f t="shared" si="2856"/>
        <v>0</v>
      </c>
      <c r="AC937" s="378">
        <f t="shared" si="2856"/>
        <v>0</v>
      </c>
      <c r="AD937" s="378">
        <f t="shared" si="2856"/>
        <v>0</v>
      </c>
      <c r="AE937" s="378">
        <f t="shared" si="2856"/>
        <v>0</v>
      </c>
      <c r="AF937" s="378">
        <f t="shared" si="2856"/>
        <v>0</v>
      </c>
      <c r="AG937" s="378">
        <f t="shared" si="2856"/>
        <v>0</v>
      </c>
      <c r="AH937" s="378">
        <f t="shared" si="2856"/>
        <v>0</v>
      </c>
      <c r="AI937" s="378">
        <f t="shared" si="2856"/>
        <v>0</v>
      </c>
      <c r="AJ937" s="378">
        <f t="shared" si="2856"/>
        <v>0</v>
      </c>
      <c r="AK937" s="378">
        <f t="shared" si="2856"/>
        <v>0</v>
      </c>
      <c r="AL937" s="378">
        <f t="shared" si="2856"/>
        <v>0</v>
      </c>
      <c r="AM937" s="625">
        <f t="shared" si="2853"/>
        <v>0</v>
      </c>
    </row>
    <row r="938" spans="2:39">
      <c r="B938" s="324" t="s">
        <v>338</v>
      </c>
      <c r="C938" s="345"/>
      <c r="D938" s="309"/>
      <c r="E938" s="279"/>
      <c r="F938" s="279"/>
      <c r="G938" s="279"/>
      <c r="H938" s="279"/>
      <c r="I938" s="279"/>
      <c r="J938" s="279"/>
      <c r="K938" s="279"/>
      <c r="L938" s="279"/>
      <c r="M938" s="279"/>
      <c r="N938" s="279"/>
      <c r="O938" s="291"/>
      <c r="P938" s="340"/>
      <c r="Q938" s="340"/>
      <c r="R938" s="340"/>
      <c r="S938" s="514"/>
      <c r="T938" s="514"/>
      <c r="U938" s="514"/>
      <c r="V938" s="514"/>
      <c r="W938" s="340"/>
      <c r="X938" s="340"/>
      <c r="Y938" s="378">
        <f t="shared" ref="Y938:AL938" si="2857">Y760*Y930</f>
        <v>0</v>
      </c>
      <c r="Z938" s="378">
        <f t="shared" si="2857"/>
        <v>0</v>
      </c>
      <c r="AA938" s="378">
        <f t="shared" si="2857"/>
        <v>0</v>
      </c>
      <c r="AB938" s="378">
        <f t="shared" si="2857"/>
        <v>0</v>
      </c>
      <c r="AC938" s="378">
        <f t="shared" si="2857"/>
        <v>0</v>
      </c>
      <c r="AD938" s="378">
        <f t="shared" si="2857"/>
        <v>0</v>
      </c>
      <c r="AE938" s="378">
        <f t="shared" si="2857"/>
        <v>0</v>
      </c>
      <c r="AF938" s="378">
        <f t="shared" si="2857"/>
        <v>0</v>
      </c>
      <c r="AG938" s="378">
        <f t="shared" si="2857"/>
        <v>0</v>
      </c>
      <c r="AH938" s="378">
        <f t="shared" si="2857"/>
        <v>0</v>
      </c>
      <c r="AI938" s="378">
        <f t="shared" si="2857"/>
        <v>0</v>
      </c>
      <c r="AJ938" s="378">
        <f t="shared" si="2857"/>
        <v>0</v>
      </c>
      <c r="AK938" s="378">
        <f t="shared" si="2857"/>
        <v>0</v>
      </c>
      <c r="AL938" s="378">
        <f t="shared" si="2857"/>
        <v>0</v>
      </c>
      <c r="AM938" s="625">
        <f t="shared" si="2853"/>
        <v>0</v>
      </c>
    </row>
    <row r="939" spans="2:39">
      <c r="B939" s="324" t="s">
        <v>339</v>
      </c>
      <c r="C939" s="345"/>
      <c r="D939" s="309"/>
      <c r="E939" s="279"/>
      <c r="F939" s="279"/>
      <c r="G939" s="279"/>
      <c r="H939" s="279"/>
      <c r="I939" s="279"/>
      <c r="J939" s="279"/>
      <c r="K939" s="279"/>
      <c r="L939" s="279"/>
      <c r="M939" s="279"/>
      <c r="N939" s="279"/>
      <c r="O939" s="291"/>
      <c r="P939" s="340"/>
      <c r="Q939" s="340"/>
      <c r="R939" s="340"/>
      <c r="S939" s="514"/>
      <c r="T939" s="514"/>
      <c r="U939" s="514"/>
      <c r="V939" s="514"/>
      <c r="W939" s="340"/>
      <c r="X939" s="340"/>
      <c r="Y939" s="378">
        <f>Y927*Y930</f>
        <v>0</v>
      </c>
      <c r="Z939" s="378">
        <f t="shared" ref="Z939:AL939" si="2858">Z927*Z930</f>
        <v>0</v>
      </c>
      <c r="AA939" s="378">
        <f t="shared" si="2858"/>
        <v>0</v>
      </c>
      <c r="AB939" s="378">
        <f t="shared" si="2858"/>
        <v>0</v>
      </c>
      <c r="AC939" s="378">
        <f t="shared" si="2858"/>
        <v>0</v>
      </c>
      <c r="AD939" s="378">
        <f t="shared" si="2858"/>
        <v>0</v>
      </c>
      <c r="AE939" s="378">
        <f t="shared" si="2858"/>
        <v>0</v>
      </c>
      <c r="AF939" s="378">
        <f t="shared" si="2858"/>
        <v>0</v>
      </c>
      <c r="AG939" s="378">
        <f t="shared" si="2858"/>
        <v>0</v>
      </c>
      <c r="AH939" s="378">
        <f t="shared" si="2858"/>
        <v>0</v>
      </c>
      <c r="AI939" s="378">
        <f t="shared" si="2858"/>
        <v>0</v>
      </c>
      <c r="AJ939" s="378">
        <f t="shared" si="2858"/>
        <v>0</v>
      </c>
      <c r="AK939" s="378">
        <f t="shared" si="2858"/>
        <v>0</v>
      </c>
      <c r="AL939" s="378">
        <f t="shared" si="2858"/>
        <v>0</v>
      </c>
      <c r="AM939" s="625">
        <f t="shared" si="2853"/>
        <v>0</v>
      </c>
    </row>
    <row r="940" spans="2:39" ht="15.75">
      <c r="B940" s="349" t="s">
        <v>343</v>
      </c>
      <c r="C940" s="345"/>
      <c r="D940" s="336"/>
      <c r="E940" s="334"/>
      <c r="F940" s="334"/>
      <c r="G940" s="334"/>
      <c r="H940" s="334"/>
      <c r="I940" s="334"/>
      <c r="J940" s="334"/>
      <c r="K940" s="334"/>
      <c r="L940" s="334"/>
      <c r="M940" s="334"/>
      <c r="N940" s="334"/>
      <c r="O940" s="300"/>
      <c r="P940" s="376"/>
      <c r="Q940" s="376"/>
      <c r="R940" s="376"/>
      <c r="S940" s="760"/>
      <c r="T940" s="760"/>
      <c r="U940" s="760"/>
      <c r="V940" s="760"/>
      <c r="W940" s="376"/>
      <c r="X940" s="376"/>
      <c r="Y940" s="346">
        <f>SUM(Y931:Y939)</f>
        <v>0</v>
      </c>
      <c r="Z940" s="346">
        <f t="shared" ref="Z940:AE940" si="2859">SUM(Z931:Z939)</f>
        <v>0</v>
      </c>
      <c r="AA940" s="346">
        <f t="shared" si="2859"/>
        <v>0</v>
      </c>
      <c r="AB940" s="346">
        <f t="shared" si="2859"/>
        <v>0</v>
      </c>
      <c r="AC940" s="346">
        <f t="shared" si="2859"/>
        <v>0</v>
      </c>
      <c r="AD940" s="346">
        <f t="shared" si="2859"/>
        <v>0</v>
      </c>
      <c r="AE940" s="346">
        <f t="shared" si="2859"/>
        <v>0</v>
      </c>
      <c r="AF940" s="346">
        <f>SUM(AF931:AF939)</f>
        <v>0</v>
      </c>
      <c r="AG940" s="346">
        <f t="shared" ref="AG940:AL940" si="2860">SUM(AG931:AG939)</f>
        <v>0</v>
      </c>
      <c r="AH940" s="346">
        <f t="shared" si="2860"/>
        <v>0</v>
      </c>
      <c r="AI940" s="346">
        <f t="shared" si="2860"/>
        <v>0</v>
      </c>
      <c r="AJ940" s="346">
        <f t="shared" si="2860"/>
        <v>0</v>
      </c>
      <c r="AK940" s="346">
        <f t="shared" si="2860"/>
        <v>0</v>
      </c>
      <c r="AL940" s="346">
        <f t="shared" si="2860"/>
        <v>0</v>
      </c>
      <c r="AM940" s="407">
        <f>SUM(AM931:AM939)</f>
        <v>0</v>
      </c>
    </row>
    <row r="941" spans="2:39" ht="15.75">
      <c r="B941" s="349" t="s">
        <v>344</v>
      </c>
      <c r="C941" s="345"/>
      <c r="D941" s="350"/>
      <c r="E941" s="334"/>
      <c r="F941" s="334"/>
      <c r="G941" s="334"/>
      <c r="H941" s="334"/>
      <c r="I941" s="334"/>
      <c r="J941" s="334"/>
      <c r="K941" s="334"/>
      <c r="L941" s="334"/>
      <c r="M941" s="334"/>
      <c r="N941" s="334"/>
      <c r="O941" s="300"/>
      <c r="P941" s="376"/>
      <c r="Q941" s="376"/>
      <c r="R941" s="376"/>
      <c r="S941" s="760"/>
      <c r="T941" s="760"/>
      <c r="U941" s="760"/>
      <c r="V941" s="760"/>
      <c r="W941" s="376"/>
      <c r="X941" s="376"/>
      <c r="Y941" s="347">
        <f>Y928*Y930</f>
        <v>0</v>
      </c>
      <c r="Z941" s="347">
        <f t="shared" ref="Z941:AE941" si="2861">Z928*Z930</f>
        <v>0</v>
      </c>
      <c r="AA941" s="347">
        <f t="shared" si="2861"/>
        <v>0</v>
      </c>
      <c r="AB941" s="347">
        <f t="shared" si="2861"/>
        <v>0</v>
      </c>
      <c r="AC941" s="347">
        <f t="shared" si="2861"/>
        <v>0</v>
      </c>
      <c r="AD941" s="347">
        <f t="shared" si="2861"/>
        <v>0</v>
      </c>
      <c r="AE941" s="347">
        <f t="shared" si="2861"/>
        <v>0</v>
      </c>
      <c r="AF941" s="347">
        <f>AF928*AF930</f>
        <v>0</v>
      </c>
      <c r="AG941" s="347">
        <f t="shared" ref="AG941:AL941" si="2862">AG928*AG930</f>
        <v>0</v>
      </c>
      <c r="AH941" s="347">
        <f t="shared" si="2862"/>
        <v>0</v>
      </c>
      <c r="AI941" s="347">
        <f t="shared" si="2862"/>
        <v>0</v>
      </c>
      <c r="AJ941" s="347">
        <f t="shared" si="2862"/>
        <v>0</v>
      </c>
      <c r="AK941" s="347">
        <f t="shared" si="2862"/>
        <v>0</v>
      </c>
      <c r="AL941" s="347">
        <f t="shared" si="2862"/>
        <v>0</v>
      </c>
      <c r="AM941" s="407">
        <f>SUM(Y941:AL941)</f>
        <v>0</v>
      </c>
    </row>
    <row r="942" spans="2:39" ht="15.75">
      <c r="B942" s="349" t="s">
        <v>345</v>
      </c>
      <c r="C942" s="345"/>
      <c r="D942" s="350"/>
      <c r="E942" s="334"/>
      <c r="F942" s="334"/>
      <c r="G942" s="334"/>
      <c r="H942" s="334"/>
      <c r="I942" s="334"/>
      <c r="J942" s="334"/>
      <c r="K942" s="334"/>
      <c r="L942" s="334"/>
      <c r="M942" s="334"/>
      <c r="N942" s="334"/>
      <c r="O942" s="300"/>
      <c r="P942" s="376"/>
      <c r="Q942" s="376"/>
      <c r="R942" s="376"/>
      <c r="S942" s="761"/>
      <c r="T942" s="761"/>
      <c r="U942" s="761"/>
      <c r="V942" s="761"/>
      <c r="W942" s="376"/>
      <c r="X942" s="376"/>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76"/>
      <c r="Q943" s="376"/>
      <c r="R943" s="376"/>
      <c r="S943" s="761"/>
      <c r="T943" s="300"/>
      <c r="U943" s="761"/>
      <c r="V943" s="761"/>
      <c r="W943" s="376"/>
      <c r="X943" s="376"/>
      <c r="Y943" s="352"/>
      <c r="Z943" s="352"/>
      <c r="AA943" s="352"/>
      <c r="AB943" s="352"/>
      <c r="AC943" s="352"/>
      <c r="AD943" s="352"/>
      <c r="AE943" s="352"/>
      <c r="AF943" s="352"/>
      <c r="AG943" s="352"/>
      <c r="AH943" s="352"/>
      <c r="AI943" s="352"/>
      <c r="AJ943" s="352"/>
      <c r="AK943" s="352"/>
      <c r="AL943" s="352"/>
      <c r="AM943" s="337"/>
    </row>
    <row r="944" spans="2:39">
      <c r="B944" s="439" t="s">
        <v>340</v>
      </c>
      <c r="C944" s="364"/>
      <c r="D944" s="384"/>
      <c r="E944" s="384"/>
      <c r="F944" s="384"/>
      <c r="G944" s="384"/>
      <c r="H944" s="384"/>
      <c r="I944" s="384"/>
      <c r="J944" s="384"/>
      <c r="K944" s="384"/>
      <c r="L944" s="384"/>
      <c r="M944" s="384"/>
      <c r="N944" s="384"/>
      <c r="O944" s="383"/>
      <c r="P944" s="762"/>
      <c r="Q944" s="762"/>
      <c r="R944" s="762"/>
      <c r="S944" s="326"/>
      <c r="T944" s="763"/>
      <c r="U944" s="763"/>
      <c r="V944" s="762"/>
      <c r="W944" s="762"/>
      <c r="X944" s="763"/>
      <c r="Y944" s="326">
        <f>SUMPRODUCT(E770:E925,Y770:Y925)</f>
        <v>0</v>
      </c>
      <c r="Z944" s="326">
        <f>SUMPRODUCT(E770:E925,Z770:Z925)</f>
        <v>0</v>
      </c>
      <c r="AA944" s="326">
        <f t="shared" ref="AA944:AL944" si="2863">IF(AA768="kw",SUMPRODUCT($N$770:$N$925,$P$770:$P$925,AA770:AA925),SUMPRODUCT($E$770:$E$925,AA770:AA925))</f>
        <v>0</v>
      </c>
      <c r="AB944" s="326">
        <f t="shared" si="2863"/>
        <v>0</v>
      </c>
      <c r="AC944" s="326">
        <f t="shared" si="2863"/>
        <v>0</v>
      </c>
      <c r="AD944" s="326">
        <f t="shared" si="2863"/>
        <v>0</v>
      </c>
      <c r="AE944" s="326">
        <f t="shared" si="2863"/>
        <v>0</v>
      </c>
      <c r="AF944" s="326">
        <f t="shared" si="2863"/>
        <v>0</v>
      </c>
      <c r="AG944" s="326">
        <f t="shared" si="2863"/>
        <v>0</v>
      </c>
      <c r="AH944" s="326">
        <f t="shared" si="2863"/>
        <v>0</v>
      </c>
      <c r="AI944" s="326">
        <f t="shared" si="2863"/>
        <v>0</v>
      </c>
      <c r="AJ944" s="326">
        <f t="shared" si="2863"/>
        <v>0</v>
      </c>
      <c r="AK944" s="326">
        <f t="shared" si="2863"/>
        <v>0</v>
      </c>
      <c r="AL944" s="326">
        <f t="shared" si="2863"/>
        <v>0</v>
      </c>
      <c r="AM944" s="386"/>
    </row>
    <row r="945" spans="1:39" ht="18.75" customHeight="1">
      <c r="B945" s="368" t="s">
        <v>587</v>
      </c>
      <c r="C945" s="387"/>
      <c r="D945" s="388"/>
      <c r="E945" s="388"/>
      <c r="F945" s="388"/>
      <c r="G945" s="388"/>
      <c r="H945" s="388"/>
      <c r="I945" s="388"/>
      <c r="J945" s="388"/>
      <c r="K945" s="388"/>
      <c r="L945" s="388"/>
      <c r="M945" s="388"/>
      <c r="N945" s="388"/>
      <c r="O945" s="755"/>
      <c r="P945" s="755"/>
      <c r="Q945" s="755"/>
      <c r="R945" s="755"/>
      <c r="S945" s="764"/>
      <c r="T945" s="765"/>
      <c r="U945" s="755"/>
      <c r="V945" s="755"/>
      <c r="W945" s="755"/>
      <c r="X945" s="755"/>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6" t="s">
        <v>526</v>
      </c>
      <c r="E948" s="253"/>
      <c r="F948" s="586"/>
      <c r="G948" s="253"/>
      <c r="H948" s="253"/>
      <c r="I948" s="253"/>
      <c r="J948" s="253"/>
      <c r="K948" s="253"/>
      <c r="L948" s="253"/>
      <c r="M948" s="253"/>
      <c r="N948" s="253"/>
      <c r="O948" s="267"/>
      <c r="P948" s="255"/>
      <c r="Q948" s="255"/>
      <c r="R948" s="255"/>
      <c r="S948" s="255"/>
      <c r="T948" s="255"/>
      <c r="U948" s="255"/>
      <c r="V948" s="255"/>
      <c r="W948" s="255"/>
      <c r="X948" s="255"/>
      <c r="Y948" s="270"/>
      <c r="Z948" s="267"/>
      <c r="AA948" s="267"/>
      <c r="AB948" s="267"/>
      <c r="AC948" s="267"/>
      <c r="AD948" s="267"/>
      <c r="AE948" s="267"/>
      <c r="AF948" s="267"/>
      <c r="AG948" s="267"/>
      <c r="AH948" s="267"/>
      <c r="AI948" s="267"/>
      <c r="AJ948" s="267"/>
      <c r="AK948" s="267"/>
      <c r="AL948" s="267"/>
    </row>
    <row r="949" spans="1:39" ht="39.75" customHeight="1">
      <c r="B949" s="823" t="s">
        <v>211</v>
      </c>
      <c r="C949" s="825" t="s">
        <v>33</v>
      </c>
      <c r="D949" s="284" t="s">
        <v>422</v>
      </c>
      <c r="E949" s="827" t="s">
        <v>209</v>
      </c>
      <c r="F949" s="828"/>
      <c r="G949" s="828"/>
      <c r="H949" s="828"/>
      <c r="I949" s="828"/>
      <c r="J949" s="828"/>
      <c r="K949" s="828"/>
      <c r="L949" s="828"/>
      <c r="M949" s="829"/>
      <c r="N949" s="833" t="s">
        <v>213</v>
      </c>
      <c r="O949" s="284" t="s">
        <v>423</v>
      </c>
      <c r="P949" s="827" t="s">
        <v>212</v>
      </c>
      <c r="Q949" s="828"/>
      <c r="R949" s="828"/>
      <c r="S949" s="828"/>
      <c r="T949" s="828"/>
      <c r="U949" s="828"/>
      <c r="V949" s="828"/>
      <c r="W949" s="828"/>
      <c r="X949" s="829"/>
      <c r="Y949" s="830" t="s">
        <v>243</v>
      </c>
      <c r="Z949" s="831"/>
      <c r="AA949" s="831"/>
      <c r="AB949" s="831"/>
      <c r="AC949" s="831"/>
      <c r="AD949" s="831"/>
      <c r="AE949" s="831"/>
      <c r="AF949" s="831"/>
      <c r="AG949" s="831"/>
      <c r="AH949" s="831"/>
      <c r="AI949" s="831"/>
      <c r="AJ949" s="831"/>
      <c r="AK949" s="831"/>
      <c r="AL949" s="831"/>
      <c r="AM949" s="832"/>
    </row>
    <row r="950" spans="1:39" ht="65.25" customHeight="1">
      <c r="B950" s="824"/>
      <c r="C950" s="826"/>
      <c r="D950" s="285">
        <v>2020</v>
      </c>
      <c r="E950" s="285">
        <v>2021</v>
      </c>
      <c r="F950" s="285">
        <v>2022</v>
      </c>
      <c r="G950" s="285">
        <v>2023</v>
      </c>
      <c r="H950" s="285">
        <v>2024</v>
      </c>
      <c r="I950" s="285">
        <v>2025</v>
      </c>
      <c r="J950" s="285">
        <v>2026</v>
      </c>
      <c r="K950" s="285">
        <v>2027</v>
      </c>
      <c r="L950" s="285">
        <v>2028</v>
      </c>
      <c r="M950" s="285">
        <v>2029</v>
      </c>
      <c r="N950" s="834"/>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to 4,999 kW</v>
      </c>
      <c r="AB950" s="285" t="str">
        <f>'1.  LRAMVA Summary'!G52</f>
        <v>USL</v>
      </c>
      <c r="AC950" s="285" t="str">
        <f>'1.  LRAMVA Summary'!H52</f>
        <v>Sentinel Lighting</v>
      </c>
      <c r="AD950" s="285" t="str">
        <f>'1.  LRAMVA Summary'!I52</f>
        <v>Street Lighting</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0"/>
      <c r="B951" s="516" t="s">
        <v>504</v>
      </c>
      <c r="C951" s="289"/>
      <c r="D951" s="289"/>
      <c r="E951" s="289"/>
      <c r="F951" s="289"/>
      <c r="G951" s="289"/>
      <c r="H951" s="289"/>
      <c r="I951" s="289"/>
      <c r="J951" s="289"/>
      <c r="K951" s="289"/>
      <c r="L951" s="289"/>
      <c r="M951" s="289"/>
      <c r="N951" s="290"/>
      <c r="O951" s="290"/>
      <c r="P951" s="290"/>
      <c r="Q951" s="290"/>
      <c r="R951" s="290"/>
      <c r="S951" s="290"/>
      <c r="T951" s="290"/>
      <c r="U951" s="290"/>
      <c r="V951" s="290"/>
      <c r="W951" s="290"/>
      <c r="X951" s="290"/>
      <c r="Y951" s="291" t="str">
        <f>'1.  LRAMVA Summary'!D53</f>
        <v>kWh</v>
      </c>
      <c r="Z951" s="291" t="str">
        <f>'1.  LRAMVA Summary'!E53</f>
        <v>kWh</v>
      </c>
      <c r="AA951" s="291" t="str">
        <f>'1.  LRAMVA Summary'!F53</f>
        <v>kW</v>
      </c>
      <c r="AB951" s="291" t="str">
        <f>'1.  LRAMVA Summary'!G53</f>
        <v>kWh</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0"/>
      <c r="B952" s="502" t="s">
        <v>497</v>
      </c>
      <c r="C952" s="289"/>
      <c r="D952" s="289"/>
      <c r="E952" s="289"/>
      <c r="F952" s="289"/>
      <c r="G952" s="289"/>
      <c r="H952" s="289"/>
      <c r="I952" s="289"/>
      <c r="J952" s="289"/>
      <c r="K952" s="289"/>
      <c r="L952" s="289"/>
      <c r="M952" s="289"/>
      <c r="N952" s="290"/>
      <c r="O952" s="290"/>
      <c r="P952" s="290"/>
      <c r="Q952" s="290"/>
      <c r="R952" s="290"/>
      <c r="S952" s="290"/>
      <c r="T952" s="290"/>
      <c r="U952" s="290"/>
      <c r="V952" s="290"/>
      <c r="W952" s="290"/>
      <c r="X952" s="290"/>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0">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0"/>
      <c r="B954" s="294" t="s">
        <v>346</v>
      </c>
      <c r="C954" s="291" t="s">
        <v>163</v>
      </c>
      <c r="D954" s="295"/>
      <c r="E954" s="295"/>
      <c r="F954" s="295"/>
      <c r="G954" s="295"/>
      <c r="H954" s="295"/>
      <c r="I954" s="295"/>
      <c r="J954" s="295"/>
      <c r="K954" s="295"/>
      <c r="L954" s="295"/>
      <c r="M954" s="295"/>
      <c r="N954" s="466"/>
      <c r="O954" s="295"/>
      <c r="P954" s="295"/>
      <c r="Q954" s="295"/>
      <c r="R954" s="295"/>
      <c r="S954" s="295"/>
      <c r="T954" s="295"/>
      <c r="U954" s="295"/>
      <c r="V954" s="295"/>
      <c r="W954" s="295"/>
      <c r="X954" s="295"/>
      <c r="Y954" s="411">
        <f>Y953</f>
        <v>0</v>
      </c>
      <c r="Z954" s="411">
        <f t="shared" ref="Z954" si="2864">Z953</f>
        <v>0</v>
      </c>
      <c r="AA954" s="411">
        <f t="shared" ref="AA954" si="2865">AA953</f>
        <v>0</v>
      </c>
      <c r="AB954" s="411">
        <f t="shared" ref="AB954" si="2866">AB953</f>
        <v>0</v>
      </c>
      <c r="AC954" s="411">
        <f t="shared" ref="AC954" si="2867">AC953</f>
        <v>0</v>
      </c>
      <c r="AD954" s="411">
        <f t="shared" ref="AD954" si="2868">AD953</f>
        <v>0</v>
      </c>
      <c r="AE954" s="411">
        <f t="shared" ref="AE954" si="2869">AE953</f>
        <v>0</v>
      </c>
      <c r="AF954" s="411">
        <f t="shared" ref="AF954" si="2870">AF953</f>
        <v>0</v>
      </c>
      <c r="AG954" s="411">
        <f t="shared" ref="AG954" si="2871">AG953</f>
        <v>0</v>
      </c>
      <c r="AH954" s="411">
        <f t="shared" ref="AH954" si="2872">AH953</f>
        <v>0</v>
      </c>
      <c r="AI954" s="411">
        <f t="shared" ref="AI954" si="2873">AI953</f>
        <v>0</v>
      </c>
      <c r="AJ954" s="411">
        <f t="shared" ref="AJ954" si="2874">AJ953</f>
        <v>0</v>
      </c>
      <c r="AK954" s="411">
        <f t="shared" ref="AK954" si="2875">AK953</f>
        <v>0</v>
      </c>
      <c r="AL954" s="411">
        <f t="shared" ref="AL954" si="2876">AL953</f>
        <v>0</v>
      </c>
      <c r="AM954" s="297"/>
    </row>
    <row r="955" spans="1:39" ht="15" hidden="1" customHeight="1" outlineLevel="1">
      <c r="A955" s="530"/>
      <c r="B955" s="298"/>
      <c r="C955" s="299"/>
      <c r="D955" s="299"/>
      <c r="E955" s="299"/>
      <c r="F955" s="299"/>
      <c r="G955" s="299"/>
      <c r="H955" s="299"/>
      <c r="I955" s="299"/>
      <c r="J955" s="299"/>
      <c r="K955" s="299"/>
      <c r="L955" s="299"/>
      <c r="M955" s="299"/>
      <c r="N955" s="300"/>
      <c r="O955" s="757"/>
      <c r="P955" s="757"/>
      <c r="Q955" s="757"/>
      <c r="R955" s="757"/>
      <c r="S955" s="757"/>
      <c r="T955" s="757"/>
      <c r="U955" s="757"/>
      <c r="V955" s="757"/>
      <c r="W955" s="757"/>
      <c r="X955" s="757"/>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0">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0"/>
      <c r="B957" s="294" t="s">
        <v>346</v>
      </c>
      <c r="C957" s="291" t="s">
        <v>163</v>
      </c>
      <c r="D957" s="295"/>
      <c r="E957" s="295"/>
      <c r="F957" s="295"/>
      <c r="G957" s="295"/>
      <c r="H957" s="295"/>
      <c r="I957" s="295"/>
      <c r="J957" s="295"/>
      <c r="K957" s="295"/>
      <c r="L957" s="295"/>
      <c r="M957" s="295"/>
      <c r="N957" s="466"/>
      <c r="O957" s="295"/>
      <c r="P957" s="295"/>
      <c r="Q957" s="295"/>
      <c r="R957" s="295"/>
      <c r="S957" s="295"/>
      <c r="T957" s="295"/>
      <c r="U957" s="295"/>
      <c r="V957" s="295"/>
      <c r="W957" s="295"/>
      <c r="X957" s="295"/>
      <c r="Y957" s="411">
        <f>Y956</f>
        <v>0</v>
      </c>
      <c r="Z957" s="411">
        <f t="shared" ref="Z957" si="2877">Z956</f>
        <v>0</v>
      </c>
      <c r="AA957" s="411">
        <f t="shared" ref="AA957" si="2878">AA956</f>
        <v>0</v>
      </c>
      <c r="AB957" s="411">
        <f t="shared" ref="AB957" si="2879">AB956</f>
        <v>0</v>
      </c>
      <c r="AC957" s="411">
        <f t="shared" ref="AC957" si="2880">AC956</f>
        <v>0</v>
      </c>
      <c r="AD957" s="411">
        <f t="shared" ref="AD957" si="2881">AD956</f>
        <v>0</v>
      </c>
      <c r="AE957" s="411">
        <f t="shared" ref="AE957" si="2882">AE956</f>
        <v>0</v>
      </c>
      <c r="AF957" s="411">
        <f t="shared" ref="AF957" si="2883">AF956</f>
        <v>0</v>
      </c>
      <c r="AG957" s="411">
        <f t="shared" ref="AG957" si="2884">AG956</f>
        <v>0</v>
      </c>
      <c r="AH957" s="411">
        <f t="shared" ref="AH957" si="2885">AH956</f>
        <v>0</v>
      </c>
      <c r="AI957" s="411">
        <f t="shared" ref="AI957" si="2886">AI956</f>
        <v>0</v>
      </c>
      <c r="AJ957" s="411">
        <f t="shared" ref="AJ957" si="2887">AJ956</f>
        <v>0</v>
      </c>
      <c r="AK957" s="411">
        <f t="shared" ref="AK957" si="2888">AK956</f>
        <v>0</v>
      </c>
      <c r="AL957" s="411">
        <f t="shared" ref="AL957" si="2889">AL956</f>
        <v>0</v>
      </c>
      <c r="AM957" s="297"/>
    </row>
    <row r="958" spans="1:39" ht="15" hidden="1" customHeight="1" outlineLevel="1">
      <c r="A958" s="530"/>
      <c r="B958" s="298"/>
      <c r="C958" s="299"/>
      <c r="D958" s="304"/>
      <c r="E958" s="304"/>
      <c r="F958" s="304"/>
      <c r="G958" s="304"/>
      <c r="H958" s="304"/>
      <c r="I958" s="304"/>
      <c r="J958" s="304"/>
      <c r="K958" s="304"/>
      <c r="L958" s="304"/>
      <c r="M958" s="304"/>
      <c r="N958" s="300"/>
      <c r="O958" s="291"/>
      <c r="P958" s="291"/>
      <c r="Q958" s="291"/>
      <c r="R958" s="291"/>
      <c r="S958" s="291"/>
      <c r="T958" s="291"/>
      <c r="U958" s="291"/>
      <c r="V958" s="291"/>
      <c r="W958" s="291"/>
      <c r="X958" s="291"/>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0">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0"/>
      <c r="B960" s="294" t="s">
        <v>346</v>
      </c>
      <c r="C960" s="291" t="s">
        <v>163</v>
      </c>
      <c r="D960" s="295"/>
      <c r="E960" s="295"/>
      <c r="F960" s="295"/>
      <c r="G960" s="295"/>
      <c r="H960" s="295"/>
      <c r="I960" s="295"/>
      <c r="J960" s="295"/>
      <c r="K960" s="295"/>
      <c r="L960" s="295"/>
      <c r="M960" s="295"/>
      <c r="N960" s="466"/>
      <c r="O960" s="295"/>
      <c r="P960" s="295"/>
      <c r="Q960" s="295"/>
      <c r="R960" s="295"/>
      <c r="S960" s="295"/>
      <c r="T960" s="295"/>
      <c r="U960" s="295"/>
      <c r="V960" s="295"/>
      <c r="W960" s="295"/>
      <c r="X960" s="295"/>
      <c r="Y960" s="411">
        <f>Y959</f>
        <v>0</v>
      </c>
      <c r="Z960" s="411">
        <f t="shared" ref="Z960" si="2890">Z959</f>
        <v>0</v>
      </c>
      <c r="AA960" s="411">
        <f t="shared" ref="AA960" si="2891">AA959</f>
        <v>0</v>
      </c>
      <c r="AB960" s="411">
        <f t="shared" ref="AB960" si="2892">AB959</f>
        <v>0</v>
      </c>
      <c r="AC960" s="411">
        <f t="shared" ref="AC960" si="2893">AC959</f>
        <v>0</v>
      </c>
      <c r="AD960" s="411">
        <f t="shared" ref="AD960" si="2894">AD959</f>
        <v>0</v>
      </c>
      <c r="AE960" s="411">
        <f t="shared" ref="AE960" si="2895">AE959</f>
        <v>0</v>
      </c>
      <c r="AF960" s="411">
        <f t="shared" ref="AF960" si="2896">AF959</f>
        <v>0</v>
      </c>
      <c r="AG960" s="411">
        <f t="shared" ref="AG960" si="2897">AG959</f>
        <v>0</v>
      </c>
      <c r="AH960" s="411">
        <f t="shared" ref="AH960" si="2898">AH959</f>
        <v>0</v>
      </c>
      <c r="AI960" s="411">
        <f t="shared" ref="AI960" si="2899">AI959</f>
        <v>0</v>
      </c>
      <c r="AJ960" s="411">
        <f t="shared" ref="AJ960" si="2900">AJ959</f>
        <v>0</v>
      </c>
      <c r="AK960" s="411">
        <f t="shared" ref="AK960" si="2901">AK959</f>
        <v>0</v>
      </c>
      <c r="AL960" s="411">
        <f t="shared" ref="AL960" si="2902">AL959</f>
        <v>0</v>
      </c>
      <c r="AM960" s="297"/>
    </row>
    <row r="961" spans="1:39" ht="15" hidden="1" customHeight="1" outlineLevel="1">
      <c r="A961" s="530"/>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0">
        <v>4</v>
      </c>
      <c r="B962" s="518" t="s">
        <v>680</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0"/>
      <c r="B963" s="294" t="s">
        <v>346</v>
      </c>
      <c r="C963" s="291" t="s">
        <v>163</v>
      </c>
      <c r="D963" s="295"/>
      <c r="E963" s="295"/>
      <c r="F963" s="295"/>
      <c r="G963" s="295"/>
      <c r="H963" s="295"/>
      <c r="I963" s="295"/>
      <c r="J963" s="295"/>
      <c r="K963" s="295"/>
      <c r="L963" s="295"/>
      <c r="M963" s="295"/>
      <c r="N963" s="466"/>
      <c r="O963" s="295"/>
      <c r="P963" s="295"/>
      <c r="Q963" s="295"/>
      <c r="R963" s="295"/>
      <c r="S963" s="295"/>
      <c r="T963" s="295"/>
      <c r="U963" s="295"/>
      <c r="V963" s="295"/>
      <c r="W963" s="295"/>
      <c r="X963" s="295"/>
      <c r="Y963" s="411">
        <f>Y962</f>
        <v>0</v>
      </c>
      <c r="Z963" s="411">
        <f t="shared" ref="Z963" si="2903">Z962</f>
        <v>0</v>
      </c>
      <c r="AA963" s="411">
        <f t="shared" ref="AA963" si="2904">AA962</f>
        <v>0</v>
      </c>
      <c r="AB963" s="411">
        <f t="shared" ref="AB963" si="2905">AB962</f>
        <v>0</v>
      </c>
      <c r="AC963" s="411">
        <f t="shared" ref="AC963" si="2906">AC962</f>
        <v>0</v>
      </c>
      <c r="AD963" s="411">
        <f t="shared" ref="AD963" si="2907">AD962</f>
        <v>0</v>
      </c>
      <c r="AE963" s="411">
        <f t="shared" ref="AE963" si="2908">AE962</f>
        <v>0</v>
      </c>
      <c r="AF963" s="411">
        <f t="shared" ref="AF963" si="2909">AF962</f>
        <v>0</v>
      </c>
      <c r="AG963" s="411">
        <f t="shared" ref="AG963" si="2910">AG962</f>
        <v>0</v>
      </c>
      <c r="AH963" s="411">
        <f t="shared" ref="AH963" si="2911">AH962</f>
        <v>0</v>
      </c>
      <c r="AI963" s="411">
        <f t="shared" ref="AI963" si="2912">AI962</f>
        <v>0</v>
      </c>
      <c r="AJ963" s="411">
        <f t="shared" ref="AJ963" si="2913">AJ962</f>
        <v>0</v>
      </c>
      <c r="AK963" s="411">
        <f t="shared" ref="AK963" si="2914">AK962</f>
        <v>0</v>
      </c>
      <c r="AL963" s="411">
        <f t="shared" ref="AL963" si="2915">AL962</f>
        <v>0</v>
      </c>
      <c r="AM963" s="297"/>
    </row>
    <row r="964" spans="1:39" ht="15" hidden="1" customHeight="1" outlineLevel="1">
      <c r="A964" s="530"/>
      <c r="B964" s="294"/>
      <c r="C964" s="305"/>
      <c r="D964" s="304"/>
      <c r="E964" s="304"/>
      <c r="F964" s="304"/>
      <c r="G964" s="304"/>
      <c r="H964" s="304"/>
      <c r="I964" s="304"/>
      <c r="J964" s="304"/>
      <c r="K964" s="304"/>
      <c r="L964" s="304"/>
      <c r="M964" s="304"/>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0">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0"/>
      <c r="B966" s="294" t="s">
        <v>346</v>
      </c>
      <c r="C966" s="291" t="s">
        <v>163</v>
      </c>
      <c r="D966" s="295"/>
      <c r="E966" s="295"/>
      <c r="F966" s="295"/>
      <c r="G966" s="295"/>
      <c r="H966" s="295"/>
      <c r="I966" s="295"/>
      <c r="J966" s="295"/>
      <c r="K966" s="295"/>
      <c r="L966" s="295"/>
      <c r="M966" s="295"/>
      <c r="N966" s="466"/>
      <c r="O966" s="295"/>
      <c r="P966" s="295"/>
      <c r="Q966" s="295"/>
      <c r="R966" s="295"/>
      <c r="S966" s="295"/>
      <c r="T966" s="295"/>
      <c r="U966" s="295"/>
      <c r="V966" s="295"/>
      <c r="W966" s="295"/>
      <c r="X966" s="295"/>
      <c r="Y966" s="411">
        <f>Y965</f>
        <v>0</v>
      </c>
      <c r="Z966" s="411">
        <f t="shared" ref="Z966" si="2916">Z965</f>
        <v>0</v>
      </c>
      <c r="AA966" s="411">
        <f t="shared" ref="AA966" si="2917">AA965</f>
        <v>0</v>
      </c>
      <c r="AB966" s="411">
        <f t="shared" ref="AB966" si="2918">AB965</f>
        <v>0</v>
      </c>
      <c r="AC966" s="411">
        <f t="shared" ref="AC966" si="2919">AC965</f>
        <v>0</v>
      </c>
      <c r="AD966" s="411">
        <f t="shared" ref="AD966" si="2920">AD965</f>
        <v>0</v>
      </c>
      <c r="AE966" s="411">
        <f t="shared" ref="AE966" si="2921">AE965</f>
        <v>0</v>
      </c>
      <c r="AF966" s="411">
        <f t="shared" ref="AF966" si="2922">AF965</f>
        <v>0</v>
      </c>
      <c r="AG966" s="411">
        <f t="shared" ref="AG966" si="2923">AG965</f>
        <v>0</v>
      </c>
      <c r="AH966" s="411">
        <f t="shared" ref="AH966" si="2924">AH965</f>
        <v>0</v>
      </c>
      <c r="AI966" s="411">
        <f t="shared" ref="AI966" si="2925">AI965</f>
        <v>0</v>
      </c>
      <c r="AJ966" s="411">
        <f t="shared" ref="AJ966" si="2926">AJ965</f>
        <v>0</v>
      </c>
      <c r="AK966" s="411">
        <f t="shared" ref="AK966" si="2927">AK965</f>
        <v>0</v>
      </c>
      <c r="AL966" s="411">
        <f t="shared" ref="AL966" si="2928">AL965</f>
        <v>0</v>
      </c>
      <c r="AM966" s="297"/>
    </row>
    <row r="967" spans="1:39" ht="15" hidden="1" customHeight="1" outlineLevel="1">
      <c r="A967" s="530"/>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0"/>
      <c r="B968" s="319" t="s">
        <v>498</v>
      </c>
      <c r="C968" s="289"/>
      <c r="D968" s="289"/>
      <c r="E968" s="289"/>
      <c r="F968" s="289"/>
      <c r="G968" s="289"/>
      <c r="H968" s="289"/>
      <c r="I968" s="289"/>
      <c r="J968" s="289"/>
      <c r="K968" s="289"/>
      <c r="L968" s="289"/>
      <c r="M968" s="289"/>
      <c r="N968" s="290"/>
      <c r="O968" s="290"/>
      <c r="P968" s="290"/>
      <c r="Q968" s="290"/>
      <c r="R968" s="290"/>
      <c r="S968" s="290"/>
      <c r="T968" s="290"/>
      <c r="U968" s="290"/>
      <c r="V968" s="290"/>
      <c r="W968" s="290"/>
      <c r="X968" s="290"/>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0">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0"/>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9">Z969</f>
        <v>0</v>
      </c>
      <c r="AA970" s="411">
        <f t="shared" ref="AA970" si="2930">AA969</f>
        <v>0</v>
      </c>
      <c r="AB970" s="411">
        <f t="shared" ref="AB970" si="2931">AB969</f>
        <v>0</v>
      </c>
      <c r="AC970" s="411">
        <f t="shared" ref="AC970" si="2932">AC969</f>
        <v>0</v>
      </c>
      <c r="AD970" s="411">
        <f t="shared" ref="AD970" si="2933">AD969</f>
        <v>0</v>
      </c>
      <c r="AE970" s="411">
        <f t="shared" ref="AE970" si="2934">AE969</f>
        <v>0</v>
      </c>
      <c r="AF970" s="411">
        <f t="shared" ref="AF970" si="2935">AF969</f>
        <v>0</v>
      </c>
      <c r="AG970" s="411">
        <f t="shared" ref="AG970" si="2936">AG969</f>
        <v>0</v>
      </c>
      <c r="AH970" s="411">
        <f t="shared" ref="AH970" si="2937">AH969</f>
        <v>0</v>
      </c>
      <c r="AI970" s="411">
        <f t="shared" ref="AI970" si="2938">AI969</f>
        <v>0</v>
      </c>
      <c r="AJ970" s="411">
        <f t="shared" ref="AJ970" si="2939">AJ969</f>
        <v>0</v>
      </c>
      <c r="AK970" s="411">
        <f t="shared" ref="AK970" si="2940">AK969</f>
        <v>0</v>
      </c>
      <c r="AL970" s="411">
        <f t="shared" ref="AL970" si="2941">AL969</f>
        <v>0</v>
      </c>
      <c r="AM970" s="311"/>
    </row>
    <row r="971" spans="1:39" ht="15" hidden="1" customHeight="1" outlineLevel="1">
      <c r="A971" s="530"/>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0">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0"/>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2">Z972</f>
        <v>0</v>
      </c>
      <c r="AA973" s="411">
        <f t="shared" ref="AA973" si="2943">AA972</f>
        <v>0</v>
      </c>
      <c r="AB973" s="411">
        <f t="shared" ref="AB973" si="2944">AB972</f>
        <v>0</v>
      </c>
      <c r="AC973" s="411">
        <f t="shared" ref="AC973" si="2945">AC972</f>
        <v>0</v>
      </c>
      <c r="AD973" s="411">
        <f t="shared" ref="AD973" si="2946">AD972</f>
        <v>0</v>
      </c>
      <c r="AE973" s="411">
        <f t="shared" ref="AE973" si="2947">AE972</f>
        <v>0</v>
      </c>
      <c r="AF973" s="411">
        <f t="shared" ref="AF973" si="2948">AF972</f>
        <v>0</v>
      </c>
      <c r="AG973" s="411">
        <f t="shared" ref="AG973" si="2949">AG972</f>
        <v>0</v>
      </c>
      <c r="AH973" s="411">
        <f t="shared" ref="AH973" si="2950">AH972</f>
        <v>0</v>
      </c>
      <c r="AI973" s="411">
        <f t="shared" ref="AI973" si="2951">AI972</f>
        <v>0</v>
      </c>
      <c r="AJ973" s="411">
        <f t="shared" ref="AJ973" si="2952">AJ972</f>
        <v>0</v>
      </c>
      <c r="AK973" s="411">
        <f t="shared" ref="AK973" si="2953">AK972</f>
        <v>0</v>
      </c>
      <c r="AL973" s="411">
        <f t="shared" ref="AL973" si="2954">AL972</f>
        <v>0</v>
      </c>
      <c r="AM973" s="311"/>
    </row>
    <row r="974" spans="1:39" ht="15" hidden="1" customHeight="1" outlineLevel="1">
      <c r="A974" s="530"/>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0">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0"/>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5">Z975</f>
        <v>0</v>
      </c>
      <c r="AA976" s="411">
        <f t="shared" ref="AA976" si="2956">AA975</f>
        <v>0</v>
      </c>
      <c r="AB976" s="411">
        <f t="shared" ref="AB976" si="2957">AB975</f>
        <v>0</v>
      </c>
      <c r="AC976" s="411">
        <f t="shared" ref="AC976" si="2958">AC975</f>
        <v>0</v>
      </c>
      <c r="AD976" s="411">
        <f t="shared" ref="AD976" si="2959">AD975</f>
        <v>0</v>
      </c>
      <c r="AE976" s="411">
        <f t="shared" ref="AE976" si="2960">AE975</f>
        <v>0</v>
      </c>
      <c r="AF976" s="411">
        <f t="shared" ref="AF976" si="2961">AF975</f>
        <v>0</v>
      </c>
      <c r="AG976" s="411">
        <f t="shared" ref="AG976" si="2962">AG975</f>
        <v>0</v>
      </c>
      <c r="AH976" s="411">
        <f t="shared" ref="AH976" si="2963">AH975</f>
        <v>0</v>
      </c>
      <c r="AI976" s="411">
        <f t="shared" ref="AI976" si="2964">AI975</f>
        <v>0</v>
      </c>
      <c r="AJ976" s="411">
        <f t="shared" ref="AJ976" si="2965">AJ975</f>
        <v>0</v>
      </c>
      <c r="AK976" s="411">
        <f t="shared" ref="AK976" si="2966">AK975</f>
        <v>0</v>
      </c>
      <c r="AL976" s="411">
        <f t="shared" ref="AL976" si="2967">AL975</f>
        <v>0</v>
      </c>
      <c r="AM976" s="311"/>
    </row>
    <row r="977" spans="1:39" ht="15" hidden="1" customHeight="1" outlineLevel="1">
      <c r="A977" s="530"/>
      <c r="B977" s="314"/>
      <c r="C977" s="312"/>
      <c r="D977" s="316"/>
      <c r="E977" s="316"/>
      <c r="F977" s="316"/>
      <c r="G977" s="316"/>
      <c r="H977" s="316"/>
      <c r="I977" s="316"/>
      <c r="J977" s="316"/>
      <c r="K977" s="316"/>
      <c r="L977" s="316"/>
      <c r="M977" s="316"/>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0">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0"/>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8">Z978</f>
        <v>0</v>
      </c>
      <c r="AA979" s="411">
        <f t="shared" ref="AA979" si="2969">AA978</f>
        <v>0</v>
      </c>
      <c r="AB979" s="411">
        <f t="shared" ref="AB979" si="2970">AB978</f>
        <v>0</v>
      </c>
      <c r="AC979" s="411">
        <f t="shared" ref="AC979" si="2971">AC978</f>
        <v>0</v>
      </c>
      <c r="AD979" s="411">
        <f t="shared" ref="AD979" si="2972">AD978</f>
        <v>0</v>
      </c>
      <c r="AE979" s="411">
        <f t="shared" ref="AE979" si="2973">AE978</f>
        <v>0</v>
      </c>
      <c r="AF979" s="411">
        <f t="shared" ref="AF979" si="2974">AF978</f>
        <v>0</v>
      </c>
      <c r="AG979" s="411">
        <f t="shared" ref="AG979" si="2975">AG978</f>
        <v>0</v>
      </c>
      <c r="AH979" s="411">
        <f t="shared" ref="AH979" si="2976">AH978</f>
        <v>0</v>
      </c>
      <c r="AI979" s="411">
        <f t="shared" ref="AI979" si="2977">AI978</f>
        <v>0</v>
      </c>
      <c r="AJ979" s="411">
        <f t="shared" ref="AJ979" si="2978">AJ978</f>
        <v>0</v>
      </c>
      <c r="AK979" s="411">
        <f t="shared" ref="AK979" si="2979">AK978</f>
        <v>0</v>
      </c>
      <c r="AL979" s="411">
        <f t="shared" ref="AL979" si="2980">AL978</f>
        <v>0</v>
      </c>
      <c r="AM979" s="311"/>
    </row>
    <row r="980" spans="1:39" ht="15" hidden="1" customHeight="1" outlineLevel="1">
      <c r="A980" s="530"/>
      <c r="B980" s="314"/>
      <c r="C980" s="312"/>
      <c r="D980" s="316"/>
      <c r="E980" s="316"/>
      <c r="F980" s="316"/>
      <c r="G980" s="316"/>
      <c r="H980" s="316"/>
      <c r="I980" s="316"/>
      <c r="J980" s="316"/>
      <c r="K980" s="316"/>
      <c r="L980" s="316"/>
      <c r="M980" s="316"/>
      <c r="N980" s="291"/>
      <c r="O980" s="291"/>
      <c r="P980" s="291"/>
      <c r="Q980" s="291"/>
      <c r="R980" s="291"/>
      <c r="S980" s="291"/>
      <c r="T980" s="291"/>
      <c r="U980" s="291"/>
      <c r="V980" s="291"/>
      <c r="W980" s="291"/>
      <c r="X980" s="291"/>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0">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0"/>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1">Z981</f>
        <v>0</v>
      </c>
      <c r="AA982" s="411">
        <f t="shared" ref="AA982" si="2982">AA981</f>
        <v>0</v>
      </c>
      <c r="AB982" s="411">
        <f t="shared" ref="AB982" si="2983">AB981</f>
        <v>0</v>
      </c>
      <c r="AC982" s="411">
        <f t="shared" ref="AC982" si="2984">AC981</f>
        <v>0</v>
      </c>
      <c r="AD982" s="411">
        <f t="shared" ref="AD982" si="2985">AD981</f>
        <v>0</v>
      </c>
      <c r="AE982" s="411">
        <f t="shared" ref="AE982" si="2986">AE981</f>
        <v>0</v>
      </c>
      <c r="AF982" s="411">
        <f t="shared" ref="AF982" si="2987">AF981</f>
        <v>0</v>
      </c>
      <c r="AG982" s="411">
        <f t="shared" ref="AG982" si="2988">AG981</f>
        <v>0</v>
      </c>
      <c r="AH982" s="411">
        <f t="shared" ref="AH982" si="2989">AH981</f>
        <v>0</v>
      </c>
      <c r="AI982" s="411">
        <f t="shared" ref="AI982" si="2990">AI981</f>
        <v>0</v>
      </c>
      <c r="AJ982" s="411">
        <f t="shared" ref="AJ982" si="2991">AJ981</f>
        <v>0</v>
      </c>
      <c r="AK982" s="411">
        <f t="shared" ref="AK982" si="2992">AK981</f>
        <v>0</v>
      </c>
      <c r="AL982" s="411">
        <f t="shared" ref="AL982" si="2993">AL981</f>
        <v>0</v>
      </c>
      <c r="AM982" s="311"/>
    </row>
    <row r="983" spans="1:39" ht="15" hidden="1" customHeight="1" outlineLevel="1">
      <c r="A983" s="530"/>
      <c r="B983" s="314"/>
      <c r="C983" s="312"/>
      <c r="D983" s="316"/>
      <c r="E983" s="316"/>
      <c r="F983" s="316"/>
      <c r="G983" s="316"/>
      <c r="H983" s="316"/>
      <c r="I983" s="316"/>
      <c r="J983" s="316"/>
      <c r="K983" s="316"/>
      <c r="L983" s="316"/>
      <c r="M983" s="316"/>
      <c r="N983" s="291"/>
      <c r="O983" s="291"/>
      <c r="P983" s="291"/>
      <c r="Q983" s="291"/>
      <c r="R983" s="291"/>
      <c r="S983" s="291"/>
      <c r="T983" s="291"/>
      <c r="U983" s="291"/>
      <c r="V983" s="291"/>
      <c r="W983" s="291"/>
      <c r="X983" s="291"/>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0"/>
      <c r="B984" s="288" t="s">
        <v>10</v>
      </c>
      <c r="C984" s="289"/>
      <c r="D984" s="289"/>
      <c r="E984" s="289"/>
      <c r="F984" s="289"/>
      <c r="G984" s="289"/>
      <c r="H984" s="289"/>
      <c r="I984" s="289"/>
      <c r="J984" s="289"/>
      <c r="K984" s="289"/>
      <c r="L984" s="289"/>
      <c r="M984" s="289"/>
      <c r="N984" s="290"/>
      <c r="O984" s="290"/>
      <c r="P984" s="290"/>
      <c r="Q984" s="290"/>
      <c r="R984" s="290"/>
      <c r="S984" s="290"/>
      <c r="T984" s="290"/>
      <c r="U984" s="290"/>
      <c r="V984" s="290"/>
      <c r="W984" s="290"/>
      <c r="X984" s="290"/>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0">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0"/>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4">Z985</f>
        <v>0</v>
      </c>
      <c r="AA986" s="411">
        <f t="shared" ref="AA986" si="2995">AA985</f>
        <v>0</v>
      </c>
      <c r="AB986" s="411">
        <f t="shared" ref="AB986" si="2996">AB985</f>
        <v>0</v>
      </c>
      <c r="AC986" s="411">
        <f t="shared" ref="AC986" si="2997">AC985</f>
        <v>0</v>
      </c>
      <c r="AD986" s="411">
        <f t="shared" ref="AD986" si="2998">AD985</f>
        <v>0</v>
      </c>
      <c r="AE986" s="411">
        <f t="shared" ref="AE986" si="2999">AE985</f>
        <v>0</v>
      </c>
      <c r="AF986" s="411">
        <f t="shared" ref="AF986" si="3000">AF985</f>
        <v>0</v>
      </c>
      <c r="AG986" s="411">
        <f t="shared" ref="AG986" si="3001">AG985</f>
        <v>0</v>
      </c>
      <c r="AH986" s="411">
        <f t="shared" ref="AH986" si="3002">AH985</f>
        <v>0</v>
      </c>
      <c r="AI986" s="411">
        <f t="shared" ref="AI986" si="3003">AI985</f>
        <v>0</v>
      </c>
      <c r="AJ986" s="411">
        <f t="shared" ref="AJ986" si="3004">AJ985</f>
        <v>0</v>
      </c>
      <c r="AK986" s="411">
        <f t="shared" ref="AK986" si="3005">AK985</f>
        <v>0</v>
      </c>
      <c r="AL986" s="411">
        <f t="shared" ref="AL986" si="3006">AL985</f>
        <v>0</v>
      </c>
      <c r="AM986" s="297"/>
    </row>
    <row r="987" spans="1:39" ht="15" hidden="1" customHeight="1" outlineLevel="1">
      <c r="A987" s="530"/>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3"/>
      <c r="AA987" s="423"/>
      <c r="AB987" s="423"/>
      <c r="AC987" s="423"/>
      <c r="AD987" s="423"/>
      <c r="AE987" s="423"/>
      <c r="AF987" s="423"/>
      <c r="AG987" s="423"/>
      <c r="AH987" s="423"/>
      <c r="AI987" s="423"/>
      <c r="AJ987" s="423"/>
      <c r="AK987" s="423"/>
      <c r="AL987" s="423"/>
      <c r="AM987" s="306"/>
    </row>
    <row r="988" spans="1:39" ht="28.5" hidden="1" customHeight="1" outlineLevel="1">
      <c r="A988" s="530">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0"/>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7">Z988</f>
        <v>0</v>
      </c>
      <c r="AA989" s="411">
        <f t="shared" ref="AA989" si="3008">AA988</f>
        <v>0</v>
      </c>
      <c r="AB989" s="411">
        <f t="shared" ref="AB989" si="3009">AB988</f>
        <v>0</v>
      </c>
      <c r="AC989" s="411">
        <f t="shared" ref="AC989" si="3010">AC988</f>
        <v>0</v>
      </c>
      <c r="AD989" s="411">
        <f t="shared" ref="AD989" si="3011">AD988</f>
        <v>0</v>
      </c>
      <c r="AE989" s="411">
        <f t="shared" ref="AE989" si="3012">AE988</f>
        <v>0</v>
      </c>
      <c r="AF989" s="411">
        <f t="shared" ref="AF989" si="3013">AF988</f>
        <v>0</v>
      </c>
      <c r="AG989" s="411">
        <f t="shared" ref="AG989" si="3014">AG988</f>
        <v>0</v>
      </c>
      <c r="AH989" s="411">
        <f t="shared" ref="AH989" si="3015">AH988</f>
        <v>0</v>
      </c>
      <c r="AI989" s="411">
        <f t="shared" ref="AI989" si="3016">AI988</f>
        <v>0</v>
      </c>
      <c r="AJ989" s="411">
        <f t="shared" ref="AJ989" si="3017">AJ988</f>
        <v>0</v>
      </c>
      <c r="AK989" s="411">
        <f t="shared" ref="AK989" si="3018">AK988</f>
        <v>0</v>
      </c>
      <c r="AL989" s="411">
        <f t="shared" ref="AL989" si="3019">AL988</f>
        <v>0</v>
      </c>
      <c r="AM989" s="297"/>
    </row>
    <row r="990" spans="1:39" ht="15" hidden="1" customHeight="1" outlineLevel="1">
      <c r="A990" s="530"/>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0">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0"/>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0">Z991</f>
        <v>0</v>
      </c>
      <c r="AA992" s="411">
        <f t="shared" ref="AA992" si="3021">AA991</f>
        <v>0</v>
      </c>
      <c r="AB992" s="411">
        <f t="shared" ref="AB992" si="3022">AB991</f>
        <v>0</v>
      </c>
      <c r="AC992" s="411">
        <f t="shared" ref="AC992" si="3023">AC991</f>
        <v>0</v>
      </c>
      <c r="AD992" s="411">
        <f t="shared" ref="AD992" si="3024">AD991</f>
        <v>0</v>
      </c>
      <c r="AE992" s="411">
        <f t="shared" ref="AE992" si="3025">AE991</f>
        <v>0</v>
      </c>
      <c r="AF992" s="411">
        <f t="shared" ref="AF992" si="3026">AF991</f>
        <v>0</v>
      </c>
      <c r="AG992" s="411">
        <f t="shared" ref="AG992" si="3027">AG991</f>
        <v>0</v>
      </c>
      <c r="AH992" s="411">
        <f t="shared" ref="AH992" si="3028">AH991</f>
        <v>0</v>
      </c>
      <c r="AI992" s="411">
        <f t="shared" ref="AI992" si="3029">AI991</f>
        <v>0</v>
      </c>
      <c r="AJ992" s="411">
        <f t="shared" ref="AJ992" si="3030">AJ991</f>
        <v>0</v>
      </c>
      <c r="AK992" s="411">
        <f t="shared" ref="AK992" si="3031">AK991</f>
        <v>0</v>
      </c>
      <c r="AL992" s="411">
        <f t="shared" ref="AL992" si="3032">AL991</f>
        <v>0</v>
      </c>
      <c r="AM992" s="306"/>
    </row>
    <row r="993" spans="1:40" ht="15" hidden="1" customHeight="1" outlineLevel="1">
      <c r="A993" s="530"/>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0"/>
      <c r="B994" s="288" t="s">
        <v>107</v>
      </c>
      <c r="C994" s="289"/>
      <c r="D994" s="290"/>
      <c r="E994" s="290"/>
      <c r="F994" s="290"/>
      <c r="G994" s="290"/>
      <c r="H994" s="290"/>
      <c r="I994" s="290"/>
      <c r="J994" s="290"/>
      <c r="K994" s="290"/>
      <c r="L994" s="290"/>
      <c r="M994" s="290"/>
      <c r="N994" s="290"/>
      <c r="O994" s="290"/>
      <c r="P994" s="290"/>
      <c r="Q994" s="290"/>
      <c r="R994" s="290"/>
      <c r="S994" s="290"/>
      <c r="T994" s="290"/>
      <c r="U994" s="290"/>
      <c r="V994" s="290"/>
      <c r="W994" s="290"/>
      <c r="X994" s="290"/>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0">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0"/>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3">Z995</f>
        <v>0</v>
      </c>
      <c r="AA996" s="411">
        <f t="shared" ref="AA996" si="3034">AA995</f>
        <v>0</v>
      </c>
      <c r="AB996" s="411">
        <f t="shared" ref="AB996" si="3035">AB995</f>
        <v>0</v>
      </c>
      <c r="AC996" s="411">
        <f t="shared" ref="AC996" si="3036">AC995</f>
        <v>0</v>
      </c>
      <c r="AD996" s="411">
        <f t="shared" ref="AD996" si="3037">AD995</f>
        <v>0</v>
      </c>
      <c r="AE996" s="411">
        <f t="shared" ref="AE996" si="3038">AE995</f>
        <v>0</v>
      </c>
      <c r="AF996" s="411">
        <f t="shared" ref="AF996" si="3039">AF995</f>
        <v>0</v>
      </c>
      <c r="AG996" s="411">
        <f t="shared" ref="AG996" si="3040">AG995</f>
        <v>0</v>
      </c>
      <c r="AH996" s="411">
        <f t="shared" ref="AH996" si="3041">AH995</f>
        <v>0</v>
      </c>
      <c r="AI996" s="411">
        <f t="shared" ref="AI996" si="3042">AI995</f>
        <v>0</v>
      </c>
      <c r="AJ996" s="411">
        <f t="shared" ref="AJ996" si="3043">AJ995</f>
        <v>0</v>
      </c>
      <c r="AK996" s="411">
        <f t="shared" ref="AK996" si="3044">AK995</f>
        <v>0</v>
      </c>
      <c r="AL996" s="411">
        <f t="shared" ref="AL996" si="3045">AL995</f>
        <v>0</v>
      </c>
      <c r="AM996" s="297"/>
    </row>
    <row r="997" spans="1:40" ht="15" hidden="1" customHeight="1" outlineLevel="1">
      <c r="A997" s="530"/>
      <c r="B997" s="315"/>
      <c r="C997" s="305"/>
      <c r="D997" s="291"/>
      <c r="E997" s="291"/>
      <c r="F997" s="291"/>
      <c r="G997" s="291"/>
      <c r="H997" s="291"/>
      <c r="I997" s="291"/>
      <c r="J997" s="291"/>
      <c r="K997" s="291"/>
      <c r="L997" s="291"/>
      <c r="M997" s="291"/>
      <c r="N997" s="466"/>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6"/>
    </row>
    <row r="998" spans="1:40" s="309" customFormat="1" ht="15.75" hidden="1" outlineLevel="1">
      <c r="A998" s="530"/>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5"/>
      <c r="AN998" s="627"/>
    </row>
    <row r="999" spans="1:40" hidden="1" outlineLevel="1">
      <c r="A999" s="530">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8">
        <f>SUM(Y999:AL999)</f>
        <v>0</v>
      </c>
      <c r="AN999" s="626"/>
    </row>
    <row r="1000" spans="1:40" hidden="1" outlineLevel="1">
      <c r="A1000" s="530"/>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6">AA999</f>
        <v>0</v>
      </c>
      <c r="AB1000" s="411">
        <f t="shared" si="3046"/>
        <v>0</v>
      </c>
      <c r="AC1000" s="411">
        <f t="shared" si="3046"/>
        <v>0</v>
      </c>
      <c r="AD1000" s="411">
        <f>AD999</f>
        <v>0</v>
      </c>
      <c r="AE1000" s="411">
        <f t="shared" si="3046"/>
        <v>0</v>
      </c>
      <c r="AF1000" s="411">
        <f t="shared" si="3046"/>
        <v>0</v>
      </c>
      <c r="AG1000" s="411">
        <f t="shared" si="3046"/>
        <v>0</v>
      </c>
      <c r="AH1000" s="411">
        <f t="shared" si="3046"/>
        <v>0</v>
      </c>
      <c r="AI1000" s="411">
        <f t="shared" si="3046"/>
        <v>0</v>
      </c>
      <c r="AJ1000" s="411">
        <f t="shared" si="3046"/>
        <v>0</v>
      </c>
      <c r="AK1000" s="411">
        <f t="shared" si="3046"/>
        <v>0</v>
      </c>
      <c r="AL1000" s="411">
        <f t="shared" si="3046"/>
        <v>0</v>
      </c>
      <c r="AM1000" s="297"/>
    </row>
    <row r="1001" spans="1:40" hidden="1" outlineLevel="1">
      <c r="A1001" s="530"/>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0">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0"/>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7">Z1002</f>
        <v>0</v>
      </c>
      <c r="AA1003" s="411">
        <f t="shared" si="3047"/>
        <v>0</v>
      </c>
      <c r="AB1003" s="411">
        <f t="shared" si="3047"/>
        <v>0</v>
      </c>
      <c r="AC1003" s="411">
        <f t="shared" si="3047"/>
        <v>0</v>
      </c>
      <c r="AD1003" s="411">
        <f t="shared" si="3047"/>
        <v>0</v>
      </c>
      <c r="AE1003" s="411">
        <f t="shared" si="3047"/>
        <v>0</v>
      </c>
      <c r="AF1003" s="411">
        <f t="shared" si="3047"/>
        <v>0</v>
      </c>
      <c r="AG1003" s="411">
        <f t="shared" si="3047"/>
        <v>0</v>
      </c>
      <c r="AH1003" s="411">
        <f t="shared" si="3047"/>
        <v>0</v>
      </c>
      <c r="AI1003" s="411">
        <f t="shared" si="3047"/>
        <v>0</v>
      </c>
      <c r="AJ1003" s="411">
        <f t="shared" si="3047"/>
        <v>0</v>
      </c>
      <c r="AK1003" s="411">
        <f t="shared" si="3047"/>
        <v>0</v>
      </c>
      <c r="AL1003" s="411">
        <f>AL1002</f>
        <v>0</v>
      </c>
      <c r="AM1003" s="297"/>
    </row>
    <row r="1004" spans="1:40" s="283" customFormat="1" hidden="1" outlineLevel="1">
      <c r="A1004" s="530"/>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0"/>
      <c r="B1005" s="517" t="s">
        <v>496</v>
      </c>
      <c r="C1005" s="320"/>
      <c r="D1005" s="290"/>
      <c r="E1005" s="289"/>
      <c r="F1005" s="289"/>
      <c r="G1005" s="289"/>
      <c r="H1005" s="289"/>
      <c r="I1005" s="289"/>
      <c r="J1005" s="289"/>
      <c r="K1005" s="289"/>
      <c r="L1005" s="289"/>
      <c r="M1005" s="289"/>
      <c r="N1005" s="290"/>
      <c r="O1005" s="290"/>
      <c r="P1005" s="290"/>
      <c r="Q1005" s="290"/>
      <c r="R1005" s="290"/>
      <c r="S1005" s="290"/>
      <c r="T1005" s="290"/>
      <c r="U1005" s="290"/>
      <c r="V1005" s="290"/>
      <c r="W1005" s="290"/>
      <c r="X1005" s="290"/>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0">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0"/>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8">Z1006</f>
        <v>0</v>
      </c>
      <c r="AA1007" s="411">
        <f t="shared" si="3048"/>
        <v>0</v>
      </c>
      <c r="AB1007" s="411">
        <f t="shared" si="3048"/>
        <v>0</v>
      </c>
      <c r="AC1007" s="411">
        <f t="shared" si="3048"/>
        <v>0</v>
      </c>
      <c r="AD1007" s="411">
        <f t="shared" si="3048"/>
        <v>0</v>
      </c>
      <c r="AE1007" s="411">
        <f t="shared" si="3048"/>
        <v>0</v>
      </c>
      <c r="AF1007" s="411">
        <f t="shared" si="3048"/>
        <v>0</v>
      </c>
      <c r="AG1007" s="411">
        <f t="shared" si="3048"/>
        <v>0</v>
      </c>
      <c r="AH1007" s="411">
        <f t="shared" si="3048"/>
        <v>0</v>
      </c>
      <c r="AI1007" s="411">
        <f t="shared" si="3048"/>
        <v>0</v>
      </c>
      <c r="AJ1007" s="411">
        <f t="shared" si="3048"/>
        <v>0</v>
      </c>
      <c r="AK1007" s="411">
        <f t="shared" si="3048"/>
        <v>0</v>
      </c>
      <c r="AL1007" s="411">
        <f t="shared" si="3048"/>
        <v>0</v>
      </c>
      <c r="AM1007" s="306"/>
    </row>
    <row r="1008" spans="1:40" hidden="1" outlineLevel="1">
      <c r="A1008" s="530"/>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0">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0"/>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9">Z1009</f>
        <v>0</v>
      </c>
      <c r="AA1010" s="411">
        <f t="shared" si="3049"/>
        <v>0</v>
      </c>
      <c r="AB1010" s="411">
        <f t="shared" si="3049"/>
        <v>0</v>
      </c>
      <c r="AC1010" s="411">
        <f t="shared" si="3049"/>
        <v>0</v>
      </c>
      <c r="AD1010" s="411">
        <f t="shared" si="3049"/>
        <v>0</v>
      </c>
      <c r="AE1010" s="411">
        <f t="shared" si="3049"/>
        <v>0</v>
      </c>
      <c r="AF1010" s="411">
        <f t="shared" si="3049"/>
        <v>0</v>
      </c>
      <c r="AG1010" s="411">
        <f t="shared" si="3049"/>
        <v>0</v>
      </c>
      <c r="AH1010" s="411">
        <f t="shared" si="3049"/>
        <v>0</v>
      </c>
      <c r="AI1010" s="411">
        <f t="shared" si="3049"/>
        <v>0</v>
      </c>
      <c r="AJ1010" s="411">
        <f t="shared" si="3049"/>
        <v>0</v>
      </c>
      <c r="AK1010" s="411">
        <f t="shared" si="3049"/>
        <v>0</v>
      </c>
      <c r="AL1010" s="411">
        <f t="shared" si="3049"/>
        <v>0</v>
      </c>
      <c r="AM1010" s="306"/>
    </row>
    <row r="1011" spans="1:39" hidden="1" outlineLevel="1">
      <c r="A1011" s="530"/>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0">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0"/>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0">Z1012</f>
        <v>0</v>
      </c>
      <c r="AA1013" s="411">
        <f t="shared" si="3050"/>
        <v>0</v>
      </c>
      <c r="AB1013" s="411">
        <f t="shared" si="3050"/>
        <v>0</v>
      </c>
      <c r="AC1013" s="411">
        <f t="shared" si="3050"/>
        <v>0</v>
      </c>
      <c r="AD1013" s="411">
        <f t="shared" si="3050"/>
        <v>0</v>
      </c>
      <c r="AE1013" s="411">
        <f t="shared" si="3050"/>
        <v>0</v>
      </c>
      <c r="AF1013" s="411">
        <f t="shared" si="3050"/>
        <v>0</v>
      </c>
      <c r="AG1013" s="411">
        <f t="shared" si="3050"/>
        <v>0</v>
      </c>
      <c r="AH1013" s="411">
        <f t="shared" si="3050"/>
        <v>0</v>
      </c>
      <c r="AI1013" s="411">
        <f t="shared" si="3050"/>
        <v>0</v>
      </c>
      <c r="AJ1013" s="411">
        <f t="shared" si="3050"/>
        <v>0</v>
      </c>
      <c r="AK1013" s="411">
        <f t="shared" si="3050"/>
        <v>0</v>
      </c>
      <c r="AL1013" s="411">
        <f t="shared" si="3050"/>
        <v>0</v>
      </c>
      <c r="AM1013" s="297"/>
    </row>
    <row r="1014" spans="1:39" hidden="1" outlineLevel="1">
      <c r="A1014" s="530"/>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0">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0"/>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1">Y1015</f>
        <v>0</v>
      </c>
      <c r="Z1016" s="411">
        <f t="shared" si="3051"/>
        <v>0</v>
      </c>
      <c r="AA1016" s="411">
        <f t="shared" si="3051"/>
        <v>0</v>
      </c>
      <c r="AB1016" s="411">
        <f t="shared" si="3051"/>
        <v>0</v>
      </c>
      <c r="AC1016" s="411">
        <f t="shared" si="3051"/>
        <v>0</v>
      </c>
      <c r="AD1016" s="411">
        <f t="shared" si="3051"/>
        <v>0</v>
      </c>
      <c r="AE1016" s="411">
        <f t="shared" si="3051"/>
        <v>0</v>
      </c>
      <c r="AF1016" s="411">
        <f t="shared" si="3051"/>
        <v>0</v>
      </c>
      <c r="AG1016" s="411">
        <f t="shared" si="3051"/>
        <v>0</v>
      </c>
      <c r="AH1016" s="411">
        <f t="shared" si="3051"/>
        <v>0</v>
      </c>
      <c r="AI1016" s="411">
        <f t="shared" si="3051"/>
        <v>0</v>
      </c>
      <c r="AJ1016" s="411">
        <f t="shared" si="3051"/>
        <v>0</v>
      </c>
      <c r="AK1016" s="411">
        <f t="shared" si="3051"/>
        <v>0</v>
      </c>
      <c r="AL1016" s="411">
        <f t="shared" si="3051"/>
        <v>0</v>
      </c>
      <c r="AM1016" s="306"/>
    </row>
    <row r="1017" spans="1:39" ht="15.75" hidden="1" outlineLevel="1">
      <c r="A1017" s="530"/>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0"/>
      <c r="B1018" s="516"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0"/>
      <c r="B1019" s="502"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0">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0"/>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2">Z1020</f>
        <v>0</v>
      </c>
      <c r="AA1021" s="411">
        <f t="shared" ref="AA1021" si="3053">AA1020</f>
        <v>0</v>
      </c>
      <c r="AB1021" s="411">
        <f t="shared" ref="AB1021" si="3054">AB1020</f>
        <v>0</v>
      </c>
      <c r="AC1021" s="411">
        <f t="shared" ref="AC1021" si="3055">AC1020</f>
        <v>0</v>
      </c>
      <c r="AD1021" s="411">
        <f t="shared" ref="AD1021" si="3056">AD1020</f>
        <v>0</v>
      </c>
      <c r="AE1021" s="411">
        <f t="shared" ref="AE1021" si="3057">AE1020</f>
        <v>0</v>
      </c>
      <c r="AF1021" s="411">
        <f t="shared" ref="AF1021" si="3058">AF1020</f>
        <v>0</v>
      </c>
      <c r="AG1021" s="411">
        <f t="shared" ref="AG1021" si="3059">AG1020</f>
        <v>0</v>
      </c>
      <c r="AH1021" s="411">
        <f t="shared" ref="AH1021" si="3060">AH1020</f>
        <v>0</v>
      </c>
      <c r="AI1021" s="411">
        <f t="shared" ref="AI1021" si="3061">AI1020</f>
        <v>0</v>
      </c>
      <c r="AJ1021" s="411">
        <f t="shared" ref="AJ1021" si="3062">AJ1020</f>
        <v>0</v>
      </c>
      <c r="AK1021" s="411">
        <f t="shared" ref="AK1021" si="3063">AK1020</f>
        <v>0</v>
      </c>
      <c r="AL1021" s="411">
        <f t="shared" ref="AL1021" si="3064">AL1020</f>
        <v>0</v>
      </c>
      <c r="AM1021" s="306"/>
    </row>
    <row r="1022" spans="1:39" ht="15" hidden="1" customHeight="1" outlineLevel="1">
      <c r="A1022" s="530"/>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0">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0"/>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5">Z1023</f>
        <v>0</v>
      </c>
      <c r="AA1024" s="411">
        <f t="shared" ref="AA1024" si="3066">AA1023</f>
        <v>0</v>
      </c>
      <c r="AB1024" s="411">
        <f t="shared" ref="AB1024" si="3067">AB1023</f>
        <v>0</v>
      </c>
      <c r="AC1024" s="411">
        <f t="shared" ref="AC1024" si="3068">AC1023</f>
        <v>0</v>
      </c>
      <c r="AD1024" s="411">
        <f t="shared" ref="AD1024" si="3069">AD1023</f>
        <v>0</v>
      </c>
      <c r="AE1024" s="411">
        <f t="shared" ref="AE1024" si="3070">AE1023</f>
        <v>0</v>
      </c>
      <c r="AF1024" s="411">
        <f t="shared" ref="AF1024" si="3071">AF1023</f>
        <v>0</v>
      </c>
      <c r="AG1024" s="411">
        <f t="shared" ref="AG1024" si="3072">AG1023</f>
        <v>0</v>
      </c>
      <c r="AH1024" s="411">
        <f t="shared" ref="AH1024" si="3073">AH1023</f>
        <v>0</v>
      </c>
      <c r="AI1024" s="411">
        <f t="shared" ref="AI1024" si="3074">AI1023</f>
        <v>0</v>
      </c>
      <c r="AJ1024" s="411">
        <f t="shared" ref="AJ1024" si="3075">AJ1023</f>
        <v>0</v>
      </c>
      <c r="AK1024" s="411">
        <f t="shared" ref="AK1024" si="3076">AK1023</f>
        <v>0</v>
      </c>
      <c r="AL1024" s="411">
        <f t="shared" ref="AL1024" si="3077">AL1023</f>
        <v>0</v>
      </c>
      <c r="AM1024" s="306"/>
    </row>
    <row r="1025" spans="1:39" ht="15" hidden="1" customHeight="1" outlineLevel="1">
      <c r="A1025" s="530"/>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0">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0"/>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8">Z1026</f>
        <v>0</v>
      </c>
      <c r="AA1027" s="411">
        <f t="shared" ref="AA1027" si="3079">AA1026</f>
        <v>0</v>
      </c>
      <c r="AB1027" s="411">
        <f t="shared" ref="AB1027" si="3080">AB1026</f>
        <v>0</v>
      </c>
      <c r="AC1027" s="411">
        <f t="shared" ref="AC1027" si="3081">AC1026</f>
        <v>0</v>
      </c>
      <c r="AD1027" s="411">
        <f t="shared" ref="AD1027" si="3082">AD1026</f>
        <v>0</v>
      </c>
      <c r="AE1027" s="411">
        <f t="shared" ref="AE1027" si="3083">AE1026</f>
        <v>0</v>
      </c>
      <c r="AF1027" s="411">
        <f t="shared" ref="AF1027" si="3084">AF1026</f>
        <v>0</v>
      </c>
      <c r="AG1027" s="411">
        <f t="shared" ref="AG1027" si="3085">AG1026</f>
        <v>0</v>
      </c>
      <c r="AH1027" s="411">
        <f t="shared" ref="AH1027" si="3086">AH1026</f>
        <v>0</v>
      </c>
      <c r="AI1027" s="411">
        <f t="shared" ref="AI1027" si="3087">AI1026</f>
        <v>0</v>
      </c>
      <c r="AJ1027" s="411">
        <f t="shared" ref="AJ1027" si="3088">AJ1026</f>
        <v>0</v>
      </c>
      <c r="AK1027" s="411">
        <f t="shared" ref="AK1027" si="3089">AK1026</f>
        <v>0</v>
      </c>
      <c r="AL1027" s="411">
        <f t="shared" ref="AL1027" si="3090">AL1026</f>
        <v>0</v>
      </c>
      <c r="AM1027" s="306"/>
    </row>
    <row r="1028" spans="1:39" ht="15" hidden="1" customHeight="1" outlineLevel="1">
      <c r="A1028" s="530"/>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0">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0"/>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1">Z1029</f>
        <v>0</v>
      </c>
      <c r="AA1030" s="411">
        <f t="shared" ref="AA1030" si="3092">AA1029</f>
        <v>0</v>
      </c>
      <c r="AB1030" s="411">
        <f t="shared" ref="AB1030" si="3093">AB1029</f>
        <v>0</v>
      </c>
      <c r="AC1030" s="411">
        <f t="shared" ref="AC1030" si="3094">AC1029</f>
        <v>0</v>
      </c>
      <c r="AD1030" s="411">
        <f t="shared" ref="AD1030" si="3095">AD1029</f>
        <v>0</v>
      </c>
      <c r="AE1030" s="411">
        <f t="shared" ref="AE1030" si="3096">AE1029</f>
        <v>0</v>
      </c>
      <c r="AF1030" s="411">
        <f t="shared" ref="AF1030" si="3097">AF1029</f>
        <v>0</v>
      </c>
      <c r="AG1030" s="411">
        <f t="shared" ref="AG1030" si="3098">AG1029</f>
        <v>0</v>
      </c>
      <c r="AH1030" s="411">
        <f t="shared" ref="AH1030" si="3099">AH1029</f>
        <v>0</v>
      </c>
      <c r="AI1030" s="411">
        <f t="shared" ref="AI1030" si="3100">AI1029</f>
        <v>0</v>
      </c>
      <c r="AJ1030" s="411">
        <f t="shared" ref="AJ1030" si="3101">AJ1029</f>
        <v>0</v>
      </c>
      <c r="AK1030" s="411">
        <f t="shared" ref="AK1030" si="3102">AK1029</f>
        <v>0</v>
      </c>
      <c r="AL1030" s="411">
        <f t="shared" ref="AL1030" si="3103">AL1029</f>
        <v>0</v>
      </c>
      <c r="AM1030" s="306"/>
    </row>
    <row r="1031" spans="1:39" ht="15" hidden="1" customHeight="1" outlineLevel="1">
      <c r="A1031" s="530"/>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0"/>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0">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0"/>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4">Z1033</f>
        <v>0</v>
      </c>
      <c r="AA1034" s="411">
        <f t="shared" ref="AA1034" si="3105">AA1033</f>
        <v>0</v>
      </c>
      <c r="AB1034" s="411">
        <f t="shared" ref="AB1034" si="3106">AB1033</f>
        <v>0</v>
      </c>
      <c r="AC1034" s="411">
        <f t="shared" ref="AC1034" si="3107">AC1033</f>
        <v>0</v>
      </c>
      <c r="AD1034" s="411">
        <f t="shared" ref="AD1034" si="3108">AD1033</f>
        <v>0</v>
      </c>
      <c r="AE1034" s="411">
        <f t="shared" ref="AE1034" si="3109">AE1033</f>
        <v>0</v>
      </c>
      <c r="AF1034" s="411">
        <f t="shared" ref="AF1034" si="3110">AF1033</f>
        <v>0</v>
      </c>
      <c r="AG1034" s="411">
        <f t="shared" ref="AG1034" si="3111">AG1033</f>
        <v>0</v>
      </c>
      <c r="AH1034" s="411">
        <f t="shared" ref="AH1034" si="3112">AH1033</f>
        <v>0</v>
      </c>
      <c r="AI1034" s="411">
        <f t="shared" ref="AI1034" si="3113">AI1033</f>
        <v>0</v>
      </c>
      <c r="AJ1034" s="411">
        <f t="shared" ref="AJ1034" si="3114">AJ1033</f>
        <v>0</v>
      </c>
      <c r="AK1034" s="411">
        <f t="shared" ref="AK1034" si="3115">AK1033</f>
        <v>0</v>
      </c>
      <c r="AL1034" s="411">
        <f t="shared" ref="AL1034" si="3116">AL1033</f>
        <v>0</v>
      </c>
      <c r="AM1034" s="306"/>
    </row>
    <row r="1035" spans="1:39" ht="15" hidden="1" customHeight="1" outlineLevel="1">
      <c r="A1035" s="530"/>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0">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0"/>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7">Z1036</f>
        <v>0</v>
      </c>
      <c r="AA1037" s="411">
        <f t="shared" ref="AA1037" si="3118">AA1036</f>
        <v>0</v>
      </c>
      <c r="AB1037" s="411">
        <f t="shared" ref="AB1037" si="3119">AB1036</f>
        <v>0</v>
      </c>
      <c r="AC1037" s="411">
        <f t="shared" ref="AC1037" si="3120">AC1036</f>
        <v>0</v>
      </c>
      <c r="AD1037" s="411">
        <f t="shared" ref="AD1037" si="3121">AD1036</f>
        <v>0</v>
      </c>
      <c r="AE1037" s="411">
        <f t="shared" ref="AE1037" si="3122">AE1036</f>
        <v>0</v>
      </c>
      <c r="AF1037" s="411">
        <f t="shared" ref="AF1037" si="3123">AF1036</f>
        <v>0</v>
      </c>
      <c r="AG1037" s="411">
        <f t="shared" ref="AG1037" si="3124">AG1036</f>
        <v>0</v>
      </c>
      <c r="AH1037" s="411">
        <f t="shared" ref="AH1037" si="3125">AH1036</f>
        <v>0</v>
      </c>
      <c r="AI1037" s="411">
        <f t="shared" ref="AI1037" si="3126">AI1036</f>
        <v>0</v>
      </c>
      <c r="AJ1037" s="411">
        <f t="shared" ref="AJ1037" si="3127">AJ1036</f>
        <v>0</v>
      </c>
      <c r="AK1037" s="411">
        <f t="shared" ref="AK1037" si="3128">AK1036</f>
        <v>0</v>
      </c>
      <c r="AL1037" s="411">
        <f t="shared" ref="AL1037" si="3129">AL1036</f>
        <v>0</v>
      </c>
      <c r="AM1037" s="306"/>
    </row>
    <row r="1038" spans="1:39" ht="15" hidden="1" customHeight="1" outlineLevel="1">
      <c r="A1038" s="530"/>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0">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0"/>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0">Z1039</f>
        <v>0</v>
      </c>
      <c r="AA1040" s="411">
        <f t="shared" ref="AA1040" si="3131">AA1039</f>
        <v>0</v>
      </c>
      <c r="AB1040" s="411">
        <f t="shared" ref="AB1040" si="3132">AB1039</f>
        <v>0</v>
      </c>
      <c r="AC1040" s="411">
        <f t="shared" ref="AC1040" si="3133">AC1039</f>
        <v>0</v>
      </c>
      <c r="AD1040" s="411">
        <f t="shared" ref="AD1040" si="3134">AD1039</f>
        <v>0</v>
      </c>
      <c r="AE1040" s="411">
        <f t="shared" ref="AE1040" si="3135">AE1039</f>
        <v>0</v>
      </c>
      <c r="AF1040" s="411">
        <f t="shared" ref="AF1040" si="3136">AF1039</f>
        <v>0</v>
      </c>
      <c r="AG1040" s="411">
        <f t="shared" ref="AG1040" si="3137">AG1039</f>
        <v>0</v>
      </c>
      <c r="AH1040" s="411">
        <f t="shared" ref="AH1040" si="3138">AH1039</f>
        <v>0</v>
      </c>
      <c r="AI1040" s="411">
        <f t="shared" ref="AI1040" si="3139">AI1039</f>
        <v>0</v>
      </c>
      <c r="AJ1040" s="411">
        <f t="shared" ref="AJ1040" si="3140">AJ1039</f>
        <v>0</v>
      </c>
      <c r="AK1040" s="411">
        <f t="shared" ref="AK1040" si="3141">AK1039</f>
        <v>0</v>
      </c>
      <c r="AL1040" s="411">
        <f t="shared" ref="AL1040" si="3142">AL1039</f>
        <v>0</v>
      </c>
      <c r="AM1040" s="306"/>
    </row>
    <row r="1041" spans="1:39" ht="15" hidden="1" customHeight="1" outlineLevel="1">
      <c r="A1041" s="530"/>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0">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0"/>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3">AA1042</f>
        <v>0</v>
      </c>
      <c r="AB1043" s="411">
        <f t="shared" ref="AB1043" si="3144">AB1042</f>
        <v>0</v>
      </c>
      <c r="AC1043" s="411">
        <f t="shared" ref="AC1043" si="3145">AC1042</f>
        <v>0</v>
      </c>
      <c r="AD1043" s="411">
        <f t="shared" ref="AD1043" si="3146">AD1042</f>
        <v>0</v>
      </c>
      <c r="AE1043" s="411">
        <f>AE1042</f>
        <v>0</v>
      </c>
      <c r="AF1043" s="411">
        <f t="shared" ref="AF1043" si="3147">AF1042</f>
        <v>0</v>
      </c>
      <c r="AG1043" s="411">
        <f t="shared" ref="AG1043" si="3148">AG1042</f>
        <v>0</v>
      </c>
      <c r="AH1043" s="411">
        <f t="shared" ref="AH1043" si="3149">AH1042</f>
        <v>0</v>
      </c>
      <c r="AI1043" s="411">
        <f t="shared" ref="AI1043" si="3150">AI1042</f>
        <v>0</v>
      </c>
      <c r="AJ1043" s="411">
        <f t="shared" ref="AJ1043" si="3151">AJ1042</f>
        <v>0</v>
      </c>
      <c r="AK1043" s="411">
        <f t="shared" ref="AK1043" si="3152">AK1042</f>
        <v>0</v>
      </c>
      <c r="AL1043" s="411">
        <f t="shared" ref="AL1043" si="3153">AL1042</f>
        <v>0</v>
      </c>
      <c r="AM1043" s="306"/>
    </row>
    <row r="1044" spans="1:39" ht="15" hidden="1" customHeight="1" outlineLevel="1">
      <c r="A1044" s="530"/>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0">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0"/>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4">Z1045</f>
        <v>0</v>
      </c>
      <c r="AA1046" s="411">
        <f t="shared" ref="AA1046" si="3155">AA1045</f>
        <v>0</v>
      </c>
      <c r="AB1046" s="411">
        <f t="shared" ref="AB1046" si="3156">AB1045</f>
        <v>0</v>
      </c>
      <c r="AC1046" s="411">
        <f t="shared" ref="AC1046" si="3157">AC1045</f>
        <v>0</v>
      </c>
      <c r="AD1046" s="411">
        <f t="shared" ref="AD1046" si="3158">AD1045</f>
        <v>0</v>
      </c>
      <c r="AE1046" s="411">
        <f t="shared" ref="AE1046" si="3159">AE1045</f>
        <v>0</v>
      </c>
      <c r="AF1046" s="411">
        <f t="shared" ref="AF1046" si="3160">AF1045</f>
        <v>0</v>
      </c>
      <c r="AG1046" s="411">
        <f t="shared" ref="AG1046" si="3161">AG1045</f>
        <v>0</v>
      </c>
      <c r="AH1046" s="411">
        <f t="shared" ref="AH1046" si="3162">AH1045</f>
        <v>0</v>
      </c>
      <c r="AI1046" s="411">
        <f t="shared" ref="AI1046" si="3163">AI1045</f>
        <v>0</v>
      </c>
      <c r="AJ1046" s="411">
        <f t="shared" ref="AJ1046" si="3164">AJ1045</f>
        <v>0</v>
      </c>
      <c r="AK1046" s="411">
        <f t="shared" ref="AK1046" si="3165">AK1045</f>
        <v>0</v>
      </c>
      <c r="AL1046" s="411">
        <f t="shared" ref="AL1046" si="3166">AL1045</f>
        <v>0</v>
      </c>
      <c r="AM1046" s="306"/>
    </row>
    <row r="1047" spans="1:39" ht="15" hidden="1" customHeight="1" outlineLevel="1">
      <c r="A1047" s="530"/>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0">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0"/>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7">Z1048</f>
        <v>0</v>
      </c>
      <c r="AA1049" s="411">
        <f t="shared" ref="AA1049" si="3168">AA1048</f>
        <v>0</v>
      </c>
      <c r="AB1049" s="411">
        <f t="shared" ref="AB1049" si="3169">AB1048</f>
        <v>0</v>
      </c>
      <c r="AC1049" s="411">
        <f t="shared" ref="AC1049" si="3170">AC1048</f>
        <v>0</v>
      </c>
      <c r="AD1049" s="411">
        <f t="shared" ref="AD1049" si="3171">AD1048</f>
        <v>0</v>
      </c>
      <c r="AE1049" s="411">
        <f t="shared" ref="AE1049" si="3172">AE1048</f>
        <v>0</v>
      </c>
      <c r="AF1049" s="411">
        <f t="shared" ref="AF1049" si="3173">AF1048</f>
        <v>0</v>
      </c>
      <c r="AG1049" s="411">
        <f t="shared" ref="AG1049" si="3174">AG1048</f>
        <v>0</v>
      </c>
      <c r="AH1049" s="411">
        <f t="shared" ref="AH1049" si="3175">AH1048</f>
        <v>0</v>
      </c>
      <c r="AI1049" s="411">
        <f t="shared" ref="AI1049" si="3176">AI1048</f>
        <v>0</v>
      </c>
      <c r="AJ1049" s="411">
        <f t="shared" ref="AJ1049" si="3177">AJ1048</f>
        <v>0</v>
      </c>
      <c r="AK1049" s="411">
        <f t="shared" ref="AK1049" si="3178">AK1048</f>
        <v>0</v>
      </c>
      <c r="AL1049" s="411">
        <f t="shared" ref="AL1049" si="3179">AL1048</f>
        <v>0</v>
      </c>
      <c r="AM1049" s="306"/>
    </row>
    <row r="1050" spans="1:39" ht="15" hidden="1" customHeight="1" outlineLevel="1">
      <c r="A1050" s="530"/>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0">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0"/>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0">Z1051</f>
        <v>0</v>
      </c>
      <c r="AA1052" s="411">
        <f t="shared" ref="AA1052" si="3181">AA1051</f>
        <v>0</v>
      </c>
      <c r="AB1052" s="411">
        <f t="shared" ref="AB1052" si="3182">AB1051</f>
        <v>0</v>
      </c>
      <c r="AC1052" s="411">
        <f t="shared" ref="AC1052" si="3183">AC1051</f>
        <v>0</v>
      </c>
      <c r="AD1052" s="411">
        <f t="shared" ref="AD1052" si="3184">AD1051</f>
        <v>0</v>
      </c>
      <c r="AE1052" s="411">
        <f t="shared" ref="AE1052" si="3185">AE1051</f>
        <v>0</v>
      </c>
      <c r="AF1052" s="411">
        <f t="shared" ref="AF1052" si="3186">AF1051</f>
        <v>0</v>
      </c>
      <c r="AG1052" s="411">
        <f t="shared" ref="AG1052" si="3187">AG1051</f>
        <v>0</v>
      </c>
      <c r="AH1052" s="411">
        <f t="shared" ref="AH1052" si="3188">AH1051</f>
        <v>0</v>
      </c>
      <c r="AI1052" s="411">
        <f t="shared" ref="AI1052" si="3189">AI1051</f>
        <v>0</v>
      </c>
      <c r="AJ1052" s="411">
        <f t="shared" ref="AJ1052" si="3190">AJ1051</f>
        <v>0</v>
      </c>
      <c r="AK1052" s="411">
        <f t="shared" ref="AK1052" si="3191">AK1051</f>
        <v>0</v>
      </c>
      <c r="AL1052" s="411">
        <f t="shared" ref="AL1052" si="3192">AL1051</f>
        <v>0</v>
      </c>
      <c r="AM1052" s="306"/>
    </row>
    <row r="1053" spans="1:39" ht="15" hidden="1" customHeight="1" outlineLevel="1">
      <c r="A1053" s="530"/>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0">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0"/>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3">Z1054</f>
        <v>0</v>
      </c>
      <c r="AA1055" s="411">
        <f t="shared" ref="AA1055" si="3194">AA1054</f>
        <v>0</v>
      </c>
      <c r="AB1055" s="411">
        <f t="shared" ref="AB1055" si="3195">AB1054</f>
        <v>0</v>
      </c>
      <c r="AC1055" s="411">
        <f t="shared" ref="AC1055" si="3196">AC1054</f>
        <v>0</v>
      </c>
      <c r="AD1055" s="411">
        <f t="shared" ref="AD1055" si="3197">AD1054</f>
        <v>0</v>
      </c>
      <c r="AE1055" s="411">
        <f t="shared" ref="AE1055" si="3198">AE1054</f>
        <v>0</v>
      </c>
      <c r="AF1055" s="411">
        <f t="shared" ref="AF1055" si="3199">AF1054</f>
        <v>0</v>
      </c>
      <c r="AG1055" s="411">
        <f t="shared" ref="AG1055" si="3200">AG1054</f>
        <v>0</v>
      </c>
      <c r="AH1055" s="411">
        <f t="shared" ref="AH1055" si="3201">AH1054</f>
        <v>0</v>
      </c>
      <c r="AI1055" s="411">
        <f t="shared" ref="AI1055" si="3202">AI1054</f>
        <v>0</v>
      </c>
      <c r="AJ1055" s="411">
        <f t="shared" ref="AJ1055" si="3203">AJ1054</f>
        <v>0</v>
      </c>
      <c r="AK1055" s="411">
        <f t="shared" ref="AK1055" si="3204">AK1054</f>
        <v>0</v>
      </c>
      <c r="AL1055" s="411">
        <f t="shared" ref="AL1055" si="3205">AL1054</f>
        <v>0</v>
      </c>
      <c r="AM1055" s="306"/>
    </row>
    <row r="1056" spans="1:39" ht="15" hidden="1" customHeight="1" outlineLevel="1">
      <c r="A1056" s="530"/>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0"/>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0">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0"/>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6">Z1058</f>
        <v>0</v>
      </c>
      <c r="AA1059" s="411">
        <f t="shared" ref="AA1059" si="3207">AA1058</f>
        <v>0</v>
      </c>
      <c r="AB1059" s="411">
        <f t="shared" ref="AB1059" si="3208">AB1058</f>
        <v>0</v>
      </c>
      <c r="AC1059" s="411">
        <f t="shared" ref="AC1059" si="3209">AC1058</f>
        <v>0</v>
      </c>
      <c r="AD1059" s="411">
        <f t="shared" ref="AD1059" si="3210">AD1058</f>
        <v>0</v>
      </c>
      <c r="AE1059" s="411">
        <f t="shared" ref="AE1059" si="3211">AE1058</f>
        <v>0</v>
      </c>
      <c r="AF1059" s="411">
        <f t="shared" ref="AF1059" si="3212">AF1058</f>
        <v>0</v>
      </c>
      <c r="AG1059" s="411">
        <f t="shared" ref="AG1059" si="3213">AG1058</f>
        <v>0</v>
      </c>
      <c r="AH1059" s="411">
        <f t="shared" ref="AH1059" si="3214">AH1058</f>
        <v>0</v>
      </c>
      <c r="AI1059" s="411">
        <f t="shared" ref="AI1059" si="3215">AI1058</f>
        <v>0</v>
      </c>
      <c r="AJ1059" s="411">
        <f t="shared" ref="AJ1059" si="3216">AJ1058</f>
        <v>0</v>
      </c>
      <c r="AK1059" s="411">
        <f t="shared" ref="AK1059" si="3217">AK1058</f>
        <v>0</v>
      </c>
      <c r="AL1059" s="411">
        <f t="shared" ref="AL1059" si="3218">AL1058</f>
        <v>0</v>
      </c>
      <c r="AM1059" s="306"/>
    </row>
    <row r="1060" spans="1:39" ht="15" hidden="1" customHeight="1" outlineLevel="1">
      <c r="A1060" s="530"/>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0">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0"/>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9">Z1061</f>
        <v>0</v>
      </c>
      <c r="AA1062" s="411">
        <f t="shared" ref="AA1062" si="3220">AA1061</f>
        <v>0</v>
      </c>
      <c r="AB1062" s="411">
        <f t="shared" ref="AB1062" si="3221">AB1061</f>
        <v>0</v>
      </c>
      <c r="AC1062" s="411">
        <f t="shared" ref="AC1062" si="3222">AC1061</f>
        <v>0</v>
      </c>
      <c r="AD1062" s="411">
        <f t="shared" ref="AD1062" si="3223">AD1061</f>
        <v>0</v>
      </c>
      <c r="AE1062" s="411">
        <f t="shared" ref="AE1062" si="3224">AE1061</f>
        <v>0</v>
      </c>
      <c r="AF1062" s="411">
        <f t="shared" ref="AF1062" si="3225">AF1061</f>
        <v>0</v>
      </c>
      <c r="AG1062" s="411">
        <f t="shared" ref="AG1062" si="3226">AG1061</f>
        <v>0</v>
      </c>
      <c r="AH1062" s="411">
        <f t="shared" ref="AH1062" si="3227">AH1061</f>
        <v>0</v>
      </c>
      <c r="AI1062" s="411">
        <f t="shared" ref="AI1062" si="3228">AI1061</f>
        <v>0</v>
      </c>
      <c r="AJ1062" s="411">
        <f t="shared" ref="AJ1062" si="3229">AJ1061</f>
        <v>0</v>
      </c>
      <c r="AK1062" s="411">
        <f t="shared" ref="AK1062" si="3230">AK1061</f>
        <v>0</v>
      </c>
      <c r="AL1062" s="411">
        <f t="shared" ref="AL1062" si="3231">AL1061</f>
        <v>0</v>
      </c>
      <c r="AM1062" s="306"/>
    </row>
    <row r="1063" spans="1:39" ht="15" hidden="1" customHeight="1" outlineLevel="1">
      <c r="A1063" s="530"/>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0">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0"/>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2">Z1064</f>
        <v>0</v>
      </c>
      <c r="AA1065" s="411">
        <f t="shared" ref="AA1065" si="3233">AA1064</f>
        <v>0</v>
      </c>
      <c r="AB1065" s="411">
        <f t="shared" ref="AB1065" si="3234">AB1064</f>
        <v>0</v>
      </c>
      <c r="AC1065" s="411">
        <f t="shared" ref="AC1065" si="3235">AC1064</f>
        <v>0</v>
      </c>
      <c r="AD1065" s="411">
        <f t="shared" ref="AD1065" si="3236">AD1064</f>
        <v>0</v>
      </c>
      <c r="AE1065" s="411">
        <f t="shared" ref="AE1065" si="3237">AE1064</f>
        <v>0</v>
      </c>
      <c r="AF1065" s="411">
        <f t="shared" ref="AF1065" si="3238">AF1064</f>
        <v>0</v>
      </c>
      <c r="AG1065" s="411">
        <f t="shared" ref="AG1065" si="3239">AG1064</f>
        <v>0</v>
      </c>
      <c r="AH1065" s="411">
        <f t="shared" ref="AH1065" si="3240">AH1064</f>
        <v>0</v>
      </c>
      <c r="AI1065" s="411">
        <f t="shared" ref="AI1065" si="3241">AI1064</f>
        <v>0</v>
      </c>
      <c r="AJ1065" s="411">
        <f t="shared" ref="AJ1065" si="3242">AJ1064</f>
        <v>0</v>
      </c>
      <c r="AK1065" s="411">
        <f t="shared" ref="AK1065" si="3243">AK1064</f>
        <v>0</v>
      </c>
      <c r="AL1065" s="411">
        <f t="shared" ref="AL1065" si="3244">AL1064</f>
        <v>0</v>
      </c>
      <c r="AM1065" s="306"/>
    </row>
    <row r="1066" spans="1:39" ht="15" hidden="1" customHeight="1" outlineLevel="1">
      <c r="A1066" s="530"/>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0"/>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0">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0"/>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5">Z1068</f>
        <v>0</v>
      </c>
      <c r="AA1069" s="411">
        <f t="shared" ref="AA1069" si="3246">AA1068</f>
        <v>0</v>
      </c>
      <c r="AB1069" s="411">
        <f t="shared" ref="AB1069" si="3247">AB1068</f>
        <v>0</v>
      </c>
      <c r="AC1069" s="411">
        <f t="shared" ref="AC1069" si="3248">AC1068</f>
        <v>0</v>
      </c>
      <c r="AD1069" s="411">
        <f t="shared" ref="AD1069" si="3249">AD1068</f>
        <v>0</v>
      </c>
      <c r="AE1069" s="411">
        <f t="shared" ref="AE1069" si="3250">AE1068</f>
        <v>0</v>
      </c>
      <c r="AF1069" s="411">
        <f t="shared" ref="AF1069" si="3251">AF1068</f>
        <v>0</v>
      </c>
      <c r="AG1069" s="411">
        <f t="shared" ref="AG1069" si="3252">AG1068</f>
        <v>0</v>
      </c>
      <c r="AH1069" s="411">
        <f t="shared" ref="AH1069" si="3253">AH1068</f>
        <v>0</v>
      </c>
      <c r="AI1069" s="411">
        <f t="shared" ref="AI1069" si="3254">AI1068</f>
        <v>0</v>
      </c>
      <c r="AJ1069" s="411">
        <f t="shared" ref="AJ1069" si="3255">AJ1068</f>
        <v>0</v>
      </c>
      <c r="AK1069" s="411">
        <f t="shared" ref="AK1069" si="3256">AK1068</f>
        <v>0</v>
      </c>
      <c r="AL1069" s="411">
        <f t="shared" ref="AL1069" si="3257">AL1068</f>
        <v>0</v>
      </c>
      <c r="AM1069" s="306"/>
    </row>
    <row r="1070" spans="1:39" ht="15" hidden="1" customHeight="1" outlineLevel="1">
      <c r="A1070" s="530"/>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0">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0"/>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8">Z1071</f>
        <v>0</v>
      </c>
      <c r="AA1072" s="411">
        <f t="shared" ref="AA1072" si="3259">AA1071</f>
        <v>0</v>
      </c>
      <c r="AB1072" s="411">
        <f t="shared" ref="AB1072" si="3260">AB1071</f>
        <v>0</v>
      </c>
      <c r="AC1072" s="411">
        <f t="shared" ref="AC1072" si="3261">AC1071</f>
        <v>0</v>
      </c>
      <c r="AD1072" s="411">
        <f t="shared" ref="AD1072" si="3262">AD1071</f>
        <v>0</v>
      </c>
      <c r="AE1072" s="411">
        <f t="shared" ref="AE1072" si="3263">AE1071</f>
        <v>0</v>
      </c>
      <c r="AF1072" s="411">
        <f t="shared" ref="AF1072" si="3264">AF1071</f>
        <v>0</v>
      </c>
      <c r="AG1072" s="411">
        <f t="shared" ref="AG1072" si="3265">AG1071</f>
        <v>0</v>
      </c>
      <c r="AH1072" s="411">
        <f t="shared" ref="AH1072" si="3266">AH1071</f>
        <v>0</v>
      </c>
      <c r="AI1072" s="411">
        <f t="shared" ref="AI1072" si="3267">AI1071</f>
        <v>0</v>
      </c>
      <c r="AJ1072" s="411">
        <f t="shared" ref="AJ1072" si="3268">AJ1071</f>
        <v>0</v>
      </c>
      <c r="AK1072" s="411">
        <f t="shared" ref="AK1072" si="3269">AK1071</f>
        <v>0</v>
      </c>
      <c r="AL1072" s="411">
        <f t="shared" ref="AL1072" si="3270">AL1071</f>
        <v>0</v>
      </c>
      <c r="AM1072" s="306"/>
    </row>
    <row r="1073" spans="1:39" ht="15" hidden="1" customHeight="1" outlineLevel="1">
      <c r="A1073" s="530"/>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0">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0"/>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1">Z1074</f>
        <v>0</v>
      </c>
      <c r="AA1075" s="411">
        <f t="shared" ref="AA1075" si="3272">AA1074</f>
        <v>0</v>
      </c>
      <c r="AB1075" s="411">
        <f t="shared" ref="AB1075" si="3273">AB1074</f>
        <v>0</v>
      </c>
      <c r="AC1075" s="411">
        <f t="shared" ref="AC1075" si="3274">AC1074</f>
        <v>0</v>
      </c>
      <c r="AD1075" s="411">
        <f t="shared" ref="AD1075" si="3275">AD1074</f>
        <v>0</v>
      </c>
      <c r="AE1075" s="411">
        <f t="shared" ref="AE1075" si="3276">AE1074</f>
        <v>0</v>
      </c>
      <c r="AF1075" s="411">
        <f t="shared" ref="AF1075" si="3277">AF1074</f>
        <v>0</v>
      </c>
      <c r="AG1075" s="411">
        <f t="shared" ref="AG1075" si="3278">AG1074</f>
        <v>0</v>
      </c>
      <c r="AH1075" s="411">
        <f t="shared" ref="AH1075" si="3279">AH1074</f>
        <v>0</v>
      </c>
      <c r="AI1075" s="411">
        <f t="shared" ref="AI1075" si="3280">AI1074</f>
        <v>0</v>
      </c>
      <c r="AJ1075" s="411">
        <f t="shared" ref="AJ1075" si="3281">AJ1074</f>
        <v>0</v>
      </c>
      <c r="AK1075" s="411">
        <f t="shared" ref="AK1075" si="3282">AK1074</f>
        <v>0</v>
      </c>
      <c r="AL1075" s="411">
        <f t="shared" ref="AL1075" si="3283">AL1074</f>
        <v>0</v>
      </c>
      <c r="AM1075" s="306"/>
    </row>
    <row r="1076" spans="1:39" ht="15" hidden="1" customHeight="1" outlineLevel="1">
      <c r="A1076" s="530"/>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0">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0"/>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4">Z1077</f>
        <v>0</v>
      </c>
      <c r="AA1078" s="411">
        <f t="shared" ref="AA1078" si="3285">AA1077</f>
        <v>0</v>
      </c>
      <c r="AB1078" s="411">
        <f t="shared" ref="AB1078" si="3286">AB1077</f>
        <v>0</v>
      </c>
      <c r="AC1078" s="411">
        <f t="shared" ref="AC1078" si="3287">AC1077</f>
        <v>0</v>
      </c>
      <c r="AD1078" s="411">
        <f t="shared" ref="AD1078" si="3288">AD1077</f>
        <v>0</v>
      </c>
      <c r="AE1078" s="411">
        <f t="shared" ref="AE1078" si="3289">AE1077</f>
        <v>0</v>
      </c>
      <c r="AF1078" s="411">
        <f t="shared" ref="AF1078" si="3290">AF1077</f>
        <v>0</v>
      </c>
      <c r="AG1078" s="411">
        <f t="shared" ref="AG1078" si="3291">AG1077</f>
        <v>0</v>
      </c>
      <c r="AH1078" s="411">
        <f t="shared" ref="AH1078" si="3292">AH1077</f>
        <v>0</v>
      </c>
      <c r="AI1078" s="411">
        <f t="shared" ref="AI1078" si="3293">AI1077</f>
        <v>0</v>
      </c>
      <c r="AJ1078" s="411">
        <f t="shared" ref="AJ1078" si="3294">AJ1077</f>
        <v>0</v>
      </c>
      <c r="AK1078" s="411">
        <f t="shared" ref="AK1078" si="3295">AK1077</f>
        <v>0</v>
      </c>
      <c r="AL1078" s="411">
        <f t="shared" ref="AL1078" si="3296">AL1077</f>
        <v>0</v>
      </c>
      <c r="AM1078" s="306"/>
    </row>
    <row r="1079" spans="1:39" ht="15" hidden="1" customHeight="1" outlineLevel="1">
      <c r="A1079" s="530"/>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0">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0"/>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7">Z1080</f>
        <v>0</v>
      </c>
      <c r="AA1081" s="411">
        <f t="shared" ref="AA1081" si="3298">AA1080</f>
        <v>0</v>
      </c>
      <c r="AB1081" s="411">
        <f t="shared" ref="AB1081" si="3299">AB1080</f>
        <v>0</v>
      </c>
      <c r="AC1081" s="411">
        <f t="shared" ref="AC1081" si="3300">AC1080</f>
        <v>0</v>
      </c>
      <c r="AD1081" s="411">
        <f t="shared" ref="AD1081" si="3301">AD1080</f>
        <v>0</v>
      </c>
      <c r="AE1081" s="411">
        <f t="shared" ref="AE1081" si="3302">AE1080</f>
        <v>0</v>
      </c>
      <c r="AF1081" s="411">
        <f t="shared" ref="AF1081" si="3303">AF1080</f>
        <v>0</v>
      </c>
      <c r="AG1081" s="411">
        <f t="shared" ref="AG1081" si="3304">AG1080</f>
        <v>0</v>
      </c>
      <c r="AH1081" s="411">
        <f t="shared" ref="AH1081" si="3305">AH1080</f>
        <v>0</v>
      </c>
      <c r="AI1081" s="411">
        <f t="shared" ref="AI1081" si="3306">AI1080</f>
        <v>0</v>
      </c>
      <c r="AJ1081" s="411">
        <f t="shared" ref="AJ1081" si="3307">AJ1080</f>
        <v>0</v>
      </c>
      <c r="AK1081" s="411">
        <f t="shared" ref="AK1081" si="3308">AK1080</f>
        <v>0</v>
      </c>
      <c r="AL1081" s="411">
        <f t="shared" ref="AL1081" si="3309">AL1080</f>
        <v>0</v>
      </c>
      <c r="AM1081" s="306"/>
    </row>
    <row r="1082" spans="1:39" ht="15" hidden="1" customHeight="1" outlineLevel="1">
      <c r="A1082" s="530"/>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0">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0"/>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0">Z1083</f>
        <v>0</v>
      </c>
      <c r="AA1084" s="411">
        <f t="shared" ref="AA1084" si="3311">AA1083</f>
        <v>0</v>
      </c>
      <c r="AB1084" s="411">
        <f t="shared" ref="AB1084" si="3312">AB1083</f>
        <v>0</v>
      </c>
      <c r="AC1084" s="411">
        <f t="shared" ref="AC1084" si="3313">AC1083</f>
        <v>0</v>
      </c>
      <c r="AD1084" s="411">
        <f t="shared" ref="AD1084" si="3314">AD1083</f>
        <v>0</v>
      </c>
      <c r="AE1084" s="411">
        <f t="shared" ref="AE1084" si="3315">AE1083</f>
        <v>0</v>
      </c>
      <c r="AF1084" s="411">
        <f t="shared" ref="AF1084" si="3316">AF1083</f>
        <v>0</v>
      </c>
      <c r="AG1084" s="411">
        <f t="shared" ref="AG1084" si="3317">AG1083</f>
        <v>0</v>
      </c>
      <c r="AH1084" s="411">
        <f t="shared" ref="AH1084" si="3318">AH1083</f>
        <v>0</v>
      </c>
      <c r="AI1084" s="411">
        <f t="shared" ref="AI1084" si="3319">AI1083</f>
        <v>0</v>
      </c>
      <c r="AJ1084" s="411">
        <f t="shared" ref="AJ1084" si="3320">AJ1083</f>
        <v>0</v>
      </c>
      <c r="AK1084" s="411">
        <f t="shared" ref="AK1084" si="3321">AK1083</f>
        <v>0</v>
      </c>
      <c r="AL1084" s="411">
        <f t="shared" ref="AL1084" si="3322">AL1083</f>
        <v>0</v>
      </c>
      <c r="AM1084" s="306"/>
    </row>
    <row r="1085" spans="1:39" ht="15" hidden="1" customHeight="1" outlineLevel="1">
      <c r="A1085" s="530"/>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0">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0"/>
      <c r="B1087" s="294" t="s">
        <v>346</v>
      </c>
      <c r="C1087" s="291" t="s">
        <v>163</v>
      </c>
      <c r="D1087" s="295"/>
      <c r="E1087" s="295"/>
      <c r="F1087" s="295"/>
      <c r="G1087" s="295"/>
      <c r="H1087" s="295"/>
      <c r="I1087" s="295"/>
      <c r="J1087" s="295"/>
      <c r="K1087" s="295"/>
      <c r="L1087" s="295"/>
      <c r="M1087" s="295"/>
      <c r="N1087" s="466"/>
      <c r="O1087" s="295"/>
      <c r="P1087" s="295"/>
      <c r="Q1087" s="295"/>
      <c r="R1087" s="295"/>
      <c r="S1087" s="295"/>
      <c r="T1087" s="295"/>
      <c r="U1087" s="295"/>
      <c r="V1087" s="295"/>
      <c r="W1087" s="295"/>
      <c r="X1087" s="295"/>
      <c r="Y1087" s="411">
        <f>Y1086</f>
        <v>0</v>
      </c>
      <c r="Z1087" s="411">
        <f t="shared" ref="Z1087" si="3323">Z1086</f>
        <v>0</v>
      </c>
      <c r="AA1087" s="411">
        <f t="shared" ref="AA1087" si="3324">AA1086</f>
        <v>0</v>
      </c>
      <c r="AB1087" s="411">
        <f t="shared" ref="AB1087" si="3325">AB1086</f>
        <v>0</v>
      </c>
      <c r="AC1087" s="411">
        <f t="shared" ref="AC1087" si="3326">AC1086</f>
        <v>0</v>
      </c>
      <c r="AD1087" s="411">
        <f t="shared" ref="AD1087" si="3327">AD1086</f>
        <v>0</v>
      </c>
      <c r="AE1087" s="411">
        <f t="shared" ref="AE1087" si="3328">AE1086</f>
        <v>0</v>
      </c>
      <c r="AF1087" s="411">
        <f t="shared" ref="AF1087" si="3329">AF1086</f>
        <v>0</v>
      </c>
      <c r="AG1087" s="411">
        <f t="shared" ref="AG1087" si="3330">AG1086</f>
        <v>0</v>
      </c>
      <c r="AH1087" s="411">
        <f t="shared" ref="AH1087" si="3331">AH1086</f>
        <v>0</v>
      </c>
      <c r="AI1087" s="411">
        <f t="shared" ref="AI1087" si="3332">AI1086</f>
        <v>0</v>
      </c>
      <c r="AJ1087" s="411">
        <f t="shared" ref="AJ1087" si="3333">AJ1086</f>
        <v>0</v>
      </c>
      <c r="AK1087" s="411">
        <f t="shared" ref="AK1087" si="3334">AK1086</f>
        <v>0</v>
      </c>
      <c r="AL1087" s="411">
        <f t="shared" ref="AL1087" si="3335">AL1086</f>
        <v>0</v>
      </c>
      <c r="AM1087" s="306"/>
    </row>
    <row r="1088" spans="1:39" ht="15" hidden="1" customHeight="1" outlineLevel="1">
      <c r="A1088" s="530"/>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0">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0"/>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6">Z1089</f>
        <v>0</v>
      </c>
      <c r="AA1090" s="411">
        <f t="shared" ref="AA1090" si="3337">AA1089</f>
        <v>0</v>
      </c>
      <c r="AB1090" s="411">
        <f t="shared" ref="AB1090" si="3338">AB1089</f>
        <v>0</v>
      </c>
      <c r="AC1090" s="411">
        <f t="shared" ref="AC1090" si="3339">AC1089</f>
        <v>0</v>
      </c>
      <c r="AD1090" s="411">
        <f t="shared" ref="AD1090" si="3340">AD1089</f>
        <v>0</v>
      </c>
      <c r="AE1090" s="411">
        <f t="shared" ref="AE1090" si="3341">AE1089</f>
        <v>0</v>
      </c>
      <c r="AF1090" s="411">
        <f t="shared" ref="AF1090" si="3342">AF1089</f>
        <v>0</v>
      </c>
      <c r="AG1090" s="411">
        <f t="shared" ref="AG1090" si="3343">AG1089</f>
        <v>0</v>
      </c>
      <c r="AH1090" s="411">
        <f t="shared" ref="AH1090" si="3344">AH1089</f>
        <v>0</v>
      </c>
      <c r="AI1090" s="411">
        <f t="shared" ref="AI1090" si="3345">AI1089</f>
        <v>0</v>
      </c>
      <c r="AJ1090" s="411">
        <f t="shared" ref="AJ1090" si="3346">AJ1089</f>
        <v>0</v>
      </c>
      <c r="AK1090" s="411">
        <f t="shared" ref="AK1090" si="3347">AK1089</f>
        <v>0</v>
      </c>
      <c r="AL1090" s="411">
        <f t="shared" ref="AL1090" si="3348">AL1089</f>
        <v>0</v>
      </c>
      <c r="AM1090" s="306"/>
    </row>
    <row r="1091" spans="1:39" ht="15" hidden="1" customHeight="1" outlineLevel="1">
      <c r="A1091" s="530"/>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0">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0"/>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9">Z1092</f>
        <v>0</v>
      </c>
      <c r="AA1093" s="411">
        <f t="shared" ref="AA1093" si="3350">AA1092</f>
        <v>0</v>
      </c>
      <c r="AB1093" s="411">
        <f t="shared" ref="AB1093" si="3351">AB1092</f>
        <v>0</v>
      </c>
      <c r="AC1093" s="411">
        <f t="shared" ref="AC1093" si="3352">AC1092</f>
        <v>0</v>
      </c>
      <c r="AD1093" s="411">
        <f t="shared" ref="AD1093" si="3353">AD1092</f>
        <v>0</v>
      </c>
      <c r="AE1093" s="411">
        <f t="shared" ref="AE1093" si="3354">AE1092</f>
        <v>0</v>
      </c>
      <c r="AF1093" s="411">
        <f t="shared" ref="AF1093" si="3355">AF1092</f>
        <v>0</v>
      </c>
      <c r="AG1093" s="411">
        <f t="shared" ref="AG1093" si="3356">AG1092</f>
        <v>0</v>
      </c>
      <c r="AH1093" s="411">
        <f t="shared" ref="AH1093" si="3357">AH1092</f>
        <v>0</v>
      </c>
      <c r="AI1093" s="411">
        <f t="shared" ref="AI1093" si="3358">AI1092</f>
        <v>0</v>
      </c>
      <c r="AJ1093" s="411">
        <f t="shared" ref="AJ1093" si="3359">AJ1092</f>
        <v>0</v>
      </c>
      <c r="AK1093" s="411">
        <f t="shared" ref="AK1093" si="3360">AK1092</f>
        <v>0</v>
      </c>
      <c r="AL1093" s="411">
        <f t="shared" ref="AL1093" si="3361">AL1092</f>
        <v>0</v>
      </c>
      <c r="AM1093" s="306"/>
    </row>
    <row r="1094" spans="1:39" ht="15" hidden="1" customHeight="1" outlineLevel="1">
      <c r="A1094" s="530"/>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0">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0"/>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2">Z1095</f>
        <v>0</v>
      </c>
      <c r="AA1096" s="411">
        <f t="shared" ref="AA1096" si="3363">AA1095</f>
        <v>0</v>
      </c>
      <c r="AB1096" s="411">
        <f t="shared" ref="AB1096" si="3364">AB1095</f>
        <v>0</v>
      </c>
      <c r="AC1096" s="411">
        <f t="shared" ref="AC1096" si="3365">AC1095</f>
        <v>0</v>
      </c>
      <c r="AD1096" s="411">
        <f t="shared" ref="AD1096" si="3366">AD1095</f>
        <v>0</v>
      </c>
      <c r="AE1096" s="411">
        <f t="shared" ref="AE1096" si="3367">AE1095</f>
        <v>0</v>
      </c>
      <c r="AF1096" s="411">
        <f t="shared" ref="AF1096" si="3368">AF1095</f>
        <v>0</v>
      </c>
      <c r="AG1096" s="411">
        <f t="shared" ref="AG1096" si="3369">AG1095</f>
        <v>0</v>
      </c>
      <c r="AH1096" s="411">
        <f t="shared" ref="AH1096" si="3370">AH1095</f>
        <v>0</v>
      </c>
      <c r="AI1096" s="411">
        <f t="shared" ref="AI1096" si="3371">AI1095</f>
        <v>0</v>
      </c>
      <c r="AJ1096" s="411">
        <f t="shared" ref="AJ1096" si="3372">AJ1095</f>
        <v>0</v>
      </c>
      <c r="AK1096" s="411">
        <f t="shared" ref="AK1096" si="3373">AK1095</f>
        <v>0</v>
      </c>
      <c r="AL1096" s="411">
        <f t="shared" ref="AL1096" si="3374">AL1095</f>
        <v>0</v>
      </c>
      <c r="AM1096" s="306"/>
    </row>
    <row r="1097" spans="1:39" ht="15" hidden="1" customHeight="1" outlineLevel="1">
      <c r="A1097" s="530"/>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0">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0"/>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5">Z1098</f>
        <v>0</v>
      </c>
      <c r="AA1099" s="411">
        <f t="shared" ref="AA1099" si="3376">AA1098</f>
        <v>0</v>
      </c>
      <c r="AB1099" s="411">
        <f t="shared" ref="AB1099" si="3377">AB1098</f>
        <v>0</v>
      </c>
      <c r="AC1099" s="411">
        <f t="shared" ref="AC1099" si="3378">AC1098</f>
        <v>0</v>
      </c>
      <c r="AD1099" s="411">
        <f t="shared" ref="AD1099" si="3379">AD1098</f>
        <v>0</v>
      </c>
      <c r="AE1099" s="411">
        <f t="shared" ref="AE1099" si="3380">AE1098</f>
        <v>0</v>
      </c>
      <c r="AF1099" s="411">
        <f t="shared" ref="AF1099" si="3381">AF1098</f>
        <v>0</v>
      </c>
      <c r="AG1099" s="411">
        <f t="shared" ref="AG1099" si="3382">AG1098</f>
        <v>0</v>
      </c>
      <c r="AH1099" s="411">
        <f t="shared" ref="AH1099" si="3383">AH1098</f>
        <v>0</v>
      </c>
      <c r="AI1099" s="411">
        <f t="shared" ref="AI1099" si="3384">AI1098</f>
        <v>0</v>
      </c>
      <c r="AJ1099" s="411">
        <f t="shared" ref="AJ1099" si="3385">AJ1098</f>
        <v>0</v>
      </c>
      <c r="AK1099" s="411">
        <f t="shared" ref="AK1099" si="3386">AK1098</f>
        <v>0</v>
      </c>
      <c r="AL1099" s="411">
        <f t="shared" ref="AL1099" si="3387">AL1098</f>
        <v>0</v>
      </c>
      <c r="AM1099" s="306"/>
    </row>
    <row r="1100" spans="1:39" ht="15" hidden="1" customHeight="1" outlineLevel="1">
      <c r="A1100" s="530"/>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0">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0"/>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8">Z1101</f>
        <v>0</v>
      </c>
      <c r="AA1102" s="411">
        <f t="shared" ref="AA1102" si="3389">AA1101</f>
        <v>0</v>
      </c>
      <c r="AB1102" s="411">
        <f t="shared" ref="AB1102" si="3390">AB1101</f>
        <v>0</v>
      </c>
      <c r="AC1102" s="411">
        <f t="shared" ref="AC1102" si="3391">AC1101</f>
        <v>0</v>
      </c>
      <c r="AD1102" s="411">
        <f t="shared" ref="AD1102" si="3392">AD1101</f>
        <v>0</v>
      </c>
      <c r="AE1102" s="411">
        <f t="shared" ref="AE1102" si="3393">AE1101</f>
        <v>0</v>
      </c>
      <c r="AF1102" s="411">
        <f t="shared" ref="AF1102" si="3394">AF1101</f>
        <v>0</v>
      </c>
      <c r="AG1102" s="411">
        <f t="shared" ref="AG1102" si="3395">AG1101</f>
        <v>0</v>
      </c>
      <c r="AH1102" s="411">
        <f t="shared" ref="AH1102" si="3396">AH1101</f>
        <v>0</v>
      </c>
      <c r="AI1102" s="411">
        <f t="shared" ref="AI1102" si="3397">AI1101</f>
        <v>0</v>
      </c>
      <c r="AJ1102" s="411">
        <f t="shared" ref="AJ1102" si="3398">AJ1101</f>
        <v>0</v>
      </c>
      <c r="AK1102" s="411">
        <f t="shared" ref="AK1102" si="3399">AK1101</f>
        <v>0</v>
      </c>
      <c r="AL1102" s="411">
        <f t="shared" ref="AL1102" si="3400">AL1101</f>
        <v>0</v>
      </c>
      <c r="AM1102" s="306"/>
    </row>
    <row r="1103" spans="1:39" ht="15" hidden="1" customHeight="1" outlineLevel="1">
      <c r="A1103" s="530"/>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0">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0"/>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1">Z1104</f>
        <v>0</v>
      </c>
      <c r="AA1105" s="411">
        <f t="shared" ref="AA1105" si="3402">AA1104</f>
        <v>0</v>
      </c>
      <c r="AB1105" s="411">
        <f t="shared" ref="AB1105" si="3403">AB1104</f>
        <v>0</v>
      </c>
      <c r="AC1105" s="411">
        <f t="shared" ref="AC1105" si="3404">AC1104</f>
        <v>0</v>
      </c>
      <c r="AD1105" s="411">
        <f t="shared" ref="AD1105" si="3405">AD1104</f>
        <v>0</v>
      </c>
      <c r="AE1105" s="411">
        <f t="shared" ref="AE1105" si="3406">AE1104</f>
        <v>0</v>
      </c>
      <c r="AF1105" s="411">
        <f t="shared" ref="AF1105" si="3407">AF1104</f>
        <v>0</v>
      </c>
      <c r="AG1105" s="411">
        <f t="shared" ref="AG1105" si="3408">AG1104</f>
        <v>0</v>
      </c>
      <c r="AH1105" s="411">
        <f t="shared" ref="AH1105" si="3409">AH1104</f>
        <v>0</v>
      </c>
      <c r="AI1105" s="411">
        <f t="shared" ref="AI1105" si="3410">AI1104</f>
        <v>0</v>
      </c>
      <c r="AJ1105" s="411">
        <f t="shared" ref="AJ1105" si="3411">AJ1104</f>
        <v>0</v>
      </c>
      <c r="AK1105" s="411">
        <f t="shared" ref="AK1105" si="3412">AK1104</f>
        <v>0</v>
      </c>
      <c r="AL1105" s="411">
        <f t="shared" ref="AL1105" si="3413">AL1104</f>
        <v>0</v>
      </c>
      <c r="AM1105" s="306"/>
    </row>
    <row r="1106" spans="1:39" ht="15" hidden="1" customHeight="1" outlineLevel="1">
      <c r="A1106" s="530"/>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0">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0"/>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4">Z1107</f>
        <v>0</v>
      </c>
      <c r="AA1108" s="411">
        <f t="shared" ref="AA1108" si="3415">AA1107</f>
        <v>0</v>
      </c>
      <c r="AB1108" s="411">
        <f t="shared" ref="AB1108" si="3416">AB1107</f>
        <v>0</v>
      </c>
      <c r="AC1108" s="411">
        <f t="shared" ref="AC1108" si="3417">AC1107</f>
        <v>0</v>
      </c>
      <c r="AD1108" s="411">
        <f t="shared" ref="AD1108" si="3418">AD1107</f>
        <v>0</v>
      </c>
      <c r="AE1108" s="411">
        <f t="shared" ref="AE1108" si="3419">AE1107</f>
        <v>0</v>
      </c>
      <c r="AF1108" s="411">
        <f t="shared" ref="AF1108" si="3420">AF1107</f>
        <v>0</v>
      </c>
      <c r="AG1108" s="411">
        <f t="shared" ref="AG1108" si="3421">AG1107</f>
        <v>0</v>
      </c>
      <c r="AH1108" s="411">
        <f t="shared" ref="AH1108" si="3422">AH1107</f>
        <v>0</v>
      </c>
      <c r="AI1108" s="411">
        <f t="shared" ref="AI1108" si="3423">AI1107</f>
        <v>0</v>
      </c>
      <c r="AJ1108" s="411">
        <f t="shared" ref="AJ1108" si="3424">AJ1107</f>
        <v>0</v>
      </c>
      <c r="AK1108" s="411">
        <f t="shared" ref="AK1108" si="3425">AK1107</f>
        <v>0</v>
      </c>
      <c r="AL1108" s="411">
        <f t="shared" ref="AL1108" si="3426">AL1107</f>
        <v>0</v>
      </c>
      <c r="AM1108" s="306"/>
    </row>
    <row r="1109" spans="1:39" ht="15" hidden="1" customHeight="1" outlineLevel="1">
      <c r="A1109" s="530"/>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1"/>
    </row>
    <row r="1112" spans="1:39">
      <c r="B1112" s="394"/>
      <c r="C1112" s="432"/>
      <c r="D1112" s="433"/>
      <c r="E1112" s="433"/>
      <c r="F1112" s="433"/>
      <c r="G1112" s="433"/>
      <c r="H1112" s="433"/>
      <c r="I1112" s="433"/>
      <c r="J1112" s="433"/>
      <c r="K1112" s="433"/>
      <c r="L1112" s="433"/>
      <c r="M1112" s="433"/>
      <c r="N1112" s="433"/>
      <c r="O1112" s="434"/>
      <c r="P1112" s="758"/>
      <c r="Q1112" s="758"/>
      <c r="R1112" s="758"/>
      <c r="S1112" s="759"/>
      <c r="T1112" s="759"/>
      <c r="U1112" s="759"/>
      <c r="V1112" s="759"/>
      <c r="W1112" s="758"/>
      <c r="X1112" s="758"/>
      <c r="Y1112" s="435"/>
      <c r="Z1112" s="435"/>
      <c r="AA1112" s="435"/>
      <c r="AB1112" s="435"/>
      <c r="AC1112" s="435"/>
      <c r="AD1112" s="435"/>
      <c r="AE1112" s="435"/>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754"/>
      <c r="T1113" s="754"/>
      <c r="U1113" s="754"/>
      <c r="V1113" s="754"/>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3"/>
    </row>
    <row r="1114" spans="1:39">
      <c r="B1114" s="324" t="s">
        <v>353</v>
      </c>
      <c r="C1114" s="345"/>
      <c r="D1114" s="309"/>
      <c r="E1114" s="279"/>
      <c r="F1114" s="279"/>
      <c r="G1114" s="279"/>
      <c r="H1114" s="279"/>
      <c r="I1114" s="279"/>
      <c r="J1114" s="279"/>
      <c r="K1114" s="279"/>
      <c r="L1114" s="279"/>
      <c r="M1114" s="279"/>
      <c r="N1114" s="279"/>
      <c r="O1114" s="291"/>
      <c r="P1114" s="340"/>
      <c r="Q1114" s="340"/>
      <c r="R1114" s="340"/>
      <c r="S1114" s="514"/>
      <c r="T1114" s="514"/>
      <c r="U1114" s="514"/>
      <c r="V1114" s="514"/>
      <c r="W1114" s="340"/>
      <c r="X1114" s="340"/>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5">
        <f t="shared" ref="AM1114:AM1123" si="3427">SUM(Y1114:AL1114)</f>
        <v>0</v>
      </c>
    </row>
    <row r="1115" spans="1:39">
      <c r="B1115" s="324" t="s">
        <v>354</v>
      </c>
      <c r="C1115" s="345"/>
      <c r="D1115" s="309"/>
      <c r="E1115" s="279"/>
      <c r="F1115" s="279"/>
      <c r="G1115" s="279"/>
      <c r="H1115" s="279"/>
      <c r="I1115" s="279"/>
      <c r="J1115" s="279"/>
      <c r="K1115" s="279"/>
      <c r="L1115" s="279"/>
      <c r="M1115" s="279"/>
      <c r="N1115" s="279"/>
      <c r="O1115" s="291"/>
      <c r="P1115" s="340"/>
      <c r="Q1115" s="340"/>
      <c r="R1115" s="340"/>
      <c r="S1115" s="514"/>
      <c r="T1115" s="514"/>
      <c r="U1115" s="514"/>
      <c r="V1115" s="514"/>
      <c r="W1115" s="340"/>
      <c r="X1115" s="340"/>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5">
        <f t="shared" si="3427"/>
        <v>0</v>
      </c>
    </row>
    <row r="1116" spans="1:39">
      <c r="B1116" s="324" t="s">
        <v>355</v>
      </c>
      <c r="C1116" s="345"/>
      <c r="D1116" s="309"/>
      <c r="E1116" s="279"/>
      <c r="F1116" s="279"/>
      <c r="G1116" s="279"/>
      <c r="H1116" s="279"/>
      <c r="I1116" s="279"/>
      <c r="J1116" s="279"/>
      <c r="K1116" s="279"/>
      <c r="L1116" s="279"/>
      <c r="M1116" s="279"/>
      <c r="N1116" s="279"/>
      <c r="O1116" s="291"/>
      <c r="P1116" s="340"/>
      <c r="Q1116" s="340"/>
      <c r="R1116" s="340"/>
      <c r="S1116" s="514"/>
      <c r="T1116" s="514"/>
      <c r="U1116" s="514"/>
      <c r="V1116" s="514"/>
      <c r="W1116" s="340"/>
      <c r="X1116" s="340"/>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5">
        <f t="shared" si="3427"/>
        <v>0</v>
      </c>
    </row>
    <row r="1117" spans="1:39">
      <c r="B1117" s="324" t="s">
        <v>356</v>
      </c>
      <c r="C1117" s="345"/>
      <c r="D1117" s="309"/>
      <c r="E1117" s="279"/>
      <c r="F1117" s="279"/>
      <c r="G1117" s="279"/>
      <c r="H1117" s="279"/>
      <c r="I1117" s="279"/>
      <c r="J1117" s="279"/>
      <c r="K1117" s="279"/>
      <c r="L1117" s="279"/>
      <c r="M1117" s="279"/>
      <c r="N1117" s="279"/>
      <c r="O1117" s="291"/>
      <c r="P1117" s="340"/>
      <c r="Q1117" s="340"/>
      <c r="R1117" s="340"/>
      <c r="S1117" s="514"/>
      <c r="T1117" s="514"/>
      <c r="U1117" s="514"/>
      <c r="V1117" s="514"/>
      <c r="W1117" s="340"/>
      <c r="X1117" s="340"/>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5">
        <f t="shared" si="3427"/>
        <v>0</v>
      </c>
    </row>
    <row r="1118" spans="1:39">
      <c r="B1118" s="324" t="s">
        <v>357</v>
      </c>
      <c r="C1118" s="345"/>
      <c r="D1118" s="309"/>
      <c r="E1118" s="279"/>
      <c r="F1118" s="279"/>
      <c r="G1118" s="279"/>
      <c r="H1118" s="279"/>
      <c r="I1118" s="279"/>
      <c r="J1118" s="279"/>
      <c r="K1118" s="279"/>
      <c r="L1118" s="279"/>
      <c r="M1118" s="279"/>
      <c r="N1118" s="279"/>
      <c r="O1118" s="291"/>
      <c r="P1118" s="340"/>
      <c r="Q1118" s="340"/>
      <c r="R1118" s="340"/>
      <c r="S1118" s="514"/>
      <c r="T1118" s="514"/>
      <c r="U1118" s="514"/>
      <c r="V1118" s="514"/>
      <c r="W1118" s="340"/>
      <c r="X1118" s="340"/>
      <c r="Y1118" s="378">
        <f t="shared" ref="Y1118:AL1118" si="3428">Y212*Y1113</f>
        <v>0</v>
      </c>
      <c r="Z1118" s="378">
        <f t="shared" si="3428"/>
        <v>0</v>
      </c>
      <c r="AA1118" s="378">
        <f t="shared" si="3428"/>
        <v>0</v>
      </c>
      <c r="AB1118" s="378">
        <f t="shared" si="3428"/>
        <v>0</v>
      </c>
      <c r="AC1118" s="378">
        <f t="shared" si="3428"/>
        <v>0</v>
      </c>
      <c r="AD1118" s="378">
        <f t="shared" si="3428"/>
        <v>0</v>
      </c>
      <c r="AE1118" s="378">
        <f t="shared" si="3428"/>
        <v>0</v>
      </c>
      <c r="AF1118" s="378">
        <f t="shared" si="3428"/>
        <v>0</v>
      </c>
      <c r="AG1118" s="378">
        <f t="shared" si="3428"/>
        <v>0</v>
      </c>
      <c r="AH1118" s="378">
        <f t="shared" si="3428"/>
        <v>0</v>
      </c>
      <c r="AI1118" s="378">
        <f t="shared" si="3428"/>
        <v>0</v>
      </c>
      <c r="AJ1118" s="378">
        <f t="shared" si="3428"/>
        <v>0</v>
      </c>
      <c r="AK1118" s="378">
        <f t="shared" si="3428"/>
        <v>0</v>
      </c>
      <c r="AL1118" s="378">
        <f t="shared" si="3428"/>
        <v>0</v>
      </c>
      <c r="AM1118" s="625">
        <f t="shared" si="3427"/>
        <v>0</v>
      </c>
    </row>
    <row r="1119" spans="1:39">
      <c r="B1119" s="324" t="s">
        <v>358</v>
      </c>
      <c r="C1119" s="345"/>
      <c r="D1119" s="309"/>
      <c r="E1119" s="279"/>
      <c r="F1119" s="279"/>
      <c r="G1119" s="279"/>
      <c r="H1119" s="279"/>
      <c r="I1119" s="279"/>
      <c r="J1119" s="279"/>
      <c r="K1119" s="279"/>
      <c r="L1119" s="279"/>
      <c r="M1119" s="279"/>
      <c r="N1119" s="279"/>
      <c r="O1119" s="291"/>
      <c r="P1119" s="340"/>
      <c r="Q1119" s="340"/>
      <c r="R1119" s="340"/>
      <c r="S1119" s="514"/>
      <c r="T1119" s="514"/>
      <c r="U1119" s="514"/>
      <c r="V1119" s="514"/>
      <c r="W1119" s="340"/>
      <c r="X1119" s="340"/>
      <c r="Y1119" s="378">
        <f t="shared" ref="Y1119:AL1119" si="3429">Y395*Y1113</f>
        <v>0</v>
      </c>
      <c r="Z1119" s="378">
        <f t="shared" si="3429"/>
        <v>0</v>
      </c>
      <c r="AA1119" s="378">
        <f t="shared" si="3429"/>
        <v>0</v>
      </c>
      <c r="AB1119" s="378">
        <f t="shared" si="3429"/>
        <v>0</v>
      </c>
      <c r="AC1119" s="378">
        <f t="shared" si="3429"/>
        <v>0</v>
      </c>
      <c r="AD1119" s="378">
        <f t="shared" si="3429"/>
        <v>0</v>
      </c>
      <c r="AE1119" s="378">
        <f t="shared" si="3429"/>
        <v>0</v>
      </c>
      <c r="AF1119" s="378">
        <f t="shared" si="3429"/>
        <v>0</v>
      </c>
      <c r="AG1119" s="378">
        <f t="shared" si="3429"/>
        <v>0</v>
      </c>
      <c r="AH1119" s="378">
        <f t="shared" si="3429"/>
        <v>0</v>
      </c>
      <c r="AI1119" s="378">
        <f t="shared" si="3429"/>
        <v>0</v>
      </c>
      <c r="AJ1119" s="378">
        <f t="shared" si="3429"/>
        <v>0</v>
      </c>
      <c r="AK1119" s="378">
        <f t="shared" si="3429"/>
        <v>0</v>
      </c>
      <c r="AL1119" s="378">
        <f t="shared" si="3429"/>
        <v>0</v>
      </c>
      <c r="AM1119" s="625">
        <f t="shared" si="3427"/>
        <v>0</v>
      </c>
    </row>
    <row r="1120" spans="1:39">
      <c r="B1120" s="324" t="s">
        <v>359</v>
      </c>
      <c r="C1120" s="345"/>
      <c r="D1120" s="309"/>
      <c r="E1120" s="279"/>
      <c r="F1120" s="279"/>
      <c r="G1120" s="279"/>
      <c r="H1120" s="279"/>
      <c r="I1120" s="279"/>
      <c r="J1120" s="279"/>
      <c r="K1120" s="279"/>
      <c r="L1120" s="279"/>
      <c r="M1120" s="279"/>
      <c r="N1120" s="279"/>
      <c r="O1120" s="291"/>
      <c r="P1120" s="340"/>
      <c r="Q1120" s="340"/>
      <c r="R1120" s="340"/>
      <c r="S1120" s="514"/>
      <c r="T1120" s="514"/>
      <c r="U1120" s="514"/>
      <c r="V1120" s="514"/>
      <c r="W1120" s="340"/>
      <c r="X1120" s="340"/>
      <c r="Y1120" s="378">
        <f t="shared" ref="Y1120:AL1120" si="3430">Y578*Y1113</f>
        <v>0</v>
      </c>
      <c r="Z1120" s="378">
        <f t="shared" si="3430"/>
        <v>0</v>
      </c>
      <c r="AA1120" s="378">
        <f t="shared" si="3430"/>
        <v>0</v>
      </c>
      <c r="AB1120" s="378">
        <f t="shared" si="3430"/>
        <v>0</v>
      </c>
      <c r="AC1120" s="378">
        <f t="shared" si="3430"/>
        <v>0</v>
      </c>
      <c r="AD1120" s="378">
        <f t="shared" si="3430"/>
        <v>0</v>
      </c>
      <c r="AE1120" s="378">
        <f t="shared" si="3430"/>
        <v>0</v>
      </c>
      <c r="AF1120" s="378">
        <f t="shared" si="3430"/>
        <v>0</v>
      </c>
      <c r="AG1120" s="378">
        <f t="shared" si="3430"/>
        <v>0</v>
      </c>
      <c r="AH1120" s="378">
        <f t="shared" si="3430"/>
        <v>0</v>
      </c>
      <c r="AI1120" s="378">
        <f t="shared" si="3430"/>
        <v>0</v>
      </c>
      <c r="AJ1120" s="378">
        <f t="shared" si="3430"/>
        <v>0</v>
      </c>
      <c r="AK1120" s="378">
        <f t="shared" si="3430"/>
        <v>0</v>
      </c>
      <c r="AL1120" s="378">
        <f t="shared" si="3430"/>
        <v>0</v>
      </c>
      <c r="AM1120" s="625">
        <f t="shared" si="3427"/>
        <v>0</v>
      </c>
    </row>
    <row r="1121" spans="2:39">
      <c r="B1121" s="324" t="s">
        <v>360</v>
      </c>
      <c r="C1121" s="345"/>
      <c r="D1121" s="309"/>
      <c r="E1121" s="279"/>
      <c r="F1121" s="279"/>
      <c r="G1121" s="279"/>
      <c r="H1121" s="279"/>
      <c r="I1121" s="279"/>
      <c r="J1121" s="279"/>
      <c r="K1121" s="279"/>
      <c r="L1121" s="279"/>
      <c r="M1121" s="279"/>
      <c r="N1121" s="279"/>
      <c r="O1121" s="291"/>
      <c r="P1121" s="340"/>
      <c r="Q1121" s="340"/>
      <c r="R1121" s="340"/>
      <c r="S1121" s="514"/>
      <c r="T1121" s="514"/>
      <c r="U1121" s="514"/>
      <c r="V1121" s="514"/>
      <c r="W1121" s="340"/>
      <c r="X1121" s="340"/>
      <c r="Y1121" s="378">
        <f t="shared" ref="Y1121:AL1121" si="3431">Y761*Y1113</f>
        <v>0</v>
      </c>
      <c r="Z1121" s="378">
        <f t="shared" si="3431"/>
        <v>0</v>
      </c>
      <c r="AA1121" s="378">
        <f t="shared" si="3431"/>
        <v>0</v>
      </c>
      <c r="AB1121" s="378">
        <f t="shared" si="3431"/>
        <v>0</v>
      </c>
      <c r="AC1121" s="378">
        <f t="shared" si="3431"/>
        <v>0</v>
      </c>
      <c r="AD1121" s="378">
        <f t="shared" si="3431"/>
        <v>0</v>
      </c>
      <c r="AE1121" s="378">
        <f t="shared" si="3431"/>
        <v>0</v>
      </c>
      <c r="AF1121" s="378">
        <f t="shared" si="3431"/>
        <v>0</v>
      </c>
      <c r="AG1121" s="378">
        <f t="shared" si="3431"/>
        <v>0</v>
      </c>
      <c r="AH1121" s="378">
        <f t="shared" si="3431"/>
        <v>0</v>
      </c>
      <c r="AI1121" s="378">
        <f t="shared" si="3431"/>
        <v>0</v>
      </c>
      <c r="AJ1121" s="378">
        <f t="shared" si="3431"/>
        <v>0</v>
      </c>
      <c r="AK1121" s="378">
        <f t="shared" si="3431"/>
        <v>0</v>
      </c>
      <c r="AL1121" s="378">
        <f t="shared" si="3431"/>
        <v>0</v>
      </c>
      <c r="AM1121" s="625">
        <f t="shared" si="3427"/>
        <v>0</v>
      </c>
    </row>
    <row r="1122" spans="2:39">
      <c r="B1122" s="324" t="s">
        <v>361</v>
      </c>
      <c r="C1122" s="345"/>
      <c r="D1122" s="309"/>
      <c r="E1122" s="279"/>
      <c r="F1122" s="279"/>
      <c r="G1122" s="279"/>
      <c r="H1122" s="279"/>
      <c r="I1122" s="279"/>
      <c r="J1122" s="279"/>
      <c r="K1122" s="279"/>
      <c r="L1122" s="279"/>
      <c r="M1122" s="279"/>
      <c r="N1122" s="279"/>
      <c r="O1122" s="291"/>
      <c r="P1122" s="340"/>
      <c r="Q1122" s="340"/>
      <c r="R1122" s="340"/>
      <c r="S1122" s="514"/>
      <c r="T1122" s="514"/>
      <c r="U1122" s="514"/>
      <c r="V1122" s="514"/>
      <c r="W1122" s="340"/>
      <c r="X1122" s="340"/>
      <c r="Y1122" s="378">
        <f t="shared" ref="Y1122:AL1122" si="3432">Y944*Y1113</f>
        <v>0</v>
      </c>
      <c r="Z1122" s="378">
        <f t="shared" si="3432"/>
        <v>0</v>
      </c>
      <c r="AA1122" s="378">
        <f t="shared" si="3432"/>
        <v>0</v>
      </c>
      <c r="AB1122" s="378">
        <f t="shared" si="3432"/>
        <v>0</v>
      </c>
      <c r="AC1122" s="378">
        <f t="shared" si="3432"/>
        <v>0</v>
      </c>
      <c r="AD1122" s="378">
        <f t="shared" si="3432"/>
        <v>0</v>
      </c>
      <c r="AE1122" s="378">
        <f t="shared" si="3432"/>
        <v>0</v>
      </c>
      <c r="AF1122" s="378">
        <f t="shared" si="3432"/>
        <v>0</v>
      </c>
      <c r="AG1122" s="378">
        <f t="shared" si="3432"/>
        <v>0</v>
      </c>
      <c r="AH1122" s="378">
        <f t="shared" si="3432"/>
        <v>0</v>
      </c>
      <c r="AI1122" s="378">
        <f t="shared" si="3432"/>
        <v>0</v>
      </c>
      <c r="AJ1122" s="378">
        <f t="shared" si="3432"/>
        <v>0</v>
      </c>
      <c r="AK1122" s="378">
        <f t="shared" si="3432"/>
        <v>0</v>
      </c>
      <c r="AL1122" s="378">
        <f t="shared" si="3432"/>
        <v>0</v>
      </c>
      <c r="AM1122" s="625">
        <f t="shared" si="3427"/>
        <v>0</v>
      </c>
    </row>
    <row r="1123" spans="2:39">
      <c r="B1123" s="324" t="s">
        <v>362</v>
      </c>
      <c r="C1123" s="345"/>
      <c r="D1123" s="309"/>
      <c r="E1123" s="279"/>
      <c r="F1123" s="279"/>
      <c r="G1123" s="279"/>
      <c r="H1123" s="279"/>
      <c r="I1123" s="279"/>
      <c r="J1123" s="279"/>
      <c r="K1123" s="279"/>
      <c r="L1123" s="279"/>
      <c r="M1123" s="279"/>
      <c r="N1123" s="279"/>
      <c r="O1123" s="291"/>
      <c r="P1123" s="340"/>
      <c r="Q1123" s="340"/>
      <c r="R1123" s="340"/>
      <c r="S1123" s="514"/>
      <c r="T1123" s="514"/>
      <c r="U1123" s="514"/>
      <c r="V1123" s="514"/>
      <c r="W1123" s="340"/>
      <c r="X1123" s="340"/>
      <c r="Y1123" s="378">
        <f>Y1110*Y1113</f>
        <v>0</v>
      </c>
      <c r="Z1123" s="378">
        <f>Z1110*Z1113</f>
        <v>0</v>
      </c>
      <c r="AA1123" s="378">
        <f t="shared" ref="AA1123:AL1123" si="3433">AA1110*AA1113</f>
        <v>0</v>
      </c>
      <c r="AB1123" s="378">
        <f t="shared" si="3433"/>
        <v>0</v>
      </c>
      <c r="AC1123" s="378">
        <f t="shared" si="3433"/>
        <v>0</v>
      </c>
      <c r="AD1123" s="378">
        <f t="shared" si="3433"/>
        <v>0</v>
      </c>
      <c r="AE1123" s="378">
        <f t="shared" si="3433"/>
        <v>0</v>
      </c>
      <c r="AF1123" s="378">
        <f t="shared" si="3433"/>
        <v>0</v>
      </c>
      <c r="AG1123" s="378">
        <f t="shared" si="3433"/>
        <v>0</v>
      </c>
      <c r="AH1123" s="378">
        <f t="shared" si="3433"/>
        <v>0</v>
      </c>
      <c r="AI1123" s="378">
        <f t="shared" si="3433"/>
        <v>0</v>
      </c>
      <c r="AJ1123" s="378">
        <f t="shared" si="3433"/>
        <v>0</v>
      </c>
      <c r="AK1123" s="378">
        <f t="shared" si="3433"/>
        <v>0</v>
      </c>
      <c r="AL1123" s="378">
        <f t="shared" si="3433"/>
        <v>0</v>
      </c>
      <c r="AM1123" s="625">
        <f t="shared" si="3427"/>
        <v>0</v>
      </c>
    </row>
    <row r="1124" spans="2:39" ht="15.75">
      <c r="B1124" s="349" t="s">
        <v>352</v>
      </c>
      <c r="C1124" s="345"/>
      <c r="D1124" s="336"/>
      <c r="E1124" s="334"/>
      <c r="F1124" s="334"/>
      <c r="G1124" s="334"/>
      <c r="H1124" s="334"/>
      <c r="I1124" s="334"/>
      <c r="J1124" s="334"/>
      <c r="K1124" s="334"/>
      <c r="L1124" s="334"/>
      <c r="M1124" s="334"/>
      <c r="N1124" s="334"/>
      <c r="O1124" s="300"/>
      <c r="P1124" s="376"/>
      <c r="Q1124" s="376"/>
      <c r="R1124" s="376"/>
      <c r="S1124" s="760"/>
      <c r="T1124" s="760"/>
      <c r="U1124" s="760"/>
      <c r="V1124" s="760"/>
      <c r="W1124" s="376"/>
      <c r="X1124" s="376"/>
      <c r="Y1124" s="346">
        <f>SUM(Y1114:Y1123)</f>
        <v>0</v>
      </c>
      <c r="Z1124" s="346">
        <f t="shared" ref="Z1124:AE1124" si="3434">SUM(Z1114:Z1123)</f>
        <v>0</v>
      </c>
      <c r="AA1124" s="346">
        <f t="shared" si="3434"/>
        <v>0</v>
      </c>
      <c r="AB1124" s="346">
        <f t="shared" si="3434"/>
        <v>0</v>
      </c>
      <c r="AC1124" s="346">
        <f t="shared" si="3434"/>
        <v>0</v>
      </c>
      <c r="AD1124" s="346">
        <f t="shared" si="3434"/>
        <v>0</v>
      </c>
      <c r="AE1124" s="346">
        <f t="shared" si="3434"/>
        <v>0</v>
      </c>
      <c r="AF1124" s="346">
        <f>SUM(AF1114:AF1123)</f>
        <v>0</v>
      </c>
      <c r="AG1124" s="346">
        <f t="shared" ref="AG1124:AL1124" si="3435">SUM(AG1114:AG1123)</f>
        <v>0</v>
      </c>
      <c r="AH1124" s="346">
        <f t="shared" si="3435"/>
        <v>0</v>
      </c>
      <c r="AI1124" s="346">
        <f t="shared" si="3435"/>
        <v>0</v>
      </c>
      <c r="AJ1124" s="346">
        <f t="shared" si="3435"/>
        <v>0</v>
      </c>
      <c r="AK1124" s="346">
        <f t="shared" si="3435"/>
        <v>0</v>
      </c>
      <c r="AL1124" s="346">
        <f t="shared" si="3435"/>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76"/>
      <c r="Q1125" s="376"/>
      <c r="R1125" s="376"/>
      <c r="S1125" s="760"/>
      <c r="T1125" s="760"/>
      <c r="U1125" s="760"/>
      <c r="V1125" s="760"/>
      <c r="W1125" s="376"/>
      <c r="X1125" s="376"/>
      <c r="Y1125" s="347">
        <f>Y1111*Y1113</f>
        <v>0</v>
      </c>
      <c r="Z1125" s="347">
        <f t="shared" ref="Z1125:AE1125" si="3436">Z1111*Z1113</f>
        <v>0</v>
      </c>
      <c r="AA1125" s="347">
        <f>AA1111*AA1113</f>
        <v>0</v>
      </c>
      <c r="AB1125" s="347">
        <f t="shared" si="3436"/>
        <v>0</v>
      </c>
      <c r="AC1125" s="347">
        <f t="shared" si="3436"/>
        <v>0</v>
      </c>
      <c r="AD1125" s="347">
        <f t="shared" si="3436"/>
        <v>0</v>
      </c>
      <c r="AE1125" s="347">
        <f t="shared" si="3436"/>
        <v>0</v>
      </c>
      <c r="AF1125" s="347">
        <f t="shared" ref="AF1125:AL1125" si="3437">AF1111*AF1113</f>
        <v>0</v>
      </c>
      <c r="AG1125" s="347">
        <f t="shared" si="3437"/>
        <v>0</v>
      </c>
      <c r="AH1125" s="347">
        <f t="shared" si="3437"/>
        <v>0</v>
      </c>
      <c r="AI1125" s="347">
        <f t="shared" si="3437"/>
        <v>0</v>
      </c>
      <c r="AJ1125" s="347">
        <f t="shared" si="3437"/>
        <v>0</v>
      </c>
      <c r="AK1125" s="347">
        <f t="shared" si="3437"/>
        <v>0</v>
      </c>
      <c r="AL1125" s="347">
        <f t="shared" si="3437"/>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76"/>
      <c r="Q1126" s="376"/>
      <c r="R1126" s="376"/>
      <c r="S1126" s="761"/>
      <c r="T1126" s="761"/>
      <c r="U1126" s="761"/>
      <c r="V1126" s="761"/>
      <c r="W1126" s="376"/>
      <c r="X1126" s="376"/>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4"/>
      <c r="D1127" s="444"/>
      <c r="E1127" s="445"/>
      <c r="F1127" s="445"/>
      <c r="G1127" s="445"/>
      <c r="H1127" s="445"/>
      <c r="I1127" s="445"/>
      <c r="J1127" s="445"/>
      <c r="K1127" s="445"/>
      <c r="L1127" s="445"/>
      <c r="M1127" s="445"/>
      <c r="N1127" s="445"/>
      <c r="O1127" s="446"/>
      <c r="P1127" s="766"/>
      <c r="Q1127" s="766"/>
      <c r="R1127" s="766"/>
      <c r="S1127" s="767"/>
      <c r="T1127" s="446"/>
      <c r="U1127" s="767"/>
      <c r="V1127" s="767"/>
      <c r="W1127" s="766"/>
      <c r="X1127" s="766"/>
      <c r="Y1127" s="447"/>
      <c r="Z1127" s="447"/>
      <c r="AA1127" s="447"/>
      <c r="AB1127" s="447"/>
      <c r="AC1127" s="447"/>
      <c r="AD1127" s="447"/>
      <c r="AE1127" s="447"/>
      <c r="AF1127" s="447"/>
      <c r="AG1127" s="447"/>
      <c r="AH1127" s="447"/>
      <c r="AI1127" s="447"/>
      <c r="AJ1127" s="447"/>
      <c r="AK1127" s="447"/>
      <c r="AL1127" s="447"/>
      <c r="AM1127" s="386"/>
    </row>
    <row r="1128" spans="2:39" ht="19.5" customHeight="1">
      <c r="B1128" s="368" t="s">
        <v>587</v>
      </c>
      <c r="C1128" s="387"/>
      <c r="D1128" s="388"/>
      <c r="E1128" s="388"/>
      <c r="F1128" s="388"/>
      <c r="G1128" s="388"/>
      <c r="H1128" s="388"/>
      <c r="I1128" s="388"/>
      <c r="J1128" s="388"/>
      <c r="K1128" s="388"/>
      <c r="L1128" s="388"/>
      <c r="M1128" s="388"/>
      <c r="N1128" s="388"/>
      <c r="O1128" s="755"/>
      <c r="P1128" s="755"/>
      <c r="Q1128" s="755"/>
      <c r="R1128" s="755"/>
      <c r="S1128" s="764"/>
      <c r="T1128" s="765"/>
      <c r="U1128" s="755"/>
      <c r="V1128" s="755"/>
      <c r="W1128" s="755"/>
      <c r="X1128" s="755"/>
      <c r="Y1128" s="409"/>
      <c r="Z1128" s="409"/>
      <c r="AA1128" s="409"/>
      <c r="AB1128" s="409"/>
      <c r="AC1128" s="409"/>
      <c r="AD1128" s="409"/>
      <c r="AE1128" s="409"/>
      <c r="AF1128" s="409"/>
      <c r="AG1128" s="409"/>
      <c r="AH1128" s="409"/>
      <c r="AI1128" s="409"/>
      <c r="AJ1128" s="409"/>
      <c r="AK1128" s="409"/>
      <c r="AL1128" s="409"/>
      <c r="AM1128" s="389"/>
    </row>
    <row r="1130" spans="2:39">
      <c r="B1130" s="586"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505" right="0.70866141732283505" top="0.74803149606299202" bottom="0.74803149606299202" header="0.31496062992126" footer="0.31496062992126"/>
  <pageSetup paperSize="17" scale="22" fitToHeight="0" orientation="landscape" horizontalDpi="4294967295" verticalDpi="4294967295" r:id="rId1"/>
  <headerFooter>
    <oddFooter>&amp;C&amp;A&amp;R&amp;P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25" zoomScale="90" zoomScaleNormal="90" workbookViewId="0">
      <selection activeCell="J47" sqref="J47"/>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6"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6" t="s">
        <v>666</v>
      </c>
      <c r="D8" s="836"/>
      <c r="E8" s="836"/>
      <c r="F8" s="836"/>
      <c r="G8" s="836"/>
      <c r="H8" s="836"/>
      <c r="I8" s="836"/>
      <c r="J8" s="836"/>
      <c r="K8" s="836"/>
      <c r="L8" s="836"/>
      <c r="M8" s="836"/>
      <c r="N8" s="836"/>
      <c r="O8" s="836"/>
      <c r="P8" s="836"/>
      <c r="Q8" s="836"/>
      <c r="R8" s="836"/>
      <c r="S8" s="836"/>
      <c r="T8" s="105"/>
      <c r="U8" s="105"/>
      <c r="V8" s="105"/>
      <c r="W8" s="105"/>
    </row>
    <row r="9" spans="1:28" s="9" customFormat="1" ht="46.9" customHeight="1">
      <c r="B9" s="55"/>
      <c r="C9" s="798" t="s">
        <v>678</v>
      </c>
      <c r="D9" s="798"/>
      <c r="E9" s="798"/>
      <c r="F9" s="798"/>
      <c r="G9" s="798"/>
      <c r="H9" s="798"/>
      <c r="I9" s="798"/>
      <c r="J9" s="798"/>
      <c r="K9" s="798"/>
      <c r="L9" s="798"/>
      <c r="M9" s="798"/>
      <c r="N9" s="798"/>
      <c r="O9" s="798"/>
      <c r="P9" s="798"/>
      <c r="Q9" s="798"/>
      <c r="R9" s="798"/>
      <c r="S9" s="798"/>
      <c r="T9" s="105"/>
      <c r="U9" s="105"/>
      <c r="V9" s="105"/>
      <c r="W9" s="105"/>
    </row>
    <row r="10" spans="1:28" s="9" customFormat="1" ht="37.9" customHeight="1">
      <c r="B10" s="88"/>
      <c r="C10" s="814" t="s">
        <v>679</v>
      </c>
      <c r="D10" s="798"/>
      <c r="E10" s="798"/>
      <c r="F10" s="798"/>
      <c r="G10" s="798"/>
      <c r="H10" s="798"/>
      <c r="I10" s="798"/>
      <c r="J10" s="798"/>
      <c r="K10" s="798"/>
      <c r="L10" s="798"/>
      <c r="M10" s="798"/>
      <c r="N10" s="798"/>
      <c r="O10" s="798"/>
      <c r="P10" s="798"/>
      <c r="Q10" s="798"/>
      <c r="R10" s="798"/>
      <c r="S10" s="798"/>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5" t="s">
        <v>235</v>
      </c>
      <c r="C12" s="835"/>
      <c r="D12" s="181"/>
      <c r="E12" s="182" t="s">
        <v>236</v>
      </c>
      <c r="F12" s="51"/>
      <c r="G12" s="51"/>
      <c r="H12" s="44"/>
      <c r="I12" s="51"/>
      <c r="K12" s="588"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to 4,999 kW</v>
      </c>
      <c r="L14" s="204" t="str">
        <f>'1.  LRAMVA Summary'!G52</f>
        <v>USL</v>
      </c>
      <c r="M14" s="204" t="str">
        <f>'1.  LRAMVA Summary'!H52</f>
        <v>Sentinel Lighting</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4">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4">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4">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4">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4">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4">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c r="D46" s="206"/>
      <c r="E46" s="214">
        <v>41306</v>
      </c>
      <c r="F46" s="214" t="s">
        <v>179</v>
      </c>
      <c r="G46" s="215" t="s">
        <v>65</v>
      </c>
      <c r="H46" s="229">
        <f>C$23/12</f>
        <v>1.225E-3</v>
      </c>
      <c r="I46" s="230">
        <f>(SUM('1.  LRAMVA Summary'!D$54:D$59)+SUM('1.  LRAMVA Summary'!D$60:D$61)*(MONTH($E46)-1)/12)*$H46</f>
        <v>-0.92634600283255475</v>
      </c>
      <c r="J46" s="230">
        <f>(SUM('1.  LRAMVA Summary'!E$54:E$59)+SUM('1.  LRAMVA Summary'!E$60:E$61)*(MONTH($E46)-1)/12)*$H46</f>
        <v>0.6380925581623017</v>
      </c>
      <c r="K46" s="230">
        <f>(SUM('1.  LRAMVA Summary'!F$54:F$59)+SUM('1.  LRAMVA Summary'!F$60:F$61)*(MONTH($E46)-1)/12)*$H46</f>
        <v>-1.2177603914346908</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-1.5060138361049438</v>
      </c>
    </row>
    <row r="47" spans="2:23" s="9" customFormat="1">
      <c r="B47" s="213" t="s">
        <v>85</v>
      </c>
      <c r="C47" s="233"/>
      <c r="D47" s="206"/>
      <c r="E47" s="214">
        <v>41334</v>
      </c>
      <c r="F47" s="214" t="s">
        <v>179</v>
      </c>
      <c r="G47" s="215" t="s">
        <v>65</v>
      </c>
      <c r="H47" s="229">
        <f>C$23/12</f>
        <v>1.225E-3</v>
      </c>
      <c r="I47" s="230">
        <f>(SUM('1.  LRAMVA Summary'!D$54:D$59)+SUM('1.  LRAMVA Summary'!D$60:D$61)*(MONTH($E47)-1)/12)*$H47</f>
        <v>-1.8526920056651095</v>
      </c>
      <c r="J47" s="230">
        <f>(SUM('1.  LRAMVA Summary'!E$54:E$59)+SUM('1.  LRAMVA Summary'!E$60:E$61)*(MONTH($E47)-1)/12)*$H47</f>
        <v>1.2761851163246034</v>
      </c>
      <c r="K47" s="230">
        <f>(SUM('1.  LRAMVA Summary'!F$54:F$59)+SUM('1.  LRAMVA Summary'!F$60:F$61)*(MONTH($E47)-1)/12)*$H47</f>
        <v>-2.4355207828693817</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-3.0120276722098875</v>
      </c>
    </row>
    <row r="48" spans="2:23" s="9" customFormat="1">
      <c r="B48" s="213" t="s">
        <v>86</v>
      </c>
      <c r="C48" s="233"/>
      <c r="D48" s="206"/>
      <c r="E48" s="214">
        <v>41365</v>
      </c>
      <c r="F48" s="214" t="s">
        <v>179</v>
      </c>
      <c r="G48" s="215" t="s">
        <v>66</v>
      </c>
      <c r="H48" s="232">
        <f>C$24/12</f>
        <v>1.225E-3</v>
      </c>
      <c r="I48" s="230">
        <f>(SUM('1.  LRAMVA Summary'!D$54:D$59)+SUM('1.  LRAMVA Summary'!D$60:D$61)*(MONTH($E48)-1)/12)*$H48</f>
        <v>-2.7790380084976642</v>
      </c>
      <c r="J48" s="230">
        <f>(SUM('1.  LRAMVA Summary'!E$54:E$59)+SUM('1.  LRAMVA Summary'!E$60:E$61)*(MONTH($E48)-1)/12)*$H48</f>
        <v>1.914277674486905</v>
      </c>
      <c r="K48" s="230">
        <f>(SUM('1.  LRAMVA Summary'!F$54:F$59)+SUM('1.  LRAMVA Summary'!F$60:F$61)*(MONTH($E48)-1)/12)*$H48</f>
        <v>-3.6532811743040723</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-4.5180415083148313</v>
      </c>
    </row>
    <row r="49" spans="1:23" s="9" customFormat="1">
      <c r="B49" s="213" t="s">
        <v>87</v>
      </c>
      <c r="C49" s="233"/>
      <c r="D49" s="206"/>
      <c r="E49" s="214">
        <v>41395</v>
      </c>
      <c r="F49" s="214" t="s">
        <v>179</v>
      </c>
      <c r="G49" s="215" t="s">
        <v>66</v>
      </c>
      <c r="H49" s="229">
        <f>C$24/12</f>
        <v>1.225E-3</v>
      </c>
      <c r="I49" s="230">
        <f>(SUM('1.  LRAMVA Summary'!D$54:D$59)+SUM('1.  LRAMVA Summary'!D$60:D$61)*(MONTH($E49)-1)/12)*$H49</f>
        <v>-3.705384011330219</v>
      </c>
      <c r="J49" s="230">
        <f>(SUM('1.  LRAMVA Summary'!E$54:E$59)+SUM('1.  LRAMVA Summary'!E$60:E$61)*(MONTH($E49)-1)/12)*$H49</f>
        <v>2.5523702326492068</v>
      </c>
      <c r="K49" s="230">
        <f>(SUM('1.  LRAMVA Summary'!F$54:F$59)+SUM('1.  LRAMVA Summary'!F$60:F$61)*(MONTH($E49)-1)/12)*$H49</f>
        <v>-4.8710415657387633</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-6.0240553444197751</v>
      </c>
    </row>
    <row r="50" spans="1:23" s="9" customFormat="1">
      <c r="B50" s="213" t="s">
        <v>88</v>
      </c>
      <c r="C50" s="233"/>
      <c r="D50" s="206"/>
      <c r="E50" s="214">
        <v>41426</v>
      </c>
      <c r="F50" s="214" t="s">
        <v>179</v>
      </c>
      <c r="G50" s="215" t="s">
        <v>66</v>
      </c>
      <c r="H50" s="229">
        <f>C$24/12</f>
        <v>1.225E-3</v>
      </c>
      <c r="I50" s="230">
        <f>(SUM('1.  LRAMVA Summary'!D$54:D$59)+SUM('1.  LRAMVA Summary'!D$60:D$61)*(MONTH($E50)-1)/12)*$H50</f>
        <v>-4.6317300141627742</v>
      </c>
      <c r="J50" s="230">
        <f>(SUM('1.  LRAMVA Summary'!E$54:E$59)+SUM('1.  LRAMVA Summary'!E$60:E$61)*(MONTH($E50)-1)/12)*$H50</f>
        <v>3.1904627908115084</v>
      </c>
      <c r="K50" s="230">
        <f>(SUM('1.  LRAMVA Summary'!F$54:F$59)+SUM('1.  LRAMVA Summary'!F$60:F$61)*(MONTH($E50)-1)/12)*$H50</f>
        <v>-6.0888019571734535</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-7.5300691805247197</v>
      </c>
    </row>
    <row r="51" spans="1:23" s="9" customFormat="1">
      <c r="B51" s="213" t="s">
        <v>89</v>
      </c>
      <c r="C51" s="233"/>
      <c r="D51" s="206"/>
      <c r="E51" s="214">
        <v>41456</v>
      </c>
      <c r="F51" s="214" t="s">
        <v>179</v>
      </c>
      <c r="G51" s="215" t="s">
        <v>68</v>
      </c>
      <c r="H51" s="232">
        <f>C$25/12</f>
        <v>1.225E-3</v>
      </c>
      <c r="I51" s="230">
        <f>(SUM('1.  LRAMVA Summary'!D$54:D$59)+SUM('1.  LRAMVA Summary'!D$60:D$61)*(MONTH($E51)-1)/12)*$H51</f>
        <v>-5.5580760169953285</v>
      </c>
      <c r="J51" s="230">
        <f>(SUM('1.  LRAMVA Summary'!E$54:E$59)+SUM('1.  LRAMVA Summary'!E$60:E$61)*(MONTH($E51)-1)/12)*$H51</f>
        <v>3.82855534897381</v>
      </c>
      <c r="K51" s="230">
        <f>(SUM('1.  LRAMVA Summary'!F$54:F$59)+SUM('1.  LRAMVA Summary'!F$60:F$61)*(MONTH($E51)-1)/12)*$H51</f>
        <v>-7.3065623486081446</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-9.0360830166296626</v>
      </c>
    </row>
    <row r="52" spans="1:23" s="9" customFormat="1">
      <c r="B52" s="213" t="s">
        <v>91</v>
      </c>
      <c r="C52" s="233"/>
      <c r="D52" s="206"/>
      <c r="E52" s="214">
        <v>41487</v>
      </c>
      <c r="F52" s="214" t="s">
        <v>179</v>
      </c>
      <c r="G52" s="215" t="s">
        <v>68</v>
      </c>
      <c r="H52" s="229">
        <f>C$25/12</f>
        <v>1.225E-3</v>
      </c>
      <c r="I52" s="230">
        <f>(SUM('1.  LRAMVA Summary'!D$54:D$59)+SUM('1.  LRAMVA Summary'!D$60:D$61)*(MONTH($E52)-1)/12)*$H52</f>
        <v>-6.4844220198278837</v>
      </c>
      <c r="J52" s="230">
        <f>(SUM('1.  LRAMVA Summary'!E$54:E$59)+SUM('1.  LRAMVA Summary'!E$60:E$61)*(MONTH($E52)-1)/12)*$H52</f>
        <v>4.466647907136112</v>
      </c>
      <c r="K52" s="230">
        <f>(SUM('1.  LRAMVA Summary'!F$54:F$59)+SUM('1.  LRAMVA Summary'!F$60:F$61)*(MONTH($E52)-1)/12)*$H52</f>
        <v>-8.5243227400428339</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-10.542096852734606</v>
      </c>
    </row>
    <row r="53" spans="1:23" s="9" customFormat="1">
      <c r="B53" s="213" t="s">
        <v>90</v>
      </c>
      <c r="C53" s="233"/>
      <c r="D53" s="206"/>
      <c r="E53" s="214">
        <v>41518</v>
      </c>
      <c r="F53" s="214" t="s">
        <v>179</v>
      </c>
      <c r="G53" s="215" t="s">
        <v>68</v>
      </c>
      <c r="H53" s="229">
        <f>C$25/12</f>
        <v>1.225E-3</v>
      </c>
      <c r="I53" s="230">
        <f>(SUM('1.  LRAMVA Summary'!D$54:D$59)+SUM('1.  LRAMVA Summary'!D$60:D$61)*(MONTH($E53)-1)/12)*$H53</f>
        <v>-7.410768022660438</v>
      </c>
      <c r="J53" s="230">
        <f>(SUM('1.  LRAMVA Summary'!E$54:E$59)+SUM('1.  LRAMVA Summary'!E$60:E$61)*(MONTH($E53)-1)/12)*$H53</f>
        <v>5.1047404652984136</v>
      </c>
      <c r="K53" s="230">
        <f>(SUM('1.  LRAMVA Summary'!F$54:F$59)+SUM('1.  LRAMVA Summary'!F$60:F$61)*(MONTH($E53)-1)/12)*$H53</f>
        <v>-9.7420831314775267</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-12.04811068883955</v>
      </c>
    </row>
    <row r="54" spans="1:23" s="9" customFormat="1">
      <c r="B54" s="235" t="s">
        <v>92</v>
      </c>
      <c r="C54" s="236"/>
      <c r="D54" s="206"/>
      <c r="E54" s="214">
        <v>41548</v>
      </c>
      <c r="F54" s="214" t="s">
        <v>179</v>
      </c>
      <c r="G54" s="215" t="s">
        <v>69</v>
      </c>
      <c r="H54" s="232">
        <f>C$26/12</f>
        <v>1.225E-3</v>
      </c>
      <c r="I54" s="230">
        <f>(SUM('1.  LRAMVA Summary'!D$54:D$59)+SUM('1.  LRAMVA Summary'!D$60:D$61)*(MONTH($E54)-1)/12)*$H54</f>
        <v>-8.3371140254929923</v>
      </c>
      <c r="J54" s="230">
        <f>(SUM('1.  LRAMVA Summary'!E$54:E$59)+SUM('1.  LRAMVA Summary'!E$60:E$61)*(MONTH($E54)-1)/12)*$H54</f>
        <v>5.7428330234607152</v>
      </c>
      <c r="K54" s="230">
        <f>(SUM('1.  LRAMVA Summary'!F$54:F$59)+SUM('1.  LRAMVA Summary'!F$60:F$61)*(MONTH($E54)-1)/12)*$H54</f>
        <v>-10.959843522912216</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-13.554124524944493</v>
      </c>
    </row>
    <row r="55" spans="1:23" s="9" customFormat="1">
      <c r="D55" s="206"/>
      <c r="E55" s="214">
        <v>41579</v>
      </c>
      <c r="F55" s="214" t="s">
        <v>179</v>
      </c>
      <c r="G55" s="215" t="s">
        <v>69</v>
      </c>
      <c r="H55" s="229">
        <f>C$26/12</f>
        <v>1.225E-3</v>
      </c>
      <c r="I55" s="230">
        <f>(SUM('1.  LRAMVA Summary'!D$54:D$59)+SUM('1.  LRAMVA Summary'!D$60:D$61)*(MONTH($E55)-1)/12)*$H55</f>
        <v>-9.2634600283255484</v>
      </c>
      <c r="J55" s="230">
        <f>(SUM('1.  LRAMVA Summary'!E$54:E$59)+SUM('1.  LRAMVA Summary'!E$60:E$61)*(MONTH($E55)-1)/12)*$H55</f>
        <v>6.3809255816230168</v>
      </c>
      <c r="K55" s="230">
        <f>(SUM('1.  LRAMVA Summary'!F$54:F$59)+SUM('1.  LRAMVA Summary'!F$60:F$61)*(MONTH($E55)-1)/12)*$H55</f>
        <v>-12.177603914346907</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-15.060138361049439</v>
      </c>
    </row>
    <row r="56" spans="1:23" s="9" customFormat="1" ht="15.75">
      <c r="B56" s="183" t="s">
        <v>182</v>
      </c>
      <c r="C56" s="27"/>
      <c r="D56" s="206"/>
      <c r="E56" s="214">
        <v>41609</v>
      </c>
      <c r="F56" s="214" t="s">
        <v>179</v>
      </c>
      <c r="G56" s="215" t="s">
        <v>69</v>
      </c>
      <c r="H56" s="229">
        <f>C$26/12</f>
        <v>1.225E-3</v>
      </c>
      <c r="I56" s="230">
        <f>(SUM('1.  LRAMVA Summary'!D$54:D$59)+SUM('1.  LRAMVA Summary'!D$60:D$61)*(MONTH($E56)-1)/12)*$H56</f>
        <v>-10.189806031158101</v>
      </c>
      <c r="J56" s="230">
        <f>(SUM('1.  LRAMVA Summary'!E$54:E$59)+SUM('1.  LRAMVA Summary'!E$60:E$61)*(MONTH($E56)-1)/12)*$H56</f>
        <v>7.0190181397853184</v>
      </c>
      <c r="K56" s="230">
        <f>(SUM('1.  LRAMVA Summary'!F$54:F$59)+SUM('1.  LRAMVA Summary'!F$60:F$61)*(MONTH($E56)-1)/12)*$H56</f>
        <v>-13.395364305781596</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-16.566152197154381</v>
      </c>
    </row>
    <row r="57" spans="1:23" s="9" customFormat="1" ht="15.75" thickBot="1">
      <c r="B57" s="27"/>
      <c r="C57" s="27"/>
      <c r="D57" s="206"/>
      <c r="E57" s="216" t="s">
        <v>463</v>
      </c>
      <c r="F57" s="216"/>
      <c r="G57" s="217"/>
      <c r="H57" s="218"/>
      <c r="I57" s="219">
        <f>SUM(I44:I56)</f>
        <v>-61.138836186948616</v>
      </c>
      <c r="J57" s="219">
        <f t="shared" ref="J57:O57" si="11">SUM(J44:J56)</f>
        <v>42.114108838711907</v>
      </c>
      <c r="K57" s="219">
        <f t="shared" si="11"/>
        <v>-80.372185834689589</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-99.396913182926284</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-61.138836186948616</v>
      </c>
      <c r="J59" s="228">
        <f t="shared" si="13"/>
        <v>42.114108838711907</v>
      </c>
      <c r="K59" s="228">
        <f t="shared" si="13"/>
        <v>-80.372185834689589</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-99.396913182926284</v>
      </c>
    </row>
    <row r="60" spans="1:23" s="9" customFormat="1">
      <c r="D60" s="206"/>
      <c r="E60" s="214">
        <v>41640</v>
      </c>
      <c r="F60" s="214" t="s">
        <v>180</v>
      </c>
      <c r="G60" s="215" t="s">
        <v>65</v>
      </c>
      <c r="H60" s="232">
        <f>C$27/12</f>
        <v>1.225E-3</v>
      </c>
      <c r="I60" s="230">
        <f>(SUM('1.  LRAMVA Summary'!D$54:D$62)+SUM('1.  LRAMVA Summary'!D$63:D$64)*(MONTH($E60)-1)/12)*$H60</f>
        <v>-11.116152033990657</v>
      </c>
      <c r="J60" s="230">
        <f>(SUM('1.  LRAMVA Summary'!E$54:E$62)+SUM('1.  LRAMVA Summary'!E$63:E$64)*(MONTH($E60)-1)/12)*$H60</f>
        <v>7.65711069794762</v>
      </c>
      <c r="K60" s="230">
        <f>(SUM('1.  LRAMVA Summary'!F$54:F$62)+SUM('1.  LRAMVA Summary'!F$63:F$64)*(MONTH($E60)-1)/12)*$H60</f>
        <v>-14.613124697216289</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-18.072166033259325</v>
      </c>
    </row>
    <row r="61" spans="1:23" s="9" customFormat="1">
      <c r="A61" s="28"/>
      <c r="E61" s="214">
        <v>41671</v>
      </c>
      <c r="F61" s="214" t="s">
        <v>180</v>
      </c>
      <c r="G61" s="215" t="s">
        <v>65</v>
      </c>
      <c r="H61" s="229">
        <f>C$27/12</f>
        <v>1.225E-3</v>
      </c>
      <c r="I61" s="230">
        <f>(SUM('1.  LRAMVA Summary'!D$54:D$62)+SUM('1.  LRAMVA Summary'!D$63:D$64)*(MONTH($E61)-1)/12)*$H61</f>
        <v>-11.341990407283641</v>
      </c>
      <c r="J61" s="230">
        <f>(SUM('1.  LRAMVA Summary'!E$54:E$62)+SUM('1.  LRAMVA Summary'!E$63:E$64)*(MONTH($E61)-1)/12)*$H61</f>
        <v>8.9701394774972041</v>
      </c>
      <c r="K61" s="230">
        <f>(SUM('1.  LRAMVA Summary'!F$54:F$62)+SUM('1.  LRAMVA Summary'!F$63:F$64)*(MONTH($E61)-1)/12)*$H61</f>
        <v>-15.486219844056869</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-17.858070773843306</v>
      </c>
    </row>
    <row r="62" spans="1:23" s="9" customFormat="1">
      <c r="B62" s="66"/>
      <c r="E62" s="214">
        <v>41699</v>
      </c>
      <c r="F62" s="214" t="s">
        <v>180</v>
      </c>
      <c r="G62" s="215" t="s">
        <v>65</v>
      </c>
      <c r="H62" s="229">
        <f>C$27/12</f>
        <v>1.225E-3</v>
      </c>
      <c r="I62" s="230">
        <f>(SUM('1.  LRAMVA Summary'!D$54:D$62)+SUM('1.  LRAMVA Summary'!D$63:D$64)*(MONTH($E62)-1)/12)*$H62</f>
        <v>-11.567828780576626</v>
      </c>
      <c r="J62" s="230">
        <f>(SUM('1.  LRAMVA Summary'!E$54:E$62)+SUM('1.  LRAMVA Summary'!E$63:E$64)*(MONTH($E62)-1)/12)*$H62</f>
        <v>10.283168257046789</v>
      </c>
      <c r="K62" s="230">
        <f>(SUM('1.  LRAMVA Summary'!F$54:F$62)+SUM('1.  LRAMVA Summary'!F$63:F$64)*(MONTH($E62)-1)/12)*$H62</f>
        <v>-16.359314990897449</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-17.643975514427286</v>
      </c>
    </row>
    <row r="63" spans="1:23" s="9" customFormat="1">
      <c r="B63" s="66"/>
      <c r="E63" s="214">
        <v>41730</v>
      </c>
      <c r="F63" s="214" t="s">
        <v>180</v>
      </c>
      <c r="G63" s="215" t="s">
        <v>66</v>
      </c>
      <c r="H63" s="232">
        <f>C$28/12</f>
        <v>1.225E-3</v>
      </c>
      <c r="I63" s="230">
        <f>(SUM('1.  LRAMVA Summary'!D$54:D$62)+SUM('1.  LRAMVA Summary'!D$63:D$64)*(MONTH($E63)-1)/12)*$H63</f>
        <v>-11.79366715386961</v>
      </c>
      <c r="J63" s="230">
        <f>(SUM('1.  LRAMVA Summary'!E$54:E$62)+SUM('1.  LRAMVA Summary'!E$63:E$64)*(MONTH($E63)-1)/12)*$H63</f>
        <v>11.596197036596374</v>
      </c>
      <c r="K63" s="230">
        <f>(SUM('1.  LRAMVA Summary'!F$54:F$62)+SUM('1.  LRAMVA Summary'!F$63:F$64)*(MONTH($E63)-1)/12)*$H63</f>
        <v>-17.232410137738029</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-17.429880255011263</v>
      </c>
    </row>
    <row r="64" spans="1:23" s="9" customFormat="1">
      <c r="B64" s="66"/>
      <c r="E64" s="214">
        <v>41760</v>
      </c>
      <c r="F64" s="214" t="s">
        <v>180</v>
      </c>
      <c r="G64" s="215" t="s">
        <v>66</v>
      </c>
      <c r="H64" s="229">
        <f>C$28/12</f>
        <v>1.225E-3</v>
      </c>
      <c r="I64" s="230">
        <f>(SUM('1.  LRAMVA Summary'!D$54:D$62)+SUM('1.  LRAMVA Summary'!D$63:D$64)*(MONTH($E64)-1)/12)*$H64</f>
        <v>-12.019505527162595</v>
      </c>
      <c r="J64" s="230">
        <f>(SUM('1.  LRAMVA Summary'!E$54:E$62)+SUM('1.  LRAMVA Summary'!E$63:E$64)*(MONTH($E64)-1)/12)*$H64</f>
        <v>12.909225816145959</v>
      </c>
      <c r="K64" s="230">
        <f>(SUM('1.  LRAMVA Summary'!F$54:F$62)+SUM('1.  LRAMVA Summary'!F$63:F$64)*(MONTH($E64)-1)/12)*$H64</f>
        <v>-18.105505284578609</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-17.215784995595243</v>
      </c>
    </row>
    <row r="65" spans="2:23" s="9" customFormat="1">
      <c r="B65" s="66"/>
      <c r="E65" s="214">
        <v>41791</v>
      </c>
      <c r="F65" s="214" t="s">
        <v>180</v>
      </c>
      <c r="G65" s="215" t="s">
        <v>66</v>
      </c>
      <c r="H65" s="229">
        <f>C$28/12</f>
        <v>1.225E-3</v>
      </c>
      <c r="I65" s="230">
        <f>(SUM('1.  LRAMVA Summary'!D$54:D$62)+SUM('1.  LRAMVA Summary'!D$63:D$64)*(MONTH($E65)-1)/12)*$H65</f>
        <v>-12.245343900455579</v>
      </c>
      <c r="J65" s="230">
        <f>(SUM('1.  LRAMVA Summary'!E$54:E$62)+SUM('1.  LRAMVA Summary'!E$63:E$64)*(MONTH($E65)-1)/12)*$H65</f>
        <v>14.222254595695544</v>
      </c>
      <c r="K65" s="230">
        <f>(SUM('1.  LRAMVA Summary'!F$54:F$62)+SUM('1.  LRAMVA Summary'!F$63:F$64)*(MONTH($E65)-1)/12)*$H65</f>
        <v>-18.978600431419189</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-17.001689736179223</v>
      </c>
    </row>
    <row r="66" spans="2:23" s="9" customFormat="1">
      <c r="B66" s="66"/>
      <c r="E66" s="214">
        <v>41821</v>
      </c>
      <c r="F66" s="214" t="s">
        <v>180</v>
      </c>
      <c r="G66" s="215" t="s">
        <v>68</v>
      </c>
      <c r="H66" s="232">
        <f>C$29/12</f>
        <v>1.225E-3</v>
      </c>
      <c r="I66" s="230">
        <f>(SUM('1.  LRAMVA Summary'!D$54:D$62)+SUM('1.  LRAMVA Summary'!D$63:D$64)*(MONTH($E66)-1)/12)*$H66</f>
        <v>-12.471182273748564</v>
      </c>
      <c r="J66" s="230">
        <f>(SUM('1.  LRAMVA Summary'!E$54:E$62)+SUM('1.  LRAMVA Summary'!E$63:E$64)*(MONTH($E66)-1)/12)*$H66</f>
        <v>15.535283375245129</v>
      </c>
      <c r="K66" s="230">
        <f>(SUM('1.  LRAMVA Summary'!F$54:F$62)+SUM('1.  LRAMVA Summary'!F$63:F$64)*(MONTH($E66)-1)/12)*$H66</f>
        <v>-19.851695578259768</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-16.787594476763203</v>
      </c>
    </row>
    <row r="67" spans="2:23" s="9" customFormat="1">
      <c r="B67" s="66"/>
      <c r="E67" s="214">
        <v>41852</v>
      </c>
      <c r="F67" s="214" t="s">
        <v>180</v>
      </c>
      <c r="G67" s="215" t="s">
        <v>68</v>
      </c>
      <c r="H67" s="229">
        <f>C$29/12</f>
        <v>1.225E-3</v>
      </c>
      <c r="I67" s="230">
        <f>(SUM('1.  LRAMVA Summary'!D$54:D$62)+SUM('1.  LRAMVA Summary'!D$63:D$64)*(MONTH($E67)-1)/12)*$H67</f>
        <v>-12.697020647041548</v>
      </c>
      <c r="J67" s="230">
        <f>(SUM('1.  LRAMVA Summary'!E$54:E$62)+SUM('1.  LRAMVA Summary'!E$63:E$64)*(MONTH($E67)-1)/12)*$H67</f>
        <v>16.848312154794712</v>
      </c>
      <c r="K67" s="230">
        <f>(SUM('1.  LRAMVA Summary'!F$54:F$62)+SUM('1.  LRAMVA Summary'!F$63:F$64)*(MONTH($E67)-1)/12)*$H67</f>
        <v>-20.724790725100352</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-16.573499217347187</v>
      </c>
    </row>
    <row r="68" spans="2:23" s="9" customFormat="1">
      <c r="B68" s="66"/>
      <c r="E68" s="214">
        <v>41883</v>
      </c>
      <c r="F68" s="214" t="s">
        <v>180</v>
      </c>
      <c r="G68" s="215" t="s">
        <v>68</v>
      </c>
      <c r="H68" s="229">
        <f>C$29/12</f>
        <v>1.225E-3</v>
      </c>
      <c r="I68" s="230">
        <f>(SUM('1.  LRAMVA Summary'!D$54:D$62)+SUM('1.  LRAMVA Summary'!D$63:D$64)*(MONTH($E68)-1)/12)*$H68</f>
        <v>-12.922859020334531</v>
      </c>
      <c r="J68" s="230">
        <f>(SUM('1.  LRAMVA Summary'!E$54:E$62)+SUM('1.  LRAMVA Summary'!E$63:E$64)*(MONTH($E68)-1)/12)*$H68</f>
        <v>18.161340934344299</v>
      </c>
      <c r="K68" s="230">
        <f>(SUM('1.  LRAMVA Summary'!F$54:F$62)+SUM('1.  LRAMVA Summary'!F$63:F$64)*(MONTH($E68)-1)/12)*$H68</f>
        <v>-21.597885871940932</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-16.359403957931164</v>
      </c>
    </row>
    <row r="69" spans="2:23" s="9" customFormat="1">
      <c r="B69" s="66"/>
      <c r="E69" s="214">
        <v>41913</v>
      </c>
      <c r="F69" s="214" t="s">
        <v>180</v>
      </c>
      <c r="G69" s="215" t="s">
        <v>69</v>
      </c>
      <c r="H69" s="232">
        <f>C$30/12</f>
        <v>1.225E-3</v>
      </c>
      <c r="I69" s="230">
        <f>(SUM('1.  LRAMVA Summary'!D$54:D$62)+SUM('1.  LRAMVA Summary'!D$63:D$64)*(MONTH($E69)-1)/12)*$H69</f>
        <v>-13.148697393627518</v>
      </c>
      <c r="J69" s="230">
        <f>(SUM('1.  LRAMVA Summary'!E$54:E$62)+SUM('1.  LRAMVA Summary'!E$63:E$64)*(MONTH($E69)-1)/12)*$H69</f>
        <v>19.474369713893886</v>
      </c>
      <c r="K69" s="230">
        <f>(SUM('1.  LRAMVA Summary'!F$54:F$62)+SUM('1.  LRAMVA Summary'!F$63:F$64)*(MONTH($E69)-1)/12)*$H69</f>
        <v>-22.470981018781512</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-16.145308698515144</v>
      </c>
    </row>
    <row r="70" spans="2:23" s="9" customFormat="1">
      <c r="B70" s="66"/>
      <c r="E70" s="214">
        <v>41944</v>
      </c>
      <c r="F70" s="214" t="s">
        <v>180</v>
      </c>
      <c r="G70" s="215" t="s">
        <v>69</v>
      </c>
      <c r="H70" s="229">
        <f>C$30/12</f>
        <v>1.225E-3</v>
      </c>
      <c r="I70" s="230">
        <f>(SUM('1.  LRAMVA Summary'!D$54:D$62)+SUM('1.  LRAMVA Summary'!D$63:D$64)*(MONTH($E70)-1)/12)*$H70</f>
        <v>-13.374535766920502</v>
      </c>
      <c r="J70" s="230">
        <f>(SUM('1.  LRAMVA Summary'!E$54:E$62)+SUM('1.  LRAMVA Summary'!E$63:E$64)*(MONTH($E70)-1)/12)*$H70</f>
        <v>20.787398493443472</v>
      </c>
      <c r="K70" s="230">
        <f>(SUM('1.  LRAMVA Summary'!F$54:F$62)+SUM('1.  LRAMVA Summary'!F$63:F$64)*(MONTH($E70)-1)/12)*$H70</f>
        <v>-23.344076165622088</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-15.931213439099118</v>
      </c>
    </row>
    <row r="71" spans="2:23" s="9" customFormat="1">
      <c r="B71" s="66"/>
      <c r="E71" s="214">
        <v>41974</v>
      </c>
      <c r="F71" s="214" t="s">
        <v>180</v>
      </c>
      <c r="G71" s="215" t="s">
        <v>69</v>
      </c>
      <c r="H71" s="229">
        <f>C$30/12</f>
        <v>1.225E-3</v>
      </c>
      <c r="I71" s="230">
        <f>(SUM('1.  LRAMVA Summary'!D$54:D$62)+SUM('1.  LRAMVA Summary'!D$63:D$64)*(MONTH($E71)-1)/12)*$H71</f>
        <v>-13.600374140213486</v>
      </c>
      <c r="J71" s="230">
        <f>(SUM('1.  LRAMVA Summary'!E$54:E$62)+SUM('1.  LRAMVA Summary'!E$63:E$64)*(MONTH($E71)-1)/12)*$H71</f>
        <v>22.100427272993052</v>
      </c>
      <c r="K71" s="230">
        <f>(SUM('1.  LRAMVA Summary'!F$54:F$62)+SUM('1.  LRAMVA Summary'!F$63:F$64)*(MONTH($E71)-1)/12)*$H71</f>
        <v>-24.217171312462671</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-15.717118179683105</v>
      </c>
    </row>
    <row r="72" spans="2:23" s="9" customFormat="1" ht="15.75" thickBot="1">
      <c r="B72" s="66"/>
      <c r="E72" s="216" t="s">
        <v>464</v>
      </c>
      <c r="F72" s="216"/>
      <c r="G72" s="217"/>
      <c r="H72" s="218"/>
      <c r="I72" s="219">
        <f>SUM(I59:I71)</f>
        <v>-209.43799323217343</v>
      </c>
      <c r="J72" s="219">
        <f t="shared" ref="J72:V72" si="16">SUM(J59:J71)</f>
        <v>220.65933666435598</v>
      </c>
      <c r="K72" s="219">
        <f t="shared" si="16"/>
        <v>-313.35396189276332</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-302.13261846058083</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-209.43799323217343</v>
      </c>
      <c r="J74" s="228">
        <f t="shared" si="17"/>
        <v>220.65933666435598</v>
      </c>
      <c r="K74" s="228">
        <f t="shared" si="17"/>
        <v>-313.35396189276332</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-302.13261846058083</v>
      </c>
    </row>
    <row r="75" spans="2:23" s="9" customFormat="1">
      <c r="B75" s="66"/>
      <c r="E75" s="214">
        <v>42005</v>
      </c>
      <c r="F75" s="214" t="s">
        <v>181</v>
      </c>
      <c r="G75" s="215" t="s">
        <v>65</v>
      </c>
      <c r="H75" s="229">
        <f>C$31/12</f>
        <v>1.225E-3</v>
      </c>
      <c r="I75" s="230">
        <f>(SUM('1.  LRAMVA Summary'!D$54:D$65)+SUM('1.  LRAMVA Summary'!D$66:D$67)*(MONTH($E75)-1)/12)*$H75</f>
        <v>-13.826212513506469</v>
      </c>
      <c r="J75" s="230">
        <f>(SUM('1.  LRAMVA Summary'!E$54:E$65)+SUM('1.  LRAMVA Summary'!E$66:E$67)*(MONTH($E75)-1)/12)*$H75</f>
        <v>23.413456052542642</v>
      </c>
      <c r="K75" s="230">
        <f>(SUM('1.  LRAMVA Summary'!F$54:F$65)+SUM('1.  LRAMVA Summary'!F$66:F$67)*(MONTH($E75)-1)/12)*$H75</f>
        <v>-25.090266459303251</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-15.503022920267078</v>
      </c>
    </row>
    <row r="76" spans="2:23" s="238" customFormat="1">
      <c r="B76" s="237"/>
      <c r="E76" s="214">
        <v>42036</v>
      </c>
      <c r="F76" s="214" t="s">
        <v>181</v>
      </c>
      <c r="G76" s="215" t="s">
        <v>65</v>
      </c>
      <c r="H76" s="229">
        <f t="shared" ref="H76:H77" si="19">C$31/12</f>
        <v>1.225E-3</v>
      </c>
      <c r="I76" s="230">
        <f>(SUM('1.  LRAMVA Summary'!D$54:D$65)+SUM('1.  LRAMVA Summary'!D$66:D$67)*(MONTH($E76)-1)/12)*$H76</f>
        <v>-12.841666260542288</v>
      </c>
      <c r="J76" s="230">
        <f>(SUM('1.  LRAMVA Summary'!E$54:E$65)+SUM('1.  LRAMVA Summary'!E$66:E$67)*(MONTH($E76)-1)/12)*$H76</f>
        <v>25.14781406120909</v>
      </c>
      <c r="K76" s="230">
        <f>(SUM('1.  LRAMVA Summary'!F$54:F$65)+SUM('1.  LRAMVA Summary'!F$66:F$67)*(MONTH($E76)-1)/12)*$H76</f>
        <v>-25.619406986792999</v>
      </c>
      <c r="L76" s="230">
        <f>(SUM('1.  LRAMVA Summary'!G$54:G$65)+SUM('1.  LRAMVA Summary'!G$66:G$67)*(MONTH($E76)-1)/12)*$H76</f>
        <v>0</v>
      </c>
      <c r="M76" s="230">
        <f>(SUM('1.  LRAMVA Summary'!H$54:H$65)+SUM('1.  LRAMVA Summary'!H$66:H$67)*(MONTH($E76)-1)/12)*$H76</f>
        <v>0</v>
      </c>
      <c r="N76" s="230">
        <f>(SUM('1.  LRAMVA Summary'!I$54:I$65)+SUM('1.  LRAMVA Summary'!I$66:I$67)*(MONTH($E76)-1)/12)*$H76</f>
        <v>0.69654004609362541</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-12.616719140032572</v>
      </c>
    </row>
    <row r="77" spans="2:23" s="9" customFormat="1">
      <c r="B77" s="66"/>
      <c r="E77" s="214">
        <v>42064</v>
      </c>
      <c r="F77" s="214" t="s">
        <v>181</v>
      </c>
      <c r="G77" s="215" t="s">
        <v>65</v>
      </c>
      <c r="H77" s="229">
        <f t="shared" si="19"/>
        <v>1.225E-3</v>
      </c>
      <c r="I77" s="230">
        <f>(SUM('1.  LRAMVA Summary'!D$54:D$65)+SUM('1.  LRAMVA Summary'!D$66:D$67)*(MONTH($E77)-1)/12)*$H77</f>
        <v>-11.857120007578107</v>
      </c>
      <c r="J77" s="230">
        <f>(SUM('1.  LRAMVA Summary'!E$54:E$65)+SUM('1.  LRAMVA Summary'!E$66:E$67)*(MONTH($E77)-1)/12)*$H77</f>
        <v>26.882172069875537</v>
      </c>
      <c r="K77" s="230">
        <f>(SUM('1.  LRAMVA Summary'!F$54:F$65)+SUM('1.  LRAMVA Summary'!F$66:F$67)*(MONTH($E77)-1)/12)*$H77</f>
        <v>-26.148547514282747</v>
      </c>
      <c r="L77" s="230">
        <f>(SUM('1.  LRAMVA Summary'!G$54:G$65)+SUM('1.  LRAMVA Summary'!G$66:G$67)*(MONTH($E77)-1)/12)*$H77</f>
        <v>0</v>
      </c>
      <c r="M77" s="230">
        <f>(SUM('1.  LRAMVA Summary'!H$54:H$65)+SUM('1.  LRAMVA Summary'!H$66:H$67)*(MONTH($E77)-1)/12)*$H77</f>
        <v>0</v>
      </c>
      <c r="N77" s="230">
        <f>(SUM('1.  LRAMVA Summary'!I$54:I$65)+SUM('1.  LRAMVA Summary'!I$66:I$67)*(MONTH($E77)-1)/12)*$H77</f>
        <v>1.3930800921872508</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-9.7304153597980658</v>
      </c>
    </row>
    <row r="78" spans="2:23" s="9" customFormat="1">
      <c r="B78" s="66"/>
      <c r="E78" s="214">
        <v>42095</v>
      </c>
      <c r="F78" s="214" t="s">
        <v>181</v>
      </c>
      <c r="G78" s="215" t="s">
        <v>66</v>
      </c>
      <c r="H78" s="229">
        <f>C$32/12</f>
        <v>9.1666666666666665E-4</v>
      </c>
      <c r="I78" s="230">
        <f>(SUM('1.  LRAMVA Summary'!D$54:D$65)+SUM('1.  LRAMVA Summary'!D$66:D$67)*(MONTH($E78)-1)/12)*$H78</f>
        <v>-8.1359395442689255</v>
      </c>
      <c r="J78" s="230">
        <f>(SUM('1.  LRAMVA Summary'!E$54:E$65)+SUM('1.  LRAMVA Summary'!E$66:E$67)*(MONTH($E78)-1)/12)*$H78</f>
        <v>21.413729990745708</v>
      </c>
      <c r="K78" s="230">
        <f>(SUM('1.  LRAMVA Summary'!F$54:F$65)+SUM('1.  LRAMVA Summary'!F$66:F$67)*(MONTH($E78)-1)/12)*$H78</f>
        <v>-19.962895813571258</v>
      </c>
      <c r="L78" s="230">
        <f>(SUM('1.  LRAMVA Summary'!G$54:G$65)+SUM('1.  LRAMVA Summary'!G$66:G$67)*(MONTH($E78)-1)/12)*$H78</f>
        <v>0</v>
      </c>
      <c r="M78" s="230">
        <f>(SUM('1.  LRAMVA Summary'!H$54:H$65)+SUM('1.  LRAMVA Summary'!H$66:H$67)*(MONTH($E78)-1)/12)*$H78</f>
        <v>0</v>
      </c>
      <c r="N78" s="230">
        <f>(SUM('1.  LRAMVA Summary'!I$54:I$65)+SUM('1.  LRAMVA Summary'!I$66:I$67)*(MONTH($E78)-1)/12)*$H78</f>
        <v>1.5636613279652816</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-5.1214440391291944</v>
      </c>
    </row>
    <row r="79" spans="2:23" s="9" customFormat="1">
      <c r="B79" s="66"/>
      <c r="E79" s="214">
        <v>42125</v>
      </c>
      <c r="F79" s="214" t="s">
        <v>181</v>
      </c>
      <c r="G79" s="215" t="s">
        <v>66</v>
      </c>
      <c r="H79" s="229">
        <f t="shared" ref="H79:H80" si="21">C$32/12</f>
        <v>9.1666666666666665E-4</v>
      </c>
      <c r="I79" s="230">
        <f>(SUM('1.  LRAMVA Summary'!D$54:D$65)+SUM('1.  LRAMVA Summary'!D$66:D$67)*(MONTH($E79)-1)/12)*$H79</f>
        <v>-7.399204252935184</v>
      </c>
      <c r="J79" s="230">
        <f>(SUM('1.  LRAMVA Summary'!E$54:E$65)+SUM('1.  LRAMVA Summary'!E$66:E$67)*(MONTH($E79)-1)/12)*$H79</f>
        <v>22.711548908795432</v>
      </c>
      <c r="K79" s="230">
        <f>(SUM('1.  LRAMVA Summary'!F$54:F$65)+SUM('1.  LRAMVA Summary'!F$66:F$67)*(MONTH($E79)-1)/12)*$H79</f>
        <v>-20.358851310332295</v>
      </c>
      <c r="L79" s="230">
        <f>(SUM('1.  LRAMVA Summary'!G$54:G$65)+SUM('1.  LRAMVA Summary'!G$66:G$67)*(MONTH($E79)-1)/12)*$H79</f>
        <v>0</v>
      </c>
      <c r="M79" s="230">
        <f>(SUM('1.  LRAMVA Summary'!H$54:H$65)+SUM('1.  LRAMVA Summary'!H$66:H$67)*(MONTH($E79)-1)/12)*$H79</f>
        <v>0</v>
      </c>
      <c r="N79" s="230">
        <f>(SUM('1.  LRAMVA Summary'!I$54:I$65)+SUM('1.  LRAMVA Summary'!I$66:I$67)*(MONTH($E79)-1)/12)*$H79</f>
        <v>2.0848817706203753</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-2.9616248838516719</v>
      </c>
    </row>
    <row r="80" spans="2:23" s="9" customFormat="1">
      <c r="B80" s="66"/>
      <c r="E80" s="214">
        <v>42156</v>
      </c>
      <c r="F80" s="214" t="s">
        <v>181</v>
      </c>
      <c r="G80" s="215" t="s">
        <v>66</v>
      </c>
      <c r="H80" s="229">
        <f t="shared" si="21"/>
        <v>9.1666666666666665E-4</v>
      </c>
      <c r="I80" s="230">
        <f>(SUM('1.  LRAMVA Summary'!D$54:D$65)+SUM('1.  LRAMVA Summary'!D$66:D$67)*(MONTH($E80)-1)/12)*$H80</f>
        <v>-6.6624689616014425</v>
      </c>
      <c r="J80" s="230">
        <f>(SUM('1.  LRAMVA Summary'!E$54:E$65)+SUM('1.  LRAMVA Summary'!E$66:E$67)*(MONTH($E80)-1)/12)*$H80</f>
        <v>24.009367826845153</v>
      </c>
      <c r="K80" s="230">
        <f>(SUM('1.  LRAMVA Summary'!F$54:F$65)+SUM('1.  LRAMVA Summary'!F$66:F$67)*(MONTH($E80)-1)/12)*$H80</f>
        <v>-20.754806807093328</v>
      </c>
      <c r="L80" s="230">
        <f>(SUM('1.  LRAMVA Summary'!G$54:G$65)+SUM('1.  LRAMVA Summary'!G$66:G$67)*(MONTH($E80)-1)/12)*$H80</f>
        <v>0</v>
      </c>
      <c r="M80" s="230">
        <f>(SUM('1.  LRAMVA Summary'!H$54:H$65)+SUM('1.  LRAMVA Summary'!H$66:H$67)*(MONTH($E80)-1)/12)*$H80</f>
        <v>0</v>
      </c>
      <c r="N80" s="230">
        <f>(SUM('1.  LRAMVA Summary'!I$54:I$65)+SUM('1.  LRAMVA Summary'!I$66:I$67)*(MONTH($E80)-1)/12)*$H80</f>
        <v>2.6061022132754692</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-0.80180572857414933</v>
      </c>
    </row>
    <row r="81" spans="2:23" s="9" customFormat="1">
      <c r="B81" s="66"/>
      <c r="E81" s="214">
        <v>42186</v>
      </c>
      <c r="F81" s="214" t="s">
        <v>181</v>
      </c>
      <c r="G81" s="215" t="s">
        <v>68</v>
      </c>
      <c r="H81" s="229">
        <f>C$33/12</f>
        <v>9.1666666666666665E-4</v>
      </c>
      <c r="I81" s="230">
        <f>(SUM('1.  LRAMVA Summary'!D$54:D$65)+SUM('1.  LRAMVA Summary'!D$66:D$67)*(MONTH($E81)-1)/12)*$H81</f>
        <v>-5.9257336702677019</v>
      </c>
      <c r="J81" s="230">
        <f>(SUM('1.  LRAMVA Summary'!E$54:E$65)+SUM('1.  LRAMVA Summary'!E$66:E$67)*(MONTH($E81)-1)/12)*$H81</f>
        <v>25.307186744894882</v>
      </c>
      <c r="K81" s="230">
        <f>(SUM('1.  LRAMVA Summary'!F$54:F$65)+SUM('1.  LRAMVA Summary'!F$66:F$67)*(MONTH($E81)-1)/12)*$H81</f>
        <v>-21.150762303854364</v>
      </c>
      <c r="L81" s="230">
        <f>(SUM('1.  LRAMVA Summary'!G$54:G$65)+SUM('1.  LRAMVA Summary'!G$66:G$67)*(MONTH($E81)-1)/12)*$H81</f>
        <v>0</v>
      </c>
      <c r="M81" s="230">
        <f>(SUM('1.  LRAMVA Summary'!H$54:H$65)+SUM('1.  LRAMVA Summary'!H$66:H$67)*(MONTH($E81)-1)/12)*$H81</f>
        <v>0</v>
      </c>
      <c r="N81" s="230">
        <f>(SUM('1.  LRAMVA Summary'!I$54:I$65)+SUM('1.  LRAMVA Summary'!I$66:I$67)*(MONTH($E81)-1)/12)*$H81</f>
        <v>3.1273226559305631</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1.3580134267033803</v>
      </c>
    </row>
    <row r="82" spans="2:23" s="9" customFormat="1">
      <c r="B82" s="66"/>
      <c r="E82" s="214">
        <v>42217</v>
      </c>
      <c r="F82" s="214" t="s">
        <v>181</v>
      </c>
      <c r="G82" s="215" t="s">
        <v>68</v>
      </c>
      <c r="H82" s="229">
        <f t="shared" ref="H82:H83" si="22">C$33/12</f>
        <v>9.1666666666666665E-4</v>
      </c>
      <c r="I82" s="230">
        <f>(SUM('1.  LRAMVA Summary'!D$54:D$65)+SUM('1.  LRAMVA Summary'!D$66:D$67)*(MONTH($E82)-1)/12)*$H82</f>
        <v>-5.1889983789339604</v>
      </c>
      <c r="J82" s="230">
        <f>(SUM('1.  LRAMVA Summary'!E$54:E$65)+SUM('1.  LRAMVA Summary'!E$66:E$67)*(MONTH($E82)-1)/12)*$H82</f>
        <v>26.605005662944603</v>
      </c>
      <c r="K82" s="230">
        <f>(SUM('1.  LRAMVA Summary'!F$54:F$65)+SUM('1.  LRAMVA Summary'!F$66:F$67)*(MONTH($E82)-1)/12)*$H82</f>
        <v>-21.546717800615404</v>
      </c>
      <c r="L82" s="230">
        <f>(SUM('1.  LRAMVA Summary'!G$54:G$65)+SUM('1.  LRAMVA Summary'!G$66:G$67)*(MONTH($E82)-1)/12)*$H82</f>
        <v>0</v>
      </c>
      <c r="M82" s="230">
        <f>(SUM('1.  LRAMVA Summary'!H$54:H$65)+SUM('1.  LRAMVA Summary'!H$66:H$67)*(MONTH($E82)-1)/12)*$H82</f>
        <v>0</v>
      </c>
      <c r="N82" s="230">
        <f>(SUM('1.  LRAMVA Summary'!I$54:I$65)+SUM('1.  LRAMVA Summary'!I$66:I$67)*(MONTH($E82)-1)/12)*$H82</f>
        <v>3.6485430985856571</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3.5178325819808958</v>
      </c>
    </row>
    <row r="83" spans="2:23" s="9" customFormat="1">
      <c r="B83" s="66"/>
      <c r="E83" s="214">
        <v>42248</v>
      </c>
      <c r="F83" s="214" t="s">
        <v>181</v>
      </c>
      <c r="G83" s="215" t="s">
        <v>68</v>
      </c>
      <c r="H83" s="229">
        <f t="shared" si="22"/>
        <v>9.1666666666666665E-4</v>
      </c>
      <c r="I83" s="230">
        <f>(SUM('1.  LRAMVA Summary'!D$54:D$65)+SUM('1.  LRAMVA Summary'!D$66:D$67)*(MONTH($E83)-1)/12)*$H83</f>
        <v>-4.4522630876002198</v>
      </c>
      <c r="J83" s="230">
        <f>(SUM('1.  LRAMVA Summary'!E$54:E$65)+SUM('1.  LRAMVA Summary'!E$66:E$67)*(MONTH($E83)-1)/12)*$H83</f>
        <v>27.902824580994327</v>
      </c>
      <c r="K83" s="230">
        <f>(SUM('1.  LRAMVA Summary'!F$54:F$65)+SUM('1.  LRAMVA Summary'!F$66:F$67)*(MONTH($E83)-1)/12)*$H83</f>
        <v>-21.942673297376441</v>
      </c>
      <c r="L83" s="230">
        <f>(SUM('1.  LRAMVA Summary'!G$54:G$65)+SUM('1.  LRAMVA Summary'!G$66:G$67)*(MONTH($E83)-1)/12)*$H83</f>
        <v>0</v>
      </c>
      <c r="M83" s="230">
        <f>(SUM('1.  LRAMVA Summary'!H$54:H$65)+SUM('1.  LRAMVA Summary'!H$66:H$67)*(MONTH($E83)-1)/12)*$H83</f>
        <v>0</v>
      </c>
      <c r="N83" s="230">
        <f>(SUM('1.  LRAMVA Summary'!I$54:I$65)+SUM('1.  LRAMVA Summary'!I$66:I$67)*(MONTH($E83)-1)/12)*$H83</f>
        <v>4.1697635412407505</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5.6776517372584179</v>
      </c>
    </row>
    <row r="84" spans="2:23" s="9" customFormat="1">
      <c r="B84" s="66"/>
      <c r="E84" s="214">
        <v>42278</v>
      </c>
      <c r="F84" s="214" t="s">
        <v>181</v>
      </c>
      <c r="G84" s="215" t="s">
        <v>69</v>
      </c>
      <c r="H84" s="229">
        <f>C$34/12</f>
        <v>9.1666666666666665E-4</v>
      </c>
      <c r="I84" s="230">
        <f>(SUM('1.  LRAMVA Summary'!D$54:D$65)+SUM('1.  LRAMVA Summary'!D$66:D$67)*(MONTH($E84)-1)/12)*$H84</f>
        <v>-3.7155277962664783</v>
      </c>
      <c r="J84" s="230">
        <f>(SUM('1.  LRAMVA Summary'!E$54:E$65)+SUM('1.  LRAMVA Summary'!E$66:E$67)*(MONTH($E84)-1)/12)*$H84</f>
        <v>29.200643499044055</v>
      </c>
      <c r="K84" s="230">
        <f>(SUM('1.  LRAMVA Summary'!F$54:F$65)+SUM('1.  LRAMVA Summary'!F$66:F$67)*(MONTH($E84)-1)/12)*$H84</f>
        <v>-22.338628794137474</v>
      </c>
      <c r="L84" s="230">
        <f>(SUM('1.  LRAMVA Summary'!G$54:G$65)+SUM('1.  LRAMVA Summary'!G$66:G$67)*(MONTH($E84)-1)/12)*$H84</f>
        <v>0</v>
      </c>
      <c r="M84" s="230">
        <f>(SUM('1.  LRAMVA Summary'!H$54:H$65)+SUM('1.  LRAMVA Summary'!H$66:H$67)*(MONTH($E84)-1)/12)*$H84</f>
        <v>0</v>
      </c>
      <c r="N84" s="230">
        <f>(SUM('1.  LRAMVA Summary'!I$54:I$65)+SUM('1.  LRAMVA Summary'!I$66:I$67)*(MONTH($E84)-1)/12)*$H84</f>
        <v>4.6909839838958449</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7.837470892535948</v>
      </c>
    </row>
    <row r="85" spans="2:23" s="9" customFormat="1">
      <c r="B85" s="66"/>
      <c r="E85" s="214">
        <v>42309</v>
      </c>
      <c r="F85" s="214" t="s">
        <v>181</v>
      </c>
      <c r="G85" s="215" t="s">
        <v>69</v>
      </c>
      <c r="H85" s="229">
        <f t="shared" ref="H85:H86" si="23">C$34/12</f>
        <v>9.1666666666666665E-4</v>
      </c>
      <c r="I85" s="230">
        <f>(SUM('1.  LRAMVA Summary'!D$54:D$65)+SUM('1.  LRAMVA Summary'!D$66:D$67)*(MONTH($E85)-1)/12)*$H85</f>
        <v>-2.9787925049327382</v>
      </c>
      <c r="J85" s="230">
        <f>(SUM('1.  LRAMVA Summary'!E$54:E$65)+SUM('1.  LRAMVA Summary'!E$66:E$67)*(MONTH($E85)-1)/12)*$H85</f>
        <v>30.498462417093773</v>
      </c>
      <c r="K85" s="230">
        <f>(SUM('1.  LRAMVA Summary'!F$54:F$65)+SUM('1.  LRAMVA Summary'!F$66:F$67)*(MONTH($E85)-1)/12)*$H85</f>
        <v>-22.734584290898511</v>
      </c>
      <c r="L85" s="230">
        <f>(SUM('1.  LRAMVA Summary'!G$54:G$65)+SUM('1.  LRAMVA Summary'!G$66:G$67)*(MONTH($E85)-1)/12)*$H85</f>
        <v>0</v>
      </c>
      <c r="M85" s="230">
        <f>(SUM('1.  LRAMVA Summary'!H$54:H$65)+SUM('1.  LRAMVA Summary'!H$66:H$67)*(MONTH($E85)-1)/12)*$H85</f>
        <v>0</v>
      </c>
      <c r="N85" s="230">
        <f>(SUM('1.  LRAMVA Summary'!I$54:I$65)+SUM('1.  LRAMVA Summary'!I$66:I$67)*(MONTH($E85)-1)/12)*$H85</f>
        <v>5.2122044265509384</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9.997290047813463</v>
      </c>
    </row>
    <row r="86" spans="2:23" s="9" customFormat="1">
      <c r="B86" s="66"/>
      <c r="E86" s="214">
        <v>42339</v>
      </c>
      <c r="F86" s="214" t="s">
        <v>181</v>
      </c>
      <c r="G86" s="215" t="s">
        <v>69</v>
      </c>
      <c r="H86" s="229">
        <f t="shared" si="23"/>
        <v>9.1666666666666665E-4</v>
      </c>
      <c r="I86" s="230">
        <f>(SUM('1.  LRAMVA Summary'!D$54:D$65)+SUM('1.  LRAMVA Summary'!D$66:D$67)*(MONTH($E86)-1)/12)*$H86</f>
        <v>-2.2420572135989967</v>
      </c>
      <c r="J86" s="230">
        <f>(SUM('1.  LRAMVA Summary'!E$54:E$65)+SUM('1.  LRAMVA Summary'!E$66:E$67)*(MONTH($E86)-1)/12)*$H86</f>
        <v>31.796281335143501</v>
      </c>
      <c r="K86" s="230">
        <f>(SUM('1.  LRAMVA Summary'!F$54:F$65)+SUM('1.  LRAMVA Summary'!F$66:F$67)*(MONTH($E86)-1)/12)*$H86</f>
        <v>-23.130539787659551</v>
      </c>
      <c r="L86" s="230">
        <f>(SUM('1.  LRAMVA Summary'!G$54:G$65)+SUM('1.  LRAMVA Summary'!G$66:G$67)*(MONTH($E86)-1)/12)*$H86</f>
        <v>0</v>
      </c>
      <c r="M86" s="230">
        <f>(SUM('1.  LRAMVA Summary'!H$54:H$65)+SUM('1.  LRAMVA Summary'!H$66:H$67)*(MONTH($E86)-1)/12)*$H86</f>
        <v>0</v>
      </c>
      <c r="N86" s="230">
        <f>(SUM('1.  LRAMVA Summary'!I$54:I$65)+SUM('1.  LRAMVA Summary'!I$66:I$67)*(MONTH($E86)-1)/12)*$H86</f>
        <v>5.7334248692060328</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12.157109203090986</v>
      </c>
    </row>
    <row r="87" spans="2:23" s="9" customFormat="1" ht="15.75" thickBot="1">
      <c r="B87" s="66"/>
      <c r="E87" s="216" t="s">
        <v>465</v>
      </c>
      <c r="F87" s="216"/>
      <c r="G87" s="217"/>
      <c r="H87" s="218"/>
      <c r="I87" s="219">
        <f>SUM(I74:I86)</f>
        <v>-294.66397742420594</v>
      </c>
      <c r="J87" s="219">
        <f>SUM(J74:J86)</f>
        <v>535.54782981448466</v>
      </c>
      <c r="K87" s="219">
        <f t="shared" ref="K87:O87" si="24">SUM(K74:K86)</f>
        <v>-584.13264305868097</v>
      </c>
      <c r="L87" s="219">
        <f t="shared" si="24"/>
        <v>0</v>
      </c>
      <c r="M87" s="219">
        <f t="shared" si="24"/>
        <v>0</v>
      </c>
      <c r="N87" s="219">
        <f t="shared" si="24"/>
        <v>34.92650802555179</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-308.32228264285044</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-294.66397742420594</v>
      </c>
      <c r="J89" s="228">
        <f t="shared" ref="J89" si="26">J87+J88</f>
        <v>535.54782981448466</v>
      </c>
      <c r="K89" s="228">
        <f t="shared" ref="K89" si="27">K87+K88</f>
        <v>-584.13264305868097</v>
      </c>
      <c r="L89" s="228">
        <f t="shared" ref="L89" si="28">L87+L88</f>
        <v>0</v>
      </c>
      <c r="M89" s="228">
        <f t="shared" ref="M89" si="29">M87+M88</f>
        <v>0</v>
      </c>
      <c r="N89" s="228">
        <f t="shared" ref="N89" si="30">N87+N88</f>
        <v>34.92650802555179</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-308.32228264285044</v>
      </c>
    </row>
    <row r="90" spans="2:23" s="9" customFormat="1">
      <c r="B90" s="66"/>
      <c r="E90" s="214">
        <v>42370</v>
      </c>
      <c r="F90" s="214" t="s">
        <v>183</v>
      </c>
      <c r="G90" s="215" t="s">
        <v>65</v>
      </c>
      <c r="H90" s="229">
        <f>$C$35/12</f>
        <v>9.1666666666666665E-4</v>
      </c>
      <c r="I90" s="230">
        <f>(SUM('1.  LRAMVA Summary'!D$54:D$68)+SUM('1.  LRAMVA Summary'!D$69:D$70)*(MONTH($E90)-1)/12)*$H90</f>
        <v>-1.5053219222652554</v>
      </c>
      <c r="J90" s="230">
        <f>(SUM('1.  LRAMVA Summary'!E$54:E$68)+SUM('1.  LRAMVA Summary'!E$69:E$70)*(MONTH($E90)-1)/12)*$H90</f>
        <v>33.094100253193218</v>
      </c>
      <c r="K90" s="230">
        <f>(SUM('1.  LRAMVA Summary'!F$54:F$68)+SUM('1.  LRAMVA Summary'!F$69:F$70)*(MONTH($E90)-1)/12)*$H90</f>
        <v>-23.526495284420584</v>
      </c>
      <c r="L90" s="230">
        <f>(SUM('1.  LRAMVA Summary'!G$54:G$68)+SUM('1.  LRAMVA Summary'!G$69:G$70)*(MONTH($E90)-1)/12)*$H90</f>
        <v>0</v>
      </c>
      <c r="M90" s="230">
        <f>(SUM('1.  LRAMVA Summary'!H$54:H$68)+SUM('1.  LRAMVA Summary'!H$69:H$70)*(MONTH($E90)-1)/12)*$H90</f>
        <v>0</v>
      </c>
      <c r="N90" s="230">
        <f>(SUM('1.  LRAMVA Summary'!I$54:I$68)+SUM('1.  LRAMVA Summary'!I$69:I$70)*(MONTH($E90)-1)/12)*$H90</f>
        <v>6.2546453118611263</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14.316928358368504</v>
      </c>
    </row>
    <row r="91" spans="2:23" s="9" customFormat="1">
      <c r="B91" s="66"/>
      <c r="E91" s="214">
        <v>42401</v>
      </c>
      <c r="F91" s="214" t="s">
        <v>183</v>
      </c>
      <c r="G91" s="215" t="s">
        <v>65</v>
      </c>
      <c r="H91" s="229">
        <f t="shared" ref="H91:H92" si="34">$C$35/12</f>
        <v>9.1666666666666665E-4</v>
      </c>
      <c r="I91" s="230">
        <f>(SUM('1.  LRAMVA Summary'!D$54:D$68)+SUM('1.  LRAMVA Summary'!D$69:D$70)*(MONTH($E91)-1)/12)*$H91</f>
        <v>0.68626868117932216</v>
      </c>
      <c r="J91" s="230">
        <f>(SUM('1.  LRAMVA Summary'!E$54:E$68)+SUM('1.  LRAMVA Summary'!E$69:E$70)*(MONTH($E91)-1)/12)*$H91</f>
        <v>34.566864030993621</v>
      </c>
      <c r="K91" s="230">
        <f>(SUM('1.  LRAMVA Summary'!F$54:F$68)+SUM('1.  LRAMVA Summary'!F$69:F$70)*(MONTH($E91)-1)/12)*$H91</f>
        <v>-23.901438754398985</v>
      </c>
      <c r="L91" s="230">
        <f>(SUM('1.  LRAMVA Summary'!G$54:G$68)+SUM('1.  LRAMVA Summary'!G$69:G$70)*(MONTH($E91)-1)/12)*$H91</f>
        <v>0</v>
      </c>
      <c r="M91" s="230">
        <f>(SUM('1.  LRAMVA Summary'!H$54:H$68)+SUM('1.  LRAMVA Summary'!H$69:H$70)*(MONTH($E91)-1)/12)*$H91</f>
        <v>0</v>
      </c>
      <c r="N91" s="230">
        <f>(SUM('1.  LRAMVA Summary'!I$54:I$68)+SUM('1.  LRAMVA Summary'!I$69:I$70)*(MONTH($E91)-1)/12)*$H91</f>
        <v>7.0740047768195442</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18.425698734593503</v>
      </c>
    </row>
    <row r="92" spans="2:23" s="9" customFormat="1" ht="14.25" customHeight="1">
      <c r="B92" s="66"/>
      <c r="E92" s="214">
        <v>42430</v>
      </c>
      <c r="F92" s="214" t="s">
        <v>183</v>
      </c>
      <c r="G92" s="215" t="s">
        <v>65</v>
      </c>
      <c r="H92" s="229">
        <f t="shared" si="34"/>
        <v>9.1666666666666665E-4</v>
      </c>
      <c r="I92" s="230">
        <f>(SUM('1.  LRAMVA Summary'!D$54:D$68)+SUM('1.  LRAMVA Summary'!D$69:D$70)*(MONTH($E92)-1)/12)*$H92</f>
        <v>2.8778592846238999</v>
      </c>
      <c r="J92" s="230">
        <f>(SUM('1.  LRAMVA Summary'!E$54:E$68)+SUM('1.  LRAMVA Summary'!E$69:E$70)*(MONTH($E92)-1)/12)*$H92</f>
        <v>36.039627808794016</v>
      </c>
      <c r="K92" s="230">
        <f>(SUM('1.  LRAMVA Summary'!F$54:F$68)+SUM('1.  LRAMVA Summary'!F$69:F$70)*(MONTH($E92)-1)/12)*$H92</f>
        <v>-24.276382224377386</v>
      </c>
      <c r="L92" s="230">
        <f>(SUM('1.  LRAMVA Summary'!G$54:G$68)+SUM('1.  LRAMVA Summary'!G$69:G$70)*(MONTH($E92)-1)/12)*$H92</f>
        <v>0</v>
      </c>
      <c r="M92" s="230">
        <f>(SUM('1.  LRAMVA Summary'!H$54:H$68)+SUM('1.  LRAMVA Summary'!H$69:H$70)*(MONTH($E92)-1)/12)*$H92</f>
        <v>0</v>
      </c>
      <c r="N92" s="230">
        <f>(SUM('1.  LRAMVA Summary'!I$54:I$68)+SUM('1.  LRAMVA Summary'!I$69:I$70)*(MONTH($E92)-1)/12)*$H92</f>
        <v>7.893364241777963</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22.534469110818495</v>
      </c>
    </row>
    <row r="93" spans="2:23" s="8" customFormat="1">
      <c r="B93" s="239"/>
      <c r="D93" s="9"/>
      <c r="E93" s="214">
        <v>42461</v>
      </c>
      <c r="F93" s="214" t="s">
        <v>183</v>
      </c>
      <c r="G93" s="215" t="s">
        <v>66</v>
      </c>
      <c r="H93" s="229">
        <f>$C$36/12</f>
        <v>9.1666666666666665E-4</v>
      </c>
      <c r="I93" s="230">
        <f>(SUM('1.  LRAMVA Summary'!D$54:D$68)+SUM('1.  LRAMVA Summary'!D$69:D$70)*(MONTH($E93)-1)/12)*$H93</f>
        <v>5.0694498880684771</v>
      </c>
      <c r="J93" s="230">
        <f>(SUM('1.  LRAMVA Summary'!E$54:E$68)+SUM('1.  LRAMVA Summary'!E$69:E$70)*(MONTH($E93)-1)/12)*$H93</f>
        <v>37.512391586594418</v>
      </c>
      <c r="K93" s="230">
        <f>(SUM('1.  LRAMVA Summary'!F$54:F$68)+SUM('1.  LRAMVA Summary'!F$69:F$70)*(MONTH($E93)-1)/12)*$H93</f>
        <v>-24.651325694355787</v>
      </c>
      <c r="L93" s="230">
        <f>(SUM('1.  LRAMVA Summary'!G$54:G$68)+SUM('1.  LRAMVA Summary'!G$69:G$70)*(MONTH($E93)-1)/12)*$H93</f>
        <v>0</v>
      </c>
      <c r="M93" s="230">
        <f>(SUM('1.  LRAMVA Summary'!H$54:H$68)+SUM('1.  LRAMVA Summary'!H$69:H$70)*(MONTH($E93)-1)/12)*$H93</f>
        <v>0</v>
      </c>
      <c r="N93" s="230">
        <f>(SUM('1.  LRAMVA Summary'!I$54:I$68)+SUM('1.  LRAMVA Summary'!I$69:I$70)*(MONTH($E93)-1)/12)*$H93</f>
        <v>8.7127237067363836</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26.643239487043491</v>
      </c>
    </row>
    <row r="94" spans="2:23" s="9" customFormat="1">
      <c r="B94" s="66"/>
      <c r="E94" s="214">
        <v>42491</v>
      </c>
      <c r="F94" s="214" t="s">
        <v>183</v>
      </c>
      <c r="G94" s="215" t="s">
        <v>66</v>
      </c>
      <c r="H94" s="229">
        <f t="shared" ref="H94:H95" si="36">$C$36/12</f>
        <v>9.1666666666666665E-4</v>
      </c>
      <c r="I94" s="230">
        <f>(SUM('1.  LRAMVA Summary'!D$54:D$68)+SUM('1.  LRAMVA Summary'!D$69:D$70)*(MONTH($E94)-1)/12)*$H94</f>
        <v>7.2610404915130546</v>
      </c>
      <c r="J94" s="230">
        <f>(SUM('1.  LRAMVA Summary'!E$54:E$68)+SUM('1.  LRAMVA Summary'!E$69:E$70)*(MONTH($E94)-1)/12)*$H94</f>
        <v>38.985155364394814</v>
      </c>
      <c r="K94" s="230">
        <f>(SUM('1.  LRAMVA Summary'!F$54:F$68)+SUM('1.  LRAMVA Summary'!F$69:F$70)*(MONTH($E94)-1)/12)*$H94</f>
        <v>-25.026269164334188</v>
      </c>
      <c r="L94" s="230">
        <f>(SUM('1.  LRAMVA Summary'!G$54:G$68)+SUM('1.  LRAMVA Summary'!G$69:G$70)*(MONTH($E94)-1)/12)*$H94</f>
        <v>0</v>
      </c>
      <c r="M94" s="230">
        <f>(SUM('1.  LRAMVA Summary'!H$54:H$68)+SUM('1.  LRAMVA Summary'!H$69:H$70)*(MONTH($E94)-1)/12)*$H94</f>
        <v>0</v>
      </c>
      <c r="N94" s="230">
        <f>(SUM('1.  LRAMVA Summary'!I$54:I$68)+SUM('1.  LRAMVA Summary'!I$69:I$70)*(MONTH($E94)-1)/12)*$H94</f>
        <v>9.5320831716948025</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30.752009863268484</v>
      </c>
    </row>
    <row r="95" spans="2:23" s="238" customFormat="1">
      <c r="B95" s="237"/>
      <c r="D95" s="9"/>
      <c r="E95" s="214">
        <v>42522</v>
      </c>
      <c r="F95" s="214" t="s">
        <v>183</v>
      </c>
      <c r="G95" s="215" t="s">
        <v>66</v>
      </c>
      <c r="H95" s="229">
        <f t="shared" si="36"/>
        <v>9.1666666666666665E-4</v>
      </c>
      <c r="I95" s="230">
        <f>(SUM('1.  LRAMVA Summary'!D$54:D$68)+SUM('1.  LRAMVA Summary'!D$69:D$70)*(MONTH($E95)-1)/12)*$H95</f>
        <v>9.4526310949576313</v>
      </c>
      <c r="J95" s="230">
        <f>(SUM('1.  LRAMVA Summary'!E$54:E$68)+SUM('1.  LRAMVA Summary'!E$69:E$70)*(MONTH($E95)-1)/12)*$H95</f>
        <v>40.457919142195216</v>
      </c>
      <c r="K95" s="230">
        <f>(SUM('1.  LRAMVA Summary'!F$54:F$68)+SUM('1.  LRAMVA Summary'!F$69:F$70)*(MONTH($E95)-1)/12)*$H95</f>
        <v>-25.401212634312586</v>
      </c>
      <c r="L95" s="230">
        <f>(SUM('1.  LRAMVA Summary'!G$54:G$68)+SUM('1.  LRAMVA Summary'!G$69:G$70)*(MONTH($E95)-1)/12)*$H95</f>
        <v>0</v>
      </c>
      <c r="M95" s="230">
        <f>(SUM('1.  LRAMVA Summary'!H$54:H$68)+SUM('1.  LRAMVA Summary'!H$69:H$70)*(MONTH($E95)-1)/12)*$H95</f>
        <v>0</v>
      </c>
      <c r="N95" s="230">
        <f>(SUM('1.  LRAMVA Summary'!I$54:I$68)+SUM('1.  LRAMVA Summary'!I$69:I$70)*(MONTH($E95)-1)/12)*$H95</f>
        <v>10.35144263665322</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34.860780239493479</v>
      </c>
    </row>
    <row r="96" spans="2:23" s="9" customFormat="1">
      <c r="B96" s="66"/>
      <c r="E96" s="214">
        <v>42552</v>
      </c>
      <c r="F96" s="214" t="s">
        <v>183</v>
      </c>
      <c r="G96" s="215" t="s">
        <v>68</v>
      </c>
      <c r="H96" s="229">
        <f>$C$37/12</f>
        <v>9.1666666666666665E-4</v>
      </c>
      <c r="I96" s="230">
        <f>(SUM('1.  LRAMVA Summary'!D$54:D$68)+SUM('1.  LRAMVA Summary'!D$69:D$70)*(MONTH($E96)-1)/12)*$H96</f>
        <v>11.644221698402211</v>
      </c>
      <c r="J96" s="230">
        <f>(SUM('1.  LRAMVA Summary'!E$54:E$68)+SUM('1.  LRAMVA Summary'!E$69:E$70)*(MONTH($E96)-1)/12)*$H96</f>
        <v>41.930682919995611</v>
      </c>
      <c r="K96" s="230">
        <f>(SUM('1.  LRAMVA Summary'!F$54:F$68)+SUM('1.  LRAMVA Summary'!F$69:F$70)*(MONTH($E96)-1)/12)*$H96</f>
        <v>-25.776156104290983</v>
      </c>
      <c r="L96" s="230">
        <f>(SUM('1.  LRAMVA Summary'!G$54:G$68)+SUM('1.  LRAMVA Summary'!G$69:G$70)*(MONTH($E96)-1)/12)*$H96</f>
        <v>0</v>
      </c>
      <c r="M96" s="230">
        <f>(SUM('1.  LRAMVA Summary'!H$54:H$68)+SUM('1.  LRAMVA Summary'!H$69:H$70)*(MONTH($E96)-1)/12)*$H96</f>
        <v>0</v>
      </c>
      <c r="N96" s="230">
        <f>(SUM('1.  LRAMVA Summary'!I$54:I$68)+SUM('1.  LRAMVA Summary'!I$69:I$70)*(MONTH($E96)-1)/12)*$H96</f>
        <v>11.17080210161164</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38.969550615718482</v>
      </c>
    </row>
    <row r="97" spans="2:23" s="9" customFormat="1">
      <c r="B97" s="66"/>
      <c r="E97" s="214">
        <v>42583</v>
      </c>
      <c r="F97" s="214" t="s">
        <v>183</v>
      </c>
      <c r="G97" s="215" t="s">
        <v>68</v>
      </c>
      <c r="H97" s="229">
        <f t="shared" ref="H97:H98" si="37">$C$37/12</f>
        <v>9.1666666666666665E-4</v>
      </c>
      <c r="I97" s="230">
        <f>(SUM('1.  LRAMVA Summary'!D$54:D$68)+SUM('1.  LRAMVA Summary'!D$69:D$70)*(MONTH($E97)-1)/12)*$H97</f>
        <v>13.835812301846788</v>
      </c>
      <c r="J97" s="230">
        <f>(SUM('1.  LRAMVA Summary'!E$54:E$68)+SUM('1.  LRAMVA Summary'!E$69:E$70)*(MONTH($E97)-1)/12)*$H97</f>
        <v>43.403446697796014</v>
      </c>
      <c r="K97" s="230">
        <f>(SUM('1.  LRAMVA Summary'!F$54:F$68)+SUM('1.  LRAMVA Summary'!F$69:F$70)*(MONTH($E97)-1)/12)*$H97</f>
        <v>-26.151099574269384</v>
      </c>
      <c r="L97" s="230">
        <f>(SUM('1.  LRAMVA Summary'!G$54:G$68)+SUM('1.  LRAMVA Summary'!G$69:G$70)*(MONTH($E97)-1)/12)*$H97</f>
        <v>0</v>
      </c>
      <c r="M97" s="230">
        <f>(SUM('1.  LRAMVA Summary'!H$54:H$68)+SUM('1.  LRAMVA Summary'!H$69:H$70)*(MONTH($E97)-1)/12)*$H97</f>
        <v>0</v>
      </c>
      <c r="N97" s="230">
        <f>(SUM('1.  LRAMVA Summary'!I$54:I$68)+SUM('1.  LRAMVA Summary'!I$69:I$70)*(MONTH($E97)-1)/12)*$H97</f>
        <v>11.990161566570057</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43.078320991943471</v>
      </c>
    </row>
    <row r="98" spans="2:23" s="9" customFormat="1">
      <c r="B98" s="66"/>
      <c r="E98" s="214">
        <v>42614</v>
      </c>
      <c r="F98" s="214" t="s">
        <v>183</v>
      </c>
      <c r="G98" s="215" t="s">
        <v>68</v>
      </c>
      <c r="H98" s="229">
        <f t="shared" si="37"/>
        <v>9.1666666666666665E-4</v>
      </c>
      <c r="I98" s="230">
        <f>(SUM('1.  LRAMVA Summary'!D$54:D$68)+SUM('1.  LRAMVA Summary'!D$69:D$70)*(MONTH($E98)-1)/12)*$H98</f>
        <v>16.027402905291364</v>
      </c>
      <c r="J98" s="230">
        <f>(SUM('1.  LRAMVA Summary'!E$54:E$68)+SUM('1.  LRAMVA Summary'!E$69:E$70)*(MONTH($E98)-1)/12)*$H98</f>
        <v>44.876210475596416</v>
      </c>
      <c r="K98" s="230">
        <f>(SUM('1.  LRAMVA Summary'!F$54:F$68)+SUM('1.  LRAMVA Summary'!F$69:F$70)*(MONTH($E98)-1)/12)*$H98</f>
        <v>-26.526043044247785</v>
      </c>
      <c r="L98" s="230">
        <f>(SUM('1.  LRAMVA Summary'!G$54:G$68)+SUM('1.  LRAMVA Summary'!G$69:G$70)*(MONTH($E98)-1)/12)*$H98</f>
        <v>0</v>
      </c>
      <c r="M98" s="230">
        <f>(SUM('1.  LRAMVA Summary'!H$54:H$68)+SUM('1.  LRAMVA Summary'!H$69:H$70)*(MONTH($E98)-1)/12)*$H98</f>
        <v>0</v>
      </c>
      <c r="N98" s="230">
        <f>(SUM('1.  LRAMVA Summary'!I$54:I$68)+SUM('1.  LRAMVA Summary'!I$69:I$70)*(MONTH($E98)-1)/12)*$H98</f>
        <v>12.809521031528478</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47.187091368168467</v>
      </c>
    </row>
    <row r="99" spans="2:23" s="9" customFormat="1">
      <c r="B99" s="66"/>
      <c r="E99" s="214">
        <v>42644</v>
      </c>
      <c r="F99" s="214" t="s">
        <v>183</v>
      </c>
      <c r="G99" s="215" t="s">
        <v>69</v>
      </c>
      <c r="H99" s="210">
        <f>$C$38/12</f>
        <v>9.1666666666666665E-4</v>
      </c>
      <c r="I99" s="230">
        <f>(SUM('1.  LRAMVA Summary'!D$54:D$68)+SUM('1.  LRAMVA Summary'!D$69:D$70)*(MONTH($E99)-1)/12)*$H99</f>
        <v>18.218993508735942</v>
      </c>
      <c r="J99" s="230">
        <f>(SUM('1.  LRAMVA Summary'!E$54:E$68)+SUM('1.  LRAMVA Summary'!E$69:E$70)*(MONTH($E99)-1)/12)*$H99</f>
        <v>46.348974253396811</v>
      </c>
      <c r="K99" s="230">
        <f>(SUM('1.  LRAMVA Summary'!F$54:F$68)+SUM('1.  LRAMVA Summary'!F$69:F$70)*(MONTH($E99)-1)/12)*$H99</f>
        <v>-26.900986514226183</v>
      </c>
      <c r="L99" s="230">
        <f>(SUM('1.  LRAMVA Summary'!G$54:G$68)+SUM('1.  LRAMVA Summary'!G$69:G$70)*(MONTH($E99)-1)/12)*$H99</f>
        <v>0</v>
      </c>
      <c r="M99" s="230">
        <f>(SUM('1.  LRAMVA Summary'!H$54:H$68)+SUM('1.  LRAMVA Summary'!H$69:H$70)*(MONTH($E99)-1)/12)*$H99</f>
        <v>0</v>
      </c>
      <c r="N99" s="230">
        <f>(SUM('1.  LRAMVA Summary'!I$54:I$68)+SUM('1.  LRAMVA Summary'!I$69:I$70)*(MONTH($E99)-1)/12)*$H99</f>
        <v>13.628880496486898</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51.29586174439347</v>
      </c>
    </row>
    <row r="100" spans="2:23" s="9" customFormat="1">
      <c r="B100" s="66"/>
      <c r="E100" s="214">
        <v>42675</v>
      </c>
      <c r="F100" s="214" t="s">
        <v>183</v>
      </c>
      <c r="G100" s="215" t="s">
        <v>69</v>
      </c>
      <c r="H100" s="210">
        <f t="shared" ref="H100:H101" si="38">$C$38/12</f>
        <v>9.1666666666666665E-4</v>
      </c>
      <c r="I100" s="230">
        <f>(SUM('1.  LRAMVA Summary'!D$54:D$68)+SUM('1.  LRAMVA Summary'!D$69:D$70)*(MONTH($E100)-1)/12)*$H100</f>
        <v>20.410584112180516</v>
      </c>
      <c r="J100" s="230">
        <f>(SUM('1.  LRAMVA Summary'!E$54:E$68)+SUM('1.  LRAMVA Summary'!E$69:E$70)*(MONTH($E100)-1)/12)*$H100</f>
        <v>47.821738031197214</v>
      </c>
      <c r="K100" s="230">
        <f>(SUM('1.  LRAMVA Summary'!F$54:F$68)+SUM('1.  LRAMVA Summary'!F$69:F$70)*(MONTH($E100)-1)/12)*$H100</f>
        <v>-27.275929984204584</v>
      </c>
      <c r="L100" s="230">
        <f>(SUM('1.  LRAMVA Summary'!G$54:G$68)+SUM('1.  LRAMVA Summary'!G$69:G$70)*(MONTH($E100)-1)/12)*$H100</f>
        <v>0</v>
      </c>
      <c r="M100" s="230">
        <f>(SUM('1.  LRAMVA Summary'!H$54:H$68)+SUM('1.  LRAMVA Summary'!H$69:H$70)*(MONTH($E100)-1)/12)*$H100</f>
        <v>0</v>
      </c>
      <c r="N100" s="230">
        <f>(SUM('1.  LRAMVA Summary'!I$54:I$68)+SUM('1.  LRAMVA Summary'!I$69:I$70)*(MONTH($E100)-1)/12)*$H100</f>
        <v>14.448239961445315</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55.404632120618466</v>
      </c>
    </row>
    <row r="101" spans="2:23" s="9" customFormat="1">
      <c r="B101" s="66"/>
      <c r="E101" s="214">
        <v>42705</v>
      </c>
      <c r="F101" s="214" t="s">
        <v>183</v>
      </c>
      <c r="G101" s="215" t="s">
        <v>69</v>
      </c>
      <c r="H101" s="210">
        <f t="shared" si="38"/>
        <v>9.1666666666666665E-4</v>
      </c>
      <c r="I101" s="230">
        <f>(SUM('1.  LRAMVA Summary'!D$54:D$68)+SUM('1.  LRAMVA Summary'!D$69:D$70)*(MONTH($E101)-1)/12)*$H101</f>
        <v>22.602174715625097</v>
      </c>
      <c r="J101" s="230">
        <f>(SUM('1.  LRAMVA Summary'!E$54:E$68)+SUM('1.  LRAMVA Summary'!E$69:E$70)*(MONTH($E101)-1)/12)*$H101</f>
        <v>49.294501808997609</v>
      </c>
      <c r="K101" s="230">
        <f>(SUM('1.  LRAMVA Summary'!F$54:F$68)+SUM('1.  LRAMVA Summary'!F$69:F$70)*(MONTH($E101)-1)/12)*$H101</f>
        <v>-27.650873454182985</v>
      </c>
      <c r="L101" s="230">
        <f>(SUM('1.  LRAMVA Summary'!G$54:G$68)+SUM('1.  LRAMVA Summary'!G$69:G$70)*(MONTH($E101)-1)/12)*$H101</f>
        <v>0</v>
      </c>
      <c r="M101" s="230">
        <f>(SUM('1.  LRAMVA Summary'!H$54:H$68)+SUM('1.  LRAMVA Summary'!H$69:H$70)*(MONTH($E101)-1)/12)*$H101</f>
        <v>0</v>
      </c>
      <c r="N101" s="230">
        <f>(SUM('1.  LRAMVA Summary'!I$54:I$68)+SUM('1.  LRAMVA Summary'!I$69:I$70)*(MONTH($E101)-1)/12)*$H101</f>
        <v>15.267599426403734</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59.513402496843455</v>
      </c>
    </row>
    <row r="102" spans="2:23" s="9" customFormat="1" ht="15.75" thickBot="1">
      <c r="B102" s="66"/>
      <c r="E102" s="216" t="s">
        <v>466</v>
      </c>
      <c r="F102" s="216"/>
      <c r="G102" s="217"/>
      <c r="H102" s="218"/>
      <c r="I102" s="219">
        <f>SUM(I89:I101)</f>
        <v>-168.08286066404688</v>
      </c>
      <c r="J102" s="219">
        <f>SUM(J89:J101)</f>
        <v>1029.8794421876296</v>
      </c>
      <c r="K102" s="219">
        <f t="shared" ref="K102:O102" si="39">SUM(K89:K101)</f>
        <v>-891.19685549030237</v>
      </c>
      <c r="L102" s="219">
        <f t="shared" si="39"/>
        <v>0</v>
      </c>
      <c r="M102" s="219">
        <f t="shared" si="39"/>
        <v>0</v>
      </c>
      <c r="N102" s="219">
        <f t="shared" si="39"/>
        <v>164.05997645514094</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134.65970248842132</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-168.08286066404688</v>
      </c>
      <c r="J104" s="228">
        <f t="shared" ref="J104" si="41">J102+J103</f>
        <v>1029.8794421876296</v>
      </c>
      <c r="K104" s="228">
        <f t="shared" ref="K104" si="42">K102+K103</f>
        <v>-891.19685549030237</v>
      </c>
      <c r="L104" s="228">
        <f t="shared" ref="L104" si="43">L102+L103</f>
        <v>0</v>
      </c>
      <c r="M104" s="228">
        <f t="shared" ref="M104" si="44">M102+M103</f>
        <v>0</v>
      </c>
      <c r="N104" s="228">
        <f t="shared" ref="N104" si="45">N102+N103</f>
        <v>164.05997645514094</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134.65970248842132</v>
      </c>
    </row>
    <row r="105" spans="2:23" s="9" customFormat="1">
      <c r="B105" s="66"/>
      <c r="E105" s="214">
        <v>42736</v>
      </c>
      <c r="F105" s="214" t="s">
        <v>184</v>
      </c>
      <c r="G105" s="215" t="s">
        <v>65</v>
      </c>
      <c r="H105" s="240">
        <f>$C$39/12</f>
        <v>9.1666666666666665E-4</v>
      </c>
      <c r="I105" s="230">
        <f>(SUM('1.  LRAMVA Summary'!D$54:D$71)+SUM('1.  LRAMVA Summary'!D$72:D$73)*(MONTH($E105)-1)/12)*$H105</f>
        <v>24.793765319069671</v>
      </c>
      <c r="J105" s="230">
        <f>(SUM('1.  LRAMVA Summary'!E$54:E$71)+SUM('1.  LRAMVA Summary'!E$72:E$73)*(MONTH($E105)-1)/12)*$H105</f>
        <v>50.767265586798011</v>
      </c>
      <c r="K105" s="230">
        <f>(SUM('1.  LRAMVA Summary'!F$54:F$71)+SUM('1.  LRAMVA Summary'!F$72:F$73)*(MONTH($E105)-1)/12)*$H105</f>
        <v>-28.025816924161386</v>
      </c>
      <c r="L105" s="230">
        <f>(SUM('1.  LRAMVA Summary'!G$54:G$71)+SUM('1.  LRAMVA Summary'!G$72:G$73)*(MONTH($E105)-1)/12)*$H105</f>
        <v>0</v>
      </c>
      <c r="M105" s="230">
        <f>(SUM('1.  LRAMVA Summary'!H$54:H$71)+SUM('1.  LRAMVA Summary'!H$72:H$73)*(MONTH($E105)-1)/12)*$H105</f>
        <v>0</v>
      </c>
      <c r="N105" s="230">
        <f>(SUM('1.  LRAMVA Summary'!I$54:I$71)+SUM('1.  LRAMVA Summary'!I$72:I$73)*(MONTH($E105)-1)/12)*$H105</f>
        <v>16.086958891362155</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63.62217287306845</v>
      </c>
    </row>
    <row r="106" spans="2:23" s="9" customFormat="1">
      <c r="B106" s="66"/>
      <c r="E106" s="214">
        <v>42767</v>
      </c>
      <c r="F106" s="214" t="s">
        <v>184</v>
      </c>
      <c r="G106" s="215" t="s">
        <v>65</v>
      </c>
      <c r="H106" s="240">
        <f t="shared" ref="H106:H107" si="48">$C$39/12</f>
        <v>9.1666666666666665E-4</v>
      </c>
      <c r="I106" s="230">
        <f>(SUM('1.  LRAMVA Summary'!D$54:D$71)+SUM('1.  LRAMVA Summary'!D$72:D$73)*(MONTH($E106)-1)/12)*$H106</f>
        <v>27.767290445805763</v>
      </c>
      <c r="J106" s="230">
        <f>(SUM('1.  LRAMVA Summary'!E$54:E$71)+SUM('1.  LRAMVA Summary'!E$72:E$73)*(MONTH($E106)-1)/12)*$H106</f>
        <v>52.271480694519198</v>
      </c>
      <c r="K106" s="230">
        <f>(SUM('1.  LRAMVA Summary'!F$54:F$71)+SUM('1.  LRAMVA Summary'!F$72:F$73)*(MONTH($E106)-1)/12)*$H106</f>
        <v>-27.878084066128455</v>
      </c>
      <c r="L106" s="230">
        <f>(SUM('1.  LRAMVA Summary'!G$54:G$71)+SUM('1.  LRAMVA Summary'!G$72:G$73)*(MONTH($E106)-1)/12)*$H106</f>
        <v>0</v>
      </c>
      <c r="M106" s="230">
        <f>(SUM('1.  LRAMVA Summary'!H$54:H$71)+SUM('1.  LRAMVA Summary'!H$72:H$73)*(MONTH($E106)-1)/12)*$H106</f>
        <v>0</v>
      </c>
      <c r="N106" s="230">
        <f>(SUM('1.  LRAMVA Summary'!I$54:I$71)+SUM('1.  LRAMVA Summary'!I$72:I$73)*(MONTH($E106)-1)/12)*$H106</f>
        <v>16.919960243309788</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69.080647317506305</v>
      </c>
    </row>
    <row r="107" spans="2:23" s="9" customFormat="1">
      <c r="B107" s="66"/>
      <c r="E107" s="214">
        <v>42795</v>
      </c>
      <c r="F107" s="214" t="s">
        <v>184</v>
      </c>
      <c r="G107" s="215" t="s">
        <v>65</v>
      </c>
      <c r="H107" s="240">
        <f t="shared" si="48"/>
        <v>9.1666666666666665E-4</v>
      </c>
      <c r="I107" s="230">
        <f>(SUM('1.  LRAMVA Summary'!D$54:D$71)+SUM('1.  LRAMVA Summary'!D$72:D$73)*(MONTH($E107)-1)/12)*$H107</f>
        <v>30.740815572541855</v>
      </c>
      <c r="J107" s="230">
        <f>(SUM('1.  LRAMVA Summary'!E$54:E$71)+SUM('1.  LRAMVA Summary'!E$72:E$73)*(MONTH($E107)-1)/12)*$H107</f>
        <v>53.775695802240385</v>
      </c>
      <c r="K107" s="230">
        <f>(SUM('1.  LRAMVA Summary'!F$54:F$71)+SUM('1.  LRAMVA Summary'!F$72:F$73)*(MONTH($E107)-1)/12)*$H107</f>
        <v>-27.730351208095524</v>
      </c>
      <c r="L107" s="230">
        <f>(SUM('1.  LRAMVA Summary'!G$54:G$71)+SUM('1.  LRAMVA Summary'!G$72:G$73)*(MONTH($E107)-1)/12)*$H107</f>
        <v>0</v>
      </c>
      <c r="M107" s="230">
        <f>(SUM('1.  LRAMVA Summary'!H$54:H$71)+SUM('1.  LRAMVA Summary'!H$72:H$73)*(MONTH($E107)-1)/12)*$H107</f>
        <v>0</v>
      </c>
      <c r="N107" s="230">
        <f>(SUM('1.  LRAMVA Summary'!I$54:I$71)+SUM('1.  LRAMVA Summary'!I$72:I$73)*(MONTH($E107)-1)/12)*$H107</f>
        <v>17.752961595257425</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74.539121761944131</v>
      </c>
    </row>
    <row r="108" spans="2:23" s="8" customFormat="1">
      <c r="B108" s="239"/>
      <c r="E108" s="214">
        <v>42826</v>
      </c>
      <c r="F108" s="214" t="s">
        <v>184</v>
      </c>
      <c r="G108" s="215" t="s">
        <v>66</v>
      </c>
      <c r="H108" s="240">
        <f>$C$40/12</f>
        <v>9.1666666666666665E-4</v>
      </c>
      <c r="I108" s="230">
        <f>(SUM('1.  LRAMVA Summary'!D$54:D$71)+SUM('1.  LRAMVA Summary'!D$72:D$73)*(MONTH($E108)-1)/12)*$H108</f>
        <v>33.714340699277955</v>
      </c>
      <c r="J108" s="230">
        <f>(SUM('1.  LRAMVA Summary'!E$54:E$71)+SUM('1.  LRAMVA Summary'!E$72:E$73)*(MONTH($E108)-1)/12)*$H108</f>
        <v>55.279910909961579</v>
      </c>
      <c r="K108" s="230">
        <f>(SUM('1.  LRAMVA Summary'!F$54:F$71)+SUM('1.  LRAMVA Summary'!F$72:F$73)*(MONTH($E108)-1)/12)*$H108</f>
        <v>-27.582618350062592</v>
      </c>
      <c r="L108" s="230">
        <f>(SUM('1.  LRAMVA Summary'!G$54:G$71)+SUM('1.  LRAMVA Summary'!G$72:G$73)*(MONTH($E108)-1)/12)*$H108</f>
        <v>0</v>
      </c>
      <c r="M108" s="230">
        <f>(SUM('1.  LRAMVA Summary'!H$54:H$71)+SUM('1.  LRAMVA Summary'!H$72:H$73)*(MONTH($E108)-1)/12)*$H108</f>
        <v>0</v>
      </c>
      <c r="N108" s="230">
        <f>(SUM('1.  LRAMVA Summary'!I$54:I$71)+SUM('1.  LRAMVA Summary'!I$72:I$73)*(MONTH($E108)-1)/12)*$H108</f>
        <v>18.585962947205058</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79.997596206382013</v>
      </c>
    </row>
    <row r="109" spans="2:23" s="9" customFormat="1">
      <c r="B109" s="66"/>
      <c r="E109" s="214">
        <v>42856</v>
      </c>
      <c r="F109" s="214" t="s">
        <v>184</v>
      </c>
      <c r="G109" s="215" t="s">
        <v>66</v>
      </c>
      <c r="H109" s="240">
        <f t="shared" ref="H109:H110" si="50">$C$40/12</f>
        <v>9.1666666666666665E-4</v>
      </c>
      <c r="I109" s="230">
        <f>(SUM('1.  LRAMVA Summary'!D$54:D$71)+SUM('1.  LRAMVA Summary'!D$72:D$73)*(MONTH($E109)-1)/12)*$H109</f>
        <v>36.687865826014047</v>
      </c>
      <c r="J109" s="230">
        <f>(SUM('1.  LRAMVA Summary'!E$54:E$71)+SUM('1.  LRAMVA Summary'!E$72:E$73)*(MONTH($E109)-1)/12)*$H109</f>
        <v>56.784126017682766</v>
      </c>
      <c r="K109" s="230">
        <f>(SUM('1.  LRAMVA Summary'!F$54:F$71)+SUM('1.  LRAMVA Summary'!F$72:F$73)*(MONTH($E109)-1)/12)*$H109</f>
        <v>-27.434885492029661</v>
      </c>
      <c r="L109" s="230">
        <f>(SUM('1.  LRAMVA Summary'!G$54:G$71)+SUM('1.  LRAMVA Summary'!G$72:G$73)*(MONTH($E109)-1)/12)*$H109</f>
        <v>0</v>
      </c>
      <c r="M109" s="230">
        <f>(SUM('1.  LRAMVA Summary'!H$54:H$71)+SUM('1.  LRAMVA Summary'!H$72:H$73)*(MONTH($E109)-1)/12)*$H109</f>
        <v>0</v>
      </c>
      <c r="N109" s="230">
        <f>(SUM('1.  LRAMVA Summary'!I$54:I$71)+SUM('1.  LRAMVA Summary'!I$72:I$73)*(MONTH($E109)-1)/12)*$H109</f>
        <v>19.418964299152695</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85.456070650819839</v>
      </c>
    </row>
    <row r="110" spans="2:23" s="238" customFormat="1">
      <c r="B110" s="237"/>
      <c r="E110" s="214">
        <v>42887</v>
      </c>
      <c r="F110" s="214" t="s">
        <v>184</v>
      </c>
      <c r="G110" s="215" t="s">
        <v>66</v>
      </c>
      <c r="H110" s="240">
        <f t="shared" si="50"/>
        <v>9.1666666666666665E-4</v>
      </c>
      <c r="I110" s="230">
        <f>(SUM('1.  LRAMVA Summary'!D$54:D$71)+SUM('1.  LRAMVA Summary'!D$72:D$73)*(MONTH($E110)-1)/12)*$H110</f>
        <v>39.661390952750139</v>
      </c>
      <c r="J110" s="230">
        <f>(SUM('1.  LRAMVA Summary'!E$54:E$71)+SUM('1.  LRAMVA Summary'!E$72:E$73)*(MONTH($E110)-1)/12)*$H110</f>
        <v>58.288341125403953</v>
      </c>
      <c r="K110" s="230">
        <f>(SUM('1.  LRAMVA Summary'!F$54:F$71)+SUM('1.  LRAMVA Summary'!F$72:F$73)*(MONTH($E110)-1)/12)*$H110</f>
        <v>-27.287152633996733</v>
      </c>
      <c r="L110" s="230">
        <f>(SUM('1.  LRAMVA Summary'!G$54:G$71)+SUM('1.  LRAMVA Summary'!G$72:G$73)*(MONTH($E110)-1)/12)*$H110</f>
        <v>0</v>
      </c>
      <c r="M110" s="230">
        <f>(SUM('1.  LRAMVA Summary'!H$54:H$71)+SUM('1.  LRAMVA Summary'!H$72:H$73)*(MONTH($E110)-1)/12)*$H110</f>
        <v>0</v>
      </c>
      <c r="N110" s="230">
        <f>(SUM('1.  LRAMVA Summary'!I$54:I$71)+SUM('1.  LRAMVA Summary'!I$72:I$73)*(MONTH($E110)-1)/12)*$H110</f>
        <v>20.251965651100328</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90.914545095257694</v>
      </c>
    </row>
    <row r="111" spans="2:23" s="9" customFormat="1">
      <c r="B111" s="66"/>
      <c r="E111" s="214">
        <v>42917</v>
      </c>
      <c r="F111" s="214" t="s">
        <v>184</v>
      </c>
      <c r="G111" s="215" t="s">
        <v>68</v>
      </c>
      <c r="H111" s="240">
        <f>$C$41/12</f>
        <v>9.1666666666666665E-4</v>
      </c>
      <c r="I111" s="230">
        <f>(SUM('1.  LRAMVA Summary'!D$54:D$71)+SUM('1.  LRAMVA Summary'!D$72:D$73)*(MONTH($E111)-1)/12)*$H111</f>
        <v>42.634916079486224</v>
      </c>
      <c r="J111" s="230">
        <f>(SUM('1.  LRAMVA Summary'!E$54:E$71)+SUM('1.  LRAMVA Summary'!E$72:E$73)*(MONTH($E111)-1)/12)*$H111</f>
        <v>59.792556233125147</v>
      </c>
      <c r="K111" s="230">
        <f>(SUM('1.  LRAMVA Summary'!F$54:F$71)+SUM('1.  LRAMVA Summary'!F$72:F$73)*(MONTH($E111)-1)/12)*$H111</f>
        <v>-27.139419775963802</v>
      </c>
      <c r="L111" s="230">
        <f>(SUM('1.  LRAMVA Summary'!G$54:G$71)+SUM('1.  LRAMVA Summary'!G$72:G$73)*(MONTH($E111)-1)/12)*$H111</f>
        <v>0</v>
      </c>
      <c r="M111" s="230">
        <f>(SUM('1.  LRAMVA Summary'!H$54:H$71)+SUM('1.  LRAMVA Summary'!H$72:H$73)*(MONTH($E111)-1)/12)*$H111</f>
        <v>0</v>
      </c>
      <c r="N111" s="230">
        <f>(SUM('1.  LRAMVA Summary'!I$54:I$71)+SUM('1.  LRAMVA Summary'!I$72:I$73)*(MONTH($E111)-1)/12)*$H111</f>
        <v>21.084967003047961</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96.373019539695534</v>
      </c>
    </row>
    <row r="112" spans="2:23" s="9" customFormat="1">
      <c r="B112" s="66"/>
      <c r="E112" s="214">
        <v>42948</v>
      </c>
      <c r="F112" s="214" t="s">
        <v>184</v>
      </c>
      <c r="G112" s="215" t="s">
        <v>68</v>
      </c>
      <c r="H112" s="240">
        <f t="shared" ref="H112:H113" si="51">$C$41/12</f>
        <v>9.1666666666666665E-4</v>
      </c>
      <c r="I112" s="230">
        <f>(SUM('1.  LRAMVA Summary'!D$54:D$71)+SUM('1.  LRAMVA Summary'!D$72:D$73)*(MONTH($E112)-1)/12)*$H112</f>
        <v>45.608441206222317</v>
      </c>
      <c r="J112" s="230">
        <f>(SUM('1.  LRAMVA Summary'!E$54:E$71)+SUM('1.  LRAMVA Summary'!E$72:E$73)*(MONTH($E112)-1)/12)*$H112</f>
        <v>61.296771340846334</v>
      </c>
      <c r="K112" s="230">
        <f>(SUM('1.  LRAMVA Summary'!F$54:F$71)+SUM('1.  LRAMVA Summary'!F$72:F$73)*(MONTH($E112)-1)/12)*$H112</f>
        <v>-26.99168691793087</v>
      </c>
      <c r="L112" s="230">
        <f>(SUM('1.  LRAMVA Summary'!G$54:G$71)+SUM('1.  LRAMVA Summary'!G$72:G$73)*(MONTH($E112)-1)/12)*$H112</f>
        <v>0</v>
      </c>
      <c r="M112" s="230">
        <f>(SUM('1.  LRAMVA Summary'!H$54:H$71)+SUM('1.  LRAMVA Summary'!H$72:H$73)*(MONTH($E112)-1)/12)*$H112</f>
        <v>0</v>
      </c>
      <c r="N112" s="230">
        <f>(SUM('1.  LRAMVA Summary'!I$54:I$71)+SUM('1.  LRAMVA Summary'!I$72:I$73)*(MONTH($E112)-1)/12)*$H112</f>
        <v>21.917968354995597</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101.83149398413337</v>
      </c>
    </row>
    <row r="113" spans="2:23" s="9" customFormat="1">
      <c r="B113" s="66"/>
      <c r="E113" s="214">
        <v>42979</v>
      </c>
      <c r="F113" s="214" t="s">
        <v>184</v>
      </c>
      <c r="G113" s="215" t="s">
        <v>68</v>
      </c>
      <c r="H113" s="240">
        <f t="shared" si="51"/>
        <v>9.1666666666666665E-4</v>
      </c>
      <c r="I113" s="230">
        <f>(SUM('1.  LRAMVA Summary'!D$54:D$71)+SUM('1.  LRAMVA Summary'!D$72:D$73)*(MONTH($E113)-1)/12)*$H113</f>
        <v>48.581966332958416</v>
      </c>
      <c r="J113" s="230">
        <f>(SUM('1.  LRAMVA Summary'!E$54:E$71)+SUM('1.  LRAMVA Summary'!E$72:E$73)*(MONTH($E113)-1)/12)*$H113</f>
        <v>62.800986448567521</v>
      </c>
      <c r="K113" s="230">
        <f>(SUM('1.  LRAMVA Summary'!F$54:F$71)+SUM('1.  LRAMVA Summary'!F$72:F$73)*(MONTH($E113)-1)/12)*$H113</f>
        <v>-26.843954059897939</v>
      </c>
      <c r="L113" s="230">
        <f>(SUM('1.  LRAMVA Summary'!G$54:G$71)+SUM('1.  LRAMVA Summary'!G$72:G$73)*(MONTH($E113)-1)/12)*$H113</f>
        <v>0</v>
      </c>
      <c r="M113" s="230">
        <f>(SUM('1.  LRAMVA Summary'!H$54:H$71)+SUM('1.  LRAMVA Summary'!H$72:H$73)*(MONTH($E113)-1)/12)*$H113</f>
        <v>0</v>
      </c>
      <c r="N113" s="230">
        <f>(SUM('1.  LRAMVA Summary'!I$54:I$71)+SUM('1.  LRAMVA Summary'!I$72:I$73)*(MONTH($E113)-1)/12)*$H113</f>
        <v>22.750969706943231</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107.28996842857123</v>
      </c>
    </row>
    <row r="114" spans="2:23" s="9" customFormat="1">
      <c r="B114" s="66"/>
      <c r="E114" s="214">
        <v>43009</v>
      </c>
      <c r="F114" s="214" t="s">
        <v>184</v>
      </c>
      <c r="G114" s="215" t="s">
        <v>69</v>
      </c>
      <c r="H114" s="240">
        <f>$C$42/12</f>
        <v>1.25E-3</v>
      </c>
      <c r="I114" s="230">
        <f>(SUM('1.  LRAMVA Summary'!D$54:D$71)+SUM('1.  LRAMVA Summary'!D$72:D$73)*(MONTH($E114)-1)/12)*$H114</f>
        <v>70.302942899583414</v>
      </c>
      <c r="J114" s="230">
        <f>(SUM('1.  LRAMVA Summary'!E$54:E$71)+SUM('1.  LRAMVA Summary'!E$72:E$73)*(MONTH($E114)-1)/12)*$H114</f>
        <v>87.688911213120974</v>
      </c>
      <c r="K114" s="230">
        <f>(SUM('1.  LRAMVA Summary'!F$54:F$71)+SUM('1.  LRAMVA Summary'!F$72:F$73)*(MONTH($E114)-1)/12)*$H114</f>
        <v>-36.4039380025432</v>
      </c>
      <c r="L114" s="230">
        <f>(SUM('1.  LRAMVA Summary'!G$54:G$71)+SUM('1.  LRAMVA Summary'!G$72:G$73)*(MONTH($E114)-1)/12)*$H114</f>
        <v>0</v>
      </c>
      <c r="M114" s="230">
        <f>(SUM('1.  LRAMVA Summary'!H$54:H$71)+SUM('1.  LRAMVA Summary'!H$72:H$73)*(MONTH($E114)-1)/12)*$H114</f>
        <v>0</v>
      </c>
      <c r="N114" s="230">
        <f>(SUM('1.  LRAMVA Summary'!I$54:I$71)+SUM('1.  LRAMVA Summary'!I$72:I$73)*(MONTH($E114)-1)/12)*$H114</f>
        <v>32.159960534851187</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153.74787664501238</v>
      </c>
    </row>
    <row r="115" spans="2:23" s="9" customFormat="1">
      <c r="B115" s="66"/>
      <c r="E115" s="214">
        <v>43040</v>
      </c>
      <c r="F115" s="214" t="s">
        <v>184</v>
      </c>
      <c r="G115" s="215" t="s">
        <v>69</v>
      </c>
      <c r="H115" s="240">
        <f t="shared" ref="H115:H116" si="52">$C$42/12</f>
        <v>1.25E-3</v>
      </c>
      <c r="I115" s="230">
        <f>(SUM('1.  LRAMVA Summary'!D$54:D$71)+SUM('1.  LRAMVA Summary'!D$72:D$73)*(MONTH($E115)-1)/12)*$H115</f>
        <v>74.357749890587186</v>
      </c>
      <c r="J115" s="230">
        <f>(SUM('1.  LRAMVA Summary'!E$54:E$71)+SUM('1.  LRAMVA Summary'!E$72:E$73)*(MONTH($E115)-1)/12)*$H115</f>
        <v>89.740113632740773</v>
      </c>
      <c r="K115" s="230">
        <f>(SUM('1.  LRAMVA Summary'!F$54:F$71)+SUM('1.  LRAMVA Summary'!F$72:F$73)*(MONTH($E115)-1)/12)*$H115</f>
        <v>-36.202484105225565</v>
      </c>
      <c r="L115" s="230">
        <f>(SUM('1.  LRAMVA Summary'!G$54:G$71)+SUM('1.  LRAMVA Summary'!G$72:G$73)*(MONTH($E115)-1)/12)*$H115</f>
        <v>0</v>
      </c>
      <c r="M115" s="230">
        <f>(SUM('1.  LRAMVA Summary'!H$54:H$71)+SUM('1.  LRAMVA Summary'!H$72:H$73)*(MONTH($E115)-1)/12)*$H115</f>
        <v>0</v>
      </c>
      <c r="N115" s="230">
        <f>(SUM('1.  LRAMVA Summary'!I$54:I$71)+SUM('1.  LRAMVA Summary'!I$72:I$73)*(MONTH($E115)-1)/12)*$H115</f>
        <v>33.295871469325228</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161.19125088742763</v>
      </c>
    </row>
    <row r="116" spans="2:23" s="9" customFormat="1">
      <c r="B116" s="66"/>
      <c r="E116" s="214">
        <v>43070</v>
      </c>
      <c r="F116" s="214" t="s">
        <v>184</v>
      </c>
      <c r="G116" s="215" t="s">
        <v>69</v>
      </c>
      <c r="H116" s="240">
        <f t="shared" si="52"/>
        <v>1.25E-3</v>
      </c>
      <c r="I116" s="230">
        <f>(SUM('1.  LRAMVA Summary'!D$54:D$71)+SUM('1.  LRAMVA Summary'!D$72:D$73)*(MONTH($E116)-1)/12)*$H116</f>
        <v>78.412556881590945</v>
      </c>
      <c r="J116" s="230">
        <f>(SUM('1.  LRAMVA Summary'!E$54:E$71)+SUM('1.  LRAMVA Summary'!E$72:E$73)*(MONTH($E116)-1)/12)*$H116</f>
        <v>91.791316052360585</v>
      </c>
      <c r="K116" s="230">
        <f>(SUM('1.  LRAMVA Summary'!F$54:F$71)+SUM('1.  LRAMVA Summary'!F$72:F$73)*(MONTH($E116)-1)/12)*$H116</f>
        <v>-36.001030207907931</v>
      </c>
      <c r="L116" s="230">
        <f>(SUM('1.  LRAMVA Summary'!G$54:G$71)+SUM('1.  LRAMVA Summary'!G$72:G$73)*(MONTH($E116)-1)/12)*$H116</f>
        <v>0</v>
      </c>
      <c r="M116" s="230">
        <f>(SUM('1.  LRAMVA Summary'!H$54:H$71)+SUM('1.  LRAMVA Summary'!H$72:H$73)*(MONTH($E116)-1)/12)*$H116</f>
        <v>0</v>
      </c>
      <c r="N116" s="230">
        <f>(SUM('1.  LRAMVA Summary'!I$54:I$71)+SUM('1.  LRAMVA Summary'!I$72:I$73)*(MONTH($E116)-1)/12)*$H116</f>
        <v>34.431782403799282</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168.63462512984285</v>
      </c>
    </row>
    <row r="117" spans="2:23" s="9" customFormat="1" ht="15.75" thickBot="1">
      <c r="B117" s="66"/>
      <c r="E117" s="216" t="s">
        <v>467</v>
      </c>
      <c r="F117" s="216"/>
      <c r="G117" s="217"/>
      <c r="H117" s="218"/>
      <c r="I117" s="219">
        <f>SUM(I104:I116)</f>
        <v>385.18118144184109</v>
      </c>
      <c r="J117" s="219">
        <f>SUM(J104:J116)</f>
        <v>1810.1569172449967</v>
      </c>
      <c r="K117" s="219">
        <f t="shared" ref="K117:O117" si="53">SUM(K104:K116)</f>
        <v>-1246.7182772342458</v>
      </c>
      <c r="L117" s="219">
        <f t="shared" si="53"/>
        <v>0</v>
      </c>
      <c r="M117" s="219">
        <f t="shared" si="53"/>
        <v>0</v>
      </c>
      <c r="N117" s="219">
        <f t="shared" si="53"/>
        <v>438.71826955549079</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1387.3380910080828</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385.18118144184109</v>
      </c>
      <c r="J119" s="228">
        <f t="shared" ref="J119" si="55">J117+J118</f>
        <v>1810.1569172449967</v>
      </c>
      <c r="K119" s="228">
        <f t="shared" ref="K119" si="56">K117+K118</f>
        <v>-1246.7182772342458</v>
      </c>
      <c r="L119" s="228">
        <f t="shared" ref="L119" si="57">L117+L118</f>
        <v>0</v>
      </c>
      <c r="M119" s="228">
        <f t="shared" ref="M119" si="58">M117+M118</f>
        <v>0</v>
      </c>
      <c r="N119" s="228">
        <f t="shared" ref="N119" si="59">N117+N118</f>
        <v>438.71826955549079</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1387.3380910080828</v>
      </c>
    </row>
    <row r="120" spans="2:23" s="9" customFormat="1">
      <c r="B120" s="66"/>
      <c r="E120" s="214">
        <v>43101</v>
      </c>
      <c r="F120" s="214" t="s">
        <v>185</v>
      </c>
      <c r="G120" s="215" t="s">
        <v>65</v>
      </c>
      <c r="H120" s="240">
        <f>$C$43/12</f>
        <v>1.25E-3</v>
      </c>
      <c r="I120" s="230">
        <f>(SUM('1.  LRAMVA Summary'!D$54:D$74)+SUM('1.  LRAMVA Summary'!D$75:D$76)*(MONTH($E120)-1)/12)*$H120</f>
        <v>82.467363872594703</v>
      </c>
      <c r="J120" s="230">
        <f>(SUM('1.  LRAMVA Summary'!E$54:E$74)+SUM('1.  LRAMVA Summary'!E$75:E$76)*(MONTH($E120)-1)/12)*$H120</f>
        <v>93.842518471980384</v>
      </c>
      <c r="K120" s="230">
        <f>(SUM('1.  LRAMVA Summary'!F$54:F$74)+SUM('1.  LRAMVA Summary'!F$75:F$76)*(MONTH($E120)-1)/12)*$H120</f>
        <v>-35.799576310590304</v>
      </c>
      <c r="L120" s="230">
        <f>(SUM('1.  LRAMVA Summary'!G$54:G$74)+SUM('1.  LRAMVA Summary'!G$75:G$76)*(MONTH($E120)-1)/12)*$H120</f>
        <v>0</v>
      </c>
      <c r="M120" s="230">
        <f>(SUM('1.  LRAMVA Summary'!H$54:H$74)+SUM('1.  LRAMVA Summary'!H$75:H$76)*(MONTH($E120)-1)/12)*$H120</f>
        <v>0</v>
      </c>
      <c r="N120" s="230">
        <f>(SUM('1.  LRAMVA Summary'!I$54:I$74)+SUM('1.  LRAMVA Summary'!I$75:I$76)*(MONTH($E120)-1)/12)*$H120</f>
        <v>35.567693338273322</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176.07799937225812</v>
      </c>
    </row>
    <row r="121" spans="2:23" s="9" customFormat="1">
      <c r="B121" s="66"/>
      <c r="E121" s="214">
        <v>43132</v>
      </c>
      <c r="F121" s="214" t="s">
        <v>185</v>
      </c>
      <c r="G121" s="215" t="s">
        <v>65</v>
      </c>
      <c r="H121" s="240">
        <f t="shared" ref="H121:H122" si="62">$C$43/12</f>
        <v>1.25E-3</v>
      </c>
      <c r="I121" s="230">
        <f>(SUM('1.  LRAMVA Summary'!D$54:D$74)+SUM('1.  LRAMVA Summary'!D$75:D$76)*(MONTH($E121)-1)/12)*$H121</f>
        <v>82.467363872594703</v>
      </c>
      <c r="J121" s="230">
        <f>(SUM('1.  LRAMVA Summary'!E$54:E$74)+SUM('1.  LRAMVA Summary'!E$75:E$76)*(MONTH($E121)-1)/12)*$H121</f>
        <v>93.842518471980384</v>
      </c>
      <c r="K121" s="230">
        <f>(SUM('1.  LRAMVA Summary'!F$54:F$74)+SUM('1.  LRAMVA Summary'!F$75:F$76)*(MONTH($E121)-1)/12)*$H121</f>
        <v>-35.799576310590304</v>
      </c>
      <c r="L121" s="230">
        <f>(SUM('1.  LRAMVA Summary'!G$54:G$74)+SUM('1.  LRAMVA Summary'!G$75:G$76)*(MONTH($E121)-1)/12)*$H121</f>
        <v>0</v>
      </c>
      <c r="M121" s="230">
        <f>(SUM('1.  LRAMVA Summary'!H$54:H$74)+SUM('1.  LRAMVA Summary'!H$75:H$76)*(MONTH($E121)-1)/12)*$H121</f>
        <v>0</v>
      </c>
      <c r="N121" s="230">
        <f>(SUM('1.  LRAMVA Summary'!I$54:I$74)+SUM('1.  LRAMVA Summary'!I$75:I$76)*(MONTH($E121)-1)/12)*$H121</f>
        <v>35.567693338273322</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176.07799937225812</v>
      </c>
    </row>
    <row r="122" spans="2:23" s="9" customFormat="1">
      <c r="B122" s="66"/>
      <c r="E122" s="214">
        <v>43160</v>
      </c>
      <c r="F122" s="214" t="s">
        <v>185</v>
      </c>
      <c r="G122" s="215" t="s">
        <v>65</v>
      </c>
      <c r="H122" s="240">
        <f t="shared" si="62"/>
        <v>1.25E-3</v>
      </c>
      <c r="I122" s="230">
        <f>(SUM('1.  LRAMVA Summary'!D$54:D$74)+SUM('1.  LRAMVA Summary'!D$75:D$76)*(MONTH($E122)-1)/12)*$H122</f>
        <v>82.467363872594703</v>
      </c>
      <c r="J122" s="230">
        <f>(SUM('1.  LRAMVA Summary'!E$54:E$74)+SUM('1.  LRAMVA Summary'!E$75:E$76)*(MONTH($E122)-1)/12)*$H122</f>
        <v>93.842518471980384</v>
      </c>
      <c r="K122" s="230">
        <f>(SUM('1.  LRAMVA Summary'!F$54:F$74)+SUM('1.  LRAMVA Summary'!F$75:F$76)*(MONTH($E122)-1)/12)*$H122</f>
        <v>-35.799576310590304</v>
      </c>
      <c r="L122" s="230">
        <f>(SUM('1.  LRAMVA Summary'!G$54:G$74)+SUM('1.  LRAMVA Summary'!G$75:G$76)*(MONTH($E122)-1)/12)*$H122</f>
        <v>0</v>
      </c>
      <c r="M122" s="230">
        <f>(SUM('1.  LRAMVA Summary'!H$54:H$74)+SUM('1.  LRAMVA Summary'!H$75:H$76)*(MONTH($E122)-1)/12)*$H122</f>
        <v>0</v>
      </c>
      <c r="N122" s="230">
        <f>(SUM('1.  LRAMVA Summary'!I$54:I$74)+SUM('1.  LRAMVA Summary'!I$75:I$76)*(MONTH($E122)-1)/12)*$H122</f>
        <v>35.567693338273322</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176.07799937225812</v>
      </c>
    </row>
    <row r="123" spans="2:23" s="8" customFormat="1">
      <c r="B123" s="239"/>
      <c r="E123" s="214">
        <v>43191</v>
      </c>
      <c r="F123" s="214" t="s">
        <v>185</v>
      </c>
      <c r="G123" s="215" t="s">
        <v>66</v>
      </c>
      <c r="H123" s="240">
        <f>$C$44/12</f>
        <v>1.575E-3</v>
      </c>
      <c r="I123" s="230">
        <f>(SUM('1.  LRAMVA Summary'!D$54:D$74)+SUM('1.  LRAMVA Summary'!D$75:D$76)*(MONTH($E123)-1)/12)*$H123</f>
        <v>103.90887847946934</v>
      </c>
      <c r="J123" s="230">
        <f>(SUM('1.  LRAMVA Summary'!E$54:E$74)+SUM('1.  LRAMVA Summary'!E$75:E$76)*(MONTH($E123)-1)/12)*$H123</f>
        <v>118.24157327469528</v>
      </c>
      <c r="K123" s="230">
        <f>(SUM('1.  LRAMVA Summary'!F$54:F$74)+SUM('1.  LRAMVA Summary'!F$75:F$76)*(MONTH($E123)-1)/12)*$H123</f>
        <v>-45.107466151343779</v>
      </c>
      <c r="L123" s="230">
        <f>(SUM('1.  LRAMVA Summary'!G$54:G$74)+SUM('1.  LRAMVA Summary'!G$75:G$76)*(MONTH($E123)-1)/12)*$H123</f>
        <v>0</v>
      </c>
      <c r="M123" s="230">
        <f>(SUM('1.  LRAMVA Summary'!H$54:H$74)+SUM('1.  LRAMVA Summary'!H$75:H$76)*(MONTH($E123)-1)/12)*$H123</f>
        <v>0</v>
      </c>
      <c r="N123" s="230">
        <f>(SUM('1.  LRAMVA Summary'!I$54:I$74)+SUM('1.  LRAMVA Summary'!I$75:I$76)*(MONTH($E123)-1)/12)*$H123</f>
        <v>44.815293606224387</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221.85827920904524</v>
      </c>
    </row>
    <row r="124" spans="2:23" s="9" customFormat="1">
      <c r="B124" s="66"/>
      <c r="E124" s="214">
        <v>43221</v>
      </c>
      <c r="F124" s="214" t="s">
        <v>185</v>
      </c>
      <c r="G124" s="215" t="s">
        <v>66</v>
      </c>
      <c r="H124" s="240">
        <f t="shared" ref="H124:H125" si="64">$C$44/12</f>
        <v>1.575E-3</v>
      </c>
      <c r="I124" s="230">
        <f>(SUM('1.  LRAMVA Summary'!D$54:D$74)+SUM('1.  LRAMVA Summary'!D$75:D$76)*(MONTH($E124)-1)/12)*$H124</f>
        <v>103.90887847946934</v>
      </c>
      <c r="J124" s="230">
        <f>(SUM('1.  LRAMVA Summary'!E$54:E$74)+SUM('1.  LRAMVA Summary'!E$75:E$76)*(MONTH($E124)-1)/12)*$H124</f>
        <v>118.24157327469528</v>
      </c>
      <c r="K124" s="230">
        <f>(SUM('1.  LRAMVA Summary'!F$54:F$74)+SUM('1.  LRAMVA Summary'!F$75:F$76)*(MONTH($E124)-1)/12)*$H124</f>
        <v>-45.107466151343779</v>
      </c>
      <c r="L124" s="230">
        <f>(SUM('1.  LRAMVA Summary'!G$54:G$74)+SUM('1.  LRAMVA Summary'!G$75:G$76)*(MONTH($E124)-1)/12)*$H124</f>
        <v>0</v>
      </c>
      <c r="M124" s="230">
        <f>(SUM('1.  LRAMVA Summary'!H$54:H$74)+SUM('1.  LRAMVA Summary'!H$75:H$76)*(MONTH($E124)-1)/12)*$H124</f>
        <v>0</v>
      </c>
      <c r="N124" s="230">
        <f>(SUM('1.  LRAMVA Summary'!I$54:I$74)+SUM('1.  LRAMVA Summary'!I$75:I$76)*(MONTH($E124)-1)/12)*$H124</f>
        <v>44.815293606224387</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221.85827920904524</v>
      </c>
    </row>
    <row r="125" spans="2:23" s="238" customFormat="1">
      <c r="B125" s="237"/>
      <c r="E125" s="214">
        <v>43252</v>
      </c>
      <c r="F125" s="214" t="s">
        <v>185</v>
      </c>
      <c r="G125" s="215" t="s">
        <v>66</v>
      </c>
      <c r="H125" s="240">
        <f t="shared" si="64"/>
        <v>1.575E-3</v>
      </c>
      <c r="I125" s="230">
        <f>(SUM('1.  LRAMVA Summary'!D$54:D$74)+SUM('1.  LRAMVA Summary'!D$75:D$76)*(MONTH($E125)-1)/12)*$H125</f>
        <v>103.90887847946934</v>
      </c>
      <c r="J125" s="230">
        <f>(SUM('1.  LRAMVA Summary'!E$54:E$74)+SUM('1.  LRAMVA Summary'!E$75:E$76)*(MONTH($E125)-1)/12)*$H125</f>
        <v>118.24157327469528</v>
      </c>
      <c r="K125" s="230">
        <f>(SUM('1.  LRAMVA Summary'!F$54:F$74)+SUM('1.  LRAMVA Summary'!F$75:F$76)*(MONTH($E125)-1)/12)*$H125</f>
        <v>-45.107466151343779</v>
      </c>
      <c r="L125" s="230">
        <f>(SUM('1.  LRAMVA Summary'!G$54:G$74)+SUM('1.  LRAMVA Summary'!G$75:G$76)*(MONTH($E125)-1)/12)*$H125</f>
        <v>0</v>
      </c>
      <c r="M125" s="230">
        <f>(SUM('1.  LRAMVA Summary'!H$54:H$74)+SUM('1.  LRAMVA Summary'!H$75:H$76)*(MONTH($E125)-1)/12)*$H125</f>
        <v>0</v>
      </c>
      <c r="N125" s="230">
        <f>(SUM('1.  LRAMVA Summary'!I$54:I$74)+SUM('1.  LRAMVA Summary'!I$75:I$76)*(MONTH($E125)-1)/12)*$H125</f>
        <v>44.815293606224387</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221.85827920904524</v>
      </c>
    </row>
    <row r="126" spans="2:23" s="9" customFormat="1">
      <c r="B126" s="66"/>
      <c r="E126" s="214">
        <v>43282</v>
      </c>
      <c r="F126" s="214" t="s">
        <v>185</v>
      </c>
      <c r="G126" s="215" t="s">
        <v>68</v>
      </c>
      <c r="H126" s="240">
        <f>$C$45/12</f>
        <v>1.575E-3</v>
      </c>
      <c r="I126" s="230">
        <f>(SUM('1.  LRAMVA Summary'!D$54:D$74)+SUM('1.  LRAMVA Summary'!D$75:D$76)*(MONTH($E126)-1)/12)*$H126</f>
        <v>103.90887847946934</v>
      </c>
      <c r="J126" s="230">
        <f>(SUM('1.  LRAMVA Summary'!E$54:E$74)+SUM('1.  LRAMVA Summary'!E$75:E$76)*(MONTH($E126)-1)/12)*$H126</f>
        <v>118.24157327469528</v>
      </c>
      <c r="K126" s="230">
        <f>(SUM('1.  LRAMVA Summary'!F$54:F$74)+SUM('1.  LRAMVA Summary'!F$75:F$76)*(MONTH($E126)-1)/12)*$H126</f>
        <v>-45.107466151343779</v>
      </c>
      <c r="L126" s="230">
        <f>(SUM('1.  LRAMVA Summary'!G$54:G$74)+SUM('1.  LRAMVA Summary'!G$75:G$76)*(MONTH($E126)-1)/12)*$H126</f>
        <v>0</v>
      </c>
      <c r="M126" s="230">
        <f>(SUM('1.  LRAMVA Summary'!H$54:H$74)+SUM('1.  LRAMVA Summary'!H$75:H$76)*(MONTH($E126)-1)/12)*$H126</f>
        <v>0</v>
      </c>
      <c r="N126" s="230">
        <f>(SUM('1.  LRAMVA Summary'!I$54:I$74)+SUM('1.  LRAMVA Summary'!I$75:I$76)*(MONTH($E126)-1)/12)*$H126</f>
        <v>44.815293606224387</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221.85827920904524</v>
      </c>
    </row>
    <row r="127" spans="2:23" s="9" customFormat="1">
      <c r="B127" s="66"/>
      <c r="E127" s="214">
        <v>43313</v>
      </c>
      <c r="F127" s="214" t="s">
        <v>185</v>
      </c>
      <c r="G127" s="215" t="s">
        <v>68</v>
      </c>
      <c r="H127" s="240">
        <f t="shared" ref="H127:H128" si="65">$C$45/12</f>
        <v>1.575E-3</v>
      </c>
      <c r="I127" s="230">
        <f>(SUM('1.  LRAMVA Summary'!D$54:D$74)+SUM('1.  LRAMVA Summary'!D$75:D$76)*(MONTH($E127)-1)/12)*$H127</f>
        <v>103.90887847946934</v>
      </c>
      <c r="J127" s="230">
        <f>(SUM('1.  LRAMVA Summary'!E$54:E$74)+SUM('1.  LRAMVA Summary'!E$75:E$76)*(MONTH($E127)-1)/12)*$H127</f>
        <v>118.24157327469528</v>
      </c>
      <c r="K127" s="230">
        <f>(SUM('1.  LRAMVA Summary'!F$54:F$74)+SUM('1.  LRAMVA Summary'!F$75:F$76)*(MONTH($E127)-1)/12)*$H127</f>
        <v>-45.107466151343779</v>
      </c>
      <c r="L127" s="230">
        <f>(SUM('1.  LRAMVA Summary'!G$54:G$74)+SUM('1.  LRAMVA Summary'!G$75:G$76)*(MONTH($E127)-1)/12)*$H127</f>
        <v>0</v>
      </c>
      <c r="M127" s="230">
        <f>(SUM('1.  LRAMVA Summary'!H$54:H$74)+SUM('1.  LRAMVA Summary'!H$75:H$76)*(MONTH($E127)-1)/12)*$H127</f>
        <v>0</v>
      </c>
      <c r="N127" s="230">
        <f>(SUM('1.  LRAMVA Summary'!I$54:I$74)+SUM('1.  LRAMVA Summary'!I$75:I$76)*(MONTH($E127)-1)/12)*$H127</f>
        <v>44.815293606224387</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221.85827920904524</v>
      </c>
    </row>
    <row r="128" spans="2:23" s="9" customFormat="1">
      <c r="B128" s="66"/>
      <c r="E128" s="214">
        <v>43344</v>
      </c>
      <c r="F128" s="214" t="s">
        <v>185</v>
      </c>
      <c r="G128" s="215" t="s">
        <v>68</v>
      </c>
      <c r="H128" s="240">
        <f t="shared" si="65"/>
        <v>1.575E-3</v>
      </c>
      <c r="I128" s="230">
        <f>(SUM('1.  LRAMVA Summary'!D$54:D$74)+SUM('1.  LRAMVA Summary'!D$75:D$76)*(MONTH($E128)-1)/12)*$H128</f>
        <v>103.90887847946934</v>
      </c>
      <c r="J128" s="230">
        <f>(SUM('1.  LRAMVA Summary'!E$54:E$74)+SUM('1.  LRAMVA Summary'!E$75:E$76)*(MONTH($E128)-1)/12)*$H128</f>
        <v>118.24157327469528</v>
      </c>
      <c r="K128" s="230">
        <f>(SUM('1.  LRAMVA Summary'!F$54:F$74)+SUM('1.  LRAMVA Summary'!F$75:F$76)*(MONTH($E128)-1)/12)*$H128</f>
        <v>-45.107466151343779</v>
      </c>
      <c r="L128" s="230">
        <f>(SUM('1.  LRAMVA Summary'!G$54:G$74)+SUM('1.  LRAMVA Summary'!G$75:G$76)*(MONTH($E128)-1)/12)*$H128</f>
        <v>0</v>
      </c>
      <c r="M128" s="230">
        <f>(SUM('1.  LRAMVA Summary'!H$54:H$74)+SUM('1.  LRAMVA Summary'!H$75:H$76)*(MONTH($E128)-1)/12)*$H128</f>
        <v>0</v>
      </c>
      <c r="N128" s="230">
        <f>(SUM('1.  LRAMVA Summary'!I$54:I$74)+SUM('1.  LRAMVA Summary'!I$75:I$76)*(MONTH($E128)-1)/12)*$H128</f>
        <v>44.815293606224387</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221.85827920904524</v>
      </c>
    </row>
    <row r="129" spans="2:23" s="9" customFormat="1">
      <c r="B129" s="66"/>
      <c r="E129" s="214">
        <v>43374</v>
      </c>
      <c r="F129" s="214" t="s">
        <v>185</v>
      </c>
      <c r="G129" s="215" t="s">
        <v>69</v>
      </c>
      <c r="H129" s="240">
        <f>$C$46/12</f>
        <v>0</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0</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0</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1256.0365439364414</v>
      </c>
      <c r="J132" s="219">
        <f>SUM(J119:J131)</f>
        <v>2801.1339123091102</v>
      </c>
      <c r="K132" s="219">
        <f t="shared" ref="K132:O132" si="67">SUM(K119:K131)</f>
        <v>-1624.7618030740789</v>
      </c>
      <c r="L132" s="219">
        <f t="shared" si="67"/>
        <v>0</v>
      </c>
      <c r="M132" s="219">
        <f t="shared" si="67"/>
        <v>0</v>
      </c>
      <c r="N132" s="219">
        <f t="shared" si="67"/>
        <v>814.31311120765702</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3246.7217643791278</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1256.0365439364414</v>
      </c>
      <c r="J134" s="228">
        <f t="shared" ref="J134" si="69">J132+J133</f>
        <v>2801.1339123091102</v>
      </c>
      <c r="K134" s="228">
        <f t="shared" ref="K134" si="70">K132+K133</f>
        <v>-1624.7618030740789</v>
      </c>
      <c r="L134" s="228">
        <f t="shared" ref="L134" si="71">L132+L133</f>
        <v>0</v>
      </c>
      <c r="M134" s="228">
        <f t="shared" ref="M134" si="72">M132+M133</f>
        <v>0</v>
      </c>
      <c r="N134" s="228">
        <f t="shared" ref="N134" si="73">N132+N133</f>
        <v>814.31311120765702</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3246.7217643791278</v>
      </c>
    </row>
    <row r="135" spans="2:23" s="9" customFormat="1">
      <c r="B135" s="66"/>
      <c r="E135" s="214">
        <v>43466</v>
      </c>
      <c r="F135" s="214" t="s">
        <v>186</v>
      </c>
      <c r="G135" s="215" t="s">
        <v>65</v>
      </c>
      <c r="H135" s="240">
        <f>$C$47/12</f>
        <v>0</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0</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0</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0</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1256.0365439364414</v>
      </c>
      <c r="J147" s="219">
        <f>SUM(J134:J146)</f>
        <v>2801.1339123091102</v>
      </c>
      <c r="K147" s="219">
        <f t="shared" ref="K147:O147" si="80">SUM(K134:K146)</f>
        <v>-1624.7618030740789</v>
      </c>
      <c r="L147" s="219">
        <f t="shared" si="80"/>
        <v>0</v>
      </c>
      <c r="M147" s="219">
        <f t="shared" si="80"/>
        <v>0</v>
      </c>
      <c r="N147" s="219">
        <f t="shared" si="80"/>
        <v>814.31311120765702</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3246.7217643791278</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1256.0365439364414</v>
      </c>
      <c r="J149" s="228">
        <f t="shared" ref="J149" si="82">J147+J148</f>
        <v>2801.1339123091102</v>
      </c>
      <c r="K149" s="228">
        <f t="shared" ref="K149" si="83">K147+K148</f>
        <v>-1624.7618030740789</v>
      </c>
      <c r="L149" s="228">
        <f t="shared" ref="L149" si="84">L147+L148</f>
        <v>0</v>
      </c>
      <c r="M149" s="228">
        <f t="shared" ref="M149" si="85">M147+M148</f>
        <v>0</v>
      </c>
      <c r="N149" s="228">
        <f t="shared" ref="N149" si="86">N147+N148</f>
        <v>814.31311120765702</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3246.7217643791278</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1256.0365439364414</v>
      </c>
      <c r="J162" s="219">
        <f>SUM(J149:J161)</f>
        <v>2801.1339123091102</v>
      </c>
      <c r="K162" s="219">
        <f t="shared" ref="K162:O162" si="93">SUM(K149:K161)</f>
        <v>-1624.7618030740789</v>
      </c>
      <c r="L162" s="219">
        <f t="shared" si="93"/>
        <v>0</v>
      </c>
      <c r="M162" s="219">
        <f t="shared" si="93"/>
        <v>0</v>
      </c>
      <c r="N162" s="219">
        <f t="shared" si="93"/>
        <v>814.31311120765702</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3246.7217643791278</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5"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headerFooter>
    <oddFooter>&amp;C&amp;A</oddFooter>
  </headerFooter>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A34" zoomScale="90" zoomScaleNormal="90" workbookViewId="0">
      <selection activeCell="D19" sqref="D19"/>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1"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8"/>
      <c r="D13" s="633" t="s">
        <v>406</v>
      </c>
      <c r="E13" s="17"/>
      <c r="F13" s="177"/>
      <c r="G13" s="178"/>
      <c r="H13" s="179"/>
      <c r="K13" s="179"/>
      <c r="L13" s="177"/>
      <c r="M13" s="177"/>
      <c r="N13" s="177"/>
      <c r="O13" s="177"/>
      <c r="P13" s="177"/>
      <c r="Q13" s="180"/>
    </row>
    <row r="14" spans="2:73" ht="30" customHeight="1" outlineLevel="1" thickBot="1">
      <c r="B14" s="90"/>
      <c r="D14" s="606" t="s">
        <v>551</v>
      </c>
      <c r="I14" s="12"/>
      <c r="J14" s="12"/>
      <c r="BU14" s="12"/>
    </row>
    <row r="15" spans="2:73" ht="26.25" customHeight="1" outlineLevel="1">
      <c r="C15" s="90"/>
      <c r="I15" s="12"/>
      <c r="J15" s="12"/>
    </row>
    <row r="16" spans="2:73" ht="23.25" customHeight="1" outlineLevel="1">
      <c r="B16" s="116" t="s">
        <v>505</v>
      </c>
      <c r="C16" s="90"/>
      <c r="D16" s="611" t="s">
        <v>614</v>
      </c>
      <c r="E16" s="601"/>
      <c r="F16" s="601"/>
      <c r="G16" s="612"/>
      <c r="H16" s="601"/>
      <c r="I16" s="601"/>
      <c r="J16" s="601"/>
      <c r="K16" s="636"/>
      <c r="L16" s="601"/>
      <c r="M16" s="601"/>
      <c r="N16" s="601"/>
      <c r="O16" s="601"/>
      <c r="P16" s="601"/>
      <c r="Q16" s="601"/>
      <c r="R16" s="601"/>
      <c r="S16" s="601"/>
      <c r="T16" s="601"/>
      <c r="U16" s="601"/>
      <c r="V16" s="601"/>
      <c r="W16" s="601"/>
      <c r="X16" s="601"/>
      <c r="Y16" s="601"/>
      <c r="Z16" s="601"/>
      <c r="AA16" s="601"/>
      <c r="AB16" s="601"/>
      <c r="AC16" s="601"/>
      <c r="AD16" s="601"/>
      <c r="AE16" s="601"/>
      <c r="AF16" s="601"/>
      <c r="AG16" s="601"/>
    </row>
    <row r="17" spans="2:73" ht="23.25" customHeight="1" outlineLevel="1">
      <c r="B17" s="684" t="s">
        <v>608</v>
      </c>
      <c r="C17" s="90"/>
      <c r="D17" s="607" t="s">
        <v>586</v>
      </c>
      <c r="E17" s="601"/>
      <c r="F17" s="601"/>
      <c r="G17" s="612"/>
      <c r="H17" s="601"/>
      <c r="I17" s="601"/>
      <c r="J17" s="601"/>
      <c r="K17" s="636"/>
      <c r="L17" s="601"/>
      <c r="M17" s="601"/>
      <c r="N17" s="601"/>
      <c r="O17" s="601"/>
      <c r="P17" s="601"/>
      <c r="Q17" s="601"/>
      <c r="R17" s="601"/>
      <c r="S17" s="601"/>
      <c r="T17" s="601"/>
      <c r="U17" s="601"/>
      <c r="V17" s="601"/>
      <c r="W17" s="601"/>
      <c r="X17" s="601"/>
      <c r="Y17" s="601"/>
      <c r="Z17" s="601"/>
      <c r="AA17" s="601"/>
      <c r="AB17" s="601"/>
      <c r="AC17" s="601"/>
      <c r="AD17" s="601"/>
      <c r="AE17" s="601"/>
      <c r="AF17" s="601"/>
      <c r="AG17" s="601"/>
    </row>
    <row r="18" spans="2:73" ht="23.25" customHeight="1" outlineLevel="1">
      <c r="C18" s="90"/>
      <c r="D18" s="607" t="s">
        <v>621</v>
      </c>
      <c r="E18" s="601"/>
      <c r="F18" s="601"/>
      <c r="G18" s="612"/>
      <c r="H18" s="601"/>
      <c r="I18" s="601"/>
      <c r="J18" s="601"/>
      <c r="K18" s="636"/>
      <c r="L18" s="601"/>
      <c r="M18" s="601"/>
      <c r="N18" s="601"/>
      <c r="O18" s="601"/>
      <c r="P18" s="601"/>
      <c r="Q18" s="601"/>
      <c r="R18" s="601"/>
      <c r="S18" s="601"/>
      <c r="T18" s="601"/>
      <c r="U18" s="601"/>
      <c r="V18" s="601"/>
      <c r="W18" s="601"/>
      <c r="X18" s="601"/>
      <c r="Y18" s="601"/>
      <c r="Z18" s="601"/>
      <c r="AA18" s="601"/>
      <c r="AB18" s="601"/>
      <c r="AC18" s="601"/>
      <c r="AD18" s="601"/>
      <c r="AE18" s="601"/>
      <c r="AF18" s="601"/>
      <c r="AG18" s="601"/>
    </row>
    <row r="19" spans="2:73" ht="23.25" customHeight="1" outlineLevel="1">
      <c r="C19" s="90"/>
      <c r="D19" s="607" t="s">
        <v>620</v>
      </c>
      <c r="E19" s="601"/>
      <c r="F19" s="601"/>
      <c r="G19" s="612"/>
      <c r="H19" s="601"/>
      <c r="I19" s="601"/>
      <c r="J19" s="601"/>
      <c r="K19" s="636"/>
      <c r="L19" s="601"/>
      <c r="M19" s="601"/>
      <c r="N19" s="601"/>
      <c r="O19" s="601"/>
      <c r="P19" s="601"/>
      <c r="Q19" s="601"/>
      <c r="R19" s="601"/>
      <c r="S19" s="601"/>
      <c r="T19" s="601"/>
      <c r="U19" s="601"/>
      <c r="V19" s="601"/>
      <c r="W19" s="601"/>
      <c r="X19" s="601"/>
      <c r="Y19" s="601"/>
      <c r="Z19" s="601"/>
      <c r="AA19" s="601"/>
      <c r="AB19" s="601"/>
      <c r="AC19" s="601"/>
      <c r="AD19" s="601"/>
      <c r="AE19" s="601"/>
      <c r="AF19" s="601"/>
      <c r="AG19" s="601"/>
    </row>
    <row r="20" spans="2:73" ht="23.25" customHeight="1" outlineLevel="1">
      <c r="C20" s="90"/>
      <c r="D20" s="607" t="s">
        <v>622</v>
      </c>
      <c r="E20" s="601"/>
      <c r="F20" s="601"/>
      <c r="G20" s="612"/>
      <c r="H20" s="601"/>
      <c r="I20" s="601"/>
      <c r="J20" s="601"/>
      <c r="K20" s="636"/>
      <c r="L20" s="601"/>
      <c r="M20" s="601"/>
      <c r="N20" s="601"/>
      <c r="O20" s="601"/>
      <c r="P20" s="601"/>
      <c r="Q20" s="601"/>
      <c r="R20" s="601"/>
      <c r="S20" s="601"/>
      <c r="T20" s="601"/>
      <c r="U20" s="601"/>
      <c r="V20" s="601"/>
      <c r="W20" s="601"/>
      <c r="X20" s="601"/>
      <c r="Y20" s="601"/>
      <c r="Z20" s="601"/>
      <c r="AA20" s="601"/>
      <c r="AB20" s="601"/>
      <c r="AC20" s="601"/>
      <c r="AD20" s="601"/>
      <c r="AE20" s="601"/>
      <c r="AF20" s="601"/>
      <c r="AG20" s="601"/>
    </row>
    <row r="21" spans="2:73" ht="23.25" customHeight="1" outlineLevel="1">
      <c r="C21" s="90"/>
      <c r="D21" s="697" t="s">
        <v>632</v>
      </c>
      <c r="E21" s="601"/>
      <c r="F21" s="601"/>
      <c r="G21" s="612"/>
      <c r="H21" s="601"/>
      <c r="I21" s="601"/>
      <c r="J21" s="601"/>
      <c r="K21" s="636"/>
      <c r="L21" s="601"/>
      <c r="M21" s="601"/>
      <c r="N21" s="601"/>
      <c r="O21" s="601"/>
      <c r="P21" s="601"/>
      <c r="Q21" s="601"/>
      <c r="R21" s="601"/>
      <c r="S21" s="601"/>
      <c r="T21" s="601"/>
      <c r="U21" s="601"/>
      <c r="V21" s="601"/>
      <c r="W21" s="601"/>
      <c r="X21" s="601"/>
      <c r="Y21" s="601"/>
      <c r="Z21" s="601"/>
      <c r="AA21" s="601"/>
      <c r="AB21" s="601"/>
      <c r="AC21" s="601"/>
      <c r="AD21" s="601"/>
      <c r="AE21" s="601"/>
      <c r="AF21" s="601"/>
      <c r="AG21" s="601"/>
    </row>
    <row r="22" spans="2:73">
      <c r="I22" s="12"/>
      <c r="J22" s="12"/>
    </row>
    <row r="23" spans="2:73" ht="15.75">
      <c r="B23" s="182" t="s">
        <v>591</v>
      </c>
      <c r="H23" s="10"/>
      <c r="I23" s="10"/>
      <c r="J23" s="10"/>
    </row>
    <row r="24" spans="2:73" s="666" customFormat="1" ht="21" customHeight="1">
      <c r="B24" s="696" t="s">
        <v>595</v>
      </c>
      <c r="C24" s="837" t="s">
        <v>596</v>
      </c>
      <c r="D24" s="837"/>
      <c r="E24" s="837"/>
      <c r="F24" s="837"/>
      <c r="G24" s="837"/>
      <c r="H24" s="674" t="s">
        <v>593</v>
      </c>
      <c r="I24" s="674" t="s">
        <v>592</v>
      </c>
      <c r="J24" s="674" t="s">
        <v>594</v>
      </c>
      <c r="K24" s="665"/>
      <c r="L24" s="666" t="s">
        <v>596</v>
      </c>
      <c r="AQ24" s="666" t="s">
        <v>596</v>
      </c>
      <c r="BU24" s="665"/>
    </row>
    <row r="25" spans="2:73" s="250" customFormat="1" ht="49.5" customHeight="1">
      <c r="B25" s="245" t="s">
        <v>473</v>
      </c>
      <c r="C25" s="245" t="s">
        <v>211</v>
      </c>
      <c r="D25" s="624" t="s">
        <v>474</v>
      </c>
      <c r="E25" s="245" t="s">
        <v>208</v>
      </c>
      <c r="F25" s="245" t="s">
        <v>475</v>
      </c>
      <c r="G25" s="245" t="s">
        <v>476</v>
      </c>
      <c r="H25" s="624" t="s">
        <v>477</v>
      </c>
      <c r="I25" s="632" t="s">
        <v>584</v>
      </c>
      <c r="J25" s="639" t="s">
        <v>585</v>
      </c>
      <c r="K25" s="637"/>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5"/>
      <c r="I26" s="630"/>
      <c r="J26" s="630"/>
      <c r="K26" s="638"/>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6"/>
      <c r="C27" s="686"/>
      <c r="D27" s="686"/>
      <c r="E27" s="686"/>
      <c r="F27" s="686"/>
      <c r="G27" s="686"/>
      <c r="H27" s="686"/>
      <c r="I27" s="640"/>
      <c r="J27" s="640"/>
      <c r="K27" s="629"/>
      <c r="L27" s="690"/>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c r="AK27" s="691"/>
      <c r="AL27" s="691"/>
      <c r="AM27" s="691"/>
      <c r="AN27" s="691"/>
      <c r="AO27" s="692"/>
      <c r="AP27" s="629"/>
      <c r="AQ27" s="690"/>
      <c r="AR27" s="691"/>
      <c r="AS27" s="691"/>
      <c r="AT27" s="691"/>
      <c r="AU27" s="691"/>
      <c r="AV27" s="691"/>
      <c r="AW27" s="691"/>
      <c r="AX27" s="691"/>
      <c r="AY27" s="691"/>
      <c r="AZ27" s="691"/>
      <c r="BA27" s="691"/>
      <c r="BB27" s="691"/>
      <c r="BC27" s="691"/>
      <c r="BD27" s="691"/>
      <c r="BE27" s="691"/>
      <c r="BF27" s="691"/>
      <c r="BG27" s="691"/>
      <c r="BH27" s="691"/>
      <c r="BI27" s="691"/>
      <c r="BJ27" s="691"/>
      <c r="BK27" s="691"/>
      <c r="BL27" s="691"/>
      <c r="BM27" s="691"/>
      <c r="BN27" s="691"/>
      <c r="BO27" s="691"/>
      <c r="BP27" s="691"/>
      <c r="BQ27" s="691"/>
      <c r="BR27" s="691"/>
      <c r="BS27" s="691"/>
      <c r="BT27" s="692"/>
      <c r="BU27" s="16"/>
    </row>
    <row r="28" spans="2:73" s="17" customFormat="1" ht="15.75">
      <c r="B28" s="686"/>
      <c r="C28" s="686"/>
      <c r="D28" s="686"/>
      <c r="E28" s="686"/>
      <c r="F28" s="686"/>
      <c r="G28" s="686"/>
      <c r="H28" s="686"/>
      <c r="I28" s="640"/>
      <c r="J28" s="640"/>
      <c r="K28" s="629"/>
      <c r="L28" s="690"/>
      <c r="M28" s="691"/>
      <c r="N28" s="691"/>
      <c r="O28" s="691"/>
      <c r="P28" s="691"/>
      <c r="Q28" s="691"/>
      <c r="R28" s="691"/>
      <c r="S28" s="691"/>
      <c r="T28" s="691"/>
      <c r="U28" s="691"/>
      <c r="V28" s="691"/>
      <c r="W28" s="691"/>
      <c r="X28" s="691"/>
      <c r="Y28" s="691"/>
      <c r="Z28" s="691"/>
      <c r="AA28" s="691"/>
      <c r="AB28" s="691"/>
      <c r="AC28" s="691"/>
      <c r="AD28" s="691"/>
      <c r="AE28" s="691"/>
      <c r="AF28" s="691"/>
      <c r="AG28" s="691"/>
      <c r="AH28" s="691"/>
      <c r="AI28" s="691"/>
      <c r="AJ28" s="691"/>
      <c r="AK28" s="691"/>
      <c r="AL28" s="691"/>
      <c r="AM28" s="691"/>
      <c r="AN28" s="691"/>
      <c r="AO28" s="692"/>
      <c r="AP28" s="629"/>
      <c r="AQ28" s="690"/>
      <c r="AR28" s="691"/>
      <c r="AS28" s="691"/>
      <c r="AT28" s="691"/>
      <c r="AU28" s="691"/>
      <c r="AV28" s="691"/>
      <c r="AW28" s="691"/>
      <c r="AX28" s="691"/>
      <c r="AY28" s="691"/>
      <c r="AZ28" s="691"/>
      <c r="BA28" s="691"/>
      <c r="BB28" s="691"/>
      <c r="BC28" s="691"/>
      <c r="BD28" s="691"/>
      <c r="BE28" s="691"/>
      <c r="BF28" s="691"/>
      <c r="BG28" s="691"/>
      <c r="BH28" s="691"/>
      <c r="BI28" s="691"/>
      <c r="BJ28" s="691"/>
      <c r="BK28" s="691"/>
      <c r="BL28" s="691"/>
      <c r="BM28" s="691"/>
      <c r="BN28" s="691"/>
      <c r="BO28" s="691"/>
      <c r="BP28" s="691"/>
      <c r="BQ28" s="691"/>
      <c r="BR28" s="691"/>
      <c r="BS28" s="691"/>
      <c r="BT28" s="692"/>
      <c r="BU28" s="16"/>
    </row>
    <row r="29" spans="2:73" s="17" customFormat="1" ht="16.5" customHeight="1">
      <c r="B29" s="686"/>
      <c r="C29" s="686"/>
      <c r="D29" s="686"/>
      <c r="E29" s="686"/>
      <c r="F29" s="686"/>
      <c r="G29" s="686"/>
      <c r="H29" s="686"/>
      <c r="I29" s="640"/>
      <c r="J29" s="640"/>
      <c r="K29" s="629"/>
      <c r="L29" s="690"/>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1"/>
      <c r="AJ29" s="691"/>
      <c r="AK29" s="691"/>
      <c r="AL29" s="691"/>
      <c r="AM29" s="691"/>
      <c r="AN29" s="691"/>
      <c r="AO29" s="692"/>
      <c r="AP29" s="629"/>
      <c r="AQ29" s="690"/>
      <c r="AR29" s="691"/>
      <c r="AS29" s="691"/>
      <c r="AT29" s="691"/>
      <c r="AU29" s="691"/>
      <c r="AV29" s="691"/>
      <c r="AW29" s="691"/>
      <c r="AX29" s="691"/>
      <c r="AY29" s="691"/>
      <c r="AZ29" s="691"/>
      <c r="BA29" s="691"/>
      <c r="BB29" s="691"/>
      <c r="BC29" s="691"/>
      <c r="BD29" s="691"/>
      <c r="BE29" s="691"/>
      <c r="BF29" s="691"/>
      <c r="BG29" s="691"/>
      <c r="BH29" s="691"/>
      <c r="BI29" s="691"/>
      <c r="BJ29" s="691"/>
      <c r="BK29" s="691"/>
      <c r="BL29" s="691"/>
      <c r="BM29" s="691"/>
      <c r="BN29" s="691"/>
      <c r="BO29" s="691"/>
      <c r="BP29" s="691"/>
      <c r="BQ29" s="691"/>
      <c r="BR29" s="691"/>
      <c r="BS29" s="691"/>
      <c r="BT29" s="692"/>
      <c r="BU29" s="16"/>
    </row>
    <row r="30" spans="2:73" s="17" customFormat="1" ht="15.75">
      <c r="B30" s="686"/>
      <c r="C30" s="686"/>
      <c r="D30" s="686"/>
      <c r="E30" s="686"/>
      <c r="F30" s="686"/>
      <c r="G30" s="686"/>
      <c r="H30" s="686"/>
      <c r="I30" s="640"/>
      <c r="J30" s="640"/>
      <c r="K30" s="629"/>
      <c r="L30" s="690"/>
      <c r="M30" s="691"/>
      <c r="N30" s="691"/>
      <c r="O30" s="691"/>
      <c r="P30" s="691"/>
      <c r="Q30" s="691"/>
      <c r="R30" s="691"/>
      <c r="S30" s="691"/>
      <c r="T30" s="691"/>
      <c r="U30" s="691"/>
      <c r="V30" s="691"/>
      <c r="W30" s="691"/>
      <c r="X30" s="691"/>
      <c r="Y30" s="691"/>
      <c r="Z30" s="691"/>
      <c r="AA30" s="691"/>
      <c r="AB30" s="691"/>
      <c r="AC30" s="691"/>
      <c r="AD30" s="691"/>
      <c r="AE30" s="691"/>
      <c r="AF30" s="691"/>
      <c r="AG30" s="691"/>
      <c r="AH30" s="691"/>
      <c r="AI30" s="691"/>
      <c r="AJ30" s="691"/>
      <c r="AK30" s="691"/>
      <c r="AL30" s="691"/>
      <c r="AM30" s="691"/>
      <c r="AN30" s="691"/>
      <c r="AO30" s="692"/>
      <c r="AP30" s="629"/>
      <c r="AQ30" s="690"/>
      <c r="AR30" s="691"/>
      <c r="AS30" s="691"/>
      <c r="AT30" s="691"/>
      <c r="AU30" s="691"/>
      <c r="AV30" s="691"/>
      <c r="AW30" s="691"/>
      <c r="AX30" s="691"/>
      <c r="AY30" s="691"/>
      <c r="AZ30" s="691"/>
      <c r="BA30" s="691"/>
      <c r="BB30" s="691"/>
      <c r="BC30" s="691"/>
      <c r="BD30" s="691"/>
      <c r="BE30" s="691"/>
      <c r="BF30" s="691"/>
      <c r="BG30" s="691"/>
      <c r="BH30" s="691"/>
      <c r="BI30" s="691"/>
      <c r="BJ30" s="691"/>
      <c r="BK30" s="691"/>
      <c r="BL30" s="691"/>
      <c r="BM30" s="691"/>
      <c r="BN30" s="691"/>
      <c r="BO30" s="691"/>
      <c r="BP30" s="691"/>
      <c r="BQ30" s="691"/>
      <c r="BR30" s="691"/>
      <c r="BS30" s="691"/>
      <c r="BT30" s="692"/>
      <c r="BU30" s="16"/>
    </row>
    <row r="31" spans="2:73" s="17" customFormat="1" ht="15.75">
      <c r="B31" s="686"/>
      <c r="C31" s="686"/>
      <c r="D31" s="686"/>
      <c r="E31" s="686"/>
      <c r="F31" s="686"/>
      <c r="G31" s="686"/>
      <c r="H31" s="686"/>
      <c r="I31" s="640"/>
      <c r="J31" s="640"/>
      <c r="K31" s="629"/>
      <c r="L31" s="690"/>
      <c r="M31" s="691"/>
      <c r="N31" s="691"/>
      <c r="O31" s="691"/>
      <c r="P31" s="691"/>
      <c r="Q31" s="691"/>
      <c r="R31" s="691"/>
      <c r="S31" s="691"/>
      <c r="T31" s="691"/>
      <c r="U31" s="691"/>
      <c r="V31" s="691"/>
      <c r="W31" s="691"/>
      <c r="X31" s="691"/>
      <c r="Y31" s="691"/>
      <c r="Z31" s="691"/>
      <c r="AA31" s="691"/>
      <c r="AB31" s="691"/>
      <c r="AC31" s="691"/>
      <c r="AD31" s="691"/>
      <c r="AE31" s="691"/>
      <c r="AF31" s="691"/>
      <c r="AG31" s="691"/>
      <c r="AH31" s="691"/>
      <c r="AI31" s="691"/>
      <c r="AJ31" s="691"/>
      <c r="AK31" s="691"/>
      <c r="AL31" s="691"/>
      <c r="AM31" s="691"/>
      <c r="AN31" s="691"/>
      <c r="AO31" s="692"/>
      <c r="AP31" s="629"/>
      <c r="AQ31" s="690"/>
      <c r="AR31" s="691"/>
      <c r="AS31" s="691"/>
      <c r="AT31" s="691"/>
      <c r="AU31" s="691"/>
      <c r="AV31" s="691"/>
      <c r="AW31" s="691"/>
      <c r="AX31" s="691"/>
      <c r="AY31" s="691"/>
      <c r="AZ31" s="691"/>
      <c r="BA31" s="691"/>
      <c r="BB31" s="691"/>
      <c r="BC31" s="691"/>
      <c r="BD31" s="691"/>
      <c r="BE31" s="691"/>
      <c r="BF31" s="691"/>
      <c r="BG31" s="691"/>
      <c r="BH31" s="691"/>
      <c r="BI31" s="691"/>
      <c r="BJ31" s="691"/>
      <c r="BK31" s="691"/>
      <c r="BL31" s="691"/>
      <c r="BM31" s="691"/>
      <c r="BN31" s="691"/>
      <c r="BO31" s="691"/>
      <c r="BP31" s="691"/>
      <c r="BQ31" s="691"/>
      <c r="BR31" s="691"/>
      <c r="BS31" s="691"/>
      <c r="BT31" s="692"/>
      <c r="BU31" s="16"/>
    </row>
    <row r="32" spans="2:73" s="17" customFormat="1" ht="15.75">
      <c r="B32" s="686"/>
      <c r="C32" s="686"/>
      <c r="D32" s="686"/>
      <c r="E32" s="686"/>
      <c r="F32" s="686"/>
      <c r="G32" s="686"/>
      <c r="H32" s="686"/>
      <c r="I32" s="640"/>
      <c r="J32" s="640"/>
      <c r="K32" s="629"/>
      <c r="L32" s="690"/>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1"/>
      <c r="AM32" s="691"/>
      <c r="AN32" s="691"/>
      <c r="AO32" s="692"/>
      <c r="AP32" s="629"/>
      <c r="AQ32" s="690"/>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2"/>
      <c r="BU32" s="16"/>
    </row>
    <row r="33" spans="2:73" s="17" customFormat="1" ht="15.75">
      <c r="B33" s="686"/>
      <c r="C33" s="686"/>
      <c r="D33" s="686"/>
      <c r="E33" s="686"/>
      <c r="F33" s="686"/>
      <c r="G33" s="686"/>
      <c r="H33" s="686"/>
      <c r="I33" s="640"/>
      <c r="J33" s="640"/>
      <c r="K33" s="629"/>
      <c r="L33" s="690"/>
      <c r="M33" s="691"/>
      <c r="N33" s="691"/>
      <c r="O33" s="691"/>
      <c r="P33" s="691"/>
      <c r="Q33" s="691"/>
      <c r="R33" s="691"/>
      <c r="S33" s="691"/>
      <c r="T33" s="691"/>
      <c r="U33" s="691"/>
      <c r="V33" s="691"/>
      <c r="W33" s="691"/>
      <c r="X33" s="691"/>
      <c r="Y33" s="691"/>
      <c r="Z33" s="691"/>
      <c r="AA33" s="691"/>
      <c r="AB33" s="691"/>
      <c r="AC33" s="691"/>
      <c r="AD33" s="691"/>
      <c r="AE33" s="691"/>
      <c r="AF33" s="691"/>
      <c r="AG33" s="691"/>
      <c r="AH33" s="691"/>
      <c r="AI33" s="691"/>
      <c r="AJ33" s="691"/>
      <c r="AK33" s="691"/>
      <c r="AL33" s="691"/>
      <c r="AM33" s="691"/>
      <c r="AN33" s="691"/>
      <c r="AO33" s="692"/>
      <c r="AP33" s="629"/>
      <c r="AQ33" s="690"/>
      <c r="AR33" s="691"/>
      <c r="AS33" s="691"/>
      <c r="AT33" s="691"/>
      <c r="AU33" s="691"/>
      <c r="AV33" s="691"/>
      <c r="AW33" s="691"/>
      <c r="AX33" s="691"/>
      <c r="AY33" s="691"/>
      <c r="AZ33" s="691"/>
      <c r="BA33" s="691"/>
      <c r="BB33" s="691"/>
      <c r="BC33" s="691"/>
      <c r="BD33" s="691"/>
      <c r="BE33" s="691"/>
      <c r="BF33" s="691"/>
      <c r="BG33" s="691"/>
      <c r="BH33" s="691"/>
      <c r="BI33" s="691"/>
      <c r="BJ33" s="691"/>
      <c r="BK33" s="691"/>
      <c r="BL33" s="691"/>
      <c r="BM33" s="691"/>
      <c r="BN33" s="691"/>
      <c r="BO33" s="691"/>
      <c r="BP33" s="691"/>
      <c r="BQ33" s="691"/>
      <c r="BR33" s="691"/>
      <c r="BS33" s="691"/>
      <c r="BT33" s="692"/>
      <c r="BU33" s="16"/>
    </row>
    <row r="34" spans="2:73" s="17" customFormat="1" ht="15.75">
      <c r="B34" s="686"/>
      <c r="C34" s="686"/>
      <c r="D34" s="686"/>
      <c r="E34" s="686"/>
      <c r="F34" s="686"/>
      <c r="G34" s="686"/>
      <c r="H34" s="686"/>
      <c r="I34" s="640"/>
      <c r="J34" s="640"/>
      <c r="K34" s="629"/>
      <c r="L34" s="690"/>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1"/>
      <c r="AM34" s="691"/>
      <c r="AN34" s="691"/>
      <c r="AO34" s="692"/>
      <c r="AP34" s="629"/>
      <c r="AQ34" s="690"/>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2"/>
      <c r="BU34" s="16"/>
    </row>
    <row r="35" spans="2:73" s="17" customFormat="1" ht="15.75">
      <c r="B35" s="686"/>
      <c r="C35" s="686"/>
      <c r="D35" s="686"/>
      <c r="E35" s="686"/>
      <c r="F35" s="686"/>
      <c r="G35" s="686"/>
      <c r="H35" s="686"/>
      <c r="I35" s="640"/>
      <c r="J35" s="640"/>
      <c r="K35" s="629"/>
      <c r="L35" s="690"/>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1"/>
      <c r="AM35" s="691"/>
      <c r="AN35" s="691"/>
      <c r="AO35" s="692"/>
      <c r="AP35" s="629"/>
      <c r="AQ35" s="690"/>
      <c r="AR35" s="691"/>
      <c r="AS35" s="691"/>
      <c r="AT35" s="691"/>
      <c r="AU35" s="691"/>
      <c r="AV35" s="691"/>
      <c r="AW35" s="691"/>
      <c r="AX35" s="691"/>
      <c r="AY35" s="691"/>
      <c r="AZ35" s="691"/>
      <c r="BA35" s="691"/>
      <c r="BB35" s="691"/>
      <c r="BC35" s="691"/>
      <c r="BD35" s="691"/>
      <c r="BE35" s="691"/>
      <c r="BF35" s="691"/>
      <c r="BG35" s="691"/>
      <c r="BH35" s="691"/>
      <c r="BI35" s="691"/>
      <c r="BJ35" s="691"/>
      <c r="BK35" s="691"/>
      <c r="BL35" s="691"/>
      <c r="BM35" s="691"/>
      <c r="BN35" s="691"/>
      <c r="BO35" s="691"/>
      <c r="BP35" s="691"/>
      <c r="BQ35" s="691"/>
      <c r="BR35" s="691"/>
      <c r="BS35" s="691"/>
      <c r="BT35" s="692"/>
      <c r="BU35" s="16"/>
    </row>
    <row r="36" spans="2:73" s="17" customFormat="1" ht="15.75">
      <c r="B36" s="686"/>
      <c r="C36" s="686"/>
      <c r="D36" s="686"/>
      <c r="E36" s="686"/>
      <c r="F36" s="686"/>
      <c r="G36" s="686"/>
      <c r="H36" s="686"/>
      <c r="I36" s="640"/>
      <c r="J36" s="640"/>
      <c r="K36" s="629"/>
      <c r="L36" s="690"/>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1"/>
      <c r="AM36" s="691"/>
      <c r="AN36" s="691"/>
      <c r="AO36" s="692"/>
      <c r="AP36" s="629"/>
      <c r="AQ36" s="690"/>
      <c r="AR36" s="691"/>
      <c r="AS36" s="691"/>
      <c r="AT36" s="691"/>
      <c r="AU36" s="691"/>
      <c r="AV36" s="691"/>
      <c r="AW36" s="691"/>
      <c r="AX36" s="691"/>
      <c r="AY36" s="691"/>
      <c r="AZ36" s="691"/>
      <c r="BA36" s="691"/>
      <c r="BB36" s="691"/>
      <c r="BC36" s="691"/>
      <c r="BD36" s="691"/>
      <c r="BE36" s="691"/>
      <c r="BF36" s="691"/>
      <c r="BG36" s="691"/>
      <c r="BH36" s="691"/>
      <c r="BI36" s="691"/>
      <c r="BJ36" s="691"/>
      <c r="BK36" s="691"/>
      <c r="BL36" s="691"/>
      <c r="BM36" s="691"/>
      <c r="BN36" s="691"/>
      <c r="BO36" s="691"/>
      <c r="BP36" s="691"/>
      <c r="BQ36" s="691"/>
      <c r="BR36" s="691"/>
      <c r="BS36" s="691"/>
      <c r="BT36" s="692"/>
      <c r="BU36" s="16"/>
    </row>
    <row r="37" spans="2:73" s="17" customFormat="1" ht="15.75">
      <c r="B37" s="686"/>
      <c r="C37" s="686"/>
      <c r="D37" s="686"/>
      <c r="E37" s="686"/>
      <c r="F37" s="686"/>
      <c r="G37" s="686"/>
      <c r="H37" s="686"/>
      <c r="I37" s="640"/>
      <c r="J37" s="640"/>
      <c r="K37" s="629"/>
      <c r="L37" s="690"/>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1"/>
      <c r="AM37" s="691"/>
      <c r="AN37" s="691"/>
      <c r="AO37" s="692"/>
      <c r="AP37" s="629"/>
      <c r="AQ37" s="690"/>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2"/>
      <c r="BU37" s="16"/>
    </row>
    <row r="38" spans="2:73" s="17" customFormat="1" ht="15.75">
      <c r="B38" s="686"/>
      <c r="C38" s="686"/>
      <c r="D38" s="686"/>
      <c r="E38" s="686"/>
      <c r="F38" s="686"/>
      <c r="G38" s="686"/>
      <c r="H38" s="686"/>
      <c r="I38" s="640"/>
      <c r="J38" s="640"/>
      <c r="K38" s="629"/>
      <c r="L38" s="690"/>
      <c r="M38" s="691"/>
      <c r="N38" s="691"/>
      <c r="O38" s="691"/>
      <c r="P38" s="691"/>
      <c r="Q38" s="691"/>
      <c r="R38" s="691"/>
      <c r="S38" s="691"/>
      <c r="T38" s="691"/>
      <c r="U38" s="691"/>
      <c r="V38" s="691"/>
      <c r="W38" s="691"/>
      <c r="X38" s="691"/>
      <c r="Y38" s="691"/>
      <c r="Z38" s="691"/>
      <c r="AA38" s="691"/>
      <c r="AB38" s="691"/>
      <c r="AC38" s="691"/>
      <c r="AD38" s="691"/>
      <c r="AE38" s="691"/>
      <c r="AF38" s="691"/>
      <c r="AG38" s="691"/>
      <c r="AH38" s="691"/>
      <c r="AI38" s="691"/>
      <c r="AJ38" s="691"/>
      <c r="AK38" s="691"/>
      <c r="AL38" s="691"/>
      <c r="AM38" s="691"/>
      <c r="AN38" s="691"/>
      <c r="AO38" s="692"/>
      <c r="AP38" s="629"/>
      <c r="AQ38" s="690"/>
      <c r="AR38" s="691"/>
      <c r="AS38" s="691"/>
      <c r="AT38" s="691"/>
      <c r="AU38" s="691"/>
      <c r="AV38" s="691"/>
      <c r="AW38" s="691"/>
      <c r="AX38" s="691"/>
      <c r="AY38" s="691"/>
      <c r="AZ38" s="691"/>
      <c r="BA38" s="691"/>
      <c r="BB38" s="691"/>
      <c r="BC38" s="691"/>
      <c r="BD38" s="691"/>
      <c r="BE38" s="691"/>
      <c r="BF38" s="691"/>
      <c r="BG38" s="691"/>
      <c r="BH38" s="691"/>
      <c r="BI38" s="691"/>
      <c r="BJ38" s="691"/>
      <c r="BK38" s="691"/>
      <c r="BL38" s="691"/>
      <c r="BM38" s="691"/>
      <c r="BN38" s="691"/>
      <c r="BO38" s="691"/>
      <c r="BP38" s="691"/>
      <c r="BQ38" s="691"/>
      <c r="BR38" s="691"/>
      <c r="BS38" s="691"/>
      <c r="BT38" s="692"/>
      <c r="BU38" s="16"/>
    </row>
    <row r="39" spans="2:73" s="17" customFormat="1" ht="15.75">
      <c r="B39" s="686"/>
      <c r="C39" s="686"/>
      <c r="D39" s="686"/>
      <c r="E39" s="686"/>
      <c r="F39" s="686"/>
      <c r="G39" s="686"/>
      <c r="H39" s="686"/>
      <c r="I39" s="640"/>
      <c r="J39" s="640"/>
      <c r="K39" s="629"/>
      <c r="L39" s="690"/>
      <c r="M39" s="691"/>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1"/>
      <c r="AK39" s="691"/>
      <c r="AL39" s="691"/>
      <c r="AM39" s="691"/>
      <c r="AN39" s="691"/>
      <c r="AO39" s="692"/>
      <c r="AP39" s="629"/>
      <c r="AQ39" s="690"/>
      <c r="AR39" s="691"/>
      <c r="AS39" s="691"/>
      <c r="AT39" s="691"/>
      <c r="AU39" s="691"/>
      <c r="AV39" s="691"/>
      <c r="AW39" s="691"/>
      <c r="AX39" s="691"/>
      <c r="AY39" s="691"/>
      <c r="AZ39" s="691"/>
      <c r="BA39" s="691"/>
      <c r="BB39" s="691"/>
      <c r="BC39" s="691"/>
      <c r="BD39" s="691"/>
      <c r="BE39" s="691"/>
      <c r="BF39" s="691"/>
      <c r="BG39" s="691"/>
      <c r="BH39" s="691"/>
      <c r="BI39" s="691"/>
      <c r="BJ39" s="691"/>
      <c r="BK39" s="691"/>
      <c r="BL39" s="691"/>
      <c r="BM39" s="691"/>
      <c r="BN39" s="691"/>
      <c r="BO39" s="691"/>
      <c r="BP39" s="691"/>
      <c r="BQ39" s="691"/>
      <c r="BR39" s="691"/>
      <c r="BS39" s="691"/>
      <c r="BT39" s="692"/>
      <c r="BU39" s="16"/>
    </row>
    <row r="40" spans="2:73" s="17" customFormat="1" ht="15.75">
      <c r="B40" s="686"/>
      <c r="C40" s="686"/>
      <c r="D40" s="686"/>
      <c r="E40" s="686"/>
      <c r="F40" s="686"/>
      <c r="G40" s="686"/>
      <c r="H40" s="686"/>
      <c r="I40" s="640"/>
      <c r="J40" s="640"/>
      <c r="K40" s="629"/>
      <c r="L40" s="690"/>
      <c r="M40" s="691"/>
      <c r="N40" s="691"/>
      <c r="O40" s="691"/>
      <c r="P40" s="691"/>
      <c r="Q40" s="691"/>
      <c r="R40" s="691"/>
      <c r="S40" s="691"/>
      <c r="T40" s="691"/>
      <c r="U40" s="691"/>
      <c r="V40" s="691"/>
      <c r="W40" s="691"/>
      <c r="X40" s="691"/>
      <c r="Y40" s="691"/>
      <c r="Z40" s="691"/>
      <c r="AA40" s="691"/>
      <c r="AB40" s="691"/>
      <c r="AC40" s="691"/>
      <c r="AD40" s="691"/>
      <c r="AE40" s="691"/>
      <c r="AF40" s="691"/>
      <c r="AG40" s="691"/>
      <c r="AH40" s="691"/>
      <c r="AI40" s="691"/>
      <c r="AJ40" s="691"/>
      <c r="AK40" s="691"/>
      <c r="AL40" s="691"/>
      <c r="AM40" s="691"/>
      <c r="AN40" s="691"/>
      <c r="AO40" s="692"/>
      <c r="AP40" s="629"/>
      <c r="AQ40" s="690"/>
      <c r="AR40" s="691"/>
      <c r="AS40" s="691"/>
      <c r="AT40" s="691"/>
      <c r="AU40" s="691"/>
      <c r="AV40" s="691"/>
      <c r="AW40" s="691"/>
      <c r="AX40" s="691"/>
      <c r="AY40" s="691"/>
      <c r="AZ40" s="691"/>
      <c r="BA40" s="691"/>
      <c r="BB40" s="691"/>
      <c r="BC40" s="691"/>
      <c r="BD40" s="691"/>
      <c r="BE40" s="691"/>
      <c r="BF40" s="691"/>
      <c r="BG40" s="691"/>
      <c r="BH40" s="691"/>
      <c r="BI40" s="691"/>
      <c r="BJ40" s="691"/>
      <c r="BK40" s="691"/>
      <c r="BL40" s="691"/>
      <c r="BM40" s="691"/>
      <c r="BN40" s="691"/>
      <c r="BO40" s="691"/>
      <c r="BP40" s="691"/>
      <c r="BQ40" s="691"/>
      <c r="BR40" s="691"/>
      <c r="BS40" s="691"/>
      <c r="BT40" s="692"/>
      <c r="BU40" s="16"/>
    </row>
    <row r="41" spans="2:73" s="17" customFormat="1" ht="15.75">
      <c r="B41" s="686"/>
      <c r="C41" s="686"/>
      <c r="D41" s="686"/>
      <c r="E41" s="686"/>
      <c r="F41" s="686"/>
      <c r="G41" s="686"/>
      <c r="H41" s="686"/>
      <c r="I41" s="640"/>
      <c r="J41" s="640"/>
      <c r="K41" s="629"/>
      <c r="L41" s="690"/>
      <c r="M41" s="691"/>
      <c r="N41" s="691"/>
      <c r="O41" s="691"/>
      <c r="P41" s="691"/>
      <c r="Q41" s="691"/>
      <c r="R41" s="691"/>
      <c r="S41" s="691"/>
      <c r="T41" s="691"/>
      <c r="U41" s="691"/>
      <c r="V41" s="691"/>
      <c r="W41" s="691"/>
      <c r="X41" s="691"/>
      <c r="Y41" s="691"/>
      <c r="Z41" s="691"/>
      <c r="AA41" s="691"/>
      <c r="AB41" s="691"/>
      <c r="AC41" s="691"/>
      <c r="AD41" s="691"/>
      <c r="AE41" s="691"/>
      <c r="AF41" s="691"/>
      <c r="AG41" s="691"/>
      <c r="AH41" s="691"/>
      <c r="AI41" s="691"/>
      <c r="AJ41" s="691"/>
      <c r="AK41" s="691"/>
      <c r="AL41" s="691"/>
      <c r="AM41" s="691"/>
      <c r="AN41" s="691"/>
      <c r="AO41" s="692"/>
      <c r="AP41" s="629"/>
      <c r="AQ41" s="690"/>
      <c r="AR41" s="691"/>
      <c r="AS41" s="691"/>
      <c r="AT41" s="691"/>
      <c r="AU41" s="691"/>
      <c r="AV41" s="691"/>
      <c r="AW41" s="691"/>
      <c r="AX41" s="691"/>
      <c r="AY41" s="691"/>
      <c r="AZ41" s="691"/>
      <c r="BA41" s="691"/>
      <c r="BB41" s="691"/>
      <c r="BC41" s="691"/>
      <c r="BD41" s="691"/>
      <c r="BE41" s="691"/>
      <c r="BF41" s="691"/>
      <c r="BG41" s="691"/>
      <c r="BH41" s="691"/>
      <c r="BI41" s="691"/>
      <c r="BJ41" s="691"/>
      <c r="BK41" s="691"/>
      <c r="BL41" s="691"/>
      <c r="BM41" s="691"/>
      <c r="BN41" s="691"/>
      <c r="BO41" s="691"/>
      <c r="BP41" s="691"/>
      <c r="BQ41" s="691"/>
      <c r="BR41" s="691"/>
      <c r="BS41" s="691"/>
      <c r="BT41" s="692"/>
      <c r="BU41" s="16"/>
    </row>
    <row r="42" spans="2:73" s="17" customFormat="1" ht="15.75">
      <c r="B42" s="686"/>
      <c r="C42" s="686"/>
      <c r="D42" s="686"/>
      <c r="E42" s="686"/>
      <c r="F42" s="686"/>
      <c r="G42" s="686"/>
      <c r="H42" s="686"/>
      <c r="I42" s="640"/>
      <c r="J42" s="640"/>
      <c r="K42" s="629"/>
      <c r="L42" s="690"/>
      <c r="M42" s="691"/>
      <c r="N42" s="691"/>
      <c r="O42" s="691"/>
      <c r="P42" s="691"/>
      <c r="Q42" s="691"/>
      <c r="R42" s="691"/>
      <c r="S42" s="691"/>
      <c r="T42" s="691"/>
      <c r="U42" s="691"/>
      <c r="V42" s="691"/>
      <c r="W42" s="691"/>
      <c r="X42" s="691"/>
      <c r="Y42" s="691"/>
      <c r="Z42" s="691"/>
      <c r="AA42" s="691"/>
      <c r="AB42" s="691"/>
      <c r="AC42" s="691"/>
      <c r="AD42" s="691"/>
      <c r="AE42" s="691"/>
      <c r="AF42" s="691"/>
      <c r="AG42" s="691"/>
      <c r="AH42" s="691"/>
      <c r="AI42" s="691"/>
      <c r="AJ42" s="691"/>
      <c r="AK42" s="691"/>
      <c r="AL42" s="691"/>
      <c r="AM42" s="691"/>
      <c r="AN42" s="691"/>
      <c r="AO42" s="692"/>
      <c r="AP42" s="629"/>
      <c r="AQ42" s="690"/>
      <c r="AR42" s="691"/>
      <c r="AS42" s="691"/>
      <c r="AT42" s="691"/>
      <c r="AU42" s="691"/>
      <c r="AV42" s="691"/>
      <c r="AW42" s="691"/>
      <c r="AX42" s="691"/>
      <c r="AY42" s="691"/>
      <c r="AZ42" s="691"/>
      <c r="BA42" s="691"/>
      <c r="BB42" s="691"/>
      <c r="BC42" s="691"/>
      <c r="BD42" s="691"/>
      <c r="BE42" s="691"/>
      <c r="BF42" s="691"/>
      <c r="BG42" s="691"/>
      <c r="BH42" s="691"/>
      <c r="BI42" s="691"/>
      <c r="BJ42" s="691"/>
      <c r="BK42" s="691"/>
      <c r="BL42" s="691"/>
      <c r="BM42" s="691"/>
      <c r="BN42" s="691"/>
      <c r="BO42" s="691"/>
      <c r="BP42" s="691"/>
      <c r="BQ42" s="691"/>
      <c r="BR42" s="691"/>
      <c r="BS42" s="691"/>
      <c r="BT42" s="692"/>
      <c r="BU42" s="16"/>
    </row>
    <row r="43" spans="2:73" s="17" customFormat="1" ht="15.75">
      <c r="B43" s="686"/>
      <c r="C43" s="686"/>
      <c r="D43" s="686"/>
      <c r="E43" s="686"/>
      <c r="F43" s="686"/>
      <c r="G43" s="686"/>
      <c r="H43" s="686"/>
      <c r="I43" s="640"/>
      <c r="J43" s="640"/>
      <c r="K43" s="629"/>
      <c r="L43" s="690"/>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1"/>
      <c r="AM43" s="691"/>
      <c r="AN43" s="691"/>
      <c r="AO43" s="692"/>
      <c r="AP43" s="629"/>
      <c r="AQ43" s="690"/>
      <c r="AR43" s="69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2"/>
      <c r="BU43" s="16"/>
    </row>
    <row r="44" spans="2:73" s="17" customFormat="1" ht="15.75">
      <c r="B44" s="686"/>
      <c r="C44" s="686"/>
      <c r="D44" s="686"/>
      <c r="E44" s="686"/>
      <c r="F44" s="686"/>
      <c r="G44" s="686"/>
      <c r="H44" s="686"/>
      <c r="I44" s="640"/>
      <c r="J44" s="640"/>
      <c r="K44" s="629"/>
      <c r="L44" s="690"/>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1"/>
      <c r="AM44" s="691"/>
      <c r="AN44" s="691"/>
      <c r="AO44" s="692"/>
      <c r="AP44" s="629"/>
      <c r="AQ44" s="690"/>
      <c r="AR44" s="69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2"/>
      <c r="BU44" s="16"/>
    </row>
    <row r="45" spans="2:73" s="17" customFormat="1" ht="15.75">
      <c r="B45" s="686"/>
      <c r="C45" s="686"/>
      <c r="D45" s="686"/>
      <c r="E45" s="686"/>
      <c r="F45" s="686"/>
      <c r="G45" s="686"/>
      <c r="H45" s="686"/>
      <c r="I45" s="640"/>
      <c r="J45" s="640"/>
      <c r="K45" s="629"/>
      <c r="L45" s="690"/>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1"/>
      <c r="AM45" s="691"/>
      <c r="AN45" s="691"/>
      <c r="AO45" s="692"/>
      <c r="AP45" s="629"/>
      <c r="AQ45" s="690"/>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2"/>
      <c r="BU45" s="16"/>
    </row>
    <row r="46" spans="2:73" s="17" customFormat="1" ht="15.75">
      <c r="B46" s="686"/>
      <c r="C46" s="686"/>
      <c r="D46" s="686"/>
      <c r="E46" s="686"/>
      <c r="F46" s="686"/>
      <c r="G46" s="686"/>
      <c r="H46" s="686"/>
      <c r="I46" s="640"/>
      <c r="J46" s="640"/>
      <c r="K46" s="629"/>
      <c r="L46" s="690"/>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1"/>
      <c r="AM46" s="691"/>
      <c r="AN46" s="691"/>
      <c r="AO46" s="692"/>
      <c r="AP46" s="629"/>
      <c r="AQ46" s="690"/>
      <c r="AR46" s="69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2"/>
      <c r="BU46" s="16"/>
    </row>
    <row r="47" spans="2:73" s="17" customFormat="1" ht="15.75">
      <c r="B47" s="686"/>
      <c r="C47" s="686"/>
      <c r="D47" s="686"/>
      <c r="E47" s="686"/>
      <c r="F47" s="686"/>
      <c r="G47" s="686"/>
      <c r="H47" s="686"/>
      <c r="I47" s="640"/>
      <c r="J47" s="640"/>
      <c r="K47" s="629"/>
      <c r="L47" s="690"/>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1"/>
      <c r="AM47" s="691"/>
      <c r="AN47" s="691"/>
      <c r="AO47" s="692"/>
      <c r="AP47" s="629"/>
      <c r="AQ47" s="690"/>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c r="BN47" s="691"/>
      <c r="BO47" s="691"/>
      <c r="BP47" s="691"/>
      <c r="BQ47" s="691"/>
      <c r="BR47" s="691"/>
      <c r="BS47" s="691"/>
      <c r="BT47" s="692"/>
      <c r="BU47" s="16"/>
    </row>
    <row r="48" spans="2:73" s="17" customFormat="1" ht="15.75">
      <c r="B48" s="686"/>
      <c r="C48" s="686"/>
      <c r="D48" s="686"/>
      <c r="E48" s="686"/>
      <c r="F48" s="686"/>
      <c r="G48" s="686"/>
      <c r="H48" s="686"/>
      <c r="I48" s="640"/>
      <c r="J48" s="640"/>
      <c r="K48" s="629"/>
      <c r="L48" s="690"/>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691"/>
      <c r="AM48" s="691"/>
      <c r="AN48" s="691"/>
      <c r="AO48" s="692"/>
      <c r="AP48" s="629"/>
      <c r="AQ48" s="690"/>
      <c r="AR48" s="691"/>
      <c r="AS48" s="691"/>
      <c r="AT48" s="691"/>
      <c r="AU48" s="691"/>
      <c r="AV48" s="691"/>
      <c r="AW48" s="691"/>
      <c r="AX48" s="691"/>
      <c r="AY48" s="691"/>
      <c r="AZ48" s="691"/>
      <c r="BA48" s="691"/>
      <c r="BB48" s="691"/>
      <c r="BC48" s="691"/>
      <c r="BD48" s="691"/>
      <c r="BE48" s="691"/>
      <c r="BF48" s="691"/>
      <c r="BG48" s="691"/>
      <c r="BH48" s="691"/>
      <c r="BI48" s="691"/>
      <c r="BJ48" s="691"/>
      <c r="BK48" s="691"/>
      <c r="BL48" s="691"/>
      <c r="BM48" s="691"/>
      <c r="BN48" s="691"/>
      <c r="BO48" s="691"/>
      <c r="BP48" s="691"/>
      <c r="BQ48" s="691"/>
      <c r="BR48" s="691"/>
      <c r="BS48" s="691"/>
      <c r="BT48" s="692"/>
      <c r="BU48" s="16"/>
    </row>
    <row r="49" spans="2:73" s="17" customFormat="1" ht="15.75">
      <c r="B49" s="686"/>
      <c r="C49" s="686"/>
      <c r="D49" s="686"/>
      <c r="E49" s="686"/>
      <c r="F49" s="686"/>
      <c r="G49" s="686"/>
      <c r="H49" s="686"/>
      <c r="I49" s="640"/>
      <c r="J49" s="640"/>
      <c r="K49" s="629"/>
      <c r="L49" s="690"/>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1"/>
      <c r="AO49" s="692"/>
      <c r="AP49" s="629"/>
      <c r="AQ49" s="690"/>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2"/>
      <c r="BU49" s="16"/>
    </row>
    <row r="50" spans="2:73" s="17" customFormat="1" ht="15.75">
      <c r="B50" s="686"/>
      <c r="C50" s="686"/>
      <c r="D50" s="686"/>
      <c r="E50" s="686"/>
      <c r="F50" s="686"/>
      <c r="G50" s="686"/>
      <c r="H50" s="686"/>
      <c r="I50" s="640"/>
      <c r="J50" s="640"/>
      <c r="K50" s="629"/>
      <c r="L50" s="690"/>
      <c r="M50" s="691"/>
      <c r="N50" s="691"/>
      <c r="O50" s="691"/>
      <c r="P50" s="691"/>
      <c r="Q50" s="691"/>
      <c r="R50" s="691"/>
      <c r="S50" s="691"/>
      <c r="T50" s="691"/>
      <c r="U50" s="691"/>
      <c r="V50" s="691"/>
      <c r="W50" s="691"/>
      <c r="X50" s="691"/>
      <c r="Y50" s="691"/>
      <c r="Z50" s="691"/>
      <c r="AA50" s="691"/>
      <c r="AB50" s="691"/>
      <c r="AC50" s="691"/>
      <c r="AD50" s="691"/>
      <c r="AE50" s="691"/>
      <c r="AF50" s="691"/>
      <c r="AG50" s="691"/>
      <c r="AH50" s="691"/>
      <c r="AI50" s="691"/>
      <c r="AJ50" s="691"/>
      <c r="AK50" s="691"/>
      <c r="AL50" s="691"/>
      <c r="AM50" s="691"/>
      <c r="AN50" s="691"/>
      <c r="AO50" s="692"/>
      <c r="AP50" s="629"/>
      <c r="AQ50" s="690"/>
      <c r="AR50" s="691"/>
      <c r="AS50" s="691"/>
      <c r="AT50" s="691"/>
      <c r="AU50" s="691"/>
      <c r="AV50" s="691"/>
      <c r="AW50" s="691"/>
      <c r="AX50" s="691"/>
      <c r="AY50" s="691"/>
      <c r="AZ50" s="691"/>
      <c r="BA50" s="691"/>
      <c r="BB50" s="691"/>
      <c r="BC50" s="691"/>
      <c r="BD50" s="691"/>
      <c r="BE50" s="691"/>
      <c r="BF50" s="691"/>
      <c r="BG50" s="691"/>
      <c r="BH50" s="691"/>
      <c r="BI50" s="691"/>
      <c r="BJ50" s="691"/>
      <c r="BK50" s="691"/>
      <c r="BL50" s="691"/>
      <c r="BM50" s="691"/>
      <c r="BN50" s="691"/>
      <c r="BO50" s="691"/>
      <c r="BP50" s="691"/>
      <c r="BQ50" s="691"/>
      <c r="BR50" s="691"/>
      <c r="BS50" s="691"/>
      <c r="BT50" s="692"/>
      <c r="BU50" s="16"/>
    </row>
    <row r="51" spans="2:73" s="17" customFormat="1" ht="15.75">
      <c r="B51" s="686"/>
      <c r="C51" s="686"/>
      <c r="D51" s="686"/>
      <c r="E51" s="686"/>
      <c r="F51" s="686"/>
      <c r="G51" s="686"/>
      <c r="H51" s="686"/>
      <c r="I51" s="640"/>
      <c r="J51" s="640"/>
      <c r="K51" s="629"/>
      <c r="L51" s="690"/>
      <c r="M51" s="691"/>
      <c r="N51" s="691"/>
      <c r="O51" s="691"/>
      <c r="P51" s="691"/>
      <c r="Q51" s="691"/>
      <c r="R51" s="691"/>
      <c r="S51" s="691"/>
      <c r="T51" s="691"/>
      <c r="U51" s="691"/>
      <c r="V51" s="691"/>
      <c r="W51" s="691"/>
      <c r="X51" s="691"/>
      <c r="Y51" s="691"/>
      <c r="Z51" s="691"/>
      <c r="AA51" s="691"/>
      <c r="AB51" s="691"/>
      <c r="AC51" s="691"/>
      <c r="AD51" s="691"/>
      <c r="AE51" s="691"/>
      <c r="AF51" s="691"/>
      <c r="AG51" s="691"/>
      <c r="AH51" s="691"/>
      <c r="AI51" s="691"/>
      <c r="AJ51" s="691"/>
      <c r="AK51" s="691"/>
      <c r="AL51" s="691"/>
      <c r="AM51" s="691"/>
      <c r="AN51" s="691"/>
      <c r="AO51" s="692"/>
      <c r="AP51" s="629"/>
      <c r="AQ51" s="690"/>
      <c r="AR51" s="691"/>
      <c r="AS51" s="691"/>
      <c r="AT51" s="691"/>
      <c r="AU51" s="691"/>
      <c r="AV51" s="691"/>
      <c r="AW51" s="691"/>
      <c r="AX51" s="691"/>
      <c r="AY51" s="691"/>
      <c r="AZ51" s="691"/>
      <c r="BA51" s="691"/>
      <c r="BB51" s="691"/>
      <c r="BC51" s="691"/>
      <c r="BD51" s="691"/>
      <c r="BE51" s="691"/>
      <c r="BF51" s="691"/>
      <c r="BG51" s="691"/>
      <c r="BH51" s="691"/>
      <c r="BI51" s="691"/>
      <c r="BJ51" s="691"/>
      <c r="BK51" s="691"/>
      <c r="BL51" s="691"/>
      <c r="BM51" s="691"/>
      <c r="BN51" s="691"/>
      <c r="BO51" s="691"/>
      <c r="BP51" s="691"/>
      <c r="BQ51" s="691"/>
      <c r="BR51" s="691"/>
      <c r="BS51" s="691"/>
      <c r="BT51" s="692"/>
      <c r="BU51" s="16"/>
    </row>
    <row r="52" spans="2:73" s="17" customFormat="1" ht="15.75">
      <c r="B52" s="686"/>
      <c r="C52" s="686"/>
      <c r="D52" s="686"/>
      <c r="E52" s="686"/>
      <c r="F52" s="686"/>
      <c r="G52" s="686"/>
      <c r="H52" s="686"/>
      <c r="I52" s="640"/>
      <c r="J52" s="640"/>
      <c r="K52" s="629"/>
      <c r="L52" s="690"/>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1"/>
      <c r="AM52" s="691"/>
      <c r="AN52" s="691"/>
      <c r="AO52" s="692"/>
      <c r="AP52" s="629"/>
      <c r="AQ52" s="690"/>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2"/>
      <c r="BU52" s="16"/>
    </row>
    <row r="53" spans="2:73">
      <c r="B53" s="686"/>
      <c r="C53" s="686"/>
      <c r="D53" s="686"/>
      <c r="E53" s="686"/>
      <c r="F53" s="686"/>
      <c r="G53" s="686"/>
      <c r="H53" s="686"/>
      <c r="I53" s="640"/>
      <c r="J53" s="640"/>
      <c r="K53" s="629"/>
      <c r="L53" s="690"/>
      <c r="M53" s="691"/>
      <c r="N53" s="691"/>
      <c r="O53" s="691"/>
      <c r="P53" s="691"/>
      <c r="Q53" s="691"/>
      <c r="R53" s="691"/>
      <c r="S53" s="691"/>
      <c r="T53" s="691"/>
      <c r="U53" s="691"/>
      <c r="V53" s="691"/>
      <c r="W53" s="691"/>
      <c r="X53" s="691"/>
      <c r="Y53" s="691"/>
      <c r="Z53" s="691"/>
      <c r="AA53" s="691"/>
      <c r="AB53" s="691"/>
      <c r="AC53" s="691"/>
      <c r="AD53" s="691"/>
      <c r="AE53" s="691"/>
      <c r="AF53" s="691"/>
      <c r="AG53" s="691"/>
      <c r="AH53" s="691"/>
      <c r="AI53" s="691"/>
      <c r="AJ53" s="691"/>
      <c r="AK53" s="691"/>
      <c r="AL53" s="691"/>
      <c r="AM53" s="691"/>
      <c r="AN53" s="691"/>
      <c r="AO53" s="692"/>
      <c r="AP53" s="629"/>
      <c r="AQ53" s="690"/>
      <c r="AR53" s="691"/>
      <c r="AS53" s="691"/>
      <c r="AT53" s="691"/>
      <c r="AU53" s="691"/>
      <c r="AV53" s="691"/>
      <c r="AW53" s="691"/>
      <c r="AX53" s="691"/>
      <c r="AY53" s="691"/>
      <c r="AZ53" s="691"/>
      <c r="BA53" s="691"/>
      <c r="BB53" s="691"/>
      <c r="BC53" s="691"/>
      <c r="BD53" s="691"/>
      <c r="BE53" s="691"/>
      <c r="BF53" s="691"/>
      <c r="BG53" s="691"/>
      <c r="BH53" s="691"/>
      <c r="BI53" s="691"/>
      <c r="BJ53" s="691"/>
      <c r="BK53" s="691"/>
      <c r="BL53" s="691"/>
      <c r="BM53" s="691"/>
      <c r="BN53" s="691"/>
      <c r="BO53" s="691"/>
      <c r="BP53" s="691"/>
      <c r="BQ53" s="691"/>
      <c r="BR53" s="691"/>
      <c r="BS53" s="691"/>
      <c r="BT53" s="692"/>
    </row>
    <row r="54" spans="2:73">
      <c r="B54" s="686"/>
      <c r="C54" s="686"/>
      <c r="D54" s="686"/>
      <c r="E54" s="686"/>
      <c r="F54" s="686"/>
      <c r="G54" s="686"/>
      <c r="H54" s="686"/>
      <c r="I54" s="640"/>
      <c r="J54" s="640"/>
      <c r="K54" s="629"/>
      <c r="L54" s="690"/>
      <c r="M54" s="691"/>
      <c r="N54" s="691"/>
      <c r="O54" s="691"/>
      <c r="P54" s="691"/>
      <c r="Q54" s="691"/>
      <c r="R54" s="691"/>
      <c r="S54" s="691"/>
      <c r="T54" s="691"/>
      <c r="U54" s="691"/>
      <c r="V54" s="691"/>
      <c r="W54" s="691"/>
      <c r="X54" s="691"/>
      <c r="Y54" s="691"/>
      <c r="Z54" s="691"/>
      <c r="AA54" s="691"/>
      <c r="AB54" s="691"/>
      <c r="AC54" s="691"/>
      <c r="AD54" s="691"/>
      <c r="AE54" s="691"/>
      <c r="AF54" s="691"/>
      <c r="AG54" s="691"/>
      <c r="AH54" s="691"/>
      <c r="AI54" s="691"/>
      <c r="AJ54" s="691"/>
      <c r="AK54" s="691"/>
      <c r="AL54" s="691"/>
      <c r="AM54" s="691"/>
      <c r="AN54" s="691"/>
      <c r="AO54" s="692"/>
      <c r="AP54" s="629"/>
      <c r="AQ54" s="690"/>
      <c r="AR54" s="691"/>
      <c r="AS54" s="691"/>
      <c r="AT54" s="691"/>
      <c r="AU54" s="691"/>
      <c r="AV54" s="691"/>
      <c r="AW54" s="691"/>
      <c r="AX54" s="691"/>
      <c r="AY54" s="691"/>
      <c r="AZ54" s="691"/>
      <c r="BA54" s="691"/>
      <c r="BB54" s="691"/>
      <c r="BC54" s="691"/>
      <c r="BD54" s="691"/>
      <c r="BE54" s="691"/>
      <c r="BF54" s="691"/>
      <c r="BG54" s="691"/>
      <c r="BH54" s="691"/>
      <c r="BI54" s="691"/>
      <c r="BJ54" s="691"/>
      <c r="BK54" s="691"/>
      <c r="BL54" s="691"/>
      <c r="BM54" s="691"/>
      <c r="BN54" s="691"/>
      <c r="BO54" s="691"/>
      <c r="BP54" s="691"/>
      <c r="BQ54" s="691"/>
      <c r="BR54" s="691"/>
      <c r="BS54" s="691"/>
      <c r="BT54" s="692"/>
    </row>
    <row r="55" spans="2:73">
      <c r="B55" s="686"/>
      <c r="C55" s="686"/>
      <c r="D55" s="686"/>
      <c r="E55" s="686"/>
      <c r="F55" s="686"/>
      <c r="G55" s="686"/>
      <c r="H55" s="686"/>
      <c r="I55" s="640"/>
      <c r="J55" s="640"/>
      <c r="K55" s="629"/>
      <c r="L55" s="690"/>
      <c r="M55" s="691"/>
      <c r="N55" s="691"/>
      <c r="O55" s="691"/>
      <c r="P55" s="691"/>
      <c r="Q55" s="691"/>
      <c r="R55" s="691"/>
      <c r="S55" s="691"/>
      <c r="T55" s="691"/>
      <c r="U55" s="691"/>
      <c r="V55" s="691"/>
      <c r="W55" s="691"/>
      <c r="X55" s="691"/>
      <c r="Y55" s="691"/>
      <c r="Z55" s="691"/>
      <c r="AA55" s="691"/>
      <c r="AB55" s="691"/>
      <c r="AC55" s="691"/>
      <c r="AD55" s="691"/>
      <c r="AE55" s="691"/>
      <c r="AF55" s="691"/>
      <c r="AG55" s="691"/>
      <c r="AH55" s="691"/>
      <c r="AI55" s="691"/>
      <c r="AJ55" s="691"/>
      <c r="AK55" s="691"/>
      <c r="AL55" s="691"/>
      <c r="AM55" s="691"/>
      <c r="AN55" s="691"/>
      <c r="AO55" s="692"/>
      <c r="AP55" s="629"/>
      <c r="AQ55" s="690"/>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2"/>
    </row>
    <row r="56" spans="2:73">
      <c r="B56" s="686"/>
      <c r="C56" s="686"/>
      <c r="D56" s="686"/>
      <c r="E56" s="686"/>
      <c r="F56" s="686"/>
      <c r="G56" s="686"/>
      <c r="H56" s="686"/>
      <c r="I56" s="640"/>
      <c r="J56" s="640"/>
      <c r="K56" s="629"/>
      <c r="L56" s="690"/>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691"/>
      <c r="AK56" s="691"/>
      <c r="AL56" s="691"/>
      <c r="AM56" s="691"/>
      <c r="AN56" s="691"/>
      <c r="AO56" s="692"/>
      <c r="AP56" s="629"/>
      <c r="AQ56" s="690"/>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2"/>
    </row>
    <row r="57" spans="2:73">
      <c r="B57" s="686"/>
      <c r="C57" s="686"/>
      <c r="D57" s="686"/>
      <c r="E57" s="686"/>
      <c r="F57" s="686"/>
      <c r="G57" s="686"/>
      <c r="H57" s="686"/>
      <c r="I57" s="640"/>
      <c r="J57" s="640"/>
      <c r="K57" s="629"/>
      <c r="L57" s="690"/>
      <c r="M57" s="691"/>
      <c r="N57" s="691"/>
      <c r="O57" s="691"/>
      <c r="P57" s="691"/>
      <c r="Q57" s="691"/>
      <c r="R57" s="691"/>
      <c r="S57" s="691"/>
      <c r="T57" s="691"/>
      <c r="U57" s="691"/>
      <c r="V57" s="691"/>
      <c r="W57" s="691"/>
      <c r="X57" s="691"/>
      <c r="Y57" s="691"/>
      <c r="Z57" s="691"/>
      <c r="AA57" s="691"/>
      <c r="AB57" s="691"/>
      <c r="AC57" s="691"/>
      <c r="AD57" s="691"/>
      <c r="AE57" s="691"/>
      <c r="AF57" s="691"/>
      <c r="AG57" s="691"/>
      <c r="AH57" s="691"/>
      <c r="AI57" s="691"/>
      <c r="AJ57" s="691"/>
      <c r="AK57" s="691"/>
      <c r="AL57" s="691"/>
      <c r="AM57" s="691"/>
      <c r="AN57" s="691"/>
      <c r="AO57" s="692"/>
      <c r="AP57" s="629"/>
      <c r="AQ57" s="690"/>
      <c r="AR57" s="691"/>
      <c r="AS57" s="691"/>
      <c r="AT57" s="691"/>
      <c r="AU57" s="691"/>
      <c r="AV57" s="691"/>
      <c r="AW57" s="691"/>
      <c r="AX57" s="691"/>
      <c r="AY57" s="691"/>
      <c r="AZ57" s="691"/>
      <c r="BA57" s="691"/>
      <c r="BB57" s="691"/>
      <c r="BC57" s="691"/>
      <c r="BD57" s="691"/>
      <c r="BE57" s="691"/>
      <c r="BF57" s="691"/>
      <c r="BG57" s="691"/>
      <c r="BH57" s="691"/>
      <c r="BI57" s="691"/>
      <c r="BJ57" s="691"/>
      <c r="BK57" s="691"/>
      <c r="BL57" s="691"/>
      <c r="BM57" s="691"/>
      <c r="BN57" s="691"/>
      <c r="BO57" s="691"/>
      <c r="BP57" s="691"/>
      <c r="BQ57" s="691"/>
      <c r="BR57" s="691"/>
      <c r="BS57" s="691"/>
      <c r="BT57" s="692"/>
    </row>
    <row r="58" spans="2:73">
      <c r="B58" s="686"/>
      <c r="C58" s="686"/>
      <c r="D58" s="686"/>
      <c r="E58" s="686"/>
      <c r="F58" s="686"/>
      <c r="G58" s="686"/>
      <c r="H58" s="686"/>
      <c r="I58" s="640"/>
      <c r="J58" s="640"/>
      <c r="K58" s="629"/>
      <c r="L58" s="690"/>
      <c r="M58" s="691"/>
      <c r="N58" s="691"/>
      <c r="O58" s="691"/>
      <c r="P58" s="691"/>
      <c r="Q58" s="691"/>
      <c r="R58" s="691"/>
      <c r="S58" s="691"/>
      <c r="T58" s="691"/>
      <c r="U58" s="691"/>
      <c r="V58" s="691"/>
      <c r="W58" s="691"/>
      <c r="X58" s="691"/>
      <c r="Y58" s="691"/>
      <c r="Z58" s="691"/>
      <c r="AA58" s="691"/>
      <c r="AB58" s="691"/>
      <c r="AC58" s="691"/>
      <c r="AD58" s="691"/>
      <c r="AE58" s="691"/>
      <c r="AF58" s="691"/>
      <c r="AG58" s="691"/>
      <c r="AH58" s="691"/>
      <c r="AI58" s="691"/>
      <c r="AJ58" s="691"/>
      <c r="AK58" s="691"/>
      <c r="AL58" s="691"/>
      <c r="AM58" s="691"/>
      <c r="AN58" s="691"/>
      <c r="AO58" s="692"/>
      <c r="AP58" s="629"/>
      <c r="AQ58" s="690"/>
      <c r="AR58" s="691"/>
      <c r="AS58" s="691"/>
      <c r="AT58" s="691"/>
      <c r="AU58" s="691"/>
      <c r="AV58" s="691"/>
      <c r="AW58" s="691"/>
      <c r="AX58" s="691"/>
      <c r="AY58" s="691"/>
      <c r="AZ58" s="691"/>
      <c r="BA58" s="691"/>
      <c r="BB58" s="691"/>
      <c r="BC58" s="691"/>
      <c r="BD58" s="691"/>
      <c r="BE58" s="691"/>
      <c r="BF58" s="691"/>
      <c r="BG58" s="691"/>
      <c r="BH58" s="691"/>
      <c r="BI58" s="691"/>
      <c r="BJ58" s="691"/>
      <c r="BK58" s="691"/>
      <c r="BL58" s="691"/>
      <c r="BM58" s="691"/>
      <c r="BN58" s="691"/>
      <c r="BO58" s="691"/>
      <c r="BP58" s="691"/>
      <c r="BQ58" s="691"/>
      <c r="BR58" s="691"/>
      <c r="BS58" s="691"/>
      <c r="BT58" s="692"/>
    </row>
    <row r="59" spans="2:73">
      <c r="B59" s="686"/>
      <c r="C59" s="686"/>
      <c r="D59" s="686"/>
      <c r="E59" s="686"/>
      <c r="F59" s="686"/>
      <c r="G59" s="686"/>
      <c r="H59" s="686"/>
      <c r="I59" s="640"/>
      <c r="J59" s="640"/>
      <c r="K59" s="629"/>
      <c r="L59" s="690"/>
      <c r="M59" s="691"/>
      <c r="N59" s="691"/>
      <c r="O59" s="691"/>
      <c r="P59" s="691"/>
      <c r="Q59" s="691"/>
      <c r="R59" s="691"/>
      <c r="S59" s="691"/>
      <c r="T59" s="691"/>
      <c r="U59" s="691"/>
      <c r="V59" s="691"/>
      <c r="W59" s="691"/>
      <c r="X59" s="691"/>
      <c r="Y59" s="691"/>
      <c r="Z59" s="691"/>
      <c r="AA59" s="691"/>
      <c r="AB59" s="691"/>
      <c r="AC59" s="691"/>
      <c r="AD59" s="691"/>
      <c r="AE59" s="691"/>
      <c r="AF59" s="691"/>
      <c r="AG59" s="691"/>
      <c r="AH59" s="691"/>
      <c r="AI59" s="691"/>
      <c r="AJ59" s="691"/>
      <c r="AK59" s="691"/>
      <c r="AL59" s="691"/>
      <c r="AM59" s="691"/>
      <c r="AN59" s="691"/>
      <c r="AO59" s="692"/>
      <c r="AP59" s="629"/>
      <c r="AQ59" s="690"/>
      <c r="AR59" s="691"/>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2"/>
    </row>
    <row r="60" spans="2:73" ht="15.75">
      <c r="B60" s="686"/>
      <c r="C60" s="686"/>
      <c r="D60" s="686"/>
      <c r="E60" s="686"/>
      <c r="F60" s="686"/>
      <c r="G60" s="686"/>
      <c r="H60" s="686"/>
      <c r="I60" s="640"/>
      <c r="J60" s="640"/>
      <c r="K60" s="629"/>
      <c r="L60" s="690"/>
      <c r="M60" s="691"/>
      <c r="N60" s="691"/>
      <c r="O60" s="691"/>
      <c r="P60" s="691"/>
      <c r="Q60" s="691"/>
      <c r="R60" s="691"/>
      <c r="S60" s="691"/>
      <c r="T60" s="691"/>
      <c r="U60" s="691"/>
      <c r="V60" s="691"/>
      <c r="W60" s="691"/>
      <c r="X60" s="691"/>
      <c r="Y60" s="691"/>
      <c r="Z60" s="691"/>
      <c r="AA60" s="691"/>
      <c r="AB60" s="691"/>
      <c r="AC60" s="691"/>
      <c r="AD60" s="691"/>
      <c r="AE60" s="691"/>
      <c r="AF60" s="691"/>
      <c r="AG60" s="691"/>
      <c r="AH60" s="691"/>
      <c r="AI60" s="691"/>
      <c r="AJ60" s="691"/>
      <c r="AK60" s="691"/>
      <c r="AL60" s="691"/>
      <c r="AM60" s="691"/>
      <c r="AN60" s="691"/>
      <c r="AO60" s="692"/>
      <c r="AP60" s="629"/>
      <c r="AQ60" s="690"/>
      <c r="AR60" s="691"/>
      <c r="AS60" s="691"/>
      <c r="AT60" s="691"/>
      <c r="AU60" s="691"/>
      <c r="AV60" s="691"/>
      <c r="AW60" s="691"/>
      <c r="AX60" s="691"/>
      <c r="AY60" s="691"/>
      <c r="AZ60" s="691"/>
      <c r="BA60" s="691"/>
      <c r="BB60" s="691"/>
      <c r="BC60" s="691"/>
      <c r="BD60" s="691"/>
      <c r="BE60" s="691"/>
      <c r="BF60" s="691"/>
      <c r="BG60" s="691"/>
      <c r="BH60" s="691"/>
      <c r="BI60" s="691"/>
      <c r="BJ60" s="691"/>
      <c r="BK60" s="691"/>
      <c r="BL60" s="691"/>
      <c r="BM60" s="691"/>
      <c r="BN60" s="691"/>
      <c r="BO60" s="691"/>
      <c r="BP60" s="691"/>
      <c r="BQ60" s="691"/>
      <c r="BR60" s="691"/>
      <c r="BS60" s="691"/>
      <c r="BT60" s="692"/>
      <c r="BU60" s="163"/>
    </row>
    <row r="61" spans="2:73">
      <c r="B61" s="686"/>
      <c r="C61" s="686"/>
      <c r="D61" s="686"/>
      <c r="E61" s="686"/>
      <c r="F61" s="686"/>
      <c r="G61" s="686"/>
      <c r="H61" s="686"/>
      <c r="I61" s="640"/>
      <c r="J61" s="640"/>
      <c r="K61" s="629"/>
      <c r="L61" s="690"/>
      <c r="M61" s="691"/>
      <c r="N61" s="691"/>
      <c r="O61" s="691"/>
      <c r="P61" s="691"/>
      <c r="Q61" s="691"/>
      <c r="R61" s="691"/>
      <c r="S61" s="691"/>
      <c r="T61" s="691"/>
      <c r="U61" s="691"/>
      <c r="V61" s="691"/>
      <c r="W61" s="691"/>
      <c r="X61" s="691"/>
      <c r="Y61" s="691"/>
      <c r="Z61" s="691"/>
      <c r="AA61" s="691"/>
      <c r="AB61" s="691"/>
      <c r="AC61" s="691"/>
      <c r="AD61" s="691"/>
      <c r="AE61" s="691"/>
      <c r="AF61" s="691"/>
      <c r="AG61" s="691"/>
      <c r="AH61" s="691"/>
      <c r="AI61" s="691"/>
      <c r="AJ61" s="691"/>
      <c r="AK61" s="691"/>
      <c r="AL61" s="691"/>
      <c r="AM61" s="691"/>
      <c r="AN61" s="691"/>
      <c r="AO61" s="692"/>
      <c r="AP61" s="629"/>
      <c r="AQ61" s="690"/>
      <c r="AR61" s="691"/>
      <c r="AS61" s="691"/>
      <c r="AT61" s="691"/>
      <c r="AU61" s="691"/>
      <c r="AV61" s="691"/>
      <c r="AW61" s="691"/>
      <c r="AX61" s="691"/>
      <c r="AY61" s="691"/>
      <c r="AZ61" s="691"/>
      <c r="BA61" s="691"/>
      <c r="BB61" s="691"/>
      <c r="BC61" s="691"/>
      <c r="BD61" s="691"/>
      <c r="BE61" s="691"/>
      <c r="BF61" s="691"/>
      <c r="BG61" s="691"/>
      <c r="BH61" s="691"/>
      <c r="BI61" s="691"/>
      <c r="BJ61" s="691"/>
      <c r="BK61" s="691"/>
      <c r="BL61" s="691"/>
      <c r="BM61" s="691"/>
      <c r="BN61" s="691"/>
      <c r="BO61" s="691"/>
      <c r="BP61" s="691"/>
      <c r="BQ61" s="691"/>
      <c r="BR61" s="691"/>
      <c r="BS61" s="691"/>
      <c r="BT61" s="692"/>
    </row>
    <row r="62" spans="2:73">
      <c r="B62" s="686"/>
      <c r="C62" s="686"/>
      <c r="D62" s="686"/>
      <c r="E62" s="686"/>
      <c r="F62" s="686"/>
      <c r="G62" s="686"/>
      <c r="H62" s="686"/>
      <c r="I62" s="640"/>
      <c r="J62" s="640"/>
      <c r="K62" s="629"/>
      <c r="L62" s="690"/>
      <c r="M62" s="691"/>
      <c r="N62" s="691"/>
      <c r="O62" s="691"/>
      <c r="P62" s="691"/>
      <c r="Q62" s="691"/>
      <c r="R62" s="691"/>
      <c r="S62" s="691"/>
      <c r="T62" s="691"/>
      <c r="U62" s="691"/>
      <c r="V62" s="691"/>
      <c r="W62" s="691"/>
      <c r="X62" s="691"/>
      <c r="Y62" s="691"/>
      <c r="Z62" s="691"/>
      <c r="AA62" s="691"/>
      <c r="AB62" s="691"/>
      <c r="AC62" s="691"/>
      <c r="AD62" s="691"/>
      <c r="AE62" s="691"/>
      <c r="AF62" s="691"/>
      <c r="AG62" s="691"/>
      <c r="AH62" s="691"/>
      <c r="AI62" s="691"/>
      <c r="AJ62" s="691"/>
      <c r="AK62" s="691"/>
      <c r="AL62" s="691"/>
      <c r="AM62" s="691"/>
      <c r="AN62" s="691"/>
      <c r="AO62" s="692"/>
      <c r="AP62" s="629"/>
      <c r="AQ62" s="690"/>
      <c r="AR62" s="691"/>
      <c r="AS62" s="691"/>
      <c r="AT62" s="691"/>
      <c r="AU62" s="691"/>
      <c r="AV62" s="691"/>
      <c r="AW62" s="691"/>
      <c r="AX62" s="691"/>
      <c r="AY62" s="691"/>
      <c r="AZ62" s="691"/>
      <c r="BA62" s="691"/>
      <c r="BB62" s="691"/>
      <c r="BC62" s="691"/>
      <c r="BD62" s="691"/>
      <c r="BE62" s="691"/>
      <c r="BF62" s="691"/>
      <c r="BG62" s="691"/>
      <c r="BH62" s="691"/>
      <c r="BI62" s="691"/>
      <c r="BJ62" s="691"/>
      <c r="BK62" s="691"/>
      <c r="BL62" s="691"/>
      <c r="BM62" s="691"/>
      <c r="BN62" s="691"/>
      <c r="BO62" s="691"/>
      <c r="BP62" s="691"/>
      <c r="BQ62" s="691"/>
      <c r="BR62" s="691"/>
      <c r="BS62" s="691"/>
      <c r="BT62" s="692"/>
    </row>
    <row r="63" spans="2:73">
      <c r="B63" s="686"/>
      <c r="C63" s="686"/>
      <c r="D63" s="686"/>
      <c r="E63" s="686"/>
      <c r="F63" s="686"/>
      <c r="G63" s="686"/>
      <c r="H63" s="686"/>
      <c r="I63" s="640"/>
      <c r="J63" s="640"/>
      <c r="K63" s="629"/>
      <c r="L63" s="690"/>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1"/>
      <c r="AM63" s="691"/>
      <c r="AN63" s="691"/>
      <c r="AO63" s="692"/>
      <c r="AP63" s="629"/>
      <c r="AQ63" s="690"/>
      <c r="AR63" s="691"/>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1"/>
      <c r="BR63" s="691"/>
      <c r="BS63" s="691"/>
      <c r="BT63" s="692"/>
    </row>
    <row r="64" spans="2:73">
      <c r="B64" s="686"/>
      <c r="C64" s="686"/>
      <c r="D64" s="686"/>
      <c r="E64" s="686"/>
      <c r="F64" s="686"/>
      <c r="G64" s="686"/>
      <c r="H64" s="686"/>
      <c r="I64" s="640"/>
      <c r="J64" s="640"/>
      <c r="K64" s="629"/>
      <c r="L64" s="690"/>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1"/>
      <c r="AM64" s="691"/>
      <c r="AN64" s="691"/>
      <c r="AO64" s="692"/>
      <c r="AP64" s="629"/>
      <c r="AQ64" s="690"/>
      <c r="AR64" s="691"/>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691"/>
      <c r="BR64" s="691"/>
      <c r="BS64" s="691"/>
      <c r="BT64" s="692"/>
    </row>
    <row r="65" spans="2:73">
      <c r="B65" s="686"/>
      <c r="C65" s="686"/>
      <c r="D65" s="686"/>
      <c r="E65" s="686"/>
      <c r="F65" s="686"/>
      <c r="G65" s="686"/>
      <c r="H65" s="686"/>
      <c r="I65" s="640"/>
      <c r="J65" s="640"/>
      <c r="K65" s="629"/>
      <c r="L65" s="690"/>
      <c r="M65" s="691"/>
      <c r="N65" s="691"/>
      <c r="O65" s="691"/>
      <c r="P65" s="691"/>
      <c r="Q65" s="691"/>
      <c r="R65" s="691"/>
      <c r="S65" s="691"/>
      <c r="T65" s="691"/>
      <c r="U65" s="691"/>
      <c r="V65" s="691"/>
      <c r="W65" s="691"/>
      <c r="X65" s="691"/>
      <c r="Y65" s="691"/>
      <c r="Z65" s="691"/>
      <c r="AA65" s="691"/>
      <c r="AB65" s="691"/>
      <c r="AC65" s="691"/>
      <c r="AD65" s="691"/>
      <c r="AE65" s="691"/>
      <c r="AF65" s="691"/>
      <c r="AG65" s="691"/>
      <c r="AH65" s="691"/>
      <c r="AI65" s="691"/>
      <c r="AJ65" s="691"/>
      <c r="AK65" s="691"/>
      <c r="AL65" s="691"/>
      <c r="AM65" s="691"/>
      <c r="AN65" s="691"/>
      <c r="AO65" s="692"/>
      <c r="AP65" s="629"/>
      <c r="AQ65" s="690"/>
      <c r="AR65" s="691"/>
      <c r="AS65" s="691"/>
      <c r="AT65" s="691"/>
      <c r="AU65" s="691"/>
      <c r="AV65" s="691"/>
      <c r="AW65" s="691"/>
      <c r="AX65" s="691"/>
      <c r="AY65" s="691"/>
      <c r="AZ65" s="691"/>
      <c r="BA65" s="691"/>
      <c r="BB65" s="691"/>
      <c r="BC65" s="691"/>
      <c r="BD65" s="691"/>
      <c r="BE65" s="691"/>
      <c r="BF65" s="691"/>
      <c r="BG65" s="691"/>
      <c r="BH65" s="691"/>
      <c r="BI65" s="691"/>
      <c r="BJ65" s="691"/>
      <c r="BK65" s="691"/>
      <c r="BL65" s="691"/>
      <c r="BM65" s="691"/>
      <c r="BN65" s="691"/>
      <c r="BO65" s="691"/>
      <c r="BP65" s="691"/>
      <c r="BQ65" s="691"/>
      <c r="BR65" s="691"/>
      <c r="BS65" s="691"/>
      <c r="BT65" s="692"/>
    </row>
    <row r="66" spans="2:73">
      <c r="B66" s="686"/>
      <c r="C66" s="686"/>
      <c r="D66" s="686"/>
      <c r="E66" s="686"/>
      <c r="F66" s="686"/>
      <c r="G66" s="686"/>
      <c r="H66" s="686"/>
      <c r="I66" s="640"/>
      <c r="J66" s="640"/>
      <c r="K66" s="629"/>
      <c r="L66" s="690"/>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1"/>
      <c r="AM66" s="691"/>
      <c r="AN66" s="691"/>
      <c r="AO66" s="692"/>
      <c r="AP66" s="629"/>
      <c r="AQ66" s="690"/>
      <c r="AR66" s="691"/>
      <c r="AS66" s="691"/>
      <c r="AT66" s="691"/>
      <c r="AU66" s="691"/>
      <c r="AV66" s="691"/>
      <c r="AW66" s="691"/>
      <c r="AX66" s="691"/>
      <c r="AY66" s="691"/>
      <c r="AZ66" s="691"/>
      <c r="BA66" s="691"/>
      <c r="BB66" s="691"/>
      <c r="BC66" s="691"/>
      <c r="BD66" s="691"/>
      <c r="BE66" s="691"/>
      <c r="BF66" s="691"/>
      <c r="BG66" s="691"/>
      <c r="BH66" s="691"/>
      <c r="BI66" s="691"/>
      <c r="BJ66" s="691"/>
      <c r="BK66" s="691"/>
      <c r="BL66" s="691"/>
      <c r="BM66" s="691"/>
      <c r="BN66" s="691"/>
      <c r="BO66" s="691"/>
      <c r="BP66" s="691"/>
      <c r="BQ66" s="691"/>
      <c r="BR66" s="691"/>
      <c r="BS66" s="691"/>
      <c r="BT66" s="692"/>
    </row>
    <row r="67" spans="2:73">
      <c r="B67" s="686"/>
      <c r="C67" s="686"/>
      <c r="D67" s="686"/>
      <c r="E67" s="686"/>
      <c r="F67" s="686"/>
      <c r="G67" s="686"/>
      <c r="H67" s="686"/>
      <c r="I67" s="640"/>
      <c r="J67" s="640"/>
      <c r="K67" s="629"/>
      <c r="L67" s="690"/>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1"/>
      <c r="AM67" s="691"/>
      <c r="AN67" s="691"/>
      <c r="AO67" s="692"/>
      <c r="AP67" s="629"/>
      <c r="AQ67" s="690"/>
      <c r="AR67" s="691"/>
      <c r="AS67" s="691"/>
      <c r="AT67" s="691"/>
      <c r="AU67" s="691"/>
      <c r="AV67" s="691"/>
      <c r="AW67" s="691"/>
      <c r="AX67" s="691"/>
      <c r="AY67" s="691"/>
      <c r="AZ67" s="691"/>
      <c r="BA67" s="691"/>
      <c r="BB67" s="691"/>
      <c r="BC67" s="691"/>
      <c r="BD67" s="691"/>
      <c r="BE67" s="691"/>
      <c r="BF67" s="691"/>
      <c r="BG67" s="691"/>
      <c r="BH67" s="691"/>
      <c r="BI67" s="691"/>
      <c r="BJ67" s="691"/>
      <c r="BK67" s="691"/>
      <c r="BL67" s="691"/>
      <c r="BM67" s="691"/>
      <c r="BN67" s="691"/>
      <c r="BO67" s="691"/>
      <c r="BP67" s="691"/>
      <c r="BQ67" s="691"/>
      <c r="BR67" s="691"/>
      <c r="BS67" s="691"/>
      <c r="BT67" s="692"/>
    </row>
    <row r="68" spans="2:73">
      <c r="B68" s="686"/>
      <c r="C68" s="686"/>
      <c r="D68" s="686"/>
      <c r="E68" s="686"/>
      <c r="F68" s="686"/>
      <c r="G68" s="686"/>
      <c r="H68" s="686"/>
      <c r="I68" s="640"/>
      <c r="J68" s="640"/>
      <c r="K68" s="629"/>
      <c r="L68" s="690"/>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1"/>
      <c r="AM68" s="691"/>
      <c r="AN68" s="691"/>
      <c r="AO68" s="692"/>
      <c r="AP68" s="629"/>
      <c r="AQ68" s="690"/>
      <c r="AR68" s="691"/>
      <c r="AS68" s="691"/>
      <c r="AT68" s="691"/>
      <c r="AU68" s="691"/>
      <c r="AV68" s="691"/>
      <c r="AW68" s="691"/>
      <c r="AX68" s="691"/>
      <c r="AY68" s="691"/>
      <c r="AZ68" s="691"/>
      <c r="BA68" s="691"/>
      <c r="BB68" s="691"/>
      <c r="BC68" s="691"/>
      <c r="BD68" s="691"/>
      <c r="BE68" s="691"/>
      <c r="BF68" s="691"/>
      <c r="BG68" s="691"/>
      <c r="BH68" s="691"/>
      <c r="BI68" s="691"/>
      <c r="BJ68" s="691"/>
      <c r="BK68" s="691"/>
      <c r="BL68" s="691"/>
      <c r="BM68" s="691"/>
      <c r="BN68" s="691"/>
      <c r="BO68" s="691"/>
      <c r="BP68" s="691"/>
      <c r="BQ68" s="691"/>
      <c r="BR68" s="691"/>
      <c r="BS68" s="691"/>
      <c r="BT68" s="692"/>
    </row>
    <row r="69" spans="2:73">
      <c r="B69" s="686"/>
      <c r="C69" s="686"/>
      <c r="D69" s="686"/>
      <c r="E69" s="686"/>
      <c r="F69" s="686"/>
      <c r="G69" s="686"/>
      <c r="H69" s="686"/>
      <c r="I69" s="640"/>
      <c r="J69" s="640"/>
      <c r="K69" s="629"/>
      <c r="L69" s="690"/>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1"/>
      <c r="AM69" s="691"/>
      <c r="AN69" s="691"/>
      <c r="AO69" s="692"/>
      <c r="AP69" s="629"/>
      <c r="AQ69" s="690"/>
      <c r="AR69" s="691"/>
      <c r="AS69" s="691"/>
      <c r="AT69" s="691"/>
      <c r="AU69" s="691"/>
      <c r="AV69" s="691"/>
      <c r="AW69" s="691"/>
      <c r="AX69" s="691"/>
      <c r="AY69" s="691"/>
      <c r="AZ69" s="691"/>
      <c r="BA69" s="691"/>
      <c r="BB69" s="691"/>
      <c r="BC69" s="691"/>
      <c r="BD69" s="691"/>
      <c r="BE69" s="691"/>
      <c r="BF69" s="691"/>
      <c r="BG69" s="691"/>
      <c r="BH69" s="691"/>
      <c r="BI69" s="691"/>
      <c r="BJ69" s="691"/>
      <c r="BK69" s="691"/>
      <c r="BL69" s="691"/>
      <c r="BM69" s="691"/>
      <c r="BN69" s="691"/>
      <c r="BO69" s="691"/>
      <c r="BP69" s="691"/>
      <c r="BQ69" s="691"/>
      <c r="BR69" s="691"/>
      <c r="BS69" s="691"/>
      <c r="BT69" s="692"/>
    </row>
    <row r="70" spans="2:73">
      <c r="B70" s="686"/>
      <c r="C70" s="686"/>
      <c r="D70" s="686"/>
      <c r="E70" s="686"/>
      <c r="F70" s="686"/>
      <c r="G70" s="686"/>
      <c r="H70" s="686"/>
      <c r="I70" s="640"/>
      <c r="J70" s="640"/>
      <c r="K70" s="629"/>
      <c r="L70" s="690"/>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1"/>
      <c r="AM70" s="691"/>
      <c r="AN70" s="691"/>
      <c r="AO70" s="692"/>
      <c r="AP70" s="629"/>
      <c r="AQ70" s="690"/>
      <c r="AR70" s="691"/>
      <c r="AS70" s="691"/>
      <c r="AT70" s="691"/>
      <c r="AU70" s="691"/>
      <c r="AV70" s="691"/>
      <c r="AW70" s="691"/>
      <c r="AX70" s="691"/>
      <c r="AY70" s="691"/>
      <c r="AZ70" s="691"/>
      <c r="BA70" s="691"/>
      <c r="BB70" s="691"/>
      <c r="BC70" s="691"/>
      <c r="BD70" s="691"/>
      <c r="BE70" s="691"/>
      <c r="BF70" s="691"/>
      <c r="BG70" s="691"/>
      <c r="BH70" s="691"/>
      <c r="BI70" s="691"/>
      <c r="BJ70" s="691"/>
      <c r="BK70" s="691"/>
      <c r="BL70" s="691"/>
      <c r="BM70" s="691"/>
      <c r="BN70" s="691"/>
      <c r="BO70" s="691"/>
      <c r="BP70" s="691"/>
      <c r="BQ70" s="691"/>
      <c r="BR70" s="691"/>
      <c r="BS70" s="691"/>
      <c r="BT70" s="692"/>
    </row>
    <row r="71" spans="2:73">
      <c r="B71" s="686"/>
      <c r="C71" s="686"/>
      <c r="D71" s="686"/>
      <c r="E71" s="686"/>
      <c r="F71" s="686"/>
      <c r="G71" s="686"/>
      <c r="H71" s="686"/>
      <c r="I71" s="640"/>
      <c r="J71" s="640"/>
      <c r="K71" s="629"/>
      <c r="L71" s="690"/>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1"/>
      <c r="AM71" s="691"/>
      <c r="AN71" s="691"/>
      <c r="AO71" s="692"/>
      <c r="AP71" s="629"/>
      <c r="AQ71" s="693"/>
      <c r="AR71" s="694"/>
      <c r="AS71" s="694"/>
      <c r="AT71" s="694"/>
      <c r="AU71" s="694"/>
      <c r="AV71" s="694"/>
      <c r="AW71" s="694"/>
      <c r="AX71" s="694"/>
      <c r="AY71" s="694"/>
      <c r="AZ71" s="694"/>
      <c r="BA71" s="694"/>
      <c r="BB71" s="694"/>
      <c r="BC71" s="694"/>
      <c r="BD71" s="694"/>
      <c r="BE71" s="694"/>
      <c r="BF71" s="694"/>
      <c r="BG71" s="694"/>
      <c r="BH71" s="694"/>
      <c r="BI71" s="694"/>
      <c r="BJ71" s="694"/>
      <c r="BK71" s="694"/>
      <c r="BL71" s="694"/>
      <c r="BM71" s="694"/>
      <c r="BN71" s="694"/>
      <c r="BO71" s="694"/>
      <c r="BP71" s="694"/>
      <c r="BQ71" s="694"/>
      <c r="BR71" s="694"/>
      <c r="BS71" s="694"/>
      <c r="BT71" s="695"/>
    </row>
    <row r="72" spans="2:73">
      <c r="B72" s="686"/>
      <c r="C72" s="686"/>
      <c r="D72" s="686"/>
      <c r="E72" s="686"/>
      <c r="F72" s="686"/>
      <c r="G72" s="686"/>
      <c r="H72" s="686"/>
      <c r="I72" s="640"/>
      <c r="J72" s="640"/>
      <c r="K72" s="629"/>
      <c r="L72" s="690"/>
      <c r="M72" s="691"/>
      <c r="N72" s="691"/>
      <c r="O72" s="691"/>
      <c r="P72" s="691"/>
      <c r="Q72" s="691"/>
      <c r="R72" s="691"/>
      <c r="S72" s="691"/>
      <c r="T72" s="691"/>
      <c r="U72" s="691"/>
      <c r="V72" s="691"/>
      <c r="W72" s="691"/>
      <c r="X72" s="691"/>
      <c r="Y72" s="691"/>
      <c r="Z72" s="691"/>
      <c r="AA72" s="691"/>
      <c r="AB72" s="691"/>
      <c r="AC72" s="691"/>
      <c r="AD72" s="691"/>
      <c r="AE72" s="691"/>
      <c r="AF72" s="691"/>
      <c r="AG72" s="691"/>
      <c r="AH72" s="691"/>
      <c r="AI72" s="691"/>
      <c r="AJ72" s="691"/>
      <c r="AK72" s="691"/>
      <c r="AL72" s="691"/>
      <c r="AM72" s="691"/>
      <c r="AN72" s="691"/>
      <c r="AO72" s="692"/>
      <c r="AP72" s="629"/>
      <c r="AQ72" s="687"/>
      <c r="AR72" s="688"/>
      <c r="AS72" s="688"/>
      <c r="AT72" s="688"/>
      <c r="AU72" s="688"/>
      <c r="AV72" s="688"/>
      <c r="AW72" s="688"/>
      <c r="AX72" s="688"/>
      <c r="AY72" s="688"/>
      <c r="AZ72" s="688"/>
      <c r="BA72" s="688"/>
      <c r="BB72" s="688"/>
      <c r="BC72" s="688"/>
      <c r="BD72" s="688"/>
      <c r="BE72" s="688"/>
      <c r="BF72" s="688"/>
      <c r="BG72" s="688"/>
      <c r="BH72" s="688"/>
      <c r="BI72" s="688"/>
      <c r="BJ72" s="688"/>
      <c r="BK72" s="688"/>
      <c r="BL72" s="688"/>
      <c r="BM72" s="688"/>
      <c r="BN72" s="688"/>
      <c r="BO72" s="688"/>
      <c r="BP72" s="688"/>
      <c r="BQ72" s="688"/>
      <c r="BR72" s="688"/>
      <c r="BS72" s="688"/>
      <c r="BT72" s="689"/>
    </row>
    <row r="73" spans="2:73">
      <c r="B73" s="686"/>
      <c r="C73" s="686"/>
      <c r="D73" s="686"/>
      <c r="E73" s="686"/>
      <c r="F73" s="686"/>
      <c r="G73" s="686"/>
      <c r="H73" s="686"/>
      <c r="I73" s="640"/>
      <c r="J73" s="640"/>
      <c r="K73" s="629"/>
      <c r="L73" s="690"/>
      <c r="M73" s="691"/>
      <c r="N73" s="691"/>
      <c r="O73" s="691"/>
      <c r="P73" s="691"/>
      <c r="Q73" s="691"/>
      <c r="R73" s="691"/>
      <c r="S73" s="691"/>
      <c r="T73" s="691"/>
      <c r="U73" s="691"/>
      <c r="V73" s="691"/>
      <c r="W73" s="691"/>
      <c r="X73" s="691"/>
      <c r="Y73" s="691"/>
      <c r="Z73" s="691"/>
      <c r="AA73" s="691"/>
      <c r="AB73" s="691"/>
      <c r="AC73" s="691"/>
      <c r="AD73" s="691"/>
      <c r="AE73" s="691"/>
      <c r="AF73" s="691"/>
      <c r="AG73" s="691"/>
      <c r="AH73" s="691"/>
      <c r="AI73" s="691"/>
      <c r="AJ73" s="691"/>
      <c r="AK73" s="691"/>
      <c r="AL73" s="691"/>
      <c r="AM73" s="691"/>
      <c r="AN73" s="691"/>
      <c r="AO73" s="692"/>
      <c r="AP73" s="629"/>
      <c r="AQ73" s="690"/>
      <c r="AR73" s="691"/>
      <c r="AS73" s="691"/>
      <c r="AT73" s="691"/>
      <c r="AU73" s="691"/>
      <c r="AV73" s="691"/>
      <c r="AW73" s="691"/>
      <c r="AX73" s="691"/>
      <c r="AY73" s="691"/>
      <c r="AZ73" s="691"/>
      <c r="BA73" s="691"/>
      <c r="BB73" s="691"/>
      <c r="BC73" s="691"/>
      <c r="BD73" s="691"/>
      <c r="BE73" s="691"/>
      <c r="BF73" s="691"/>
      <c r="BG73" s="691"/>
      <c r="BH73" s="691"/>
      <c r="BI73" s="691"/>
      <c r="BJ73" s="691"/>
      <c r="BK73" s="691"/>
      <c r="BL73" s="691"/>
      <c r="BM73" s="691"/>
      <c r="BN73" s="691"/>
      <c r="BO73" s="691"/>
      <c r="BP73" s="691"/>
      <c r="BQ73" s="691"/>
      <c r="BR73" s="691"/>
      <c r="BS73" s="691"/>
      <c r="BT73" s="692"/>
    </row>
    <row r="74" spans="2:73">
      <c r="B74" s="686"/>
      <c r="C74" s="686"/>
      <c r="D74" s="686"/>
      <c r="E74" s="686"/>
      <c r="F74" s="686"/>
      <c r="G74" s="686"/>
      <c r="H74" s="686"/>
      <c r="I74" s="640"/>
      <c r="J74" s="640"/>
      <c r="K74" s="629"/>
      <c r="L74" s="690"/>
      <c r="M74" s="691"/>
      <c r="N74" s="691"/>
      <c r="O74" s="691"/>
      <c r="P74" s="691"/>
      <c r="Q74" s="691"/>
      <c r="R74" s="691"/>
      <c r="S74" s="691"/>
      <c r="T74" s="691"/>
      <c r="U74" s="691"/>
      <c r="V74" s="691"/>
      <c r="W74" s="691"/>
      <c r="X74" s="691"/>
      <c r="Y74" s="691"/>
      <c r="Z74" s="691"/>
      <c r="AA74" s="691"/>
      <c r="AB74" s="691"/>
      <c r="AC74" s="691"/>
      <c r="AD74" s="691"/>
      <c r="AE74" s="691"/>
      <c r="AF74" s="691"/>
      <c r="AG74" s="691"/>
      <c r="AH74" s="691"/>
      <c r="AI74" s="691"/>
      <c r="AJ74" s="691"/>
      <c r="AK74" s="691"/>
      <c r="AL74" s="691"/>
      <c r="AM74" s="691"/>
      <c r="AN74" s="691"/>
      <c r="AO74" s="692"/>
      <c r="AP74" s="629"/>
      <c r="AQ74" s="690"/>
      <c r="AR74" s="691"/>
      <c r="AS74" s="691"/>
      <c r="AT74" s="691"/>
      <c r="AU74" s="691"/>
      <c r="AV74" s="691"/>
      <c r="AW74" s="691"/>
      <c r="AX74" s="691"/>
      <c r="AY74" s="691"/>
      <c r="AZ74" s="691"/>
      <c r="BA74" s="691"/>
      <c r="BB74" s="691"/>
      <c r="BC74" s="691"/>
      <c r="BD74" s="691"/>
      <c r="BE74" s="691"/>
      <c r="BF74" s="691"/>
      <c r="BG74" s="691"/>
      <c r="BH74" s="691"/>
      <c r="BI74" s="691"/>
      <c r="BJ74" s="691"/>
      <c r="BK74" s="691"/>
      <c r="BL74" s="691"/>
      <c r="BM74" s="691"/>
      <c r="BN74" s="691"/>
      <c r="BO74" s="691"/>
      <c r="BP74" s="691"/>
      <c r="BQ74" s="691"/>
      <c r="BR74" s="691"/>
      <c r="BS74" s="691"/>
      <c r="BT74" s="692"/>
    </row>
    <row r="75" spans="2:73">
      <c r="B75" s="686"/>
      <c r="C75" s="686"/>
      <c r="D75" s="686"/>
      <c r="E75" s="686"/>
      <c r="F75" s="686"/>
      <c r="G75" s="686"/>
      <c r="H75" s="686"/>
      <c r="I75" s="640"/>
      <c r="J75" s="640"/>
      <c r="K75" s="629"/>
      <c r="L75" s="690"/>
      <c r="M75" s="691"/>
      <c r="N75" s="691"/>
      <c r="O75" s="691"/>
      <c r="P75" s="691"/>
      <c r="Q75" s="691"/>
      <c r="R75" s="691"/>
      <c r="S75" s="691"/>
      <c r="T75" s="691"/>
      <c r="U75" s="691"/>
      <c r="V75" s="691"/>
      <c r="W75" s="691"/>
      <c r="X75" s="691"/>
      <c r="Y75" s="691"/>
      <c r="Z75" s="691"/>
      <c r="AA75" s="691"/>
      <c r="AB75" s="691"/>
      <c r="AC75" s="691"/>
      <c r="AD75" s="691"/>
      <c r="AE75" s="691"/>
      <c r="AF75" s="691"/>
      <c r="AG75" s="691"/>
      <c r="AH75" s="691"/>
      <c r="AI75" s="691"/>
      <c r="AJ75" s="691"/>
      <c r="AK75" s="691"/>
      <c r="AL75" s="691"/>
      <c r="AM75" s="691"/>
      <c r="AN75" s="691"/>
      <c r="AO75" s="692"/>
      <c r="AP75" s="629"/>
      <c r="AQ75" s="690"/>
      <c r="AR75" s="691"/>
      <c r="AS75" s="691"/>
      <c r="AT75" s="691"/>
      <c r="AU75" s="691"/>
      <c r="AV75" s="691"/>
      <c r="AW75" s="691"/>
      <c r="AX75" s="691"/>
      <c r="AY75" s="691"/>
      <c r="AZ75" s="691"/>
      <c r="BA75" s="691"/>
      <c r="BB75" s="691"/>
      <c r="BC75" s="691"/>
      <c r="BD75" s="691"/>
      <c r="BE75" s="691"/>
      <c r="BF75" s="691"/>
      <c r="BG75" s="691"/>
      <c r="BH75" s="691"/>
      <c r="BI75" s="691"/>
      <c r="BJ75" s="691"/>
      <c r="BK75" s="691"/>
      <c r="BL75" s="691"/>
      <c r="BM75" s="691"/>
      <c r="BN75" s="691"/>
      <c r="BO75" s="691"/>
      <c r="BP75" s="691"/>
      <c r="BQ75" s="691"/>
      <c r="BR75" s="691"/>
      <c r="BS75" s="691"/>
      <c r="BT75" s="692"/>
    </row>
    <row r="76" spans="2:73">
      <c r="B76" s="686"/>
      <c r="C76" s="686"/>
      <c r="D76" s="686"/>
      <c r="E76" s="686"/>
      <c r="F76" s="686"/>
      <c r="G76" s="686"/>
      <c r="H76" s="686"/>
      <c r="I76" s="640"/>
      <c r="J76" s="640"/>
      <c r="K76" s="629"/>
      <c r="L76" s="690"/>
      <c r="M76" s="691"/>
      <c r="N76" s="691"/>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1"/>
      <c r="AM76" s="691"/>
      <c r="AN76" s="691"/>
      <c r="AO76" s="692"/>
      <c r="AP76" s="629"/>
      <c r="AQ76" s="690"/>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2"/>
    </row>
    <row r="77" spans="2:73">
      <c r="B77" s="686"/>
      <c r="C77" s="686"/>
      <c r="D77" s="686"/>
      <c r="E77" s="686"/>
      <c r="F77" s="686"/>
      <c r="G77" s="686"/>
      <c r="H77" s="686"/>
      <c r="I77" s="640"/>
      <c r="J77" s="640"/>
      <c r="K77" s="629"/>
      <c r="L77" s="690"/>
      <c r="M77" s="691"/>
      <c r="N77" s="691"/>
      <c r="O77" s="691"/>
      <c r="P77" s="691"/>
      <c r="Q77" s="691"/>
      <c r="R77" s="691"/>
      <c r="S77" s="691"/>
      <c r="T77" s="691"/>
      <c r="U77" s="691"/>
      <c r="V77" s="691"/>
      <c r="W77" s="691"/>
      <c r="X77" s="691"/>
      <c r="Y77" s="691"/>
      <c r="Z77" s="691"/>
      <c r="AA77" s="691"/>
      <c r="AB77" s="691"/>
      <c r="AC77" s="691"/>
      <c r="AD77" s="691"/>
      <c r="AE77" s="691"/>
      <c r="AF77" s="691"/>
      <c r="AG77" s="691"/>
      <c r="AH77" s="691"/>
      <c r="AI77" s="691"/>
      <c r="AJ77" s="691"/>
      <c r="AK77" s="691"/>
      <c r="AL77" s="691"/>
      <c r="AM77" s="691"/>
      <c r="AN77" s="691"/>
      <c r="AO77" s="692"/>
      <c r="AP77" s="629"/>
      <c r="AQ77" s="690"/>
      <c r="AR77" s="691"/>
      <c r="AS77" s="691"/>
      <c r="AT77" s="691"/>
      <c r="AU77" s="691"/>
      <c r="AV77" s="691"/>
      <c r="AW77" s="691"/>
      <c r="AX77" s="691"/>
      <c r="AY77" s="691"/>
      <c r="AZ77" s="691"/>
      <c r="BA77" s="691"/>
      <c r="BB77" s="691"/>
      <c r="BC77" s="691"/>
      <c r="BD77" s="691"/>
      <c r="BE77" s="691"/>
      <c r="BF77" s="691"/>
      <c r="BG77" s="691"/>
      <c r="BH77" s="691"/>
      <c r="BI77" s="691"/>
      <c r="BJ77" s="691"/>
      <c r="BK77" s="691"/>
      <c r="BL77" s="691"/>
      <c r="BM77" s="691"/>
      <c r="BN77" s="691"/>
      <c r="BO77" s="691"/>
      <c r="BP77" s="691"/>
      <c r="BQ77" s="691"/>
      <c r="BR77" s="691"/>
      <c r="BS77" s="691"/>
      <c r="BT77" s="692"/>
    </row>
    <row r="78" spans="2:73">
      <c r="B78" s="686"/>
      <c r="C78" s="686"/>
      <c r="D78" s="686"/>
      <c r="E78" s="686"/>
      <c r="F78" s="686"/>
      <c r="G78" s="686"/>
      <c r="H78" s="686"/>
      <c r="I78" s="640"/>
      <c r="J78" s="640"/>
      <c r="K78" s="629"/>
      <c r="L78" s="690"/>
      <c r="M78" s="691"/>
      <c r="N78" s="691"/>
      <c r="O78" s="691"/>
      <c r="P78" s="691"/>
      <c r="Q78" s="691"/>
      <c r="R78" s="691"/>
      <c r="S78" s="691"/>
      <c r="T78" s="691"/>
      <c r="U78" s="691"/>
      <c r="V78" s="691"/>
      <c r="W78" s="691"/>
      <c r="X78" s="691"/>
      <c r="Y78" s="691"/>
      <c r="Z78" s="691"/>
      <c r="AA78" s="691"/>
      <c r="AB78" s="691"/>
      <c r="AC78" s="691"/>
      <c r="AD78" s="691"/>
      <c r="AE78" s="691"/>
      <c r="AF78" s="691"/>
      <c r="AG78" s="691"/>
      <c r="AH78" s="691"/>
      <c r="AI78" s="691"/>
      <c r="AJ78" s="691"/>
      <c r="AK78" s="691"/>
      <c r="AL78" s="691"/>
      <c r="AM78" s="691"/>
      <c r="AN78" s="691"/>
      <c r="AO78" s="692"/>
      <c r="AP78" s="629"/>
      <c r="AQ78" s="690"/>
      <c r="AR78" s="691"/>
      <c r="AS78" s="691"/>
      <c r="AT78" s="691"/>
      <c r="AU78" s="691"/>
      <c r="AV78" s="691"/>
      <c r="AW78" s="691"/>
      <c r="AX78" s="691"/>
      <c r="AY78" s="691"/>
      <c r="AZ78" s="691"/>
      <c r="BA78" s="691"/>
      <c r="BB78" s="691"/>
      <c r="BC78" s="691"/>
      <c r="BD78" s="691"/>
      <c r="BE78" s="691"/>
      <c r="BF78" s="691"/>
      <c r="BG78" s="691"/>
      <c r="BH78" s="691"/>
      <c r="BI78" s="691"/>
      <c r="BJ78" s="691"/>
      <c r="BK78" s="691"/>
      <c r="BL78" s="691"/>
      <c r="BM78" s="691"/>
      <c r="BN78" s="691"/>
      <c r="BO78" s="691"/>
      <c r="BP78" s="691"/>
      <c r="BQ78" s="691"/>
      <c r="BR78" s="691"/>
      <c r="BS78" s="691"/>
      <c r="BT78" s="692"/>
    </row>
    <row r="79" spans="2:73" ht="15.75">
      <c r="B79" s="686"/>
      <c r="C79" s="686"/>
      <c r="D79" s="686"/>
      <c r="E79" s="686"/>
      <c r="F79" s="686"/>
      <c r="G79" s="686"/>
      <c r="H79" s="686"/>
      <c r="I79" s="640"/>
      <c r="J79" s="640"/>
      <c r="K79" s="629"/>
      <c r="L79" s="690"/>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1"/>
      <c r="AL79" s="691"/>
      <c r="AM79" s="691"/>
      <c r="AN79" s="691"/>
      <c r="AO79" s="692"/>
      <c r="AP79" s="629"/>
      <c r="AQ79" s="690"/>
      <c r="AR79" s="691"/>
      <c r="AS79" s="691"/>
      <c r="AT79" s="691"/>
      <c r="AU79" s="691"/>
      <c r="AV79" s="691"/>
      <c r="AW79" s="691"/>
      <c r="AX79" s="691"/>
      <c r="AY79" s="691"/>
      <c r="AZ79" s="691"/>
      <c r="BA79" s="691"/>
      <c r="BB79" s="691"/>
      <c r="BC79" s="691"/>
      <c r="BD79" s="691"/>
      <c r="BE79" s="691"/>
      <c r="BF79" s="691"/>
      <c r="BG79" s="691"/>
      <c r="BH79" s="691"/>
      <c r="BI79" s="691"/>
      <c r="BJ79" s="691"/>
      <c r="BK79" s="691"/>
      <c r="BL79" s="691"/>
      <c r="BM79" s="691"/>
      <c r="BN79" s="691"/>
      <c r="BO79" s="691"/>
      <c r="BP79" s="691"/>
      <c r="BQ79" s="691"/>
      <c r="BR79" s="691"/>
      <c r="BS79" s="691"/>
      <c r="BT79" s="692"/>
      <c r="BU79" s="163"/>
    </row>
    <row r="80" spans="2:73" ht="15.75">
      <c r="B80" s="686"/>
      <c r="C80" s="686"/>
      <c r="D80" s="686"/>
      <c r="E80" s="686"/>
      <c r="F80" s="686"/>
      <c r="G80" s="686"/>
      <c r="H80" s="686"/>
      <c r="I80" s="640"/>
      <c r="J80" s="640"/>
      <c r="K80" s="629"/>
      <c r="L80" s="690"/>
      <c r="M80" s="691"/>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1"/>
      <c r="AM80" s="691"/>
      <c r="AN80" s="691"/>
      <c r="AO80" s="692"/>
      <c r="AP80" s="629"/>
      <c r="AQ80" s="690"/>
      <c r="AR80" s="691"/>
      <c r="AS80" s="691"/>
      <c r="AT80" s="691"/>
      <c r="AU80" s="691"/>
      <c r="AV80" s="691"/>
      <c r="AW80" s="691"/>
      <c r="AX80" s="691"/>
      <c r="AY80" s="691"/>
      <c r="AZ80" s="691"/>
      <c r="BA80" s="691"/>
      <c r="BB80" s="691"/>
      <c r="BC80" s="691"/>
      <c r="BD80" s="691"/>
      <c r="BE80" s="691"/>
      <c r="BF80" s="691"/>
      <c r="BG80" s="691"/>
      <c r="BH80" s="691"/>
      <c r="BI80" s="691"/>
      <c r="BJ80" s="691"/>
      <c r="BK80" s="691"/>
      <c r="BL80" s="691"/>
      <c r="BM80" s="691"/>
      <c r="BN80" s="691"/>
      <c r="BO80" s="691"/>
      <c r="BP80" s="691"/>
      <c r="BQ80" s="691"/>
      <c r="BR80" s="691"/>
      <c r="BS80" s="691"/>
      <c r="BT80" s="692"/>
      <c r="BU80" s="163"/>
    </row>
    <row r="81" spans="2:73">
      <c r="B81" s="686"/>
      <c r="C81" s="686"/>
      <c r="D81" s="686"/>
      <c r="E81" s="686"/>
      <c r="F81" s="686"/>
      <c r="G81" s="686"/>
      <c r="H81" s="686"/>
      <c r="I81" s="640"/>
      <c r="J81" s="640"/>
      <c r="K81" s="629"/>
      <c r="L81" s="690"/>
      <c r="M81" s="691"/>
      <c r="N81" s="691"/>
      <c r="O81" s="691"/>
      <c r="P81" s="691"/>
      <c r="Q81" s="691"/>
      <c r="R81" s="691"/>
      <c r="S81" s="691"/>
      <c r="T81" s="691"/>
      <c r="U81" s="691"/>
      <c r="V81" s="691"/>
      <c r="W81" s="691"/>
      <c r="X81" s="691"/>
      <c r="Y81" s="691"/>
      <c r="Z81" s="691"/>
      <c r="AA81" s="691"/>
      <c r="AB81" s="691"/>
      <c r="AC81" s="691"/>
      <c r="AD81" s="691"/>
      <c r="AE81" s="691"/>
      <c r="AF81" s="691"/>
      <c r="AG81" s="691"/>
      <c r="AH81" s="691"/>
      <c r="AI81" s="691"/>
      <c r="AJ81" s="691"/>
      <c r="AK81" s="691"/>
      <c r="AL81" s="691"/>
      <c r="AM81" s="691"/>
      <c r="AN81" s="691"/>
      <c r="AO81" s="692"/>
      <c r="AP81" s="629"/>
      <c r="AQ81" s="690"/>
      <c r="AR81" s="691"/>
      <c r="AS81" s="691"/>
      <c r="AT81" s="691"/>
      <c r="AU81" s="691"/>
      <c r="AV81" s="691"/>
      <c r="AW81" s="691"/>
      <c r="AX81" s="691"/>
      <c r="AY81" s="691"/>
      <c r="AZ81" s="691"/>
      <c r="BA81" s="691"/>
      <c r="BB81" s="691"/>
      <c r="BC81" s="691"/>
      <c r="BD81" s="691"/>
      <c r="BE81" s="691"/>
      <c r="BF81" s="691"/>
      <c r="BG81" s="691"/>
      <c r="BH81" s="691"/>
      <c r="BI81" s="691"/>
      <c r="BJ81" s="691"/>
      <c r="BK81" s="691"/>
      <c r="BL81" s="691"/>
      <c r="BM81" s="691"/>
      <c r="BN81" s="691"/>
      <c r="BO81" s="691"/>
      <c r="BP81" s="691"/>
      <c r="BQ81" s="691"/>
      <c r="BR81" s="691"/>
      <c r="BS81" s="691"/>
      <c r="BT81" s="692"/>
    </row>
    <row r="82" spans="2:73" ht="15.75">
      <c r="B82" s="686"/>
      <c r="C82" s="686"/>
      <c r="D82" s="686"/>
      <c r="E82" s="686"/>
      <c r="F82" s="686"/>
      <c r="G82" s="686"/>
      <c r="H82" s="686"/>
      <c r="I82" s="640"/>
      <c r="J82" s="640"/>
      <c r="K82" s="629"/>
      <c r="L82" s="690"/>
      <c r="M82" s="691"/>
      <c r="N82" s="691"/>
      <c r="O82" s="691"/>
      <c r="P82" s="691"/>
      <c r="Q82" s="691"/>
      <c r="R82" s="691"/>
      <c r="S82" s="691"/>
      <c r="T82" s="691"/>
      <c r="U82" s="691"/>
      <c r="V82" s="691"/>
      <c r="W82" s="691"/>
      <c r="X82" s="691"/>
      <c r="Y82" s="691"/>
      <c r="Z82" s="691"/>
      <c r="AA82" s="691"/>
      <c r="AB82" s="691"/>
      <c r="AC82" s="691"/>
      <c r="AD82" s="691"/>
      <c r="AE82" s="691"/>
      <c r="AF82" s="691"/>
      <c r="AG82" s="691"/>
      <c r="AH82" s="691"/>
      <c r="AI82" s="691"/>
      <c r="AJ82" s="691"/>
      <c r="AK82" s="691"/>
      <c r="AL82" s="691"/>
      <c r="AM82" s="691"/>
      <c r="AN82" s="691"/>
      <c r="AO82" s="692"/>
      <c r="AP82" s="629"/>
      <c r="AQ82" s="690"/>
      <c r="AR82" s="691"/>
      <c r="AS82" s="691"/>
      <c r="AT82" s="691"/>
      <c r="AU82" s="691"/>
      <c r="AV82" s="691"/>
      <c r="AW82" s="691"/>
      <c r="AX82" s="691"/>
      <c r="AY82" s="691"/>
      <c r="AZ82" s="691"/>
      <c r="BA82" s="691"/>
      <c r="BB82" s="691"/>
      <c r="BC82" s="691"/>
      <c r="BD82" s="691"/>
      <c r="BE82" s="691"/>
      <c r="BF82" s="691"/>
      <c r="BG82" s="691"/>
      <c r="BH82" s="691"/>
      <c r="BI82" s="691"/>
      <c r="BJ82" s="691"/>
      <c r="BK82" s="691"/>
      <c r="BL82" s="691"/>
      <c r="BM82" s="691"/>
      <c r="BN82" s="691"/>
      <c r="BO82" s="691"/>
      <c r="BP82" s="691"/>
      <c r="BQ82" s="691"/>
      <c r="BR82" s="691"/>
      <c r="BS82" s="691"/>
      <c r="BT82" s="692"/>
      <c r="BU82" s="163"/>
    </row>
    <row r="83" spans="2:73" ht="15.75">
      <c r="B83" s="686"/>
      <c r="C83" s="686"/>
      <c r="D83" s="686"/>
      <c r="E83" s="686"/>
      <c r="F83" s="686"/>
      <c r="G83" s="686"/>
      <c r="H83" s="686"/>
      <c r="I83" s="640"/>
      <c r="J83" s="640"/>
      <c r="K83" s="629"/>
      <c r="L83" s="690"/>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1"/>
      <c r="AM83" s="691"/>
      <c r="AN83" s="691"/>
      <c r="AO83" s="692"/>
      <c r="AP83" s="629"/>
      <c r="AQ83" s="690"/>
      <c r="AR83" s="691"/>
      <c r="AS83" s="691"/>
      <c r="AT83" s="691"/>
      <c r="AU83" s="691"/>
      <c r="AV83" s="691"/>
      <c r="AW83" s="691"/>
      <c r="AX83" s="691"/>
      <c r="AY83" s="691"/>
      <c r="AZ83" s="691"/>
      <c r="BA83" s="691"/>
      <c r="BB83" s="691"/>
      <c r="BC83" s="691"/>
      <c r="BD83" s="691"/>
      <c r="BE83" s="691"/>
      <c r="BF83" s="691"/>
      <c r="BG83" s="691"/>
      <c r="BH83" s="691"/>
      <c r="BI83" s="691"/>
      <c r="BJ83" s="691"/>
      <c r="BK83" s="691"/>
      <c r="BL83" s="691"/>
      <c r="BM83" s="691"/>
      <c r="BN83" s="691"/>
      <c r="BO83" s="691"/>
      <c r="BP83" s="691"/>
      <c r="BQ83" s="691"/>
      <c r="BR83" s="691"/>
      <c r="BS83" s="691"/>
      <c r="BT83" s="692"/>
      <c r="BU83" s="163"/>
    </row>
    <row r="84" spans="2:73" ht="15.75">
      <c r="B84" s="686"/>
      <c r="C84" s="686"/>
      <c r="D84" s="686"/>
      <c r="E84" s="686"/>
      <c r="F84" s="686"/>
      <c r="G84" s="686"/>
      <c r="H84" s="686"/>
      <c r="I84" s="640"/>
      <c r="J84" s="640"/>
      <c r="K84" s="629"/>
      <c r="L84" s="690"/>
      <c r="M84" s="691"/>
      <c r="N84" s="691"/>
      <c r="O84" s="691"/>
      <c r="P84" s="691"/>
      <c r="Q84" s="691"/>
      <c r="R84" s="691"/>
      <c r="S84" s="691"/>
      <c r="T84" s="691"/>
      <c r="U84" s="691"/>
      <c r="V84" s="691"/>
      <c r="W84" s="691"/>
      <c r="X84" s="691"/>
      <c r="Y84" s="691"/>
      <c r="Z84" s="691"/>
      <c r="AA84" s="691"/>
      <c r="AB84" s="691"/>
      <c r="AC84" s="691"/>
      <c r="AD84" s="691"/>
      <c r="AE84" s="691"/>
      <c r="AF84" s="691"/>
      <c r="AG84" s="691"/>
      <c r="AH84" s="691"/>
      <c r="AI84" s="691"/>
      <c r="AJ84" s="691"/>
      <c r="AK84" s="691"/>
      <c r="AL84" s="691"/>
      <c r="AM84" s="691"/>
      <c r="AN84" s="691"/>
      <c r="AO84" s="692"/>
      <c r="AP84" s="629"/>
      <c r="AQ84" s="690"/>
      <c r="AR84" s="691"/>
      <c r="AS84" s="691"/>
      <c r="AT84" s="691"/>
      <c r="AU84" s="691"/>
      <c r="AV84" s="691"/>
      <c r="AW84" s="691"/>
      <c r="AX84" s="691"/>
      <c r="AY84" s="691"/>
      <c r="AZ84" s="691"/>
      <c r="BA84" s="691"/>
      <c r="BB84" s="691"/>
      <c r="BC84" s="691"/>
      <c r="BD84" s="691"/>
      <c r="BE84" s="691"/>
      <c r="BF84" s="691"/>
      <c r="BG84" s="691"/>
      <c r="BH84" s="691"/>
      <c r="BI84" s="691"/>
      <c r="BJ84" s="691"/>
      <c r="BK84" s="691"/>
      <c r="BL84" s="691"/>
      <c r="BM84" s="691"/>
      <c r="BN84" s="691"/>
      <c r="BO84" s="691"/>
      <c r="BP84" s="691"/>
      <c r="BQ84" s="691"/>
      <c r="BR84" s="691"/>
      <c r="BS84" s="691"/>
      <c r="BT84" s="692"/>
      <c r="BU84" s="163"/>
    </row>
    <row r="85" spans="2:73">
      <c r="B85" s="686"/>
      <c r="C85" s="686"/>
      <c r="D85" s="686"/>
      <c r="E85" s="686"/>
      <c r="F85" s="686"/>
      <c r="G85" s="686"/>
      <c r="H85" s="686"/>
      <c r="I85" s="640"/>
      <c r="J85" s="640"/>
      <c r="K85" s="629"/>
      <c r="L85" s="690"/>
      <c r="M85" s="691"/>
      <c r="N85" s="691"/>
      <c r="O85" s="691"/>
      <c r="P85" s="691"/>
      <c r="Q85" s="691"/>
      <c r="R85" s="691"/>
      <c r="S85" s="691"/>
      <c r="T85" s="691"/>
      <c r="U85" s="691"/>
      <c r="V85" s="691"/>
      <c r="W85" s="691"/>
      <c r="X85" s="691"/>
      <c r="Y85" s="691"/>
      <c r="Z85" s="691"/>
      <c r="AA85" s="691"/>
      <c r="AB85" s="691"/>
      <c r="AC85" s="691"/>
      <c r="AD85" s="691"/>
      <c r="AE85" s="691"/>
      <c r="AF85" s="691"/>
      <c r="AG85" s="691"/>
      <c r="AH85" s="691"/>
      <c r="AI85" s="691"/>
      <c r="AJ85" s="691"/>
      <c r="AK85" s="691"/>
      <c r="AL85" s="691"/>
      <c r="AM85" s="691"/>
      <c r="AN85" s="691"/>
      <c r="AO85" s="692"/>
      <c r="AP85" s="629"/>
      <c r="AQ85" s="690"/>
      <c r="AR85" s="691"/>
      <c r="AS85" s="691"/>
      <c r="AT85" s="691"/>
      <c r="AU85" s="691"/>
      <c r="AV85" s="691"/>
      <c r="AW85" s="691"/>
      <c r="AX85" s="691"/>
      <c r="AY85" s="691"/>
      <c r="AZ85" s="691"/>
      <c r="BA85" s="691"/>
      <c r="BB85" s="691"/>
      <c r="BC85" s="691"/>
      <c r="BD85" s="691"/>
      <c r="BE85" s="691"/>
      <c r="BF85" s="691"/>
      <c r="BG85" s="691"/>
      <c r="BH85" s="691"/>
      <c r="BI85" s="691"/>
      <c r="BJ85" s="691"/>
      <c r="BK85" s="691"/>
      <c r="BL85" s="691"/>
      <c r="BM85" s="691"/>
      <c r="BN85" s="691"/>
      <c r="BO85" s="691"/>
      <c r="BP85" s="691"/>
      <c r="BQ85" s="691"/>
      <c r="BR85" s="691"/>
      <c r="BS85" s="691"/>
      <c r="BT85" s="692"/>
    </row>
    <row r="86" spans="2:73">
      <c r="B86" s="686"/>
      <c r="C86" s="686"/>
      <c r="D86" s="686"/>
      <c r="E86" s="686"/>
      <c r="F86" s="686"/>
      <c r="G86" s="686"/>
      <c r="H86" s="686"/>
      <c r="I86" s="640"/>
      <c r="J86" s="640"/>
      <c r="K86" s="629"/>
      <c r="L86" s="690"/>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1"/>
      <c r="AM86" s="691"/>
      <c r="AN86" s="691"/>
      <c r="AO86" s="692"/>
      <c r="AP86" s="629"/>
      <c r="AQ86" s="690"/>
      <c r="AR86" s="691"/>
      <c r="AS86" s="691"/>
      <c r="AT86" s="691"/>
      <c r="AU86" s="691"/>
      <c r="AV86" s="691"/>
      <c r="AW86" s="691"/>
      <c r="AX86" s="691"/>
      <c r="AY86" s="691"/>
      <c r="AZ86" s="691"/>
      <c r="BA86" s="691"/>
      <c r="BB86" s="691"/>
      <c r="BC86" s="691"/>
      <c r="BD86" s="691"/>
      <c r="BE86" s="691"/>
      <c r="BF86" s="691"/>
      <c r="BG86" s="691"/>
      <c r="BH86" s="691"/>
      <c r="BI86" s="691"/>
      <c r="BJ86" s="691"/>
      <c r="BK86" s="691"/>
      <c r="BL86" s="691"/>
      <c r="BM86" s="691"/>
      <c r="BN86" s="691"/>
      <c r="BO86" s="691"/>
      <c r="BP86" s="691"/>
      <c r="BQ86" s="691"/>
      <c r="BR86" s="691"/>
      <c r="BS86" s="691"/>
      <c r="BT86" s="692"/>
    </row>
    <row r="87" spans="2:73">
      <c r="B87" s="686"/>
      <c r="C87" s="686"/>
      <c r="D87" s="686"/>
      <c r="E87" s="686"/>
      <c r="F87" s="686"/>
      <c r="G87" s="686"/>
      <c r="H87" s="686"/>
      <c r="I87" s="640"/>
      <c r="J87" s="640"/>
      <c r="K87" s="629"/>
      <c r="L87" s="690"/>
      <c r="M87" s="691"/>
      <c r="N87" s="691"/>
      <c r="O87" s="691"/>
      <c r="P87" s="691"/>
      <c r="Q87" s="691"/>
      <c r="R87" s="691"/>
      <c r="S87" s="691"/>
      <c r="T87" s="691"/>
      <c r="U87" s="691"/>
      <c r="V87" s="691"/>
      <c r="W87" s="691"/>
      <c r="X87" s="691"/>
      <c r="Y87" s="691"/>
      <c r="Z87" s="691"/>
      <c r="AA87" s="691"/>
      <c r="AB87" s="691"/>
      <c r="AC87" s="691"/>
      <c r="AD87" s="691"/>
      <c r="AE87" s="691"/>
      <c r="AF87" s="691"/>
      <c r="AG87" s="691"/>
      <c r="AH87" s="691"/>
      <c r="AI87" s="691"/>
      <c r="AJ87" s="691"/>
      <c r="AK87" s="691"/>
      <c r="AL87" s="691"/>
      <c r="AM87" s="691"/>
      <c r="AN87" s="691"/>
      <c r="AO87" s="692"/>
      <c r="AP87" s="629"/>
      <c r="AQ87" s="690"/>
      <c r="AR87" s="691"/>
      <c r="AS87" s="691"/>
      <c r="AT87" s="691"/>
      <c r="AU87" s="691"/>
      <c r="AV87" s="691"/>
      <c r="AW87" s="691"/>
      <c r="AX87" s="691"/>
      <c r="AY87" s="691"/>
      <c r="AZ87" s="691"/>
      <c r="BA87" s="691"/>
      <c r="BB87" s="691"/>
      <c r="BC87" s="691"/>
      <c r="BD87" s="691"/>
      <c r="BE87" s="691"/>
      <c r="BF87" s="691"/>
      <c r="BG87" s="691"/>
      <c r="BH87" s="691"/>
      <c r="BI87" s="691"/>
      <c r="BJ87" s="691"/>
      <c r="BK87" s="691"/>
      <c r="BL87" s="691"/>
      <c r="BM87" s="691"/>
      <c r="BN87" s="691"/>
      <c r="BO87" s="691"/>
      <c r="BP87" s="691"/>
      <c r="BQ87" s="691"/>
      <c r="BR87" s="691"/>
      <c r="BS87" s="691"/>
      <c r="BT87" s="692"/>
    </row>
    <row r="88" spans="2:73">
      <c r="B88" s="686"/>
      <c r="C88" s="686"/>
      <c r="D88" s="686"/>
      <c r="E88" s="686"/>
      <c r="F88" s="686"/>
      <c r="G88" s="686"/>
      <c r="H88" s="686"/>
      <c r="I88" s="640"/>
      <c r="J88" s="640"/>
      <c r="K88" s="629"/>
      <c r="L88" s="690"/>
      <c r="M88" s="691"/>
      <c r="N88" s="691"/>
      <c r="O88" s="691"/>
      <c r="P88" s="691"/>
      <c r="Q88" s="691"/>
      <c r="R88" s="691"/>
      <c r="S88" s="691"/>
      <c r="T88" s="691"/>
      <c r="U88" s="691"/>
      <c r="V88" s="691"/>
      <c r="W88" s="691"/>
      <c r="X88" s="691"/>
      <c r="Y88" s="691"/>
      <c r="Z88" s="691"/>
      <c r="AA88" s="691"/>
      <c r="AB88" s="691"/>
      <c r="AC88" s="691"/>
      <c r="AD88" s="691"/>
      <c r="AE88" s="691"/>
      <c r="AF88" s="691"/>
      <c r="AG88" s="691"/>
      <c r="AH88" s="691"/>
      <c r="AI88" s="691"/>
      <c r="AJ88" s="691"/>
      <c r="AK88" s="691"/>
      <c r="AL88" s="691"/>
      <c r="AM88" s="691"/>
      <c r="AN88" s="691"/>
      <c r="AO88" s="692"/>
      <c r="AP88" s="629"/>
      <c r="AQ88" s="693"/>
      <c r="AR88" s="694"/>
      <c r="AS88" s="694"/>
      <c r="AT88" s="694"/>
      <c r="AU88" s="694"/>
      <c r="AV88" s="694"/>
      <c r="AW88" s="694"/>
      <c r="AX88" s="694"/>
      <c r="AY88" s="694"/>
      <c r="AZ88" s="694"/>
      <c r="BA88" s="694"/>
      <c r="BB88" s="694"/>
      <c r="BC88" s="694"/>
      <c r="BD88" s="694"/>
      <c r="BE88" s="694"/>
      <c r="BF88" s="694"/>
      <c r="BG88" s="694"/>
      <c r="BH88" s="694"/>
      <c r="BI88" s="694"/>
      <c r="BJ88" s="694"/>
      <c r="BK88" s="694"/>
      <c r="BL88" s="694"/>
      <c r="BM88" s="694"/>
      <c r="BN88" s="694"/>
      <c r="BO88" s="694"/>
      <c r="BP88" s="694"/>
      <c r="BQ88" s="694"/>
      <c r="BR88" s="694"/>
      <c r="BS88" s="694"/>
      <c r="BT88" s="695"/>
    </row>
    <row r="89" spans="2:73">
      <c r="B89" s="686"/>
      <c r="C89" s="686"/>
      <c r="D89" s="686"/>
      <c r="E89" s="686"/>
      <c r="F89" s="686"/>
      <c r="G89" s="686"/>
      <c r="H89" s="686"/>
      <c r="I89" s="640"/>
      <c r="J89" s="640"/>
      <c r="K89" s="629"/>
      <c r="L89" s="690"/>
      <c r="M89" s="691"/>
      <c r="N89" s="691"/>
      <c r="O89" s="691"/>
      <c r="P89" s="691"/>
      <c r="Q89" s="691"/>
      <c r="R89" s="691"/>
      <c r="S89" s="691"/>
      <c r="T89" s="691"/>
      <c r="U89" s="691"/>
      <c r="V89" s="691"/>
      <c r="W89" s="691"/>
      <c r="X89" s="691"/>
      <c r="Y89" s="691"/>
      <c r="Z89" s="691"/>
      <c r="AA89" s="691"/>
      <c r="AB89" s="691"/>
      <c r="AC89" s="691"/>
      <c r="AD89" s="691"/>
      <c r="AE89" s="691"/>
      <c r="AF89" s="691"/>
      <c r="AG89" s="691"/>
      <c r="AH89" s="691"/>
      <c r="AI89" s="691"/>
      <c r="AJ89" s="691"/>
      <c r="AK89" s="691"/>
      <c r="AL89" s="691"/>
      <c r="AM89" s="691"/>
      <c r="AN89" s="691"/>
      <c r="AO89" s="692"/>
      <c r="AP89" s="629"/>
      <c r="AQ89" s="687"/>
      <c r="AR89" s="688"/>
      <c r="AS89" s="688"/>
      <c r="AT89" s="688"/>
      <c r="AU89" s="688"/>
      <c r="AV89" s="688"/>
      <c r="AW89" s="688"/>
      <c r="AX89" s="688"/>
      <c r="AY89" s="688"/>
      <c r="AZ89" s="688"/>
      <c r="BA89" s="688"/>
      <c r="BB89" s="688"/>
      <c r="BC89" s="688"/>
      <c r="BD89" s="688"/>
      <c r="BE89" s="688"/>
      <c r="BF89" s="688"/>
      <c r="BG89" s="688"/>
      <c r="BH89" s="688"/>
      <c r="BI89" s="688"/>
      <c r="BJ89" s="688"/>
      <c r="BK89" s="688"/>
      <c r="BL89" s="688"/>
      <c r="BM89" s="688"/>
      <c r="BN89" s="688"/>
      <c r="BO89" s="688"/>
      <c r="BP89" s="688"/>
      <c r="BQ89" s="688"/>
      <c r="BR89" s="688"/>
      <c r="BS89" s="688"/>
      <c r="BT89" s="689"/>
    </row>
    <row r="90" spans="2:73">
      <c r="B90" s="686"/>
      <c r="C90" s="686"/>
      <c r="D90" s="686"/>
      <c r="E90" s="686"/>
      <c r="F90" s="686"/>
      <c r="G90" s="686"/>
      <c r="H90" s="686"/>
      <c r="I90" s="640"/>
      <c r="J90" s="640"/>
      <c r="K90" s="629"/>
      <c r="L90" s="690"/>
      <c r="M90" s="691"/>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1"/>
      <c r="AK90" s="691"/>
      <c r="AL90" s="691"/>
      <c r="AM90" s="691"/>
      <c r="AN90" s="691"/>
      <c r="AO90" s="692"/>
      <c r="AP90" s="629"/>
      <c r="AQ90" s="690"/>
      <c r="AR90" s="691"/>
      <c r="AS90" s="691"/>
      <c r="AT90" s="691"/>
      <c r="AU90" s="691"/>
      <c r="AV90" s="691"/>
      <c r="AW90" s="691"/>
      <c r="AX90" s="691"/>
      <c r="AY90" s="691"/>
      <c r="AZ90" s="691"/>
      <c r="BA90" s="691"/>
      <c r="BB90" s="691"/>
      <c r="BC90" s="691"/>
      <c r="BD90" s="691"/>
      <c r="BE90" s="691"/>
      <c r="BF90" s="691"/>
      <c r="BG90" s="691"/>
      <c r="BH90" s="691"/>
      <c r="BI90" s="691"/>
      <c r="BJ90" s="691"/>
      <c r="BK90" s="691"/>
      <c r="BL90" s="691"/>
      <c r="BM90" s="691"/>
      <c r="BN90" s="691"/>
      <c r="BO90" s="691"/>
      <c r="BP90" s="691"/>
      <c r="BQ90" s="691"/>
      <c r="BR90" s="691"/>
      <c r="BS90" s="691"/>
      <c r="BT90" s="692"/>
    </row>
    <row r="91" spans="2:73">
      <c r="B91" s="686"/>
      <c r="C91" s="686"/>
      <c r="D91" s="686"/>
      <c r="E91" s="686"/>
      <c r="F91" s="686"/>
      <c r="G91" s="686"/>
      <c r="H91" s="686"/>
      <c r="I91" s="640"/>
      <c r="J91" s="640"/>
      <c r="K91" s="629"/>
      <c r="L91" s="690"/>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1"/>
      <c r="AM91" s="691"/>
      <c r="AN91" s="691"/>
      <c r="AO91" s="692"/>
      <c r="AP91" s="629"/>
      <c r="AQ91" s="690"/>
      <c r="AR91" s="691"/>
      <c r="AS91" s="691"/>
      <c r="AT91" s="691"/>
      <c r="AU91" s="691"/>
      <c r="AV91" s="691"/>
      <c r="AW91" s="691"/>
      <c r="AX91" s="691"/>
      <c r="AY91" s="691"/>
      <c r="AZ91" s="691"/>
      <c r="BA91" s="691"/>
      <c r="BB91" s="691"/>
      <c r="BC91" s="691"/>
      <c r="BD91" s="691"/>
      <c r="BE91" s="691"/>
      <c r="BF91" s="691"/>
      <c r="BG91" s="691"/>
      <c r="BH91" s="691"/>
      <c r="BI91" s="691"/>
      <c r="BJ91" s="691"/>
      <c r="BK91" s="691"/>
      <c r="BL91" s="691"/>
      <c r="BM91" s="691"/>
      <c r="BN91" s="691"/>
      <c r="BO91" s="691"/>
      <c r="BP91" s="691"/>
      <c r="BQ91" s="691"/>
      <c r="BR91" s="691"/>
      <c r="BS91" s="691"/>
      <c r="BT91" s="692"/>
    </row>
    <row r="92" spans="2:73">
      <c r="B92" s="686"/>
      <c r="C92" s="686"/>
      <c r="D92" s="686"/>
      <c r="E92" s="686"/>
      <c r="F92" s="686"/>
      <c r="G92" s="686"/>
      <c r="H92" s="686"/>
      <c r="I92" s="640"/>
      <c r="J92" s="640"/>
      <c r="K92" s="629"/>
      <c r="L92" s="690"/>
      <c r="M92" s="691"/>
      <c r="N92" s="691"/>
      <c r="O92" s="691"/>
      <c r="P92" s="691"/>
      <c r="Q92" s="691"/>
      <c r="R92" s="691"/>
      <c r="S92" s="691"/>
      <c r="T92" s="691"/>
      <c r="U92" s="691"/>
      <c r="V92" s="691"/>
      <c r="W92" s="691"/>
      <c r="X92" s="691"/>
      <c r="Y92" s="691"/>
      <c r="Z92" s="691"/>
      <c r="AA92" s="691"/>
      <c r="AB92" s="691"/>
      <c r="AC92" s="691"/>
      <c r="AD92" s="691"/>
      <c r="AE92" s="691"/>
      <c r="AF92" s="691"/>
      <c r="AG92" s="691"/>
      <c r="AH92" s="691"/>
      <c r="AI92" s="691"/>
      <c r="AJ92" s="691"/>
      <c r="AK92" s="691"/>
      <c r="AL92" s="691"/>
      <c r="AM92" s="691"/>
      <c r="AN92" s="691"/>
      <c r="AO92" s="692"/>
      <c r="AP92" s="629"/>
      <c r="AQ92" s="690"/>
      <c r="AR92" s="691"/>
      <c r="AS92" s="691"/>
      <c r="AT92" s="691"/>
      <c r="AU92" s="691"/>
      <c r="AV92" s="691"/>
      <c r="AW92" s="691"/>
      <c r="AX92" s="691"/>
      <c r="AY92" s="691"/>
      <c r="AZ92" s="691"/>
      <c r="BA92" s="691"/>
      <c r="BB92" s="691"/>
      <c r="BC92" s="691"/>
      <c r="BD92" s="691"/>
      <c r="BE92" s="691"/>
      <c r="BF92" s="691"/>
      <c r="BG92" s="691"/>
      <c r="BH92" s="691"/>
      <c r="BI92" s="691"/>
      <c r="BJ92" s="691"/>
      <c r="BK92" s="691"/>
      <c r="BL92" s="691"/>
      <c r="BM92" s="691"/>
      <c r="BN92" s="691"/>
      <c r="BO92" s="691"/>
      <c r="BP92" s="691"/>
      <c r="BQ92" s="691"/>
      <c r="BR92" s="691"/>
      <c r="BS92" s="691"/>
      <c r="BT92" s="692"/>
    </row>
    <row r="93" spans="2:73">
      <c r="B93" s="686"/>
      <c r="C93" s="686"/>
      <c r="D93" s="686"/>
      <c r="E93" s="686"/>
      <c r="F93" s="686"/>
      <c r="G93" s="686"/>
      <c r="H93" s="686"/>
      <c r="I93" s="640"/>
      <c r="J93" s="640"/>
      <c r="K93" s="629"/>
      <c r="L93" s="690"/>
      <c r="M93" s="691"/>
      <c r="N93" s="691"/>
      <c r="O93" s="691"/>
      <c r="P93" s="691"/>
      <c r="Q93" s="691"/>
      <c r="R93" s="691"/>
      <c r="S93" s="691"/>
      <c r="T93" s="691"/>
      <c r="U93" s="691"/>
      <c r="V93" s="691"/>
      <c r="W93" s="691"/>
      <c r="X93" s="691"/>
      <c r="Y93" s="691"/>
      <c r="Z93" s="691"/>
      <c r="AA93" s="691"/>
      <c r="AB93" s="691"/>
      <c r="AC93" s="691"/>
      <c r="AD93" s="691"/>
      <c r="AE93" s="691"/>
      <c r="AF93" s="691"/>
      <c r="AG93" s="691"/>
      <c r="AH93" s="691"/>
      <c r="AI93" s="691"/>
      <c r="AJ93" s="691"/>
      <c r="AK93" s="691"/>
      <c r="AL93" s="691"/>
      <c r="AM93" s="691"/>
      <c r="AN93" s="691"/>
      <c r="AO93" s="692"/>
      <c r="AP93" s="629"/>
      <c r="AQ93" s="690"/>
      <c r="AR93" s="691"/>
      <c r="AS93" s="691"/>
      <c r="AT93" s="691"/>
      <c r="AU93" s="691"/>
      <c r="AV93" s="691"/>
      <c r="AW93" s="691"/>
      <c r="AX93" s="691"/>
      <c r="AY93" s="691"/>
      <c r="AZ93" s="691"/>
      <c r="BA93" s="691"/>
      <c r="BB93" s="691"/>
      <c r="BC93" s="691"/>
      <c r="BD93" s="691"/>
      <c r="BE93" s="691"/>
      <c r="BF93" s="691"/>
      <c r="BG93" s="691"/>
      <c r="BH93" s="691"/>
      <c r="BI93" s="691"/>
      <c r="BJ93" s="691"/>
      <c r="BK93" s="691"/>
      <c r="BL93" s="691"/>
      <c r="BM93" s="691"/>
      <c r="BN93" s="691"/>
      <c r="BO93" s="691"/>
      <c r="BP93" s="691"/>
      <c r="BQ93" s="691"/>
      <c r="BR93" s="691"/>
      <c r="BS93" s="691"/>
      <c r="BT93" s="692"/>
    </row>
    <row r="94" spans="2:73">
      <c r="B94" s="686"/>
      <c r="C94" s="686"/>
      <c r="D94" s="686"/>
      <c r="E94" s="686"/>
      <c r="F94" s="686"/>
      <c r="G94" s="686"/>
      <c r="H94" s="686"/>
      <c r="I94" s="640"/>
      <c r="J94" s="640"/>
      <c r="K94" s="629"/>
      <c r="L94" s="690"/>
      <c r="M94" s="691"/>
      <c r="N94" s="691"/>
      <c r="O94" s="691"/>
      <c r="P94" s="691"/>
      <c r="Q94" s="691"/>
      <c r="R94" s="691"/>
      <c r="S94" s="691"/>
      <c r="T94" s="691"/>
      <c r="U94" s="691"/>
      <c r="V94" s="691"/>
      <c r="W94" s="691"/>
      <c r="X94" s="691"/>
      <c r="Y94" s="691"/>
      <c r="Z94" s="691"/>
      <c r="AA94" s="691"/>
      <c r="AB94" s="691"/>
      <c r="AC94" s="691"/>
      <c r="AD94" s="691"/>
      <c r="AE94" s="691"/>
      <c r="AF94" s="691"/>
      <c r="AG94" s="691"/>
      <c r="AH94" s="691"/>
      <c r="AI94" s="691"/>
      <c r="AJ94" s="691"/>
      <c r="AK94" s="691"/>
      <c r="AL94" s="691"/>
      <c r="AM94" s="691"/>
      <c r="AN94" s="691"/>
      <c r="AO94" s="692"/>
      <c r="AP94" s="629"/>
      <c r="AQ94" s="690"/>
      <c r="AR94" s="691"/>
      <c r="AS94" s="691"/>
      <c r="AT94" s="691"/>
      <c r="AU94" s="691"/>
      <c r="AV94" s="691"/>
      <c r="AW94" s="691"/>
      <c r="AX94" s="691"/>
      <c r="AY94" s="691"/>
      <c r="AZ94" s="691"/>
      <c r="BA94" s="691"/>
      <c r="BB94" s="691"/>
      <c r="BC94" s="691"/>
      <c r="BD94" s="691"/>
      <c r="BE94" s="691"/>
      <c r="BF94" s="691"/>
      <c r="BG94" s="691"/>
      <c r="BH94" s="691"/>
      <c r="BI94" s="691"/>
      <c r="BJ94" s="691"/>
      <c r="BK94" s="691"/>
      <c r="BL94" s="691"/>
      <c r="BM94" s="691"/>
      <c r="BN94" s="691"/>
      <c r="BO94" s="691"/>
      <c r="BP94" s="691"/>
      <c r="BQ94" s="691"/>
      <c r="BR94" s="691"/>
      <c r="BS94" s="691"/>
      <c r="BT94" s="692"/>
    </row>
    <row r="95" spans="2:73">
      <c r="B95" s="686"/>
      <c r="C95" s="686"/>
      <c r="D95" s="686"/>
      <c r="E95" s="686"/>
      <c r="F95" s="686"/>
      <c r="G95" s="686"/>
      <c r="H95" s="686"/>
      <c r="I95" s="640"/>
      <c r="J95" s="640"/>
      <c r="K95" s="629"/>
      <c r="L95" s="690"/>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1"/>
      <c r="AM95" s="691"/>
      <c r="AN95" s="691"/>
      <c r="AO95" s="692"/>
      <c r="AP95" s="629"/>
      <c r="AQ95" s="690"/>
      <c r="AR95" s="691"/>
      <c r="AS95" s="691"/>
      <c r="AT95" s="691"/>
      <c r="AU95" s="691"/>
      <c r="AV95" s="691"/>
      <c r="AW95" s="691"/>
      <c r="AX95" s="691"/>
      <c r="AY95" s="691"/>
      <c r="AZ95" s="691"/>
      <c r="BA95" s="691"/>
      <c r="BB95" s="691"/>
      <c r="BC95" s="691"/>
      <c r="BD95" s="691"/>
      <c r="BE95" s="691"/>
      <c r="BF95" s="691"/>
      <c r="BG95" s="691"/>
      <c r="BH95" s="691"/>
      <c r="BI95" s="691"/>
      <c r="BJ95" s="691"/>
      <c r="BK95" s="691"/>
      <c r="BL95" s="691"/>
      <c r="BM95" s="691"/>
      <c r="BN95" s="691"/>
      <c r="BO95" s="691"/>
      <c r="BP95" s="691"/>
      <c r="BQ95" s="691"/>
      <c r="BR95" s="691"/>
      <c r="BS95" s="691"/>
      <c r="BT95" s="692"/>
    </row>
    <row r="96" spans="2:73">
      <c r="B96" s="686"/>
      <c r="C96" s="686"/>
      <c r="D96" s="686"/>
      <c r="E96" s="686"/>
      <c r="F96" s="686"/>
      <c r="G96" s="686"/>
      <c r="H96" s="686"/>
      <c r="I96" s="640"/>
      <c r="J96" s="640"/>
      <c r="K96" s="629"/>
      <c r="L96" s="690"/>
      <c r="M96" s="691"/>
      <c r="N96" s="691"/>
      <c r="O96" s="691"/>
      <c r="P96" s="691"/>
      <c r="Q96" s="691"/>
      <c r="R96" s="691"/>
      <c r="S96" s="691"/>
      <c r="T96" s="691"/>
      <c r="U96" s="691"/>
      <c r="V96" s="691"/>
      <c r="W96" s="691"/>
      <c r="X96" s="691"/>
      <c r="Y96" s="691"/>
      <c r="Z96" s="691"/>
      <c r="AA96" s="691"/>
      <c r="AB96" s="691"/>
      <c r="AC96" s="691"/>
      <c r="AD96" s="691"/>
      <c r="AE96" s="691"/>
      <c r="AF96" s="691"/>
      <c r="AG96" s="691"/>
      <c r="AH96" s="691"/>
      <c r="AI96" s="691"/>
      <c r="AJ96" s="691"/>
      <c r="AK96" s="691"/>
      <c r="AL96" s="691"/>
      <c r="AM96" s="691"/>
      <c r="AN96" s="691"/>
      <c r="AO96" s="692"/>
      <c r="AP96" s="629"/>
      <c r="AQ96" s="690"/>
      <c r="AR96" s="691"/>
      <c r="AS96" s="691"/>
      <c r="AT96" s="691"/>
      <c r="AU96" s="691"/>
      <c r="AV96" s="691"/>
      <c r="AW96" s="691"/>
      <c r="AX96" s="691"/>
      <c r="AY96" s="691"/>
      <c r="AZ96" s="691"/>
      <c r="BA96" s="691"/>
      <c r="BB96" s="691"/>
      <c r="BC96" s="691"/>
      <c r="BD96" s="691"/>
      <c r="BE96" s="691"/>
      <c r="BF96" s="691"/>
      <c r="BG96" s="691"/>
      <c r="BH96" s="691"/>
      <c r="BI96" s="691"/>
      <c r="BJ96" s="691"/>
      <c r="BK96" s="691"/>
      <c r="BL96" s="691"/>
      <c r="BM96" s="691"/>
      <c r="BN96" s="691"/>
      <c r="BO96" s="691"/>
      <c r="BP96" s="691"/>
      <c r="BQ96" s="691"/>
      <c r="BR96" s="691"/>
      <c r="BS96" s="691"/>
      <c r="BT96" s="692"/>
    </row>
    <row r="97" spans="2:73">
      <c r="B97" s="686"/>
      <c r="C97" s="686"/>
      <c r="D97" s="686"/>
      <c r="E97" s="686"/>
      <c r="F97" s="686"/>
      <c r="G97" s="686"/>
      <c r="H97" s="686"/>
      <c r="I97" s="640"/>
      <c r="J97" s="640"/>
      <c r="K97" s="629"/>
      <c r="L97" s="690"/>
      <c r="M97" s="691"/>
      <c r="N97" s="691"/>
      <c r="O97" s="691"/>
      <c r="P97" s="691"/>
      <c r="Q97" s="691"/>
      <c r="R97" s="691"/>
      <c r="S97" s="691"/>
      <c r="T97" s="691"/>
      <c r="U97" s="691"/>
      <c r="V97" s="691"/>
      <c r="W97" s="691"/>
      <c r="X97" s="691"/>
      <c r="Y97" s="691"/>
      <c r="Z97" s="691"/>
      <c r="AA97" s="691"/>
      <c r="AB97" s="691"/>
      <c r="AC97" s="691"/>
      <c r="AD97" s="691"/>
      <c r="AE97" s="691"/>
      <c r="AF97" s="691"/>
      <c r="AG97" s="691"/>
      <c r="AH97" s="691"/>
      <c r="AI97" s="691"/>
      <c r="AJ97" s="691"/>
      <c r="AK97" s="691"/>
      <c r="AL97" s="691"/>
      <c r="AM97" s="691"/>
      <c r="AN97" s="691"/>
      <c r="AO97" s="692"/>
      <c r="AP97" s="629"/>
      <c r="AQ97" s="690"/>
      <c r="AR97" s="691"/>
      <c r="AS97" s="691"/>
      <c r="AT97" s="691"/>
      <c r="AU97" s="691"/>
      <c r="AV97" s="691"/>
      <c r="AW97" s="691"/>
      <c r="AX97" s="691"/>
      <c r="AY97" s="691"/>
      <c r="AZ97" s="691"/>
      <c r="BA97" s="691"/>
      <c r="BB97" s="691"/>
      <c r="BC97" s="691"/>
      <c r="BD97" s="691"/>
      <c r="BE97" s="691"/>
      <c r="BF97" s="691"/>
      <c r="BG97" s="691"/>
      <c r="BH97" s="691"/>
      <c r="BI97" s="691"/>
      <c r="BJ97" s="691"/>
      <c r="BK97" s="691"/>
      <c r="BL97" s="691"/>
      <c r="BM97" s="691"/>
      <c r="BN97" s="691"/>
      <c r="BO97" s="691"/>
      <c r="BP97" s="691"/>
      <c r="BQ97" s="691"/>
      <c r="BR97" s="691"/>
      <c r="BS97" s="691"/>
      <c r="BT97" s="692"/>
    </row>
    <row r="98" spans="2:73" ht="15.75">
      <c r="B98" s="686"/>
      <c r="C98" s="686"/>
      <c r="D98" s="686"/>
      <c r="E98" s="686"/>
      <c r="F98" s="686"/>
      <c r="G98" s="686"/>
      <c r="H98" s="686"/>
      <c r="I98" s="640"/>
      <c r="J98" s="640"/>
      <c r="K98" s="629"/>
      <c r="L98" s="690"/>
      <c r="M98" s="691"/>
      <c r="N98" s="691"/>
      <c r="O98" s="691"/>
      <c r="P98" s="691"/>
      <c r="Q98" s="691"/>
      <c r="R98" s="691"/>
      <c r="S98" s="691"/>
      <c r="T98" s="691"/>
      <c r="U98" s="691"/>
      <c r="V98" s="691"/>
      <c r="W98" s="691"/>
      <c r="X98" s="691"/>
      <c r="Y98" s="691"/>
      <c r="Z98" s="691"/>
      <c r="AA98" s="691"/>
      <c r="AB98" s="691"/>
      <c r="AC98" s="691"/>
      <c r="AD98" s="691"/>
      <c r="AE98" s="691"/>
      <c r="AF98" s="691"/>
      <c r="AG98" s="691"/>
      <c r="AH98" s="691"/>
      <c r="AI98" s="691"/>
      <c r="AJ98" s="691"/>
      <c r="AK98" s="691"/>
      <c r="AL98" s="691"/>
      <c r="AM98" s="691"/>
      <c r="AN98" s="691"/>
      <c r="AO98" s="692"/>
      <c r="AP98" s="629"/>
      <c r="AQ98" s="690"/>
      <c r="AR98" s="691"/>
      <c r="AS98" s="691"/>
      <c r="AT98" s="691"/>
      <c r="AU98" s="691"/>
      <c r="AV98" s="691"/>
      <c r="AW98" s="691"/>
      <c r="AX98" s="691"/>
      <c r="AY98" s="691"/>
      <c r="AZ98" s="691"/>
      <c r="BA98" s="691"/>
      <c r="BB98" s="691"/>
      <c r="BC98" s="691"/>
      <c r="BD98" s="691"/>
      <c r="BE98" s="691"/>
      <c r="BF98" s="691"/>
      <c r="BG98" s="691"/>
      <c r="BH98" s="691"/>
      <c r="BI98" s="691"/>
      <c r="BJ98" s="691"/>
      <c r="BK98" s="691"/>
      <c r="BL98" s="691"/>
      <c r="BM98" s="691"/>
      <c r="BN98" s="691"/>
      <c r="BO98" s="691"/>
      <c r="BP98" s="691"/>
      <c r="BQ98" s="691"/>
      <c r="BR98" s="691"/>
      <c r="BS98" s="691"/>
      <c r="BT98" s="692"/>
      <c r="BU98" s="163"/>
    </row>
    <row r="99" spans="2:73" ht="15.75">
      <c r="B99" s="686"/>
      <c r="C99" s="686"/>
      <c r="D99" s="686"/>
      <c r="E99" s="686"/>
      <c r="F99" s="686"/>
      <c r="G99" s="686"/>
      <c r="H99" s="686"/>
      <c r="I99" s="640"/>
      <c r="J99" s="640"/>
      <c r="K99" s="629"/>
      <c r="L99" s="690"/>
      <c r="M99" s="691"/>
      <c r="N99" s="691"/>
      <c r="O99" s="691"/>
      <c r="P99" s="691"/>
      <c r="Q99" s="691"/>
      <c r="R99" s="691"/>
      <c r="S99" s="691"/>
      <c r="T99" s="691"/>
      <c r="U99" s="691"/>
      <c r="V99" s="691"/>
      <c r="W99" s="691"/>
      <c r="X99" s="691"/>
      <c r="Y99" s="691"/>
      <c r="Z99" s="691"/>
      <c r="AA99" s="691"/>
      <c r="AB99" s="691"/>
      <c r="AC99" s="691"/>
      <c r="AD99" s="691"/>
      <c r="AE99" s="691"/>
      <c r="AF99" s="691"/>
      <c r="AG99" s="691"/>
      <c r="AH99" s="691"/>
      <c r="AI99" s="691"/>
      <c r="AJ99" s="691"/>
      <c r="AK99" s="691"/>
      <c r="AL99" s="691"/>
      <c r="AM99" s="691"/>
      <c r="AN99" s="691"/>
      <c r="AO99" s="692"/>
      <c r="AP99" s="629"/>
      <c r="AQ99" s="690"/>
      <c r="AR99" s="691"/>
      <c r="AS99" s="691"/>
      <c r="AT99" s="691"/>
      <c r="AU99" s="691"/>
      <c r="AV99" s="691"/>
      <c r="AW99" s="691"/>
      <c r="AX99" s="691"/>
      <c r="AY99" s="691"/>
      <c r="AZ99" s="691"/>
      <c r="BA99" s="691"/>
      <c r="BB99" s="691"/>
      <c r="BC99" s="691"/>
      <c r="BD99" s="691"/>
      <c r="BE99" s="691"/>
      <c r="BF99" s="691"/>
      <c r="BG99" s="691"/>
      <c r="BH99" s="691"/>
      <c r="BI99" s="691"/>
      <c r="BJ99" s="691"/>
      <c r="BK99" s="691"/>
      <c r="BL99" s="691"/>
      <c r="BM99" s="691"/>
      <c r="BN99" s="691"/>
      <c r="BO99" s="691"/>
      <c r="BP99" s="691"/>
      <c r="BQ99" s="691"/>
      <c r="BR99" s="691"/>
      <c r="BS99" s="691"/>
      <c r="BT99" s="692"/>
      <c r="BU99" s="163"/>
    </row>
    <row r="100" spans="2:73" ht="15.75">
      <c r="B100" s="686"/>
      <c r="C100" s="686"/>
      <c r="D100" s="686"/>
      <c r="E100" s="686"/>
      <c r="F100" s="686"/>
      <c r="G100" s="686"/>
      <c r="H100" s="686"/>
      <c r="I100" s="640"/>
      <c r="J100" s="640"/>
      <c r="K100" s="629"/>
      <c r="L100" s="690"/>
      <c r="M100" s="691"/>
      <c r="N100" s="691"/>
      <c r="O100" s="691"/>
      <c r="P100" s="691"/>
      <c r="Q100" s="691"/>
      <c r="R100" s="691"/>
      <c r="S100" s="691"/>
      <c r="T100" s="691"/>
      <c r="U100" s="691"/>
      <c r="V100" s="691"/>
      <c r="W100" s="691"/>
      <c r="X100" s="691"/>
      <c r="Y100" s="691"/>
      <c r="Z100" s="691"/>
      <c r="AA100" s="691"/>
      <c r="AB100" s="691"/>
      <c r="AC100" s="691"/>
      <c r="AD100" s="691"/>
      <c r="AE100" s="691"/>
      <c r="AF100" s="691"/>
      <c r="AG100" s="691"/>
      <c r="AH100" s="691"/>
      <c r="AI100" s="691"/>
      <c r="AJ100" s="691"/>
      <c r="AK100" s="691"/>
      <c r="AL100" s="691"/>
      <c r="AM100" s="691"/>
      <c r="AN100" s="691"/>
      <c r="AO100" s="692"/>
      <c r="AP100" s="629"/>
      <c r="AQ100" s="690"/>
      <c r="AR100" s="691"/>
      <c r="AS100" s="691"/>
      <c r="AT100" s="691"/>
      <c r="AU100" s="691"/>
      <c r="AV100" s="691"/>
      <c r="AW100" s="691"/>
      <c r="AX100" s="691"/>
      <c r="AY100" s="691"/>
      <c r="AZ100" s="691"/>
      <c r="BA100" s="691"/>
      <c r="BB100" s="691"/>
      <c r="BC100" s="691"/>
      <c r="BD100" s="691"/>
      <c r="BE100" s="691"/>
      <c r="BF100" s="691"/>
      <c r="BG100" s="691"/>
      <c r="BH100" s="691"/>
      <c r="BI100" s="691"/>
      <c r="BJ100" s="691"/>
      <c r="BK100" s="691"/>
      <c r="BL100" s="691"/>
      <c r="BM100" s="691"/>
      <c r="BN100" s="691"/>
      <c r="BO100" s="691"/>
      <c r="BP100" s="691"/>
      <c r="BQ100" s="691"/>
      <c r="BR100" s="691"/>
      <c r="BS100" s="691"/>
      <c r="BT100" s="692"/>
      <c r="BU100" s="163"/>
    </row>
    <row r="101" spans="2:73">
      <c r="B101" s="686"/>
      <c r="C101" s="686"/>
      <c r="D101" s="686"/>
      <c r="E101" s="686"/>
      <c r="F101" s="686"/>
      <c r="G101" s="686"/>
      <c r="H101" s="686"/>
      <c r="I101" s="640"/>
      <c r="J101" s="640"/>
      <c r="K101" s="629"/>
      <c r="L101" s="690"/>
      <c r="M101" s="691"/>
      <c r="N101" s="691"/>
      <c r="O101" s="691"/>
      <c r="P101" s="691"/>
      <c r="Q101" s="691"/>
      <c r="R101" s="691"/>
      <c r="S101" s="691"/>
      <c r="T101" s="691"/>
      <c r="U101" s="691"/>
      <c r="V101" s="691"/>
      <c r="W101" s="691"/>
      <c r="X101" s="691"/>
      <c r="Y101" s="691"/>
      <c r="Z101" s="691"/>
      <c r="AA101" s="691"/>
      <c r="AB101" s="691"/>
      <c r="AC101" s="691"/>
      <c r="AD101" s="691"/>
      <c r="AE101" s="691"/>
      <c r="AF101" s="691"/>
      <c r="AG101" s="691"/>
      <c r="AH101" s="691"/>
      <c r="AI101" s="691"/>
      <c r="AJ101" s="691"/>
      <c r="AK101" s="691"/>
      <c r="AL101" s="691"/>
      <c r="AM101" s="691"/>
      <c r="AN101" s="691"/>
      <c r="AO101" s="692"/>
      <c r="AP101" s="629"/>
      <c r="AQ101" s="690"/>
      <c r="AR101" s="691"/>
      <c r="AS101" s="691"/>
      <c r="AT101" s="691"/>
      <c r="AU101" s="691"/>
      <c r="AV101" s="691"/>
      <c r="AW101" s="691"/>
      <c r="AX101" s="691"/>
      <c r="AY101" s="691"/>
      <c r="AZ101" s="691"/>
      <c r="BA101" s="691"/>
      <c r="BB101" s="691"/>
      <c r="BC101" s="691"/>
      <c r="BD101" s="691"/>
      <c r="BE101" s="691"/>
      <c r="BF101" s="691"/>
      <c r="BG101" s="691"/>
      <c r="BH101" s="691"/>
      <c r="BI101" s="691"/>
      <c r="BJ101" s="691"/>
      <c r="BK101" s="691"/>
      <c r="BL101" s="691"/>
      <c r="BM101" s="691"/>
      <c r="BN101" s="691"/>
      <c r="BO101" s="691"/>
      <c r="BP101" s="691"/>
      <c r="BQ101" s="691"/>
      <c r="BR101" s="691"/>
      <c r="BS101" s="691"/>
      <c r="BT101" s="692"/>
    </row>
    <row r="102" spans="2:73" ht="15.75">
      <c r="B102" s="686"/>
      <c r="C102" s="686"/>
      <c r="D102" s="686"/>
      <c r="E102" s="686"/>
      <c r="F102" s="686"/>
      <c r="G102" s="686"/>
      <c r="H102" s="686"/>
      <c r="I102" s="640"/>
      <c r="J102" s="640"/>
      <c r="K102" s="629"/>
      <c r="L102" s="690"/>
      <c r="M102" s="691"/>
      <c r="N102" s="691"/>
      <c r="O102" s="691"/>
      <c r="P102" s="691"/>
      <c r="Q102" s="691"/>
      <c r="R102" s="691"/>
      <c r="S102" s="691"/>
      <c r="T102" s="691"/>
      <c r="U102" s="691"/>
      <c r="V102" s="691"/>
      <c r="W102" s="691"/>
      <c r="X102" s="691"/>
      <c r="Y102" s="691"/>
      <c r="Z102" s="691"/>
      <c r="AA102" s="691"/>
      <c r="AB102" s="691"/>
      <c r="AC102" s="691"/>
      <c r="AD102" s="691"/>
      <c r="AE102" s="691"/>
      <c r="AF102" s="691"/>
      <c r="AG102" s="691"/>
      <c r="AH102" s="691"/>
      <c r="AI102" s="691"/>
      <c r="AJ102" s="691"/>
      <c r="AK102" s="691"/>
      <c r="AL102" s="691"/>
      <c r="AM102" s="691"/>
      <c r="AN102" s="691"/>
      <c r="AO102" s="692"/>
      <c r="AP102" s="629"/>
      <c r="AQ102" s="690"/>
      <c r="AR102" s="691"/>
      <c r="AS102" s="691"/>
      <c r="AT102" s="691"/>
      <c r="AU102" s="691"/>
      <c r="AV102" s="691"/>
      <c r="AW102" s="691"/>
      <c r="AX102" s="691"/>
      <c r="AY102" s="691"/>
      <c r="AZ102" s="691"/>
      <c r="BA102" s="691"/>
      <c r="BB102" s="691"/>
      <c r="BC102" s="691"/>
      <c r="BD102" s="691"/>
      <c r="BE102" s="691"/>
      <c r="BF102" s="691"/>
      <c r="BG102" s="691"/>
      <c r="BH102" s="691"/>
      <c r="BI102" s="691"/>
      <c r="BJ102" s="691"/>
      <c r="BK102" s="691"/>
      <c r="BL102" s="691"/>
      <c r="BM102" s="691"/>
      <c r="BN102" s="691"/>
      <c r="BO102" s="691"/>
      <c r="BP102" s="691"/>
      <c r="BQ102" s="691"/>
      <c r="BR102" s="691"/>
      <c r="BS102" s="691"/>
      <c r="BT102" s="692"/>
      <c r="BU102" s="163"/>
    </row>
    <row r="103" spans="2:73" ht="15.75">
      <c r="B103" s="686"/>
      <c r="C103" s="686"/>
      <c r="D103" s="686"/>
      <c r="E103" s="686"/>
      <c r="F103" s="686"/>
      <c r="G103" s="686"/>
      <c r="H103" s="686"/>
      <c r="I103" s="640"/>
      <c r="J103" s="640"/>
      <c r="K103" s="629"/>
      <c r="L103" s="690"/>
      <c r="M103" s="691"/>
      <c r="N103" s="691"/>
      <c r="O103" s="691"/>
      <c r="P103" s="691"/>
      <c r="Q103" s="691"/>
      <c r="R103" s="691"/>
      <c r="S103" s="691"/>
      <c r="T103" s="691"/>
      <c r="U103" s="691"/>
      <c r="V103" s="691"/>
      <c r="W103" s="691"/>
      <c r="X103" s="691"/>
      <c r="Y103" s="691"/>
      <c r="Z103" s="691"/>
      <c r="AA103" s="691"/>
      <c r="AB103" s="691"/>
      <c r="AC103" s="691"/>
      <c r="AD103" s="691"/>
      <c r="AE103" s="691"/>
      <c r="AF103" s="691"/>
      <c r="AG103" s="691"/>
      <c r="AH103" s="691"/>
      <c r="AI103" s="691"/>
      <c r="AJ103" s="691"/>
      <c r="AK103" s="691"/>
      <c r="AL103" s="691"/>
      <c r="AM103" s="691"/>
      <c r="AN103" s="691"/>
      <c r="AO103" s="692"/>
      <c r="AP103" s="629"/>
      <c r="AQ103" s="690"/>
      <c r="AR103" s="691"/>
      <c r="AS103" s="691"/>
      <c r="AT103" s="691"/>
      <c r="AU103" s="691"/>
      <c r="AV103" s="691"/>
      <c r="AW103" s="691"/>
      <c r="AX103" s="691"/>
      <c r="AY103" s="691"/>
      <c r="AZ103" s="691"/>
      <c r="BA103" s="691"/>
      <c r="BB103" s="691"/>
      <c r="BC103" s="691"/>
      <c r="BD103" s="691"/>
      <c r="BE103" s="691"/>
      <c r="BF103" s="691"/>
      <c r="BG103" s="691"/>
      <c r="BH103" s="691"/>
      <c r="BI103" s="691"/>
      <c r="BJ103" s="691"/>
      <c r="BK103" s="691"/>
      <c r="BL103" s="691"/>
      <c r="BM103" s="691"/>
      <c r="BN103" s="691"/>
      <c r="BO103" s="691"/>
      <c r="BP103" s="691"/>
      <c r="BQ103" s="691"/>
      <c r="BR103" s="691"/>
      <c r="BS103" s="691"/>
      <c r="BT103" s="692"/>
      <c r="BU103" s="163"/>
    </row>
    <row r="104" spans="2:73" ht="15.75">
      <c r="B104" s="686"/>
      <c r="C104" s="686"/>
      <c r="D104" s="686"/>
      <c r="E104" s="686"/>
      <c r="F104" s="686"/>
      <c r="G104" s="686"/>
      <c r="H104" s="686"/>
      <c r="I104" s="640"/>
      <c r="J104" s="640"/>
      <c r="K104" s="629"/>
      <c r="L104" s="690"/>
      <c r="M104" s="691"/>
      <c r="N104" s="691"/>
      <c r="O104" s="691"/>
      <c r="P104" s="691"/>
      <c r="Q104" s="691"/>
      <c r="R104" s="691"/>
      <c r="S104" s="691"/>
      <c r="T104" s="691"/>
      <c r="U104" s="691"/>
      <c r="V104" s="691"/>
      <c r="W104" s="691"/>
      <c r="X104" s="691"/>
      <c r="Y104" s="691"/>
      <c r="Z104" s="691"/>
      <c r="AA104" s="691"/>
      <c r="AB104" s="691"/>
      <c r="AC104" s="691"/>
      <c r="AD104" s="691"/>
      <c r="AE104" s="691"/>
      <c r="AF104" s="691"/>
      <c r="AG104" s="691"/>
      <c r="AH104" s="691"/>
      <c r="AI104" s="691"/>
      <c r="AJ104" s="691"/>
      <c r="AK104" s="691"/>
      <c r="AL104" s="691"/>
      <c r="AM104" s="691"/>
      <c r="AN104" s="691"/>
      <c r="AO104" s="692"/>
      <c r="AP104" s="629"/>
      <c r="AQ104" s="690"/>
      <c r="AR104" s="691"/>
      <c r="AS104" s="691"/>
      <c r="AT104" s="691"/>
      <c r="AU104" s="691"/>
      <c r="AV104" s="691"/>
      <c r="AW104" s="691"/>
      <c r="AX104" s="691"/>
      <c r="AY104" s="691"/>
      <c r="AZ104" s="691"/>
      <c r="BA104" s="691"/>
      <c r="BB104" s="691"/>
      <c r="BC104" s="691"/>
      <c r="BD104" s="691"/>
      <c r="BE104" s="691"/>
      <c r="BF104" s="691"/>
      <c r="BG104" s="691"/>
      <c r="BH104" s="691"/>
      <c r="BI104" s="691"/>
      <c r="BJ104" s="691"/>
      <c r="BK104" s="691"/>
      <c r="BL104" s="691"/>
      <c r="BM104" s="691"/>
      <c r="BN104" s="691"/>
      <c r="BO104" s="691"/>
      <c r="BP104" s="691"/>
      <c r="BQ104" s="691"/>
      <c r="BR104" s="691"/>
      <c r="BS104" s="691"/>
      <c r="BT104" s="692"/>
      <c r="BU104" s="163"/>
    </row>
    <row r="105" spans="2:73" ht="15.75">
      <c r="B105" s="686"/>
      <c r="C105" s="686"/>
      <c r="D105" s="686"/>
      <c r="E105" s="686"/>
      <c r="F105" s="686"/>
      <c r="G105" s="686"/>
      <c r="H105" s="686"/>
      <c r="I105" s="640"/>
      <c r="J105" s="640"/>
      <c r="K105" s="629"/>
      <c r="L105" s="690"/>
      <c r="M105" s="691"/>
      <c r="N105" s="691"/>
      <c r="O105" s="691"/>
      <c r="P105" s="691"/>
      <c r="Q105" s="691"/>
      <c r="R105" s="691"/>
      <c r="S105" s="691"/>
      <c r="T105" s="691"/>
      <c r="U105" s="691"/>
      <c r="V105" s="691"/>
      <c r="W105" s="691"/>
      <c r="X105" s="691"/>
      <c r="Y105" s="691"/>
      <c r="Z105" s="691"/>
      <c r="AA105" s="691"/>
      <c r="AB105" s="691"/>
      <c r="AC105" s="691"/>
      <c r="AD105" s="691"/>
      <c r="AE105" s="691"/>
      <c r="AF105" s="691"/>
      <c r="AG105" s="691"/>
      <c r="AH105" s="691"/>
      <c r="AI105" s="691"/>
      <c r="AJ105" s="691"/>
      <c r="AK105" s="691"/>
      <c r="AL105" s="691"/>
      <c r="AM105" s="691"/>
      <c r="AN105" s="691"/>
      <c r="AO105" s="692"/>
      <c r="AP105" s="629"/>
      <c r="AQ105" s="690"/>
      <c r="AR105" s="691"/>
      <c r="AS105" s="691"/>
      <c r="AT105" s="691"/>
      <c r="AU105" s="691"/>
      <c r="AV105" s="691"/>
      <c r="AW105" s="691"/>
      <c r="AX105" s="691"/>
      <c r="AY105" s="691"/>
      <c r="AZ105" s="691"/>
      <c r="BA105" s="691"/>
      <c r="BB105" s="691"/>
      <c r="BC105" s="691"/>
      <c r="BD105" s="691"/>
      <c r="BE105" s="691"/>
      <c r="BF105" s="691"/>
      <c r="BG105" s="691"/>
      <c r="BH105" s="691"/>
      <c r="BI105" s="691"/>
      <c r="BJ105" s="691"/>
      <c r="BK105" s="691"/>
      <c r="BL105" s="691"/>
      <c r="BM105" s="691"/>
      <c r="BN105" s="691"/>
      <c r="BO105" s="691"/>
      <c r="BP105" s="691"/>
      <c r="BQ105" s="691"/>
      <c r="BR105" s="691"/>
      <c r="BS105" s="691"/>
      <c r="BT105" s="692"/>
      <c r="BU105" s="163"/>
    </row>
    <row r="106" spans="2:73" ht="15.75">
      <c r="B106" s="686"/>
      <c r="C106" s="686"/>
      <c r="D106" s="686"/>
      <c r="E106" s="686"/>
      <c r="F106" s="686"/>
      <c r="G106" s="686"/>
      <c r="H106" s="686"/>
      <c r="I106" s="640"/>
      <c r="J106" s="640"/>
      <c r="K106" s="629"/>
      <c r="L106" s="690"/>
      <c r="M106" s="691"/>
      <c r="N106" s="691"/>
      <c r="O106" s="691"/>
      <c r="P106" s="691"/>
      <c r="Q106" s="691"/>
      <c r="R106" s="691"/>
      <c r="S106" s="691"/>
      <c r="T106" s="691"/>
      <c r="U106" s="691"/>
      <c r="V106" s="691"/>
      <c r="W106" s="691"/>
      <c r="X106" s="691"/>
      <c r="Y106" s="691"/>
      <c r="Z106" s="691"/>
      <c r="AA106" s="691"/>
      <c r="AB106" s="691"/>
      <c r="AC106" s="691"/>
      <c r="AD106" s="691"/>
      <c r="AE106" s="691"/>
      <c r="AF106" s="691"/>
      <c r="AG106" s="691"/>
      <c r="AH106" s="691"/>
      <c r="AI106" s="691"/>
      <c r="AJ106" s="691"/>
      <c r="AK106" s="691"/>
      <c r="AL106" s="691"/>
      <c r="AM106" s="691"/>
      <c r="AN106" s="691"/>
      <c r="AO106" s="692"/>
      <c r="AP106" s="629"/>
      <c r="AQ106" s="690"/>
      <c r="AR106" s="691"/>
      <c r="AS106" s="691"/>
      <c r="AT106" s="691"/>
      <c r="AU106" s="691"/>
      <c r="AV106" s="691"/>
      <c r="AW106" s="691"/>
      <c r="AX106" s="691"/>
      <c r="AY106" s="691"/>
      <c r="AZ106" s="691"/>
      <c r="BA106" s="691"/>
      <c r="BB106" s="691"/>
      <c r="BC106" s="691"/>
      <c r="BD106" s="691"/>
      <c r="BE106" s="691"/>
      <c r="BF106" s="691"/>
      <c r="BG106" s="691"/>
      <c r="BH106" s="691"/>
      <c r="BI106" s="691"/>
      <c r="BJ106" s="691"/>
      <c r="BK106" s="691"/>
      <c r="BL106" s="691"/>
      <c r="BM106" s="691"/>
      <c r="BN106" s="691"/>
      <c r="BO106" s="691"/>
      <c r="BP106" s="691"/>
      <c r="BQ106" s="691"/>
      <c r="BR106" s="691"/>
      <c r="BS106" s="691"/>
      <c r="BT106" s="692"/>
      <c r="BU106" s="163"/>
    </row>
    <row r="107" spans="2:73" ht="15.75">
      <c r="B107" s="686"/>
      <c r="C107" s="686"/>
      <c r="D107" s="686"/>
      <c r="E107" s="686"/>
      <c r="F107" s="686"/>
      <c r="G107" s="686"/>
      <c r="H107" s="686"/>
      <c r="I107" s="640"/>
      <c r="J107" s="640"/>
      <c r="K107" s="629"/>
      <c r="L107" s="690"/>
      <c r="M107" s="691"/>
      <c r="N107" s="691"/>
      <c r="O107" s="691"/>
      <c r="P107" s="691"/>
      <c r="Q107" s="691"/>
      <c r="R107" s="691"/>
      <c r="S107" s="691"/>
      <c r="T107" s="691"/>
      <c r="U107" s="691"/>
      <c r="V107" s="691"/>
      <c r="W107" s="691"/>
      <c r="X107" s="691"/>
      <c r="Y107" s="691"/>
      <c r="Z107" s="691"/>
      <c r="AA107" s="691"/>
      <c r="AB107" s="691"/>
      <c r="AC107" s="691"/>
      <c r="AD107" s="691"/>
      <c r="AE107" s="691"/>
      <c r="AF107" s="691"/>
      <c r="AG107" s="691"/>
      <c r="AH107" s="691"/>
      <c r="AI107" s="691"/>
      <c r="AJ107" s="691"/>
      <c r="AK107" s="691"/>
      <c r="AL107" s="691"/>
      <c r="AM107" s="691"/>
      <c r="AN107" s="691"/>
      <c r="AO107" s="692"/>
      <c r="AP107" s="629"/>
      <c r="AQ107" s="693"/>
      <c r="AR107" s="694"/>
      <c r="AS107" s="694"/>
      <c r="AT107" s="694"/>
      <c r="AU107" s="694"/>
      <c r="AV107" s="694"/>
      <c r="AW107" s="694"/>
      <c r="AX107" s="694"/>
      <c r="AY107" s="694"/>
      <c r="AZ107" s="694"/>
      <c r="BA107" s="694"/>
      <c r="BB107" s="694"/>
      <c r="BC107" s="694"/>
      <c r="BD107" s="694"/>
      <c r="BE107" s="694"/>
      <c r="BF107" s="694"/>
      <c r="BG107" s="694"/>
      <c r="BH107" s="694"/>
      <c r="BI107" s="694"/>
      <c r="BJ107" s="694"/>
      <c r="BK107" s="694"/>
      <c r="BL107" s="694"/>
      <c r="BM107" s="694"/>
      <c r="BN107" s="694"/>
      <c r="BO107" s="694"/>
      <c r="BP107" s="694"/>
      <c r="BQ107" s="694"/>
      <c r="BR107" s="694"/>
      <c r="BS107" s="694"/>
      <c r="BT107" s="695"/>
      <c r="BU107" s="163"/>
    </row>
    <row r="108" spans="2:73" ht="15.75">
      <c r="B108" s="686"/>
      <c r="C108" s="686"/>
      <c r="D108" s="686"/>
      <c r="E108" s="686"/>
      <c r="F108" s="686"/>
      <c r="G108" s="686"/>
      <c r="H108" s="686"/>
      <c r="I108" s="640"/>
      <c r="J108" s="640"/>
      <c r="K108" s="629"/>
      <c r="L108" s="690"/>
      <c r="M108" s="691"/>
      <c r="N108" s="691"/>
      <c r="O108" s="691"/>
      <c r="P108" s="691"/>
      <c r="Q108" s="691"/>
      <c r="R108" s="691"/>
      <c r="S108" s="691"/>
      <c r="T108" s="691"/>
      <c r="U108" s="691"/>
      <c r="V108" s="691"/>
      <c r="W108" s="691"/>
      <c r="X108" s="691"/>
      <c r="Y108" s="691"/>
      <c r="Z108" s="691"/>
      <c r="AA108" s="691"/>
      <c r="AB108" s="691"/>
      <c r="AC108" s="691"/>
      <c r="AD108" s="691"/>
      <c r="AE108" s="691"/>
      <c r="AF108" s="691"/>
      <c r="AG108" s="691"/>
      <c r="AH108" s="691"/>
      <c r="AI108" s="691"/>
      <c r="AJ108" s="691"/>
      <c r="AK108" s="691"/>
      <c r="AL108" s="691"/>
      <c r="AM108" s="691"/>
      <c r="AN108" s="691"/>
      <c r="AO108" s="692"/>
      <c r="AP108" s="629"/>
      <c r="AQ108" s="687"/>
      <c r="AR108" s="688"/>
      <c r="AS108" s="688"/>
      <c r="AT108" s="688"/>
      <c r="AU108" s="688"/>
      <c r="AV108" s="688"/>
      <c r="AW108" s="688"/>
      <c r="AX108" s="688"/>
      <c r="AY108" s="688"/>
      <c r="AZ108" s="688"/>
      <c r="BA108" s="688"/>
      <c r="BB108" s="688"/>
      <c r="BC108" s="688"/>
      <c r="BD108" s="688"/>
      <c r="BE108" s="688"/>
      <c r="BF108" s="688"/>
      <c r="BG108" s="688"/>
      <c r="BH108" s="688"/>
      <c r="BI108" s="688"/>
      <c r="BJ108" s="688"/>
      <c r="BK108" s="688"/>
      <c r="BL108" s="688"/>
      <c r="BM108" s="688"/>
      <c r="BN108" s="688"/>
      <c r="BO108" s="688"/>
      <c r="BP108" s="688"/>
      <c r="BQ108" s="688"/>
      <c r="BR108" s="688"/>
      <c r="BS108" s="688"/>
      <c r="BT108" s="689"/>
      <c r="BU108" s="163"/>
    </row>
    <row r="109" spans="2:73" ht="15.75">
      <c r="B109" s="686"/>
      <c r="C109" s="686"/>
      <c r="D109" s="686"/>
      <c r="E109" s="686"/>
      <c r="F109" s="686"/>
      <c r="G109" s="686"/>
      <c r="H109" s="686"/>
      <c r="I109" s="640"/>
      <c r="J109" s="640"/>
      <c r="K109" s="629"/>
      <c r="L109" s="690"/>
      <c r="M109" s="691"/>
      <c r="N109" s="691"/>
      <c r="O109" s="691"/>
      <c r="P109" s="691"/>
      <c r="Q109" s="691"/>
      <c r="R109" s="691"/>
      <c r="S109" s="691"/>
      <c r="T109" s="691"/>
      <c r="U109" s="691"/>
      <c r="V109" s="691"/>
      <c r="W109" s="691"/>
      <c r="X109" s="691"/>
      <c r="Y109" s="691"/>
      <c r="Z109" s="691"/>
      <c r="AA109" s="691"/>
      <c r="AB109" s="691"/>
      <c r="AC109" s="691"/>
      <c r="AD109" s="691"/>
      <c r="AE109" s="691"/>
      <c r="AF109" s="691"/>
      <c r="AG109" s="691"/>
      <c r="AH109" s="691"/>
      <c r="AI109" s="691"/>
      <c r="AJ109" s="691"/>
      <c r="AK109" s="691"/>
      <c r="AL109" s="691"/>
      <c r="AM109" s="691"/>
      <c r="AN109" s="691"/>
      <c r="AO109" s="692"/>
      <c r="AP109" s="629"/>
      <c r="AQ109" s="690"/>
      <c r="AR109" s="691"/>
      <c r="AS109" s="691"/>
      <c r="AT109" s="691"/>
      <c r="AU109" s="691"/>
      <c r="AV109" s="691"/>
      <c r="AW109" s="691"/>
      <c r="AX109" s="691"/>
      <c r="AY109" s="691"/>
      <c r="AZ109" s="691"/>
      <c r="BA109" s="691"/>
      <c r="BB109" s="691"/>
      <c r="BC109" s="691"/>
      <c r="BD109" s="691"/>
      <c r="BE109" s="691"/>
      <c r="BF109" s="691"/>
      <c r="BG109" s="691"/>
      <c r="BH109" s="691"/>
      <c r="BI109" s="691"/>
      <c r="BJ109" s="691"/>
      <c r="BK109" s="691"/>
      <c r="BL109" s="691"/>
      <c r="BM109" s="691"/>
      <c r="BN109" s="691"/>
      <c r="BO109" s="691"/>
      <c r="BP109" s="691"/>
      <c r="BQ109" s="691"/>
      <c r="BR109" s="691"/>
      <c r="BS109" s="691"/>
      <c r="BT109" s="692"/>
      <c r="BU109" s="163"/>
    </row>
    <row r="110" spans="2:73" ht="15.75">
      <c r="B110" s="686"/>
      <c r="C110" s="686"/>
      <c r="D110" s="686"/>
      <c r="E110" s="686"/>
      <c r="F110" s="686"/>
      <c r="G110" s="686"/>
      <c r="H110" s="686"/>
      <c r="I110" s="640"/>
      <c r="J110" s="640"/>
      <c r="K110" s="629"/>
      <c r="L110" s="690"/>
      <c r="M110" s="691"/>
      <c r="N110" s="691"/>
      <c r="O110" s="691"/>
      <c r="P110" s="691"/>
      <c r="Q110" s="691"/>
      <c r="R110" s="691"/>
      <c r="S110" s="691"/>
      <c r="T110" s="691"/>
      <c r="U110" s="691"/>
      <c r="V110" s="691"/>
      <c r="W110" s="691"/>
      <c r="X110" s="691"/>
      <c r="Y110" s="691"/>
      <c r="Z110" s="691"/>
      <c r="AA110" s="691"/>
      <c r="AB110" s="691"/>
      <c r="AC110" s="691"/>
      <c r="AD110" s="691"/>
      <c r="AE110" s="691"/>
      <c r="AF110" s="691"/>
      <c r="AG110" s="691"/>
      <c r="AH110" s="691"/>
      <c r="AI110" s="691"/>
      <c r="AJ110" s="691"/>
      <c r="AK110" s="691"/>
      <c r="AL110" s="691"/>
      <c r="AM110" s="691"/>
      <c r="AN110" s="691"/>
      <c r="AO110" s="692"/>
      <c r="AP110" s="629"/>
      <c r="AQ110" s="690"/>
      <c r="AR110" s="691"/>
      <c r="AS110" s="691"/>
      <c r="AT110" s="691"/>
      <c r="AU110" s="691"/>
      <c r="AV110" s="691"/>
      <c r="AW110" s="691"/>
      <c r="AX110" s="691"/>
      <c r="AY110" s="691"/>
      <c r="AZ110" s="691"/>
      <c r="BA110" s="691"/>
      <c r="BB110" s="691"/>
      <c r="BC110" s="691"/>
      <c r="BD110" s="691"/>
      <c r="BE110" s="691"/>
      <c r="BF110" s="691"/>
      <c r="BG110" s="691"/>
      <c r="BH110" s="691"/>
      <c r="BI110" s="691"/>
      <c r="BJ110" s="691"/>
      <c r="BK110" s="691"/>
      <c r="BL110" s="691"/>
      <c r="BM110" s="691"/>
      <c r="BN110" s="691"/>
      <c r="BO110" s="691"/>
      <c r="BP110" s="691"/>
      <c r="BQ110" s="691"/>
      <c r="BR110" s="691"/>
      <c r="BS110" s="691"/>
      <c r="BT110" s="692"/>
      <c r="BU110" s="163"/>
    </row>
    <row r="111" spans="2:73" ht="15.75">
      <c r="B111" s="686"/>
      <c r="C111" s="686"/>
      <c r="D111" s="686"/>
      <c r="E111" s="686"/>
      <c r="F111" s="686"/>
      <c r="G111" s="686"/>
      <c r="H111" s="686"/>
      <c r="I111" s="640"/>
      <c r="J111" s="640"/>
      <c r="K111" s="629"/>
      <c r="L111" s="690"/>
      <c r="M111" s="691"/>
      <c r="N111" s="691"/>
      <c r="O111" s="691"/>
      <c r="P111" s="691"/>
      <c r="Q111" s="691"/>
      <c r="R111" s="691"/>
      <c r="S111" s="691"/>
      <c r="T111" s="691"/>
      <c r="U111" s="691"/>
      <c r="V111" s="691"/>
      <c r="W111" s="691"/>
      <c r="X111" s="691"/>
      <c r="Y111" s="691"/>
      <c r="Z111" s="691"/>
      <c r="AA111" s="691"/>
      <c r="AB111" s="691"/>
      <c r="AC111" s="691"/>
      <c r="AD111" s="691"/>
      <c r="AE111" s="691"/>
      <c r="AF111" s="691"/>
      <c r="AG111" s="691"/>
      <c r="AH111" s="691"/>
      <c r="AI111" s="691"/>
      <c r="AJ111" s="691"/>
      <c r="AK111" s="691"/>
      <c r="AL111" s="691"/>
      <c r="AM111" s="691"/>
      <c r="AN111" s="691"/>
      <c r="AO111" s="692"/>
      <c r="AP111" s="629"/>
      <c r="AQ111" s="690"/>
      <c r="AR111" s="691"/>
      <c r="AS111" s="691"/>
      <c r="AT111" s="691"/>
      <c r="AU111" s="691"/>
      <c r="AV111" s="691"/>
      <c r="AW111" s="691"/>
      <c r="AX111" s="691"/>
      <c r="AY111" s="691"/>
      <c r="AZ111" s="691"/>
      <c r="BA111" s="691"/>
      <c r="BB111" s="691"/>
      <c r="BC111" s="691"/>
      <c r="BD111" s="691"/>
      <c r="BE111" s="691"/>
      <c r="BF111" s="691"/>
      <c r="BG111" s="691"/>
      <c r="BH111" s="691"/>
      <c r="BI111" s="691"/>
      <c r="BJ111" s="691"/>
      <c r="BK111" s="691"/>
      <c r="BL111" s="691"/>
      <c r="BM111" s="691"/>
      <c r="BN111" s="691"/>
      <c r="BO111" s="691"/>
      <c r="BP111" s="691"/>
      <c r="BQ111" s="691"/>
      <c r="BR111" s="691"/>
      <c r="BS111" s="691"/>
      <c r="BT111" s="692"/>
      <c r="BU111" s="163"/>
    </row>
    <row r="112" spans="2:73">
      <c r="B112" s="686"/>
      <c r="C112" s="686"/>
      <c r="D112" s="686"/>
      <c r="E112" s="686"/>
      <c r="F112" s="686"/>
      <c r="G112" s="686"/>
      <c r="H112" s="686"/>
      <c r="I112" s="640"/>
      <c r="J112" s="640"/>
      <c r="K112" s="629"/>
      <c r="L112" s="690"/>
      <c r="M112" s="691"/>
      <c r="N112" s="691"/>
      <c r="O112" s="691"/>
      <c r="P112" s="691"/>
      <c r="Q112" s="691"/>
      <c r="R112" s="691"/>
      <c r="S112" s="691"/>
      <c r="T112" s="691"/>
      <c r="U112" s="691"/>
      <c r="V112" s="691"/>
      <c r="W112" s="691"/>
      <c r="X112" s="691"/>
      <c r="Y112" s="691"/>
      <c r="Z112" s="691"/>
      <c r="AA112" s="691"/>
      <c r="AB112" s="691"/>
      <c r="AC112" s="691"/>
      <c r="AD112" s="691"/>
      <c r="AE112" s="691"/>
      <c r="AF112" s="691"/>
      <c r="AG112" s="691"/>
      <c r="AH112" s="691"/>
      <c r="AI112" s="691"/>
      <c r="AJ112" s="691"/>
      <c r="AK112" s="691"/>
      <c r="AL112" s="691"/>
      <c r="AM112" s="691"/>
      <c r="AN112" s="691"/>
      <c r="AO112" s="692"/>
      <c r="AP112" s="629"/>
      <c r="AQ112" s="690"/>
      <c r="AR112" s="691"/>
      <c r="AS112" s="691"/>
      <c r="AT112" s="691"/>
      <c r="AU112" s="691"/>
      <c r="AV112" s="691"/>
      <c r="AW112" s="691"/>
      <c r="AX112" s="691"/>
      <c r="AY112" s="691"/>
      <c r="AZ112" s="691"/>
      <c r="BA112" s="691"/>
      <c r="BB112" s="691"/>
      <c r="BC112" s="691"/>
      <c r="BD112" s="691"/>
      <c r="BE112" s="691"/>
      <c r="BF112" s="691"/>
      <c r="BG112" s="691"/>
      <c r="BH112" s="691"/>
      <c r="BI112" s="691"/>
      <c r="BJ112" s="691"/>
      <c r="BK112" s="691"/>
      <c r="BL112" s="691"/>
      <c r="BM112" s="691"/>
      <c r="BN112" s="691"/>
      <c r="BO112" s="691"/>
      <c r="BP112" s="691"/>
      <c r="BQ112" s="691"/>
      <c r="BR112" s="691"/>
      <c r="BS112" s="691"/>
      <c r="BT112" s="692"/>
    </row>
    <row r="113" spans="2:73">
      <c r="B113" s="686"/>
      <c r="C113" s="686"/>
      <c r="D113" s="686"/>
      <c r="E113" s="686"/>
      <c r="F113" s="686"/>
      <c r="G113" s="686"/>
      <c r="H113" s="686"/>
      <c r="I113" s="640"/>
      <c r="J113" s="640"/>
      <c r="K113" s="629"/>
      <c r="L113" s="690"/>
      <c r="M113" s="691"/>
      <c r="N113" s="691"/>
      <c r="O113" s="691"/>
      <c r="P113" s="691"/>
      <c r="Q113" s="691"/>
      <c r="R113" s="691"/>
      <c r="S113" s="691"/>
      <c r="T113" s="691"/>
      <c r="U113" s="691"/>
      <c r="V113" s="691"/>
      <c r="W113" s="691"/>
      <c r="X113" s="691"/>
      <c r="Y113" s="691"/>
      <c r="Z113" s="691"/>
      <c r="AA113" s="691"/>
      <c r="AB113" s="691"/>
      <c r="AC113" s="691"/>
      <c r="AD113" s="691"/>
      <c r="AE113" s="691"/>
      <c r="AF113" s="691"/>
      <c r="AG113" s="691"/>
      <c r="AH113" s="691"/>
      <c r="AI113" s="691"/>
      <c r="AJ113" s="691"/>
      <c r="AK113" s="691"/>
      <c r="AL113" s="691"/>
      <c r="AM113" s="691"/>
      <c r="AN113" s="691"/>
      <c r="AO113" s="692"/>
      <c r="AP113" s="629"/>
      <c r="AQ113" s="690"/>
      <c r="AR113" s="691"/>
      <c r="AS113" s="691"/>
      <c r="AT113" s="691"/>
      <c r="AU113" s="691"/>
      <c r="AV113" s="691"/>
      <c r="AW113" s="691"/>
      <c r="AX113" s="691"/>
      <c r="AY113" s="691"/>
      <c r="AZ113" s="691"/>
      <c r="BA113" s="691"/>
      <c r="BB113" s="691"/>
      <c r="BC113" s="691"/>
      <c r="BD113" s="691"/>
      <c r="BE113" s="691"/>
      <c r="BF113" s="691"/>
      <c r="BG113" s="691"/>
      <c r="BH113" s="691"/>
      <c r="BI113" s="691"/>
      <c r="BJ113" s="691"/>
      <c r="BK113" s="691"/>
      <c r="BL113" s="691"/>
      <c r="BM113" s="691"/>
      <c r="BN113" s="691"/>
      <c r="BO113" s="691"/>
      <c r="BP113" s="691"/>
      <c r="BQ113" s="691"/>
      <c r="BR113" s="691"/>
      <c r="BS113" s="691"/>
      <c r="BT113" s="692"/>
    </row>
    <row r="114" spans="2:73">
      <c r="B114" s="686"/>
      <c r="C114" s="686"/>
      <c r="D114" s="686"/>
      <c r="E114" s="686"/>
      <c r="F114" s="686"/>
      <c r="G114" s="686"/>
      <c r="H114" s="686"/>
      <c r="I114" s="640"/>
      <c r="J114" s="640"/>
      <c r="K114" s="629"/>
      <c r="L114" s="690"/>
      <c r="M114" s="691"/>
      <c r="N114" s="691"/>
      <c r="O114" s="691"/>
      <c r="P114" s="691"/>
      <c r="Q114" s="691"/>
      <c r="R114" s="691"/>
      <c r="S114" s="691"/>
      <c r="T114" s="691"/>
      <c r="U114" s="691"/>
      <c r="V114" s="691"/>
      <c r="W114" s="691"/>
      <c r="X114" s="691"/>
      <c r="Y114" s="691"/>
      <c r="Z114" s="691"/>
      <c r="AA114" s="691"/>
      <c r="AB114" s="691"/>
      <c r="AC114" s="691"/>
      <c r="AD114" s="691"/>
      <c r="AE114" s="691"/>
      <c r="AF114" s="691"/>
      <c r="AG114" s="691"/>
      <c r="AH114" s="691"/>
      <c r="AI114" s="691"/>
      <c r="AJ114" s="691"/>
      <c r="AK114" s="691"/>
      <c r="AL114" s="691"/>
      <c r="AM114" s="691"/>
      <c r="AN114" s="691"/>
      <c r="AO114" s="692"/>
      <c r="AP114" s="629"/>
      <c r="AQ114" s="690"/>
      <c r="AR114" s="691"/>
      <c r="AS114" s="691"/>
      <c r="AT114" s="691"/>
      <c r="AU114" s="691"/>
      <c r="AV114" s="691"/>
      <c r="AW114" s="691"/>
      <c r="AX114" s="691"/>
      <c r="AY114" s="691"/>
      <c r="AZ114" s="691"/>
      <c r="BA114" s="691"/>
      <c r="BB114" s="691"/>
      <c r="BC114" s="691"/>
      <c r="BD114" s="691"/>
      <c r="BE114" s="691"/>
      <c r="BF114" s="691"/>
      <c r="BG114" s="691"/>
      <c r="BH114" s="691"/>
      <c r="BI114" s="691"/>
      <c r="BJ114" s="691"/>
      <c r="BK114" s="691"/>
      <c r="BL114" s="691"/>
      <c r="BM114" s="691"/>
      <c r="BN114" s="691"/>
      <c r="BO114" s="691"/>
      <c r="BP114" s="691"/>
      <c r="BQ114" s="691"/>
      <c r="BR114" s="691"/>
      <c r="BS114" s="691"/>
      <c r="BT114" s="692"/>
    </row>
    <row r="115" spans="2:73" ht="15.75">
      <c r="B115" s="686"/>
      <c r="C115" s="686"/>
      <c r="D115" s="686"/>
      <c r="E115" s="686"/>
      <c r="F115" s="686"/>
      <c r="G115" s="686"/>
      <c r="H115" s="686"/>
      <c r="I115" s="640"/>
      <c r="J115" s="640"/>
      <c r="K115" s="629"/>
      <c r="L115" s="690"/>
      <c r="M115" s="691"/>
      <c r="N115" s="691"/>
      <c r="O115" s="691"/>
      <c r="P115" s="691"/>
      <c r="Q115" s="691"/>
      <c r="R115" s="691"/>
      <c r="S115" s="691"/>
      <c r="T115" s="691"/>
      <c r="U115" s="691"/>
      <c r="V115" s="691"/>
      <c r="W115" s="691"/>
      <c r="X115" s="691"/>
      <c r="Y115" s="691"/>
      <c r="Z115" s="691"/>
      <c r="AA115" s="691"/>
      <c r="AB115" s="691"/>
      <c r="AC115" s="691"/>
      <c r="AD115" s="691"/>
      <c r="AE115" s="691"/>
      <c r="AF115" s="691"/>
      <c r="AG115" s="691"/>
      <c r="AH115" s="691"/>
      <c r="AI115" s="691"/>
      <c r="AJ115" s="691"/>
      <c r="AK115" s="691"/>
      <c r="AL115" s="691"/>
      <c r="AM115" s="691"/>
      <c r="AN115" s="691"/>
      <c r="AO115" s="692"/>
      <c r="AP115" s="629"/>
      <c r="AQ115" s="690"/>
      <c r="AR115" s="691"/>
      <c r="AS115" s="691"/>
      <c r="AT115" s="691"/>
      <c r="AU115" s="691"/>
      <c r="AV115" s="691"/>
      <c r="AW115" s="691"/>
      <c r="AX115" s="691"/>
      <c r="AY115" s="691"/>
      <c r="AZ115" s="691"/>
      <c r="BA115" s="691"/>
      <c r="BB115" s="691"/>
      <c r="BC115" s="691"/>
      <c r="BD115" s="691"/>
      <c r="BE115" s="691"/>
      <c r="BF115" s="691"/>
      <c r="BG115" s="691"/>
      <c r="BH115" s="691"/>
      <c r="BI115" s="691"/>
      <c r="BJ115" s="691"/>
      <c r="BK115" s="691"/>
      <c r="BL115" s="691"/>
      <c r="BM115" s="691"/>
      <c r="BN115" s="691"/>
      <c r="BO115" s="691"/>
      <c r="BP115" s="691"/>
      <c r="BQ115" s="691"/>
      <c r="BR115" s="691"/>
      <c r="BS115" s="691"/>
      <c r="BT115" s="692"/>
      <c r="BU115" s="163"/>
    </row>
    <row r="116" spans="2:73" ht="15.75">
      <c r="B116" s="686"/>
      <c r="C116" s="686"/>
      <c r="D116" s="686"/>
      <c r="E116" s="686"/>
      <c r="F116" s="686"/>
      <c r="G116" s="686"/>
      <c r="H116" s="686"/>
      <c r="I116" s="640"/>
      <c r="J116" s="640"/>
      <c r="K116" s="629"/>
      <c r="L116" s="690"/>
      <c r="M116" s="691"/>
      <c r="N116" s="691"/>
      <c r="O116" s="691"/>
      <c r="P116" s="691"/>
      <c r="Q116" s="691"/>
      <c r="R116" s="691"/>
      <c r="S116" s="691"/>
      <c r="T116" s="691"/>
      <c r="U116" s="691"/>
      <c r="V116" s="691"/>
      <c r="W116" s="691"/>
      <c r="X116" s="691"/>
      <c r="Y116" s="691"/>
      <c r="Z116" s="691"/>
      <c r="AA116" s="691"/>
      <c r="AB116" s="691"/>
      <c r="AC116" s="691"/>
      <c r="AD116" s="691"/>
      <c r="AE116" s="691"/>
      <c r="AF116" s="691"/>
      <c r="AG116" s="691"/>
      <c r="AH116" s="691"/>
      <c r="AI116" s="691"/>
      <c r="AJ116" s="691"/>
      <c r="AK116" s="691"/>
      <c r="AL116" s="691"/>
      <c r="AM116" s="691"/>
      <c r="AN116" s="691"/>
      <c r="AO116" s="692"/>
      <c r="AP116" s="629"/>
      <c r="AQ116" s="690"/>
      <c r="AR116" s="691"/>
      <c r="AS116" s="691"/>
      <c r="AT116" s="691"/>
      <c r="AU116" s="691"/>
      <c r="AV116" s="691"/>
      <c r="AW116" s="691"/>
      <c r="AX116" s="691"/>
      <c r="AY116" s="691"/>
      <c r="AZ116" s="691"/>
      <c r="BA116" s="691"/>
      <c r="BB116" s="691"/>
      <c r="BC116" s="691"/>
      <c r="BD116" s="691"/>
      <c r="BE116" s="691"/>
      <c r="BF116" s="691"/>
      <c r="BG116" s="691"/>
      <c r="BH116" s="691"/>
      <c r="BI116" s="691"/>
      <c r="BJ116" s="691"/>
      <c r="BK116" s="691"/>
      <c r="BL116" s="691"/>
      <c r="BM116" s="691"/>
      <c r="BN116" s="691"/>
      <c r="BO116" s="691"/>
      <c r="BP116" s="691"/>
      <c r="BQ116" s="691"/>
      <c r="BR116" s="691"/>
      <c r="BS116" s="691"/>
      <c r="BT116" s="692"/>
      <c r="BU116" s="163"/>
    </row>
    <row r="117" spans="2:73" ht="15.75">
      <c r="B117" s="686"/>
      <c r="C117" s="686"/>
      <c r="D117" s="686"/>
      <c r="E117" s="686"/>
      <c r="F117" s="686"/>
      <c r="G117" s="686"/>
      <c r="H117" s="686"/>
      <c r="I117" s="640"/>
      <c r="J117" s="640"/>
      <c r="K117" s="629"/>
      <c r="L117" s="690"/>
      <c r="M117" s="691"/>
      <c r="N117" s="691"/>
      <c r="O117" s="691"/>
      <c r="P117" s="691"/>
      <c r="Q117" s="691"/>
      <c r="R117" s="691"/>
      <c r="S117" s="691"/>
      <c r="T117" s="691"/>
      <c r="U117" s="691"/>
      <c r="V117" s="691"/>
      <c r="W117" s="691"/>
      <c r="X117" s="691"/>
      <c r="Y117" s="691"/>
      <c r="Z117" s="691"/>
      <c r="AA117" s="691"/>
      <c r="AB117" s="691"/>
      <c r="AC117" s="691"/>
      <c r="AD117" s="691"/>
      <c r="AE117" s="691"/>
      <c r="AF117" s="691"/>
      <c r="AG117" s="691"/>
      <c r="AH117" s="691"/>
      <c r="AI117" s="691"/>
      <c r="AJ117" s="691"/>
      <c r="AK117" s="691"/>
      <c r="AL117" s="691"/>
      <c r="AM117" s="691"/>
      <c r="AN117" s="691"/>
      <c r="AO117" s="692"/>
      <c r="AP117" s="629"/>
      <c r="AQ117" s="690"/>
      <c r="AR117" s="691"/>
      <c r="AS117" s="691"/>
      <c r="AT117" s="691"/>
      <c r="AU117" s="691"/>
      <c r="AV117" s="691"/>
      <c r="AW117" s="691"/>
      <c r="AX117" s="691"/>
      <c r="AY117" s="691"/>
      <c r="AZ117" s="691"/>
      <c r="BA117" s="691"/>
      <c r="BB117" s="691"/>
      <c r="BC117" s="691"/>
      <c r="BD117" s="691"/>
      <c r="BE117" s="691"/>
      <c r="BF117" s="691"/>
      <c r="BG117" s="691"/>
      <c r="BH117" s="691"/>
      <c r="BI117" s="691"/>
      <c r="BJ117" s="691"/>
      <c r="BK117" s="691"/>
      <c r="BL117" s="691"/>
      <c r="BM117" s="691"/>
      <c r="BN117" s="691"/>
      <c r="BO117" s="691"/>
      <c r="BP117" s="691"/>
      <c r="BQ117" s="691"/>
      <c r="BR117" s="691"/>
      <c r="BS117" s="691"/>
      <c r="BT117" s="692"/>
      <c r="BU117" s="163"/>
    </row>
    <row r="118" spans="2:73" ht="15.75">
      <c r="B118" s="686"/>
      <c r="C118" s="686"/>
      <c r="D118" s="686"/>
      <c r="E118" s="686"/>
      <c r="F118" s="686"/>
      <c r="G118" s="686"/>
      <c r="H118" s="686"/>
      <c r="I118" s="640"/>
      <c r="J118" s="640"/>
      <c r="K118" s="629"/>
      <c r="L118" s="690"/>
      <c r="M118" s="691"/>
      <c r="N118" s="691"/>
      <c r="O118" s="691"/>
      <c r="P118" s="691"/>
      <c r="Q118" s="691"/>
      <c r="R118" s="691"/>
      <c r="S118" s="691"/>
      <c r="T118" s="691"/>
      <c r="U118" s="691"/>
      <c r="V118" s="691"/>
      <c r="W118" s="691"/>
      <c r="X118" s="691"/>
      <c r="Y118" s="691"/>
      <c r="Z118" s="691"/>
      <c r="AA118" s="691"/>
      <c r="AB118" s="691"/>
      <c r="AC118" s="691"/>
      <c r="AD118" s="691"/>
      <c r="AE118" s="691"/>
      <c r="AF118" s="691"/>
      <c r="AG118" s="691"/>
      <c r="AH118" s="691"/>
      <c r="AI118" s="691"/>
      <c r="AJ118" s="691"/>
      <c r="AK118" s="691"/>
      <c r="AL118" s="691"/>
      <c r="AM118" s="691"/>
      <c r="AN118" s="691"/>
      <c r="AO118" s="692"/>
      <c r="AP118" s="629"/>
      <c r="AQ118" s="690"/>
      <c r="AR118" s="691"/>
      <c r="AS118" s="691"/>
      <c r="AT118" s="691"/>
      <c r="AU118" s="691"/>
      <c r="AV118" s="691"/>
      <c r="AW118" s="691"/>
      <c r="AX118" s="691"/>
      <c r="AY118" s="691"/>
      <c r="AZ118" s="691"/>
      <c r="BA118" s="691"/>
      <c r="BB118" s="691"/>
      <c r="BC118" s="691"/>
      <c r="BD118" s="691"/>
      <c r="BE118" s="691"/>
      <c r="BF118" s="691"/>
      <c r="BG118" s="691"/>
      <c r="BH118" s="691"/>
      <c r="BI118" s="691"/>
      <c r="BJ118" s="691"/>
      <c r="BK118" s="691"/>
      <c r="BL118" s="691"/>
      <c r="BM118" s="691"/>
      <c r="BN118" s="691"/>
      <c r="BO118" s="691"/>
      <c r="BP118" s="691"/>
      <c r="BQ118" s="691"/>
      <c r="BR118" s="691"/>
      <c r="BS118" s="691"/>
      <c r="BT118" s="692"/>
      <c r="BU118" s="163"/>
    </row>
    <row r="119" spans="2:73" ht="15.75">
      <c r="B119" s="686"/>
      <c r="C119" s="686"/>
      <c r="D119" s="686"/>
      <c r="E119" s="686"/>
      <c r="F119" s="686"/>
      <c r="G119" s="686"/>
      <c r="H119" s="686"/>
      <c r="I119" s="640"/>
      <c r="J119" s="640"/>
      <c r="K119" s="629"/>
      <c r="L119" s="690"/>
      <c r="M119" s="691"/>
      <c r="N119" s="691"/>
      <c r="O119" s="691"/>
      <c r="P119" s="691"/>
      <c r="Q119" s="691"/>
      <c r="R119" s="691"/>
      <c r="S119" s="691"/>
      <c r="T119" s="691"/>
      <c r="U119" s="691"/>
      <c r="V119" s="691"/>
      <c r="W119" s="691"/>
      <c r="X119" s="691"/>
      <c r="Y119" s="691"/>
      <c r="Z119" s="691"/>
      <c r="AA119" s="691"/>
      <c r="AB119" s="691"/>
      <c r="AC119" s="691"/>
      <c r="AD119" s="691"/>
      <c r="AE119" s="691"/>
      <c r="AF119" s="691"/>
      <c r="AG119" s="691"/>
      <c r="AH119" s="691"/>
      <c r="AI119" s="691"/>
      <c r="AJ119" s="691"/>
      <c r="AK119" s="691"/>
      <c r="AL119" s="691"/>
      <c r="AM119" s="691"/>
      <c r="AN119" s="691"/>
      <c r="AO119" s="692"/>
      <c r="AP119" s="629"/>
      <c r="AQ119" s="690"/>
      <c r="AR119" s="691"/>
      <c r="AS119" s="691"/>
      <c r="AT119" s="691"/>
      <c r="AU119" s="691"/>
      <c r="AV119" s="691"/>
      <c r="AW119" s="691"/>
      <c r="AX119" s="691"/>
      <c r="AY119" s="691"/>
      <c r="AZ119" s="691"/>
      <c r="BA119" s="691"/>
      <c r="BB119" s="691"/>
      <c r="BC119" s="691"/>
      <c r="BD119" s="691"/>
      <c r="BE119" s="691"/>
      <c r="BF119" s="691"/>
      <c r="BG119" s="691"/>
      <c r="BH119" s="691"/>
      <c r="BI119" s="691"/>
      <c r="BJ119" s="691"/>
      <c r="BK119" s="691"/>
      <c r="BL119" s="691"/>
      <c r="BM119" s="691"/>
      <c r="BN119" s="691"/>
      <c r="BO119" s="691"/>
      <c r="BP119" s="691"/>
      <c r="BQ119" s="691"/>
      <c r="BR119" s="691"/>
      <c r="BS119" s="691"/>
      <c r="BT119" s="692"/>
      <c r="BU119" s="163"/>
    </row>
    <row r="120" spans="2:73">
      <c r="B120" s="686"/>
      <c r="C120" s="686"/>
      <c r="D120" s="686"/>
      <c r="E120" s="686"/>
      <c r="F120" s="686"/>
      <c r="G120" s="686"/>
      <c r="H120" s="686"/>
      <c r="I120" s="640"/>
      <c r="J120" s="640"/>
      <c r="K120" s="629"/>
      <c r="L120" s="690"/>
      <c r="M120" s="691"/>
      <c r="N120" s="691"/>
      <c r="O120" s="691"/>
      <c r="P120" s="691"/>
      <c r="Q120" s="691"/>
      <c r="R120" s="691"/>
      <c r="S120" s="691"/>
      <c r="T120" s="691"/>
      <c r="U120" s="691"/>
      <c r="V120" s="691"/>
      <c r="W120" s="691"/>
      <c r="X120" s="691"/>
      <c r="Y120" s="691"/>
      <c r="Z120" s="691"/>
      <c r="AA120" s="691"/>
      <c r="AB120" s="691"/>
      <c r="AC120" s="691"/>
      <c r="AD120" s="691"/>
      <c r="AE120" s="691"/>
      <c r="AF120" s="691"/>
      <c r="AG120" s="691"/>
      <c r="AH120" s="691"/>
      <c r="AI120" s="691"/>
      <c r="AJ120" s="691"/>
      <c r="AK120" s="691"/>
      <c r="AL120" s="691"/>
      <c r="AM120" s="691"/>
      <c r="AN120" s="691"/>
      <c r="AO120" s="692"/>
      <c r="AP120" s="629"/>
      <c r="AQ120" s="690"/>
      <c r="AR120" s="691"/>
      <c r="AS120" s="691"/>
      <c r="AT120" s="691"/>
      <c r="AU120" s="691"/>
      <c r="AV120" s="691"/>
      <c r="AW120" s="691"/>
      <c r="AX120" s="691"/>
      <c r="AY120" s="691"/>
      <c r="AZ120" s="691"/>
      <c r="BA120" s="691"/>
      <c r="BB120" s="691"/>
      <c r="BC120" s="691"/>
      <c r="BD120" s="691"/>
      <c r="BE120" s="691"/>
      <c r="BF120" s="691"/>
      <c r="BG120" s="691"/>
      <c r="BH120" s="691"/>
      <c r="BI120" s="691"/>
      <c r="BJ120" s="691"/>
      <c r="BK120" s="691"/>
      <c r="BL120" s="691"/>
      <c r="BM120" s="691"/>
      <c r="BN120" s="691"/>
      <c r="BO120" s="691"/>
      <c r="BP120" s="691"/>
      <c r="BQ120" s="691"/>
      <c r="BR120" s="691"/>
      <c r="BS120" s="691"/>
      <c r="BT120" s="692"/>
    </row>
    <row r="121" spans="2:73" ht="15.75">
      <c r="B121" s="686"/>
      <c r="C121" s="686"/>
      <c r="D121" s="686"/>
      <c r="E121" s="686"/>
      <c r="F121" s="686"/>
      <c r="G121" s="686"/>
      <c r="H121" s="686"/>
      <c r="I121" s="640"/>
      <c r="J121" s="640"/>
      <c r="K121" s="629"/>
      <c r="L121" s="690"/>
      <c r="M121" s="691"/>
      <c r="N121" s="691"/>
      <c r="O121" s="691"/>
      <c r="P121" s="691"/>
      <c r="Q121" s="691"/>
      <c r="R121" s="691"/>
      <c r="S121" s="691"/>
      <c r="T121" s="691"/>
      <c r="U121" s="691"/>
      <c r="V121" s="691"/>
      <c r="W121" s="691"/>
      <c r="X121" s="691"/>
      <c r="Y121" s="691"/>
      <c r="Z121" s="691"/>
      <c r="AA121" s="691"/>
      <c r="AB121" s="691"/>
      <c r="AC121" s="691"/>
      <c r="AD121" s="691"/>
      <c r="AE121" s="691"/>
      <c r="AF121" s="691"/>
      <c r="AG121" s="691"/>
      <c r="AH121" s="691"/>
      <c r="AI121" s="691"/>
      <c r="AJ121" s="691"/>
      <c r="AK121" s="691"/>
      <c r="AL121" s="691"/>
      <c r="AM121" s="691"/>
      <c r="AN121" s="691"/>
      <c r="AO121" s="692"/>
      <c r="AP121" s="629"/>
      <c r="AQ121" s="690"/>
      <c r="AR121" s="691"/>
      <c r="AS121" s="691"/>
      <c r="AT121" s="691"/>
      <c r="AU121" s="691"/>
      <c r="AV121" s="691"/>
      <c r="AW121" s="691"/>
      <c r="AX121" s="691"/>
      <c r="AY121" s="691"/>
      <c r="AZ121" s="691"/>
      <c r="BA121" s="691"/>
      <c r="BB121" s="691"/>
      <c r="BC121" s="691"/>
      <c r="BD121" s="691"/>
      <c r="BE121" s="691"/>
      <c r="BF121" s="691"/>
      <c r="BG121" s="691"/>
      <c r="BH121" s="691"/>
      <c r="BI121" s="691"/>
      <c r="BJ121" s="691"/>
      <c r="BK121" s="691"/>
      <c r="BL121" s="691"/>
      <c r="BM121" s="691"/>
      <c r="BN121" s="691"/>
      <c r="BO121" s="691"/>
      <c r="BP121" s="691"/>
      <c r="BQ121" s="691"/>
      <c r="BR121" s="691"/>
      <c r="BS121" s="691"/>
      <c r="BT121" s="692"/>
      <c r="BU121" s="163"/>
    </row>
    <row r="122" spans="2:73" ht="15.75">
      <c r="B122" s="686"/>
      <c r="C122" s="686"/>
      <c r="D122" s="686"/>
      <c r="E122" s="686"/>
      <c r="F122" s="686"/>
      <c r="G122" s="686"/>
      <c r="H122" s="686"/>
      <c r="I122" s="640"/>
      <c r="J122" s="640"/>
      <c r="K122" s="629"/>
      <c r="L122" s="693"/>
      <c r="M122" s="694"/>
      <c r="N122" s="694"/>
      <c r="O122" s="694"/>
      <c r="P122" s="694"/>
      <c r="Q122" s="694"/>
      <c r="R122" s="694"/>
      <c r="S122" s="694"/>
      <c r="T122" s="694"/>
      <c r="U122" s="694"/>
      <c r="V122" s="694"/>
      <c r="W122" s="694"/>
      <c r="X122" s="694"/>
      <c r="Y122" s="694"/>
      <c r="Z122" s="694"/>
      <c r="AA122" s="694"/>
      <c r="AB122" s="694"/>
      <c r="AC122" s="694"/>
      <c r="AD122" s="694"/>
      <c r="AE122" s="694"/>
      <c r="AF122" s="694"/>
      <c r="AG122" s="694"/>
      <c r="AH122" s="694"/>
      <c r="AI122" s="694"/>
      <c r="AJ122" s="694"/>
      <c r="AK122" s="694"/>
      <c r="AL122" s="694"/>
      <c r="AM122" s="694"/>
      <c r="AN122" s="694"/>
      <c r="AO122" s="695"/>
      <c r="AP122" s="629"/>
      <c r="AQ122" s="693"/>
      <c r="AR122" s="694"/>
      <c r="AS122" s="694"/>
      <c r="AT122" s="694"/>
      <c r="AU122" s="694"/>
      <c r="AV122" s="694"/>
      <c r="AW122" s="694"/>
      <c r="AX122" s="694"/>
      <c r="AY122" s="694"/>
      <c r="AZ122" s="694"/>
      <c r="BA122" s="694"/>
      <c r="BB122" s="694"/>
      <c r="BC122" s="694"/>
      <c r="BD122" s="694"/>
      <c r="BE122" s="694"/>
      <c r="BF122" s="694"/>
      <c r="BG122" s="694"/>
      <c r="BH122" s="694"/>
      <c r="BI122" s="694"/>
      <c r="BJ122" s="694"/>
      <c r="BK122" s="694"/>
      <c r="BL122" s="694"/>
      <c r="BM122" s="694"/>
      <c r="BN122" s="694"/>
      <c r="BO122" s="694"/>
      <c r="BP122" s="694"/>
      <c r="BQ122" s="694"/>
      <c r="BR122" s="694"/>
      <c r="BS122" s="694"/>
      <c r="BT122" s="695"/>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V15"/>
  <sheetViews>
    <sheetView topLeftCell="A13"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4" t="s">
        <v>505</v>
      </c>
    </row>
    <row r="14" spans="2:22" ht="15.75">
      <c r="B14" s="584"/>
    </row>
    <row r="15" spans="2:22" s="664" customFormat="1" ht="27" customHeight="1">
      <c r="B15" s="662" t="s">
        <v>667</v>
      </c>
      <c r="C15" s="663"/>
      <c r="D15" s="663"/>
      <c r="E15" s="663"/>
      <c r="F15" s="663"/>
      <c r="G15" s="663"/>
      <c r="H15" s="663"/>
      <c r="I15" s="663"/>
      <c r="J15" s="663"/>
      <c r="K15" s="663"/>
      <c r="L15" s="663"/>
      <c r="M15" s="663"/>
      <c r="N15" s="663"/>
      <c r="O15" s="663"/>
      <c r="P15" s="663"/>
      <c r="Q15" s="663"/>
      <c r="R15" s="663"/>
      <c r="S15" s="663"/>
      <c r="T15" s="663"/>
      <c r="U15" s="663"/>
      <c r="V15" s="663"/>
    </row>
  </sheetData>
  <pageMargins left="0.7" right="0.7" top="0.75" bottom="0.75" header="0.3" footer="0.3"/>
  <pageSetup scale="5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2"/>
    <col min="2" max="2" width="36.85546875" style="698" customWidth="1"/>
    <col min="3" max="3" width="9.140625" style="10"/>
    <col min="4" max="16384" width="9.140625" style="12"/>
  </cols>
  <sheetData>
    <row r="16" spans="2:21" ht="26.25" customHeight="1">
      <c r="B16" s="699" t="s">
        <v>561</v>
      </c>
      <c r="C16" s="778" t="s">
        <v>505</v>
      </c>
      <c r="D16" s="779"/>
      <c r="E16" s="779"/>
      <c r="F16" s="779"/>
      <c r="G16" s="779"/>
      <c r="H16" s="779"/>
      <c r="I16" s="779"/>
      <c r="J16" s="779"/>
      <c r="K16" s="779"/>
      <c r="L16" s="779"/>
      <c r="M16" s="779"/>
      <c r="N16" s="779"/>
      <c r="O16" s="779"/>
      <c r="P16" s="779"/>
      <c r="Q16" s="779"/>
      <c r="R16" s="779"/>
      <c r="S16" s="779"/>
      <c r="T16" s="779"/>
      <c r="U16" s="779"/>
    </row>
    <row r="17" spans="2:21" ht="55.5" customHeight="1">
      <c r="B17" s="700" t="s">
        <v>635</v>
      </c>
      <c r="C17" s="780" t="s">
        <v>636</v>
      </c>
      <c r="D17" s="780"/>
      <c r="E17" s="780"/>
      <c r="F17" s="780"/>
      <c r="G17" s="780"/>
      <c r="H17" s="780"/>
      <c r="I17" s="780"/>
      <c r="J17" s="780"/>
      <c r="K17" s="780"/>
      <c r="L17" s="780"/>
      <c r="M17" s="780"/>
      <c r="N17" s="780"/>
      <c r="O17" s="780"/>
      <c r="P17" s="780"/>
      <c r="Q17" s="780"/>
      <c r="R17" s="780"/>
      <c r="S17" s="780"/>
      <c r="T17" s="780"/>
      <c r="U17" s="781"/>
    </row>
    <row r="18" spans="2:21" ht="15.75">
      <c r="B18" s="701"/>
      <c r="C18" s="702"/>
      <c r="D18" s="703"/>
      <c r="E18" s="703"/>
      <c r="F18" s="703"/>
      <c r="G18" s="703"/>
      <c r="H18" s="703"/>
      <c r="I18" s="703"/>
      <c r="J18" s="703"/>
      <c r="K18" s="703"/>
      <c r="L18" s="703"/>
      <c r="M18" s="703"/>
      <c r="N18" s="703"/>
      <c r="O18" s="703"/>
      <c r="P18" s="703"/>
      <c r="Q18" s="703"/>
      <c r="R18" s="703"/>
      <c r="S18" s="703"/>
      <c r="T18" s="703"/>
      <c r="U18" s="704"/>
    </row>
    <row r="19" spans="2:21" ht="15.75">
      <c r="B19" s="701"/>
      <c r="C19" s="702" t="s">
        <v>640</v>
      </c>
      <c r="D19" s="703"/>
      <c r="E19" s="703"/>
      <c r="F19" s="703"/>
      <c r="G19" s="703"/>
      <c r="H19" s="703"/>
      <c r="I19" s="703"/>
      <c r="J19" s="703"/>
      <c r="K19" s="703"/>
      <c r="L19" s="703"/>
      <c r="M19" s="703"/>
      <c r="N19" s="703"/>
      <c r="O19" s="703"/>
      <c r="P19" s="703"/>
      <c r="Q19" s="703"/>
      <c r="R19" s="703"/>
      <c r="S19" s="703"/>
      <c r="T19" s="703"/>
      <c r="U19" s="704"/>
    </row>
    <row r="20" spans="2:21" ht="15.75">
      <c r="B20" s="701"/>
      <c r="C20" s="702"/>
      <c r="D20" s="703"/>
      <c r="E20" s="703"/>
      <c r="F20" s="703"/>
      <c r="G20" s="703"/>
      <c r="H20" s="703"/>
      <c r="I20" s="703"/>
      <c r="J20" s="703"/>
      <c r="K20" s="703"/>
      <c r="L20" s="703"/>
      <c r="M20" s="703"/>
      <c r="N20" s="703"/>
      <c r="O20" s="703"/>
      <c r="P20" s="703"/>
      <c r="Q20" s="703"/>
      <c r="R20" s="703"/>
      <c r="S20" s="703"/>
      <c r="T20" s="703"/>
      <c r="U20" s="704"/>
    </row>
    <row r="21" spans="2:21" ht="15.75">
      <c r="B21" s="701"/>
      <c r="C21" s="702" t="s">
        <v>637</v>
      </c>
      <c r="D21" s="703"/>
      <c r="E21" s="703"/>
      <c r="F21" s="703"/>
      <c r="G21" s="703"/>
      <c r="H21" s="703"/>
      <c r="I21" s="703"/>
      <c r="J21" s="703"/>
      <c r="K21" s="703"/>
      <c r="L21" s="703"/>
      <c r="M21" s="703"/>
      <c r="N21" s="703"/>
      <c r="O21" s="703"/>
      <c r="P21" s="703"/>
      <c r="Q21" s="703"/>
      <c r="R21" s="703"/>
      <c r="S21" s="703"/>
      <c r="T21" s="703"/>
      <c r="U21" s="704"/>
    </row>
    <row r="22" spans="2:21" ht="15.75">
      <c r="B22" s="701"/>
      <c r="C22" s="702"/>
      <c r="D22" s="703"/>
      <c r="E22" s="703"/>
      <c r="F22" s="703"/>
      <c r="G22" s="703"/>
      <c r="H22" s="703"/>
      <c r="I22" s="703"/>
      <c r="J22" s="703"/>
      <c r="K22" s="703"/>
      <c r="L22" s="703"/>
      <c r="M22" s="703"/>
      <c r="N22" s="703"/>
      <c r="O22" s="703"/>
      <c r="P22" s="703"/>
      <c r="Q22" s="703"/>
      <c r="R22" s="703"/>
      <c r="S22" s="703"/>
      <c r="T22" s="703"/>
      <c r="U22" s="704"/>
    </row>
    <row r="23" spans="2:21" ht="30" customHeight="1">
      <c r="B23" s="701"/>
      <c r="C23" s="774" t="s">
        <v>638</v>
      </c>
      <c r="D23" s="774"/>
      <c r="E23" s="774"/>
      <c r="F23" s="774"/>
      <c r="G23" s="774"/>
      <c r="H23" s="774"/>
      <c r="I23" s="774"/>
      <c r="J23" s="774"/>
      <c r="K23" s="774"/>
      <c r="L23" s="774"/>
      <c r="M23" s="774"/>
      <c r="N23" s="774"/>
      <c r="O23" s="774"/>
      <c r="P23" s="774"/>
      <c r="Q23" s="774"/>
      <c r="R23" s="774"/>
      <c r="S23" s="774"/>
      <c r="T23" s="703"/>
      <c r="U23" s="704"/>
    </row>
    <row r="24" spans="2:21" ht="15.75">
      <c r="B24" s="701"/>
      <c r="C24" s="702"/>
      <c r="D24" s="703"/>
      <c r="E24" s="703"/>
      <c r="F24" s="703"/>
      <c r="G24" s="703"/>
      <c r="H24" s="703"/>
      <c r="I24" s="703"/>
      <c r="J24" s="703"/>
      <c r="K24" s="703"/>
      <c r="L24" s="703"/>
      <c r="M24" s="703"/>
      <c r="N24" s="703"/>
      <c r="O24" s="703"/>
      <c r="P24" s="703"/>
      <c r="Q24" s="703"/>
      <c r="R24" s="703"/>
      <c r="S24" s="703"/>
      <c r="T24" s="703"/>
      <c r="U24" s="704"/>
    </row>
    <row r="25" spans="2:21" ht="15.75">
      <c r="B25" s="701"/>
      <c r="C25" s="702" t="s">
        <v>641</v>
      </c>
      <c r="D25" s="703"/>
      <c r="E25" s="703"/>
      <c r="F25" s="703"/>
      <c r="G25" s="703"/>
      <c r="H25" s="703"/>
      <c r="I25" s="703"/>
      <c r="J25" s="703"/>
      <c r="K25" s="703"/>
      <c r="L25" s="703"/>
      <c r="M25" s="703"/>
      <c r="N25" s="703"/>
      <c r="O25" s="703"/>
      <c r="P25" s="703"/>
      <c r="Q25" s="703"/>
      <c r="R25" s="703"/>
      <c r="S25" s="703"/>
      <c r="T25" s="703"/>
      <c r="U25" s="704"/>
    </row>
    <row r="26" spans="2:21" ht="15.75">
      <c r="B26" s="701"/>
      <c r="C26" s="702"/>
      <c r="D26" s="703"/>
      <c r="E26" s="703"/>
      <c r="F26" s="703"/>
      <c r="G26" s="703"/>
      <c r="H26" s="703"/>
      <c r="I26" s="703"/>
      <c r="J26" s="703"/>
      <c r="K26" s="703"/>
      <c r="L26" s="703"/>
      <c r="M26" s="703"/>
      <c r="N26" s="703"/>
      <c r="O26" s="703"/>
      <c r="P26" s="703"/>
      <c r="Q26" s="703"/>
      <c r="R26" s="703"/>
      <c r="S26" s="703"/>
      <c r="T26" s="703"/>
      <c r="U26" s="704"/>
    </row>
    <row r="27" spans="2:21" ht="31.5" customHeight="1">
      <c r="B27" s="701"/>
      <c r="C27" s="774" t="s">
        <v>639</v>
      </c>
      <c r="D27" s="774"/>
      <c r="E27" s="774"/>
      <c r="F27" s="774"/>
      <c r="G27" s="774"/>
      <c r="H27" s="774"/>
      <c r="I27" s="774"/>
      <c r="J27" s="774"/>
      <c r="K27" s="774"/>
      <c r="L27" s="774"/>
      <c r="M27" s="774"/>
      <c r="N27" s="774"/>
      <c r="O27" s="774"/>
      <c r="P27" s="774"/>
      <c r="Q27" s="774"/>
      <c r="R27" s="774"/>
      <c r="S27" s="774"/>
      <c r="T27" s="774"/>
      <c r="U27" s="775"/>
    </row>
    <row r="28" spans="2:21" ht="15.75">
      <c r="B28" s="701"/>
      <c r="C28" s="702"/>
      <c r="D28" s="703"/>
      <c r="E28" s="703"/>
      <c r="F28" s="703"/>
      <c r="G28" s="703"/>
      <c r="H28" s="703"/>
      <c r="I28" s="703"/>
      <c r="J28" s="703"/>
      <c r="K28" s="703"/>
      <c r="L28" s="703"/>
      <c r="M28" s="703"/>
      <c r="N28" s="703"/>
      <c r="O28" s="703"/>
      <c r="P28" s="703"/>
      <c r="Q28" s="703"/>
      <c r="R28" s="703"/>
      <c r="S28" s="703"/>
      <c r="T28" s="703"/>
      <c r="U28" s="704"/>
    </row>
    <row r="29" spans="2:21" ht="31.5" customHeight="1">
      <c r="B29" s="701"/>
      <c r="C29" s="774" t="s">
        <v>642</v>
      </c>
      <c r="D29" s="774"/>
      <c r="E29" s="774"/>
      <c r="F29" s="774"/>
      <c r="G29" s="774"/>
      <c r="H29" s="774"/>
      <c r="I29" s="774"/>
      <c r="J29" s="774"/>
      <c r="K29" s="774"/>
      <c r="L29" s="774"/>
      <c r="M29" s="774"/>
      <c r="N29" s="774"/>
      <c r="O29" s="774"/>
      <c r="P29" s="774"/>
      <c r="Q29" s="774"/>
      <c r="R29" s="774"/>
      <c r="S29" s="774"/>
      <c r="T29" s="774"/>
      <c r="U29" s="775"/>
    </row>
    <row r="30" spans="2:21" ht="15.75">
      <c r="B30" s="701"/>
      <c r="C30" s="702"/>
      <c r="D30" s="703"/>
      <c r="E30" s="703"/>
      <c r="F30" s="703"/>
      <c r="G30" s="703"/>
      <c r="H30" s="703"/>
      <c r="I30" s="703"/>
      <c r="J30" s="703"/>
      <c r="K30" s="703"/>
      <c r="L30" s="703"/>
      <c r="M30" s="703"/>
      <c r="N30" s="703"/>
      <c r="O30" s="703"/>
      <c r="P30" s="703"/>
      <c r="Q30" s="703"/>
      <c r="R30" s="703"/>
      <c r="S30" s="703"/>
      <c r="T30" s="703"/>
      <c r="U30" s="704"/>
    </row>
    <row r="31" spans="2:21" ht="15.75">
      <c r="B31" s="701"/>
      <c r="C31" s="702" t="s">
        <v>643</v>
      </c>
      <c r="D31" s="703"/>
      <c r="E31" s="703"/>
      <c r="F31" s="703"/>
      <c r="G31" s="703"/>
      <c r="H31" s="703"/>
      <c r="I31" s="703"/>
      <c r="J31" s="703"/>
      <c r="K31" s="703"/>
      <c r="L31" s="703"/>
      <c r="M31" s="703"/>
      <c r="N31" s="703"/>
      <c r="O31" s="703"/>
      <c r="P31" s="703"/>
      <c r="Q31" s="703"/>
      <c r="R31" s="703"/>
      <c r="S31" s="703"/>
      <c r="T31" s="703"/>
      <c r="U31" s="704"/>
    </row>
    <row r="32" spans="2:21" ht="15.75">
      <c r="B32" s="705"/>
      <c r="C32" s="706"/>
      <c r="D32" s="707"/>
      <c r="E32" s="707"/>
      <c r="F32" s="707"/>
      <c r="G32" s="707"/>
      <c r="H32" s="707"/>
      <c r="I32" s="707"/>
      <c r="J32" s="707"/>
      <c r="K32" s="707"/>
      <c r="L32" s="707"/>
      <c r="M32" s="707"/>
      <c r="N32" s="707"/>
      <c r="O32" s="707"/>
      <c r="P32" s="707"/>
      <c r="Q32" s="707"/>
      <c r="R32" s="707"/>
      <c r="S32" s="707"/>
      <c r="T32" s="707"/>
      <c r="U32" s="708"/>
    </row>
    <row r="33" spans="2:21" ht="39" customHeight="1">
      <c r="B33" s="709" t="s">
        <v>644</v>
      </c>
      <c r="C33" s="782" t="s">
        <v>645</v>
      </c>
      <c r="D33" s="782"/>
      <c r="E33" s="782"/>
      <c r="F33" s="782"/>
      <c r="G33" s="782"/>
      <c r="H33" s="782"/>
      <c r="I33" s="782"/>
      <c r="J33" s="782"/>
      <c r="K33" s="782"/>
      <c r="L33" s="782"/>
      <c r="M33" s="782"/>
      <c r="N33" s="782"/>
      <c r="O33" s="782"/>
      <c r="P33" s="782"/>
      <c r="Q33" s="782"/>
      <c r="R33" s="782"/>
      <c r="S33" s="782"/>
      <c r="T33" s="782"/>
      <c r="U33" s="783"/>
    </row>
    <row r="34" spans="2:21">
      <c r="B34" s="710"/>
      <c r="C34" s="711"/>
      <c r="D34" s="711"/>
      <c r="E34" s="711"/>
      <c r="F34" s="711"/>
      <c r="G34" s="711"/>
      <c r="H34" s="711"/>
      <c r="I34" s="711"/>
      <c r="J34" s="711"/>
      <c r="K34" s="711"/>
      <c r="L34" s="711"/>
      <c r="M34" s="711"/>
      <c r="N34" s="711"/>
      <c r="O34" s="711"/>
      <c r="P34" s="711"/>
      <c r="Q34" s="711"/>
      <c r="R34" s="711"/>
      <c r="S34" s="711"/>
      <c r="T34" s="711"/>
      <c r="U34" s="712"/>
    </row>
    <row r="35" spans="2:21" ht="15.75">
      <c r="B35" s="713" t="s">
        <v>646</v>
      </c>
      <c r="C35" s="714" t="s">
        <v>647</v>
      </c>
      <c r="D35" s="703"/>
      <c r="E35" s="703"/>
      <c r="F35" s="703"/>
      <c r="G35" s="703"/>
      <c r="H35" s="703"/>
      <c r="I35" s="703"/>
      <c r="J35" s="703"/>
      <c r="K35" s="703"/>
      <c r="L35" s="703"/>
      <c r="M35" s="703"/>
      <c r="N35" s="703"/>
      <c r="O35" s="703"/>
      <c r="P35" s="703"/>
      <c r="Q35" s="703"/>
      <c r="R35" s="703"/>
      <c r="S35" s="703"/>
      <c r="T35" s="703"/>
      <c r="U35" s="704"/>
    </row>
    <row r="36" spans="2:21">
      <c r="B36" s="715"/>
      <c r="C36" s="707"/>
      <c r="D36" s="707"/>
      <c r="E36" s="707"/>
      <c r="F36" s="707"/>
      <c r="G36" s="707"/>
      <c r="H36" s="707"/>
      <c r="I36" s="707"/>
      <c r="J36" s="707"/>
      <c r="K36" s="707"/>
      <c r="L36" s="707"/>
      <c r="M36" s="707"/>
      <c r="N36" s="707"/>
      <c r="O36" s="707"/>
      <c r="P36" s="707"/>
      <c r="Q36" s="707"/>
      <c r="R36" s="707"/>
      <c r="S36" s="707"/>
      <c r="T36" s="707"/>
      <c r="U36" s="708"/>
    </row>
    <row r="37" spans="2:21" ht="34.5" customHeight="1">
      <c r="B37" s="700" t="s">
        <v>648</v>
      </c>
      <c r="C37" s="776" t="s">
        <v>649</v>
      </c>
      <c r="D37" s="776"/>
      <c r="E37" s="776"/>
      <c r="F37" s="776"/>
      <c r="G37" s="776"/>
      <c r="H37" s="776"/>
      <c r="I37" s="776"/>
      <c r="J37" s="776"/>
      <c r="K37" s="776"/>
      <c r="L37" s="776"/>
      <c r="M37" s="776"/>
      <c r="N37" s="776"/>
      <c r="O37" s="776"/>
      <c r="P37" s="776"/>
      <c r="Q37" s="776"/>
      <c r="R37" s="776"/>
      <c r="S37" s="776"/>
      <c r="T37" s="776"/>
      <c r="U37" s="777"/>
    </row>
    <row r="38" spans="2:21">
      <c r="B38" s="715"/>
      <c r="C38" s="707"/>
      <c r="D38" s="707"/>
      <c r="E38" s="707"/>
      <c r="F38" s="707"/>
      <c r="G38" s="707"/>
      <c r="H38" s="707"/>
      <c r="I38" s="707"/>
      <c r="J38" s="707"/>
      <c r="K38" s="707"/>
      <c r="L38" s="707"/>
      <c r="M38" s="707"/>
      <c r="N38" s="707"/>
      <c r="O38" s="707"/>
      <c r="P38" s="707"/>
      <c r="Q38" s="707"/>
      <c r="R38" s="707"/>
      <c r="S38" s="707"/>
      <c r="T38" s="707"/>
      <c r="U38" s="708"/>
    </row>
    <row r="39" spans="2:21" ht="15.75">
      <c r="B39" s="700" t="s">
        <v>650</v>
      </c>
      <c r="C39" s="716" t="s">
        <v>651</v>
      </c>
      <c r="D39" s="711"/>
      <c r="E39" s="711"/>
      <c r="F39" s="711"/>
      <c r="G39" s="711"/>
      <c r="H39" s="711"/>
      <c r="I39" s="711"/>
      <c r="J39" s="711"/>
      <c r="K39" s="711"/>
      <c r="L39" s="711"/>
      <c r="M39" s="711"/>
      <c r="N39" s="711"/>
      <c r="O39" s="711"/>
      <c r="P39" s="711"/>
      <c r="Q39" s="711"/>
      <c r="R39" s="711"/>
      <c r="S39" s="711"/>
      <c r="T39" s="711"/>
      <c r="U39" s="712"/>
    </row>
    <row r="40" spans="2:21">
      <c r="B40" s="715"/>
      <c r="C40" s="707"/>
      <c r="D40" s="707"/>
      <c r="E40" s="707"/>
      <c r="F40" s="707"/>
      <c r="G40" s="707"/>
      <c r="H40" s="707"/>
      <c r="I40" s="707"/>
      <c r="J40" s="707"/>
      <c r="K40" s="707"/>
      <c r="L40" s="707"/>
      <c r="M40" s="707"/>
      <c r="N40" s="707"/>
      <c r="O40" s="707"/>
      <c r="P40" s="707"/>
      <c r="Q40" s="707"/>
      <c r="R40" s="707"/>
      <c r="S40" s="707"/>
      <c r="T40" s="707"/>
      <c r="U40" s="708"/>
    </row>
    <row r="41" spans="2:21" ht="38.25" customHeight="1">
      <c r="B41" s="709" t="s">
        <v>652</v>
      </c>
      <c r="C41" s="784" t="s">
        <v>653</v>
      </c>
      <c r="D41" s="784"/>
      <c r="E41" s="784"/>
      <c r="F41" s="784"/>
      <c r="G41" s="784"/>
      <c r="H41" s="784"/>
      <c r="I41" s="784"/>
      <c r="J41" s="784"/>
      <c r="K41" s="784"/>
      <c r="L41" s="784"/>
      <c r="M41" s="784"/>
      <c r="N41" s="784"/>
      <c r="O41" s="784"/>
      <c r="P41" s="784"/>
      <c r="Q41" s="784"/>
      <c r="R41" s="784"/>
      <c r="S41" s="784"/>
      <c r="T41" s="784"/>
      <c r="U41" s="785"/>
    </row>
    <row r="42" spans="2:21">
      <c r="B42" s="717"/>
      <c r="C42" s="711"/>
      <c r="D42" s="711"/>
      <c r="E42" s="711"/>
      <c r="F42" s="711"/>
      <c r="G42" s="711"/>
      <c r="H42" s="711"/>
      <c r="I42" s="711"/>
      <c r="J42" s="711"/>
      <c r="K42" s="711"/>
      <c r="L42" s="711"/>
      <c r="M42" s="711"/>
      <c r="N42" s="711"/>
      <c r="O42" s="711"/>
      <c r="P42" s="711"/>
      <c r="Q42" s="711"/>
      <c r="R42" s="711"/>
      <c r="S42" s="711"/>
      <c r="T42" s="711"/>
      <c r="U42" s="712"/>
    </row>
    <row r="43" spans="2:21" ht="15.75">
      <c r="B43" s="713" t="s">
        <v>654</v>
      </c>
      <c r="C43" s="714" t="s">
        <v>655</v>
      </c>
      <c r="D43" s="703"/>
      <c r="E43" s="703"/>
      <c r="F43" s="703"/>
      <c r="G43" s="703"/>
      <c r="H43" s="703"/>
      <c r="I43" s="703"/>
      <c r="J43" s="703"/>
      <c r="K43" s="703"/>
      <c r="L43" s="703"/>
      <c r="M43" s="703"/>
      <c r="N43" s="703"/>
      <c r="O43" s="703"/>
      <c r="P43" s="703"/>
      <c r="Q43" s="703"/>
      <c r="R43" s="703"/>
      <c r="S43" s="703"/>
      <c r="T43" s="703"/>
      <c r="U43" s="704"/>
    </row>
    <row r="44" spans="2:21">
      <c r="B44" s="718"/>
      <c r="C44" s="703"/>
      <c r="D44" s="703"/>
      <c r="E44" s="703"/>
      <c r="F44" s="703"/>
      <c r="G44" s="703"/>
      <c r="H44" s="703"/>
      <c r="I44" s="703"/>
      <c r="J44" s="703"/>
      <c r="K44" s="703"/>
      <c r="L44" s="703"/>
      <c r="M44" s="703"/>
      <c r="N44" s="703"/>
      <c r="O44" s="703"/>
      <c r="P44" s="703"/>
      <c r="Q44" s="703"/>
      <c r="R44" s="703"/>
      <c r="S44" s="703"/>
      <c r="T44" s="703"/>
      <c r="U44" s="704"/>
    </row>
    <row r="45" spans="2:21" ht="36" customHeight="1">
      <c r="B45" s="718"/>
      <c r="C45" s="772" t="s">
        <v>672</v>
      </c>
      <c r="D45" s="772"/>
      <c r="E45" s="772"/>
      <c r="F45" s="772"/>
      <c r="G45" s="772"/>
      <c r="H45" s="772"/>
      <c r="I45" s="772"/>
      <c r="J45" s="772"/>
      <c r="K45" s="772"/>
      <c r="L45" s="772"/>
      <c r="M45" s="772"/>
      <c r="N45" s="772"/>
      <c r="O45" s="772"/>
      <c r="P45" s="772"/>
      <c r="Q45" s="772"/>
      <c r="R45" s="772"/>
      <c r="S45" s="772"/>
      <c r="T45" s="772"/>
      <c r="U45" s="773"/>
    </row>
    <row r="46" spans="2:21">
      <c r="B46" s="718"/>
      <c r="C46" s="719"/>
      <c r="D46" s="703"/>
      <c r="E46" s="703"/>
      <c r="F46" s="703"/>
      <c r="G46" s="703"/>
      <c r="H46" s="703"/>
      <c r="I46" s="703"/>
      <c r="J46" s="703"/>
      <c r="K46" s="703"/>
      <c r="L46" s="703"/>
      <c r="M46" s="703"/>
      <c r="N46" s="703"/>
      <c r="O46" s="703"/>
      <c r="P46" s="703"/>
      <c r="Q46" s="703"/>
      <c r="R46" s="703"/>
      <c r="S46" s="703"/>
      <c r="T46" s="703"/>
      <c r="U46" s="704"/>
    </row>
    <row r="47" spans="2:21" ht="35.25" customHeight="1">
      <c r="B47" s="718"/>
      <c r="C47" s="772" t="s">
        <v>656</v>
      </c>
      <c r="D47" s="772"/>
      <c r="E47" s="772"/>
      <c r="F47" s="772"/>
      <c r="G47" s="772"/>
      <c r="H47" s="772"/>
      <c r="I47" s="772"/>
      <c r="J47" s="772"/>
      <c r="K47" s="772"/>
      <c r="L47" s="772"/>
      <c r="M47" s="772"/>
      <c r="N47" s="772"/>
      <c r="O47" s="772"/>
      <c r="P47" s="772"/>
      <c r="Q47" s="772"/>
      <c r="R47" s="772"/>
      <c r="S47" s="772"/>
      <c r="T47" s="772"/>
      <c r="U47" s="773"/>
    </row>
    <row r="48" spans="2:21">
      <c r="B48" s="718"/>
      <c r="C48" s="719"/>
      <c r="D48" s="703"/>
      <c r="E48" s="703"/>
      <c r="F48" s="703"/>
      <c r="G48" s="703"/>
      <c r="H48" s="703"/>
      <c r="I48" s="703"/>
      <c r="J48" s="703"/>
      <c r="K48" s="703"/>
      <c r="L48" s="703"/>
      <c r="M48" s="703"/>
      <c r="N48" s="703"/>
      <c r="O48" s="703"/>
      <c r="P48" s="703"/>
      <c r="Q48" s="703"/>
      <c r="R48" s="703"/>
      <c r="S48" s="703"/>
      <c r="T48" s="703"/>
      <c r="U48" s="704"/>
    </row>
    <row r="49" spans="2:21" ht="40.5" customHeight="1">
      <c r="B49" s="718"/>
      <c r="C49" s="772" t="s">
        <v>657</v>
      </c>
      <c r="D49" s="772"/>
      <c r="E49" s="772"/>
      <c r="F49" s="772"/>
      <c r="G49" s="772"/>
      <c r="H49" s="772"/>
      <c r="I49" s="772"/>
      <c r="J49" s="772"/>
      <c r="K49" s="772"/>
      <c r="L49" s="772"/>
      <c r="M49" s="772"/>
      <c r="N49" s="772"/>
      <c r="O49" s="772"/>
      <c r="P49" s="772"/>
      <c r="Q49" s="772"/>
      <c r="R49" s="772"/>
      <c r="S49" s="772"/>
      <c r="T49" s="772"/>
      <c r="U49" s="773"/>
    </row>
    <row r="50" spans="2:21">
      <c r="B50" s="718"/>
      <c r="C50" s="719"/>
      <c r="D50" s="703"/>
      <c r="E50" s="703"/>
      <c r="F50" s="703"/>
      <c r="G50" s="703"/>
      <c r="H50" s="703"/>
      <c r="I50" s="703"/>
      <c r="J50" s="703"/>
      <c r="K50" s="703"/>
      <c r="L50" s="703"/>
      <c r="M50" s="703"/>
      <c r="N50" s="703"/>
      <c r="O50" s="703"/>
      <c r="P50" s="703"/>
      <c r="Q50" s="703"/>
      <c r="R50" s="703"/>
      <c r="S50" s="703"/>
      <c r="T50" s="703"/>
      <c r="U50" s="704"/>
    </row>
    <row r="51" spans="2:21" ht="30" customHeight="1">
      <c r="B51" s="718"/>
      <c r="C51" s="772" t="s">
        <v>658</v>
      </c>
      <c r="D51" s="772"/>
      <c r="E51" s="772"/>
      <c r="F51" s="772"/>
      <c r="G51" s="772"/>
      <c r="H51" s="772"/>
      <c r="I51" s="772"/>
      <c r="J51" s="772"/>
      <c r="K51" s="772"/>
      <c r="L51" s="772"/>
      <c r="M51" s="772"/>
      <c r="N51" s="772"/>
      <c r="O51" s="772"/>
      <c r="P51" s="772"/>
      <c r="Q51" s="772"/>
      <c r="R51" s="772"/>
      <c r="S51" s="772"/>
      <c r="T51" s="772"/>
      <c r="U51" s="773"/>
    </row>
    <row r="52" spans="2:21" ht="15.75">
      <c r="B52" s="718"/>
      <c r="C52" s="702"/>
      <c r="D52" s="703"/>
      <c r="E52" s="703"/>
      <c r="F52" s="703"/>
      <c r="G52" s="703"/>
      <c r="H52" s="703"/>
      <c r="I52" s="703"/>
      <c r="J52" s="703"/>
      <c r="K52" s="703"/>
      <c r="L52" s="703"/>
      <c r="M52" s="703"/>
      <c r="N52" s="703"/>
      <c r="O52" s="703"/>
      <c r="P52" s="703"/>
      <c r="Q52" s="703"/>
      <c r="R52" s="703"/>
      <c r="S52" s="703"/>
      <c r="T52" s="703"/>
      <c r="U52" s="704"/>
    </row>
    <row r="53" spans="2:21" ht="31.5" customHeight="1">
      <c r="B53" s="718"/>
      <c r="C53" s="774" t="s">
        <v>671</v>
      </c>
      <c r="D53" s="774"/>
      <c r="E53" s="774"/>
      <c r="F53" s="774"/>
      <c r="G53" s="774"/>
      <c r="H53" s="774"/>
      <c r="I53" s="774"/>
      <c r="J53" s="774"/>
      <c r="K53" s="774"/>
      <c r="L53" s="774"/>
      <c r="M53" s="774"/>
      <c r="N53" s="774"/>
      <c r="O53" s="774"/>
      <c r="P53" s="774"/>
      <c r="Q53" s="774"/>
      <c r="R53" s="774"/>
      <c r="S53" s="774"/>
      <c r="T53" s="774"/>
      <c r="U53" s="775"/>
    </row>
    <row r="54" spans="2:21">
      <c r="B54" s="715"/>
      <c r="C54" s="707"/>
      <c r="D54" s="707"/>
      <c r="E54" s="707"/>
      <c r="F54" s="707"/>
      <c r="G54" s="707"/>
      <c r="H54" s="707"/>
      <c r="I54" s="707"/>
      <c r="J54" s="707"/>
      <c r="K54" s="707"/>
      <c r="L54" s="707"/>
      <c r="M54" s="707"/>
      <c r="N54" s="707"/>
      <c r="O54" s="707"/>
      <c r="P54" s="707"/>
      <c r="Q54" s="707"/>
      <c r="R54" s="707"/>
      <c r="S54" s="707"/>
      <c r="T54" s="707"/>
      <c r="U54" s="708"/>
    </row>
    <row r="55" spans="2:21" ht="48" customHeight="1">
      <c r="B55" s="700" t="s">
        <v>659</v>
      </c>
      <c r="C55" s="776" t="s">
        <v>660</v>
      </c>
      <c r="D55" s="776"/>
      <c r="E55" s="776"/>
      <c r="F55" s="776"/>
      <c r="G55" s="776"/>
      <c r="H55" s="776"/>
      <c r="I55" s="776"/>
      <c r="J55" s="776"/>
      <c r="K55" s="776"/>
      <c r="L55" s="776"/>
      <c r="M55" s="776"/>
      <c r="N55" s="776"/>
      <c r="O55" s="776"/>
      <c r="P55" s="776"/>
      <c r="Q55" s="776"/>
      <c r="R55" s="776"/>
      <c r="S55" s="776"/>
      <c r="T55" s="776"/>
      <c r="U55" s="777"/>
    </row>
    <row r="56" spans="2:21">
      <c r="B56" s="715"/>
      <c r="C56" s="707"/>
      <c r="D56" s="707"/>
      <c r="E56" s="707"/>
      <c r="F56" s="707"/>
      <c r="G56" s="707"/>
      <c r="H56" s="707"/>
      <c r="I56" s="707"/>
      <c r="J56" s="707"/>
      <c r="K56" s="707"/>
      <c r="L56" s="707"/>
      <c r="M56" s="707"/>
      <c r="N56" s="707"/>
      <c r="O56" s="707"/>
      <c r="P56" s="707"/>
      <c r="Q56" s="707"/>
      <c r="R56" s="707"/>
      <c r="S56" s="707"/>
      <c r="T56" s="707"/>
      <c r="U56" s="708"/>
    </row>
    <row r="57" spans="2:21" ht="34.5" customHeight="1">
      <c r="B57" s="700" t="s">
        <v>661</v>
      </c>
      <c r="C57" s="776" t="s">
        <v>662</v>
      </c>
      <c r="D57" s="776"/>
      <c r="E57" s="776"/>
      <c r="F57" s="776"/>
      <c r="G57" s="776"/>
      <c r="H57" s="776"/>
      <c r="I57" s="776"/>
      <c r="J57" s="776"/>
      <c r="K57" s="776"/>
      <c r="L57" s="776"/>
      <c r="M57" s="776"/>
      <c r="N57" s="776"/>
      <c r="O57" s="776"/>
      <c r="P57" s="776"/>
      <c r="Q57" s="776"/>
      <c r="R57" s="776"/>
      <c r="S57" s="776"/>
      <c r="T57" s="776"/>
      <c r="U57" s="777"/>
    </row>
    <row r="58" spans="2:21">
      <c r="B58" s="720"/>
      <c r="C58" s="707"/>
      <c r="D58" s="707"/>
      <c r="E58" s="707"/>
      <c r="F58" s="707"/>
      <c r="G58" s="707"/>
      <c r="H58" s="707"/>
      <c r="I58" s="707"/>
      <c r="J58" s="707"/>
      <c r="K58" s="707"/>
      <c r="L58" s="707"/>
      <c r="M58" s="707"/>
      <c r="N58" s="707"/>
      <c r="O58" s="707"/>
      <c r="P58" s="707"/>
      <c r="Q58" s="707"/>
      <c r="R58" s="707"/>
      <c r="S58" s="707"/>
      <c r="T58" s="707"/>
      <c r="U58" s="708"/>
    </row>
    <row r="59" spans="2:21" ht="30.75" customHeight="1">
      <c r="B59" s="709" t="s">
        <v>663</v>
      </c>
      <c r="C59" s="721" t="s">
        <v>664</v>
      </c>
      <c r="D59" s="722"/>
      <c r="E59" s="722"/>
      <c r="F59" s="722"/>
      <c r="G59" s="722"/>
      <c r="H59" s="722"/>
      <c r="I59" s="722"/>
      <c r="J59" s="722"/>
      <c r="K59" s="722"/>
      <c r="L59" s="722"/>
      <c r="M59" s="722"/>
      <c r="N59" s="722"/>
      <c r="O59" s="722"/>
      <c r="P59" s="722"/>
      <c r="Q59" s="722"/>
      <c r="R59" s="722"/>
      <c r="S59" s="722"/>
      <c r="T59" s="722"/>
      <c r="U59" s="723"/>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abSelected="1" topLeftCell="A7" zoomScale="80" zoomScaleNormal="80" workbookViewId="0">
      <selection activeCell="B9" sqref="B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7" t="s">
        <v>674</v>
      </c>
      <c r="C3" s="788"/>
      <c r="D3" s="788"/>
      <c r="E3" s="788"/>
      <c r="F3" s="789"/>
      <c r="G3" s="122"/>
    </row>
    <row r="4" spans="2:20" ht="16.5" customHeight="1">
      <c r="B4" s="790"/>
      <c r="C4" s="791"/>
      <c r="D4" s="791"/>
      <c r="E4" s="791"/>
      <c r="F4" s="792"/>
      <c r="G4" s="122"/>
    </row>
    <row r="5" spans="2:20" ht="71.25" customHeight="1">
      <c r="B5" s="790"/>
      <c r="C5" s="791"/>
      <c r="D5" s="791"/>
      <c r="E5" s="791"/>
      <c r="F5" s="792"/>
      <c r="G5" s="122"/>
    </row>
    <row r="6" spans="2:20" ht="21.75" customHeight="1">
      <c r="B6" s="793"/>
      <c r="C6" s="794"/>
      <c r="D6" s="794"/>
      <c r="E6" s="794"/>
      <c r="F6" s="795"/>
      <c r="G6" s="122"/>
    </row>
    <row r="8" spans="2:20" ht="21">
      <c r="B8" s="786" t="s">
        <v>481</v>
      </c>
      <c r="C8" s="786"/>
      <c r="D8" s="786"/>
      <c r="E8" s="786"/>
      <c r="F8" s="786"/>
      <c r="G8" s="786"/>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589</v>
      </c>
      <c r="G12" s="28"/>
      <c r="L12" s="33"/>
      <c r="M12" s="33"/>
      <c r="N12" s="33"/>
      <c r="O12" s="33"/>
      <c r="P12" s="33"/>
      <c r="Q12" s="68"/>
      <c r="S12" s="8"/>
      <c r="T12" s="8"/>
    </row>
    <row r="13" spans="2:20" s="9" customFormat="1" ht="26.25" customHeight="1" thickBot="1">
      <c r="B13" s="102"/>
      <c r="C13" s="124" t="s">
        <v>628</v>
      </c>
      <c r="G13" s="109"/>
      <c r="L13" s="33"/>
      <c r="M13" s="33"/>
      <c r="N13" s="33"/>
      <c r="O13" s="33"/>
      <c r="P13" s="33"/>
      <c r="Q13" s="68"/>
      <c r="S13" s="8"/>
      <c r="T13" s="8"/>
    </row>
    <row r="14" spans="2:20" s="9" customFormat="1" ht="26.25" customHeight="1" thickBot="1">
      <c r="B14" s="102"/>
      <c r="C14" s="172" t="s">
        <v>623</v>
      </c>
      <c r="G14" s="123"/>
      <c r="L14" s="33"/>
      <c r="M14" s="33"/>
      <c r="N14" s="33"/>
      <c r="O14" s="33"/>
      <c r="P14" s="33"/>
      <c r="Q14" s="68"/>
      <c r="S14" s="8"/>
      <c r="T14" s="8"/>
    </row>
    <row r="15" spans="2:20" s="9" customFormat="1" ht="26.25" customHeight="1" thickBot="1">
      <c r="B15" s="102"/>
      <c r="C15" s="172" t="s">
        <v>624</v>
      </c>
      <c r="G15" s="123"/>
      <c r="L15" s="33"/>
      <c r="M15" s="33"/>
      <c r="N15" s="33"/>
      <c r="O15" s="33"/>
      <c r="P15" s="33"/>
      <c r="Q15" s="68"/>
      <c r="S15" s="8"/>
      <c r="T15" s="8"/>
    </row>
    <row r="16" spans="2:20" s="9" customFormat="1" ht="26.25" customHeight="1" thickBot="1">
      <c r="B16" s="102"/>
      <c r="C16" s="172" t="s">
        <v>625</v>
      </c>
      <c r="G16" s="123"/>
      <c r="L16" s="33"/>
      <c r="M16" s="33"/>
      <c r="N16" s="33"/>
      <c r="O16" s="33"/>
      <c r="P16" s="33"/>
      <c r="Q16" s="68"/>
      <c r="S16" s="8"/>
      <c r="T16" s="8"/>
    </row>
    <row r="17" spans="2:20" s="9" customFormat="1" ht="26.25" customHeight="1" thickBot="1">
      <c r="B17" s="102"/>
      <c r="C17" s="124" t="s">
        <v>626</v>
      </c>
      <c r="G17" s="109"/>
      <c r="L17" s="33"/>
      <c r="M17" s="33"/>
      <c r="N17" s="33"/>
      <c r="O17" s="33"/>
      <c r="P17" s="33"/>
      <c r="Q17" s="68"/>
      <c r="S17" s="8"/>
      <c r="T17" s="8"/>
    </row>
    <row r="18" spans="2:20" s="9" customFormat="1" ht="26.25" customHeight="1" thickBot="1">
      <c r="B18" s="102"/>
      <c r="C18" s="124" t="s">
        <v>627</v>
      </c>
      <c r="G18" s="123"/>
      <c r="L18" s="33"/>
      <c r="M18" s="33"/>
      <c r="N18" s="33"/>
      <c r="O18" s="33"/>
      <c r="P18" s="33"/>
      <c r="Q18" s="68"/>
      <c r="S18" s="8"/>
      <c r="T18" s="8"/>
    </row>
    <row r="19" spans="2:20" s="9" customFormat="1" ht="26.25" customHeight="1" thickBot="1">
      <c r="B19" s="102"/>
      <c r="C19" s="124" t="s">
        <v>629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3" t="s">
        <v>543</v>
      </c>
      <c r="C22" s="649" t="s">
        <v>437</v>
      </c>
      <c r="D22" s="652" t="s">
        <v>443</v>
      </c>
      <c r="E22" s="656" t="s">
        <v>588</v>
      </c>
      <c r="F22" s="652" t="s">
        <v>448</v>
      </c>
      <c r="G22" s="174"/>
      <c r="M22" s="641"/>
      <c r="T22" s="641"/>
    </row>
    <row r="23" spans="2:20" s="103" customFormat="1" ht="35.25" customHeight="1">
      <c r="B23" s="644" t="s">
        <v>458</v>
      </c>
      <c r="C23" s="650" t="s">
        <v>438</v>
      </c>
      <c r="D23" s="653" t="s">
        <v>444</v>
      </c>
      <c r="E23" s="657" t="s">
        <v>588</v>
      </c>
      <c r="F23" s="653" t="s">
        <v>448</v>
      </c>
      <c r="G23" s="174"/>
      <c r="M23" s="641"/>
      <c r="T23" s="641"/>
    </row>
    <row r="24" spans="2:20" s="103" customFormat="1" ht="34.5" customHeight="1">
      <c r="B24" s="644" t="s">
        <v>455</v>
      </c>
      <c r="C24" s="650" t="s">
        <v>438</v>
      </c>
      <c r="D24" s="653" t="s">
        <v>445</v>
      </c>
      <c r="E24" s="657" t="s">
        <v>588</v>
      </c>
      <c r="F24" s="653" t="s">
        <v>448</v>
      </c>
      <c r="G24" s="174"/>
      <c r="M24" s="641"/>
      <c r="T24" s="641"/>
    </row>
    <row r="25" spans="2:20" s="103" customFormat="1" ht="32.25" customHeight="1">
      <c r="B25" s="645" t="s">
        <v>456</v>
      </c>
      <c r="C25" s="650" t="s">
        <v>437</v>
      </c>
      <c r="D25" s="653" t="s">
        <v>446</v>
      </c>
      <c r="E25" s="658" t="s">
        <v>607</v>
      </c>
      <c r="F25" s="661"/>
      <c r="G25" s="174"/>
      <c r="M25" s="641"/>
      <c r="T25" s="641"/>
    </row>
    <row r="26" spans="2:20" s="103" customFormat="1" ht="30.75" customHeight="1">
      <c r="B26" s="646" t="s">
        <v>541</v>
      </c>
      <c r="C26" s="650" t="s">
        <v>437</v>
      </c>
      <c r="D26" s="653"/>
      <c r="E26" s="658"/>
      <c r="F26" s="661"/>
      <c r="G26" s="174"/>
      <c r="M26" s="641"/>
      <c r="T26" s="641"/>
    </row>
    <row r="27" spans="2:20" s="103" customFormat="1" ht="32.25" customHeight="1">
      <c r="B27" s="647" t="s">
        <v>542</v>
      </c>
      <c r="C27" s="650" t="s">
        <v>437</v>
      </c>
      <c r="D27" s="654" t="s">
        <v>538</v>
      </c>
      <c r="E27" s="658"/>
      <c r="F27" s="661"/>
      <c r="G27" s="174"/>
      <c r="M27" s="641"/>
      <c r="T27" s="641"/>
    </row>
    <row r="28" spans="2:20" s="103" customFormat="1" ht="27" customHeight="1">
      <c r="B28" s="645" t="s">
        <v>457</v>
      </c>
      <c r="C28" s="650" t="s">
        <v>440</v>
      </c>
      <c r="D28" s="653" t="s">
        <v>482</v>
      </c>
      <c r="E28" s="658" t="s">
        <v>459</v>
      </c>
      <c r="F28" s="661"/>
      <c r="G28" s="174"/>
      <c r="M28" s="641"/>
      <c r="T28" s="641"/>
    </row>
    <row r="29" spans="2:20" s="103" customFormat="1" ht="27" customHeight="1">
      <c r="B29" s="647" t="s">
        <v>452</v>
      </c>
      <c r="C29" s="650" t="s">
        <v>437</v>
      </c>
      <c r="D29" s="653"/>
      <c r="E29" s="658"/>
      <c r="F29" s="653" t="s">
        <v>407</v>
      </c>
      <c r="G29" s="174"/>
      <c r="M29" s="641"/>
      <c r="T29" s="641"/>
    </row>
    <row r="30" spans="2:20" s="103" customFormat="1" ht="32.25" customHeight="1">
      <c r="B30" s="645" t="s">
        <v>207</v>
      </c>
      <c r="C30" s="650" t="s">
        <v>442</v>
      </c>
      <c r="D30" s="653" t="s">
        <v>555</v>
      </c>
      <c r="E30" s="659"/>
      <c r="F30" s="653" t="s">
        <v>554</v>
      </c>
      <c r="G30" s="642"/>
      <c r="M30" s="641"/>
    </row>
    <row r="31" spans="2:20" s="103" customFormat="1" ht="27.75" customHeight="1">
      <c r="B31" s="648" t="s">
        <v>539</v>
      </c>
      <c r="C31" s="651" t="s">
        <v>441</v>
      </c>
      <c r="D31" s="655"/>
      <c r="E31" s="660"/>
      <c r="F31" s="655"/>
      <c r="G31" s="642"/>
      <c r="M31" s="641"/>
    </row>
    <row r="32" spans="2:20" s="103" customFormat="1" ht="23.25" customHeight="1">
      <c r="C32" s="175"/>
      <c r="D32" s="175"/>
      <c r="E32" s="175"/>
      <c r="G32" s="642"/>
      <c r="M32" s="641"/>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571</v>
      </c>
      <c r="H1" s="120" t="s">
        <v>582</v>
      </c>
    </row>
    <row r="2" spans="1:8">
      <c r="A2" s="12" t="s">
        <v>29</v>
      </c>
      <c r="B2" s="12" t="s">
        <v>27</v>
      </c>
      <c r="C2" s="10">
        <v>2006</v>
      </c>
      <c r="D2" s="12" t="s">
        <v>416</v>
      </c>
      <c r="E2" s="10">
        <f>'2. LRAMVA Threshold'!D9</f>
        <v>2014</v>
      </c>
      <c r="F2" s="26" t="s">
        <v>170</v>
      </c>
      <c r="G2" s="12" t="s">
        <v>572</v>
      </c>
      <c r="H2" s="12" t="s">
        <v>590</v>
      </c>
    </row>
    <row r="3" spans="1:8">
      <c r="A3" s="12" t="s">
        <v>371</v>
      </c>
      <c r="B3" s="12" t="s">
        <v>27</v>
      </c>
      <c r="C3" s="10">
        <v>2007</v>
      </c>
      <c r="D3" s="12" t="s">
        <v>417</v>
      </c>
      <c r="E3" s="10">
        <f>'2. LRAMVA Threshold'!D24</f>
        <v>0</v>
      </c>
      <c r="F3" s="12" t="s">
        <v>550</v>
      </c>
      <c r="G3" s="12" t="s">
        <v>573</v>
      </c>
      <c r="H3" s="12" t="s">
        <v>583</v>
      </c>
    </row>
    <row r="4" spans="1:8">
      <c r="A4" s="12" t="s">
        <v>372</v>
      </c>
      <c r="B4" s="12" t="s">
        <v>28</v>
      </c>
      <c r="C4" s="10">
        <v>2008</v>
      </c>
      <c r="D4" s="12" t="s">
        <v>418</v>
      </c>
      <c r="F4" s="12" t="s">
        <v>169</v>
      </c>
      <c r="G4" s="12" t="s">
        <v>574</v>
      </c>
    </row>
    <row r="5" spans="1:8">
      <c r="A5" s="12" t="s">
        <v>373</v>
      </c>
      <c r="B5" s="12" t="s">
        <v>28</v>
      </c>
      <c r="C5" s="10">
        <v>2009</v>
      </c>
      <c r="F5" s="12" t="s">
        <v>368</v>
      </c>
      <c r="G5" s="12" t="s">
        <v>575</v>
      </c>
    </row>
    <row r="6" spans="1:8">
      <c r="A6" s="12" t="s">
        <v>374</v>
      </c>
      <c r="B6" s="12" t="s">
        <v>28</v>
      </c>
      <c r="C6" s="10">
        <v>2010</v>
      </c>
      <c r="F6" s="12" t="s">
        <v>369</v>
      </c>
      <c r="G6" s="12" t="s">
        <v>576</v>
      </c>
    </row>
    <row r="7" spans="1:8">
      <c r="A7" s="12" t="s">
        <v>375</v>
      </c>
      <c r="B7" s="12" t="s">
        <v>28</v>
      </c>
      <c r="C7" s="10">
        <v>2011</v>
      </c>
      <c r="F7" s="12" t="s">
        <v>370</v>
      </c>
      <c r="G7" s="12" t="s">
        <v>577</v>
      </c>
    </row>
    <row r="8" spans="1:8">
      <c r="A8" s="12" t="s">
        <v>376</v>
      </c>
      <c r="B8" s="12" t="s">
        <v>28</v>
      </c>
      <c r="C8" s="10">
        <v>2012</v>
      </c>
      <c r="F8" s="12" t="s">
        <v>558</v>
      </c>
      <c r="G8" s="12" t="s">
        <v>578</v>
      </c>
    </row>
    <row r="9" spans="1:8">
      <c r="A9" s="12" t="s">
        <v>377</v>
      </c>
      <c r="B9" s="12" t="s">
        <v>28</v>
      </c>
      <c r="C9" s="10">
        <v>2013</v>
      </c>
      <c r="G9" s="12" t="s">
        <v>579</v>
      </c>
    </row>
    <row r="10" spans="1:8">
      <c r="A10" s="12" t="s">
        <v>378</v>
      </c>
      <c r="B10" s="12" t="s">
        <v>28</v>
      </c>
      <c r="C10" s="10">
        <v>2014</v>
      </c>
      <c r="G10" s="12" t="s">
        <v>580</v>
      </c>
    </row>
    <row r="11" spans="1:8">
      <c r="A11" s="12" t="s">
        <v>379</v>
      </c>
      <c r="B11" s="12" t="s">
        <v>28</v>
      </c>
      <c r="C11" s="10">
        <v>2015</v>
      </c>
      <c r="G11" s="12" t="s">
        <v>581</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B1" zoomScale="85" zoomScaleNormal="85" workbookViewId="0">
      <selection activeCell="F4" sqref="F4:H8"/>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6" t="s">
        <v>551</v>
      </c>
      <c r="D6" s="17"/>
      <c r="E6" s="9"/>
      <c r="T6" s="9"/>
      <c r="V6" s="8"/>
    </row>
    <row r="7" spans="2:22" ht="21" customHeight="1">
      <c r="B7" s="534"/>
      <c r="C7" s="17"/>
      <c r="D7" s="17"/>
      <c r="E7" s="9"/>
      <c r="T7" s="9"/>
      <c r="V7" s="8"/>
    </row>
    <row r="8" spans="2:22" ht="24.75" customHeight="1">
      <c r="B8" s="117" t="s">
        <v>239</v>
      </c>
      <c r="C8" s="189" t="s">
        <v>684</v>
      </c>
      <c r="D8" s="597"/>
      <c r="E8" s="9"/>
      <c r="T8" s="9"/>
      <c r="V8" s="8"/>
    </row>
    <row r="9" spans="2:22" ht="41.25" customHeight="1">
      <c r="B9" s="548" t="s">
        <v>520</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556</v>
      </c>
      <c r="C11" s="564"/>
      <c r="D11" s="564"/>
      <c r="E11" s="564"/>
      <c r="F11" s="564"/>
      <c r="G11" s="564"/>
      <c r="H11" s="564"/>
      <c r="T11" s="547"/>
      <c r="U11" s="547"/>
    </row>
    <row r="12" spans="2:22" s="32" customFormat="1" ht="18.75" customHeight="1">
      <c r="B12" s="541"/>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9" t="s">
        <v>685</v>
      </c>
      <c r="E14" s="130"/>
      <c r="F14" s="124" t="s">
        <v>548</v>
      </c>
      <c r="H14" s="539" t="s">
        <v>687</v>
      </c>
      <c r="J14" s="124" t="s">
        <v>515</v>
      </c>
      <c r="L14" s="132"/>
      <c r="N14" s="103"/>
      <c r="Q14" s="99"/>
      <c r="R14" s="96"/>
    </row>
    <row r="15" spans="2:22" ht="26.25" customHeight="1" thickBot="1">
      <c r="B15" s="124" t="s">
        <v>424</v>
      </c>
      <c r="C15" s="106"/>
      <c r="D15" s="539" t="s">
        <v>686</v>
      </c>
      <c r="F15" s="124" t="s">
        <v>414</v>
      </c>
      <c r="G15" s="127"/>
      <c r="H15" s="539" t="s">
        <v>688</v>
      </c>
      <c r="I15" s="17"/>
      <c r="J15" s="124" t="s">
        <v>516</v>
      </c>
      <c r="L15" s="132"/>
      <c r="M15" s="103"/>
      <c r="Q15" s="108"/>
      <c r="R15" s="96"/>
    </row>
    <row r="16" spans="2:22" ht="28.5" customHeight="1" thickBot="1">
      <c r="B16" s="124" t="s">
        <v>454</v>
      </c>
      <c r="C16" s="106"/>
      <c r="D16" s="540" t="s">
        <v>178</v>
      </c>
      <c r="E16" s="103"/>
      <c r="F16" s="124" t="s">
        <v>434</v>
      </c>
      <c r="G16" s="125"/>
      <c r="H16" s="540" t="s">
        <v>700</v>
      </c>
      <c r="I16" s="103"/>
      <c r="K16" s="195"/>
      <c r="L16" s="195"/>
      <c r="M16" s="195"/>
      <c r="N16" s="195"/>
      <c r="Q16" s="115"/>
      <c r="R16" s="96"/>
    </row>
    <row r="17" spans="1:21" ht="29.25" customHeight="1" thickBot="1">
      <c r="B17" s="124" t="s">
        <v>421</v>
      </c>
      <c r="C17" s="106"/>
      <c r="D17" s="132">
        <f>17726.13+260.57+86.86</f>
        <v>18073.560000000001</v>
      </c>
      <c r="E17" s="121"/>
      <c r="F17" s="733" t="s">
        <v>676</v>
      </c>
      <c r="G17" s="195"/>
      <c r="H17" s="727"/>
      <c r="I17" s="17"/>
      <c r="M17" s="195"/>
      <c r="N17" s="195"/>
      <c r="P17" s="99"/>
      <c r="Q17" s="99"/>
      <c r="R17" s="96"/>
    </row>
    <row r="18" spans="1:21" s="28" customFormat="1" ht="29.25" customHeight="1">
      <c r="B18" s="124"/>
      <c r="C18" s="728"/>
      <c r="D18" s="726"/>
      <c r="E18" s="729"/>
      <c r="F18" s="725"/>
      <c r="G18" s="730"/>
      <c r="H18" s="731"/>
      <c r="I18" s="163"/>
      <c r="M18" s="730"/>
      <c r="N18" s="730"/>
      <c r="P18" s="730"/>
      <c r="Q18" s="730"/>
      <c r="R18" s="732"/>
      <c r="T18" s="37"/>
      <c r="U18" s="37"/>
    </row>
    <row r="19" spans="1:21" ht="27.75" customHeight="1" thickBot="1">
      <c r="E19" s="9"/>
      <c r="F19" s="124" t="s">
        <v>435</v>
      </c>
      <c r="G19" s="599" t="s">
        <v>363</v>
      </c>
      <c r="H19" s="242">
        <f>SUM(R54,R57,R60,R63,R66,R69,R72)</f>
        <v>348821.88019780652</v>
      </c>
      <c r="I19" s="17"/>
      <c r="J19" s="115"/>
      <c r="K19" s="115"/>
      <c r="L19" s="115"/>
      <c r="M19" s="115"/>
      <c r="N19" s="115"/>
      <c r="P19" s="115"/>
      <c r="Q19" s="115"/>
      <c r="R19" s="96"/>
    </row>
    <row r="20" spans="1:21" ht="27.75" customHeight="1" thickBot="1">
      <c r="E20" s="9"/>
      <c r="F20" s="124" t="s">
        <v>436</v>
      </c>
      <c r="G20" s="599" t="s">
        <v>364</v>
      </c>
      <c r="H20" s="131">
        <f>-SUM(R55,R58,R61,R64,R67,R70,R73)</f>
        <v>207959.48070000001</v>
      </c>
      <c r="I20" s="736"/>
      <c r="J20" s="115"/>
      <c r="P20" s="115"/>
      <c r="Q20" s="115"/>
      <c r="R20" s="96"/>
    </row>
    <row r="21" spans="1:21" ht="27.75" customHeight="1" thickBot="1">
      <c r="C21" s="32"/>
      <c r="D21" s="32"/>
      <c r="E21" s="32"/>
      <c r="F21" s="124" t="s">
        <v>408</v>
      </c>
      <c r="G21" s="599" t="s">
        <v>365</v>
      </c>
      <c r="H21" s="188">
        <f>R84</f>
        <v>3246.72176437913</v>
      </c>
      <c r="I21" s="744"/>
      <c r="P21" s="115"/>
      <c r="Q21" s="115"/>
      <c r="R21" s="96"/>
    </row>
    <row r="22" spans="1:21" ht="27.75" customHeight="1">
      <c r="C22" s="32"/>
      <c r="D22" s="32"/>
      <c r="E22" s="32"/>
      <c r="F22" s="124" t="s">
        <v>510</v>
      </c>
      <c r="G22" s="599" t="s">
        <v>449</v>
      </c>
      <c r="H22" s="188">
        <f>H19-H20+H21</f>
        <v>144109.12126218562</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8" t="s">
        <v>683</v>
      </c>
      <c r="C26" s="798"/>
      <c r="D26" s="798"/>
      <c r="E26" s="798"/>
      <c r="F26" s="798"/>
      <c r="G26" s="798"/>
    </row>
    <row r="27" spans="1:21" ht="14.25" customHeight="1">
      <c r="A27" s="28"/>
      <c r="B27" s="545"/>
      <c r="C27" s="545"/>
      <c r="D27" s="535"/>
      <c r="E27" s="535"/>
      <c r="F27" s="535"/>
      <c r="G27" s="545"/>
    </row>
    <row r="28" spans="1:21" s="17" customFormat="1" ht="27" customHeight="1">
      <c r="B28" s="801" t="s">
        <v>507</v>
      </c>
      <c r="C28" s="802"/>
      <c r="D28" s="133" t="s">
        <v>41</v>
      </c>
      <c r="E28" s="134" t="s">
        <v>673</v>
      </c>
      <c r="F28" s="134" t="s">
        <v>408</v>
      </c>
      <c r="G28" s="135" t="s">
        <v>409</v>
      </c>
      <c r="T28" s="136"/>
      <c r="U28" s="136"/>
    </row>
    <row r="29" spans="1:21" ht="20.25" customHeight="1">
      <c r="B29" s="796" t="s">
        <v>29</v>
      </c>
      <c r="C29" s="797"/>
      <c r="D29" s="634" t="s">
        <v>27</v>
      </c>
      <c r="E29" s="138">
        <f>SUM(D54:D83)</f>
        <v>65973.891098075765</v>
      </c>
      <c r="F29" s="139">
        <f>D84</f>
        <v>1256.0365439364414</v>
      </c>
      <c r="G29" s="138">
        <f>E29+F29</f>
        <v>67229.927642012204</v>
      </c>
    </row>
    <row r="30" spans="1:21" ht="20.25" customHeight="1">
      <c r="B30" s="796" t="s">
        <v>371</v>
      </c>
      <c r="C30" s="797"/>
      <c r="D30" s="634" t="s">
        <v>27</v>
      </c>
      <c r="E30" s="140">
        <f>SUM(E54:E83)</f>
        <v>75074.014777584307</v>
      </c>
      <c r="F30" s="141">
        <f>E84</f>
        <v>2801.1339123091102</v>
      </c>
      <c r="G30" s="140">
        <f>E30+F30</f>
        <v>77875.148689893424</v>
      </c>
    </row>
    <row r="31" spans="1:21" ht="20.25" customHeight="1">
      <c r="B31" s="796" t="s">
        <v>689</v>
      </c>
      <c r="C31" s="797"/>
      <c r="D31" s="634" t="s">
        <v>28</v>
      </c>
      <c r="E31" s="140">
        <f>SUM(F54:F83)</f>
        <v>-28639.661048472241</v>
      </c>
      <c r="F31" s="141">
        <f>F84</f>
        <v>-1624.7618030740789</v>
      </c>
      <c r="G31" s="140">
        <f t="shared" ref="G31:G34" si="0">E31+F31</f>
        <v>-30264.422851546318</v>
      </c>
    </row>
    <row r="32" spans="1:21" ht="20.25" customHeight="1">
      <c r="B32" s="796" t="s">
        <v>690</v>
      </c>
      <c r="C32" s="797"/>
      <c r="D32" s="634" t="s">
        <v>27</v>
      </c>
      <c r="E32" s="140">
        <f>SUM(G54:G83)</f>
        <v>0</v>
      </c>
      <c r="F32" s="141">
        <f>G84</f>
        <v>0</v>
      </c>
      <c r="G32" s="140">
        <f t="shared" si="0"/>
        <v>0</v>
      </c>
    </row>
    <row r="33" spans="2:22" ht="20.25" customHeight="1">
      <c r="B33" s="796" t="s">
        <v>30</v>
      </c>
      <c r="C33" s="797"/>
      <c r="D33" s="634" t="s">
        <v>28</v>
      </c>
      <c r="E33" s="140">
        <f>SUM(H54:H83)</f>
        <v>0</v>
      </c>
      <c r="F33" s="141">
        <f>H84</f>
        <v>0</v>
      </c>
      <c r="G33" s="140">
        <f>E33+F33</f>
        <v>0</v>
      </c>
    </row>
    <row r="34" spans="2:22" ht="20.25" customHeight="1">
      <c r="B34" s="796" t="s">
        <v>31</v>
      </c>
      <c r="C34" s="797"/>
      <c r="D34" s="634" t="s">
        <v>28</v>
      </c>
      <c r="E34" s="140">
        <f>SUM(I54:I83)</f>
        <v>28454.15467061866</v>
      </c>
      <c r="F34" s="141">
        <f>I84</f>
        <v>814.31311120765702</v>
      </c>
      <c r="G34" s="140">
        <f t="shared" si="0"/>
        <v>29268.467781826315</v>
      </c>
    </row>
    <row r="35" spans="2:22" ht="20.25" customHeight="1">
      <c r="B35" s="796"/>
      <c r="C35" s="797"/>
      <c r="D35" s="634"/>
      <c r="E35" s="140">
        <f>SUM(J54:J83)</f>
        <v>0</v>
      </c>
      <c r="F35" s="141">
        <f>J84</f>
        <v>0</v>
      </c>
      <c r="G35" s="140">
        <f>E35+F35</f>
        <v>0</v>
      </c>
    </row>
    <row r="36" spans="2:22" ht="20.25" customHeight="1">
      <c r="B36" s="796"/>
      <c r="C36" s="797"/>
      <c r="D36" s="634"/>
      <c r="E36" s="140">
        <f>SUM(K54:K83)</f>
        <v>0</v>
      </c>
      <c r="F36" s="141">
        <f>K84</f>
        <v>0</v>
      </c>
      <c r="G36" s="140">
        <f t="shared" ref="G36:G42" si="1">E36+F36</f>
        <v>0</v>
      </c>
    </row>
    <row r="37" spans="2:22" ht="20.25" customHeight="1">
      <c r="B37" s="796"/>
      <c r="C37" s="797"/>
      <c r="D37" s="634"/>
      <c r="E37" s="140">
        <f>SUM(L54:L83)</f>
        <v>0</v>
      </c>
      <c r="F37" s="141">
        <f>L84</f>
        <v>0</v>
      </c>
      <c r="G37" s="140">
        <f t="shared" si="1"/>
        <v>0</v>
      </c>
    </row>
    <row r="38" spans="2:22" ht="20.25" customHeight="1">
      <c r="B38" s="796"/>
      <c r="C38" s="797"/>
      <c r="D38" s="634"/>
      <c r="E38" s="140">
        <f>SUM(M54:M83)</f>
        <v>0</v>
      </c>
      <c r="F38" s="141">
        <f>M84</f>
        <v>0</v>
      </c>
      <c r="G38" s="140">
        <f t="shared" si="1"/>
        <v>0</v>
      </c>
    </row>
    <row r="39" spans="2:22" ht="20.25" customHeight="1">
      <c r="B39" s="796"/>
      <c r="C39" s="797"/>
      <c r="D39" s="634"/>
      <c r="E39" s="140">
        <f>SUM(N54:N83)</f>
        <v>0</v>
      </c>
      <c r="F39" s="141">
        <f>N84</f>
        <v>0</v>
      </c>
      <c r="G39" s="140">
        <f t="shared" si="1"/>
        <v>0</v>
      </c>
    </row>
    <row r="40" spans="2:22" ht="20.25" customHeight="1">
      <c r="B40" s="796"/>
      <c r="C40" s="797"/>
      <c r="D40" s="634"/>
      <c r="E40" s="140">
        <f>SUM(O54:O83)</f>
        <v>0</v>
      </c>
      <c r="F40" s="141">
        <f>O84</f>
        <v>0</v>
      </c>
      <c r="G40" s="140">
        <f t="shared" si="1"/>
        <v>0</v>
      </c>
    </row>
    <row r="41" spans="2:22" ht="20.25" customHeight="1">
      <c r="B41" s="796"/>
      <c r="C41" s="797"/>
      <c r="D41" s="634"/>
      <c r="E41" s="140">
        <f>SUM(P54:P83)</f>
        <v>0</v>
      </c>
      <c r="F41" s="141">
        <f>P84</f>
        <v>0</v>
      </c>
      <c r="G41" s="140">
        <f t="shared" si="1"/>
        <v>0</v>
      </c>
    </row>
    <row r="42" spans="2:22" ht="20.25" customHeight="1">
      <c r="B42" s="796"/>
      <c r="C42" s="797"/>
      <c r="D42" s="635"/>
      <c r="E42" s="142">
        <f>SUM(Q54:Q83)</f>
        <v>0</v>
      </c>
      <c r="F42" s="143">
        <f>Q84</f>
        <v>0</v>
      </c>
      <c r="G42" s="142">
        <f t="shared" si="1"/>
        <v>0</v>
      </c>
    </row>
    <row r="43" spans="2:22" s="8" customFormat="1" ht="21" customHeight="1">
      <c r="B43" s="799" t="s">
        <v>26</v>
      </c>
      <c r="C43" s="800"/>
      <c r="D43" s="137"/>
      <c r="E43" s="144">
        <f>SUM(E29:E42)</f>
        <v>140862.39949780647</v>
      </c>
      <c r="F43" s="144">
        <f>SUM(F29:F42)</f>
        <v>3246.72176437913</v>
      </c>
      <c r="G43" s="144">
        <f>SUM(G29:G42)</f>
        <v>144109.12126218562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3"/>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8" t="s">
        <v>610</v>
      </c>
      <c r="C48" s="798"/>
      <c r="D48" s="798"/>
      <c r="E48" s="798"/>
      <c r="F48" s="798"/>
      <c r="G48" s="798"/>
      <c r="H48" s="798"/>
      <c r="I48" s="798"/>
      <c r="J48" s="798"/>
      <c r="K48" s="798"/>
      <c r="L48" s="798"/>
      <c r="M48" s="613"/>
      <c r="N48" s="105"/>
      <c r="O48" s="105"/>
      <c r="P48" s="105"/>
      <c r="Q48" s="105"/>
      <c r="R48" s="105"/>
      <c r="T48" s="37"/>
      <c r="U48" s="19"/>
      <c r="V48" s="38"/>
    </row>
    <row r="49" spans="2:22" s="28" customFormat="1" ht="40.9" customHeight="1">
      <c r="B49" s="798" t="s">
        <v>564</v>
      </c>
      <c r="C49" s="798"/>
      <c r="D49" s="798"/>
      <c r="E49" s="798"/>
      <c r="F49" s="798"/>
      <c r="G49" s="798"/>
      <c r="H49" s="798"/>
      <c r="I49" s="798"/>
      <c r="J49" s="798"/>
      <c r="K49" s="798"/>
      <c r="L49" s="798"/>
      <c r="M49" s="613"/>
      <c r="N49" s="105"/>
      <c r="O49" s="105"/>
      <c r="P49" s="105"/>
      <c r="Q49" s="105"/>
      <c r="R49" s="105"/>
      <c r="T49" s="37"/>
      <c r="U49" s="19"/>
      <c r="V49" s="38"/>
    </row>
    <row r="50" spans="2:22" s="28" customFormat="1" ht="18" customHeight="1">
      <c r="B50" s="798" t="s">
        <v>682</v>
      </c>
      <c r="C50" s="798"/>
      <c r="D50" s="798"/>
      <c r="E50" s="798"/>
      <c r="F50" s="798"/>
      <c r="G50" s="798"/>
      <c r="H50" s="798"/>
      <c r="I50" s="798"/>
      <c r="J50" s="798"/>
      <c r="K50" s="798"/>
      <c r="L50" s="798"/>
      <c r="M50" s="613"/>
      <c r="N50" s="105"/>
      <c r="O50" s="105"/>
      <c r="P50" s="105"/>
      <c r="Q50" s="105"/>
      <c r="R50" s="105"/>
      <c r="T50" s="37"/>
      <c r="U50" s="19"/>
      <c r="V50" s="38"/>
    </row>
    <row r="51" spans="2:22" ht="15" customHeight="1">
      <c r="B51" s="609"/>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to 4,999 kW</v>
      </c>
      <c r="G52" s="135" t="str">
        <f>IF($B32&lt;&gt;"",$B32,"")</f>
        <v>USL</v>
      </c>
      <c r="H52" s="135" t="str">
        <f>IF($B33&lt;&gt;"",$B33,"")</f>
        <v>Sentinel Lighting</v>
      </c>
      <c r="I52" s="135" t="str">
        <f>IF($B34&lt;&gt;"",$B34,"")</f>
        <v>Street Lighting</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1"/>
      <c r="C53" s="572"/>
      <c r="D53" s="572" t="str">
        <f>D29</f>
        <v>kWh</v>
      </c>
      <c r="E53" s="572" t="str">
        <f>D30</f>
        <v>kWh</v>
      </c>
      <c r="F53" s="572" t="str">
        <f>D31</f>
        <v>kW</v>
      </c>
      <c r="G53" s="572" t="str">
        <f>D32</f>
        <v>kWh</v>
      </c>
      <c r="H53" s="572" t="str">
        <f>D33</f>
        <v>kW</v>
      </c>
      <c r="I53" s="572" t="str">
        <f>D34</f>
        <v>kW</v>
      </c>
      <c r="J53" s="572">
        <f>D35</f>
        <v>0</v>
      </c>
      <c r="K53" s="572">
        <f>D36</f>
        <v>0</v>
      </c>
      <c r="L53" s="572">
        <f>D37</f>
        <v>0</v>
      </c>
      <c r="M53" s="572">
        <f>D38</f>
        <v>0</v>
      </c>
      <c r="N53" s="572">
        <f>D39</f>
        <v>0</v>
      </c>
      <c r="O53" s="572">
        <f>D40</f>
        <v>0</v>
      </c>
      <c r="P53" s="572">
        <f>D41</f>
        <v>0</v>
      </c>
      <c r="Q53" s="572">
        <f>D42</f>
        <v>0</v>
      </c>
      <c r="R53" s="573"/>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1" t="s">
        <v>67</v>
      </c>
      <c r="C56" s="617"/>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1" t="s">
        <v>67</v>
      </c>
      <c r="C59" s="617"/>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15656.184176334158</v>
      </c>
      <c r="E60" s="156">
        <f>'4.  2011-2014 LRAM'!Z391</f>
        <v>13699.240510569485</v>
      </c>
      <c r="F60" s="156">
        <f>'4.  2011-2014 LRAM'!AA391</f>
        <v>1291.4974145173153</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30646.922101420958</v>
      </c>
      <c r="U60" s="152"/>
      <c r="V60" s="153"/>
    </row>
    <row r="61" spans="2:22" s="163" customFormat="1">
      <c r="B61" s="154" t="s">
        <v>37</v>
      </c>
      <c r="C61" s="155"/>
      <c r="D61" s="156">
        <f>-'4.  2011-2014 LRAM'!Y392</f>
        <v>-24730.594000000001</v>
      </c>
      <c r="E61" s="156">
        <f>-'4.  2011-2014 LRAM'!Z392</f>
        <v>-7448.5378999999994</v>
      </c>
      <c r="F61" s="156">
        <f>-'4.  2011-2014 LRAM'!AA392</f>
        <v>-13220.578799999999</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-45399.710699999996</v>
      </c>
      <c r="S61" s="158"/>
      <c r="U61" s="152"/>
      <c r="V61" s="153"/>
    </row>
    <row r="62" spans="2:22" s="136" customFormat="1">
      <c r="B62" s="621" t="s">
        <v>67</v>
      </c>
      <c r="C62" s="617"/>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21458.4171310075</v>
      </c>
      <c r="E63" s="156">
        <f>'4.  2011-2014 LRAM'!Z521</f>
        <v>20015.869038444915</v>
      </c>
      <c r="F63" s="156">
        <f>'4.  2011-2014 LRAM'!AA521</f>
        <v>4509.5882146228851</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45983.874384075301</v>
      </c>
      <c r="U63" s="152"/>
      <c r="V63" s="153"/>
    </row>
    <row r="64" spans="2:22" s="163" customFormat="1">
      <c r="B64" s="154" t="s">
        <v>39</v>
      </c>
      <c r="C64" s="155"/>
      <c r="D64" s="156">
        <f>-'4.  2011-2014 LRAM'!Y522</f>
        <v>-23670.7114</v>
      </c>
      <c r="E64" s="156">
        <f>-'4.  2011-2014 LRAM'!Z522</f>
        <v>-7153.5463</v>
      </c>
      <c r="F64" s="156">
        <f>-'4.  2011-2014 LRAM'!AA522</f>
        <v>-13062.356999999998</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-43886.614699999998</v>
      </c>
      <c r="S64" s="158"/>
      <c r="U64" s="152"/>
      <c r="V64" s="153"/>
    </row>
    <row r="65" spans="2:22" s="136" customFormat="1">
      <c r="B65" s="621" t="s">
        <v>67</v>
      </c>
      <c r="C65" s="617"/>
      <c r="D65" s="160"/>
      <c r="E65" s="160"/>
      <c r="F65" s="160"/>
      <c r="G65" s="160"/>
      <c r="H65" s="160"/>
      <c r="I65" s="160"/>
      <c r="J65" s="160"/>
      <c r="K65" s="161"/>
      <c r="L65" s="161"/>
      <c r="M65" s="161"/>
      <c r="N65" s="161"/>
      <c r="O65" s="161"/>
      <c r="P65" s="161"/>
      <c r="Q65" s="161"/>
      <c r="R65" s="162"/>
      <c r="U65" s="159"/>
      <c r="V65" s="153"/>
    </row>
    <row r="66" spans="2:22" s="163" customFormat="1">
      <c r="B66" s="154" t="s">
        <v>94</v>
      </c>
      <c r="C66" s="532"/>
      <c r="D66" s="164">
        <f>'5.  2015-2020 LRAM'!Y204</f>
        <v>32961.951922914428</v>
      </c>
      <c r="E66" s="164">
        <f>'5.  2015-2020 LRAM'!Z204</f>
        <v>24069.427872650933</v>
      </c>
      <c r="F66" s="164">
        <f>'5.  2015-2020 LRAM'!AA204</f>
        <v>7901.8877878555222</v>
      </c>
      <c r="G66" s="164">
        <f>'5.  2015-2020 LRAM'!AB204</f>
        <v>0</v>
      </c>
      <c r="H66" s="164">
        <f>'5.  2015-2020 LRAM'!AC204</f>
        <v>0</v>
      </c>
      <c r="I66" s="164">
        <f>'5.  2015-2020 LRAM'!AD204</f>
        <v>6823.2494311212286</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71756.5170145421</v>
      </c>
      <c r="U66" s="152"/>
      <c r="V66" s="153"/>
    </row>
    <row r="67" spans="2:22" s="163" customFormat="1">
      <c r="B67" s="154" t="s">
        <v>93</v>
      </c>
      <c r="C67" s="155"/>
      <c r="D67" s="164">
        <f>-'5.  2015-2020 LRAM'!Y205</f>
        <v>-23317.4172</v>
      </c>
      <c r="E67" s="164">
        <f>-'5.  2015-2020 LRAM'!Z205</f>
        <v>-7079.7983999999997</v>
      </c>
      <c r="F67" s="164">
        <f>-'5.  2015-2020 LRAM'!AA205</f>
        <v>-13085.305199999999</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-43482.520799999998</v>
      </c>
      <c r="S67" s="158"/>
      <c r="U67" s="152"/>
      <c r="V67" s="153"/>
    </row>
    <row r="68" spans="2:22" s="136" customFormat="1">
      <c r="B68" s="621" t="s">
        <v>67</v>
      </c>
      <c r="C68" s="617"/>
      <c r="D68" s="160"/>
      <c r="E68" s="160"/>
      <c r="F68" s="160"/>
      <c r="G68" s="160"/>
      <c r="H68" s="160"/>
      <c r="I68" s="160"/>
      <c r="J68" s="160"/>
      <c r="K68" s="161"/>
      <c r="L68" s="161"/>
      <c r="M68" s="161"/>
      <c r="N68" s="161"/>
      <c r="O68" s="161"/>
      <c r="P68" s="161"/>
      <c r="Q68" s="161"/>
      <c r="R68" s="162"/>
      <c r="U68" s="159"/>
      <c r="V68" s="153"/>
    </row>
    <row r="69" spans="2:22" s="163" customFormat="1">
      <c r="B69" s="154" t="s">
        <v>225</v>
      </c>
      <c r="C69" s="532"/>
      <c r="D69" s="156">
        <f>'5.  2015-2020 LRAM'!Y388</f>
        <v>48474.388554183563</v>
      </c>
      <c r="E69" s="156">
        <f>'5.  2015-2020 LRAM'!Z388</f>
        <v>26433.363027568859</v>
      </c>
      <c r="F69" s="156">
        <f>'5.  2015-2020 LRAM'!AA388</f>
        <v>8390.7349202827627</v>
      </c>
      <c r="G69" s="156">
        <f>'5.  2015-2020 LRAM'!AB388</f>
        <v>0</v>
      </c>
      <c r="H69" s="156">
        <f>'5.  2015-2020 LRAM'!AC388</f>
        <v>0</v>
      </c>
      <c r="I69" s="156">
        <f>'5.  2015-2020 LRAM'!AD388</f>
        <v>10726.160268546575</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94024.646770581763</v>
      </c>
      <c r="U69" s="152"/>
      <c r="V69" s="153"/>
    </row>
    <row r="70" spans="2:22" s="163" customFormat="1">
      <c r="B70" s="154" t="s">
        <v>224</v>
      </c>
      <c r="C70" s="155"/>
      <c r="D70" s="156">
        <f>-'5.  2015-2020 LRAM'!Y389</f>
        <v>-19784.475200000001</v>
      </c>
      <c r="E70" s="156">
        <f>-'5.  2015-2020 LRAM'!Z389</f>
        <v>-7153.5463</v>
      </c>
      <c r="F70" s="156">
        <f>-'5.  2015-2020 LRAM'!AA389</f>
        <v>-13299.085799999999</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-40237.107300000003</v>
      </c>
      <c r="S70" s="158"/>
      <c r="U70" s="152"/>
      <c r="V70" s="153"/>
    </row>
    <row r="71" spans="2:22" s="136" customFormat="1">
      <c r="B71" s="621" t="s">
        <v>67</v>
      </c>
      <c r="C71" s="617"/>
      <c r="D71" s="160"/>
      <c r="E71" s="160"/>
      <c r="F71" s="160"/>
      <c r="G71" s="160"/>
      <c r="H71" s="160"/>
      <c r="I71" s="160"/>
      <c r="J71" s="160"/>
      <c r="K71" s="161"/>
      <c r="L71" s="161"/>
      <c r="M71" s="161"/>
      <c r="N71" s="161"/>
      <c r="O71" s="161"/>
      <c r="P71" s="161"/>
      <c r="Q71" s="161"/>
      <c r="R71" s="162"/>
      <c r="U71" s="159"/>
      <c r="V71" s="153"/>
    </row>
    <row r="72" spans="2:22" s="163" customFormat="1">
      <c r="B72" s="154" t="s">
        <v>227</v>
      </c>
      <c r="C72" s="532"/>
      <c r="D72" s="156">
        <f>'5.  2015-2020 LRAM'!Y572</f>
        <v>53057.915113636118</v>
      </c>
      <c r="E72" s="156">
        <f>'5.  2015-2020 LRAM'!Z572</f>
        <v>26992.585328350116</v>
      </c>
      <c r="F72" s="156">
        <f>'5.  2015-2020 LRAM'!AA572</f>
        <v>15454.674514249273</v>
      </c>
      <c r="G72" s="156">
        <f>'5.  2015-2020 LRAM'!AB572</f>
        <v>0</v>
      </c>
      <c r="H72" s="156">
        <f>'5.  2015-2020 LRAM'!AC572</f>
        <v>0</v>
      </c>
      <c r="I72" s="156">
        <f>'5.  2015-2020 LRAM'!AD572</f>
        <v>10904.744970950855</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106409.91992718636</v>
      </c>
      <c r="U72" s="152"/>
      <c r="V72" s="153"/>
    </row>
    <row r="73" spans="2:22" s="163" customFormat="1">
      <c r="B73" s="154" t="s">
        <v>226</v>
      </c>
      <c r="C73" s="155"/>
      <c r="D73" s="156">
        <f>-'5.  2015-2020 LRAM'!Y573</f>
        <v>-14131.768</v>
      </c>
      <c r="E73" s="156">
        <f>-'5.  2015-2020 LRAM'!Z573</f>
        <v>-7301.0421000000006</v>
      </c>
      <c r="F73" s="156">
        <f>-'5.  2015-2020 LRAM'!AA573</f>
        <v>-13520.7171</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-34953.527200000004</v>
      </c>
      <c r="S73" s="158"/>
      <c r="U73" s="152"/>
      <c r="V73" s="153"/>
    </row>
    <row r="74" spans="2:22" s="136" customFormat="1">
      <c r="B74" s="621" t="s">
        <v>67</v>
      </c>
      <c r="C74" s="617"/>
      <c r="D74" s="160"/>
      <c r="E74" s="160"/>
      <c r="F74" s="160"/>
      <c r="G74" s="160"/>
      <c r="H74" s="160"/>
      <c r="I74" s="160"/>
      <c r="J74" s="160"/>
      <c r="K74" s="161"/>
      <c r="L74" s="161"/>
      <c r="M74" s="161"/>
      <c r="N74" s="161"/>
      <c r="O74" s="161"/>
      <c r="P74" s="161"/>
      <c r="Q74" s="161"/>
      <c r="R74" s="162"/>
      <c r="U74" s="159"/>
      <c r="V74" s="153"/>
    </row>
    <row r="75" spans="2:22" s="163" customFormat="1">
      <c r="B75" s="154" t="s">
        <v>229</v>
      </c>
      <c r="C75" s="532"/>
      <c r="D75" s="156"/>
      <c r="E75" s="156"/>
      <c r="F75" s="156"/>
      <c r="G75" s="156">
        <f>'5.  2015-2020 LRAM'!AB756</f>
        <v>0</v>
      </c>
      <c r="H75" s="156">
        <f>'5.  2015-2020 LRAM'!AC756</f>
        <v>0</v>
      </c>
      <c r="I75" s="156"/>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1" t="s">
        <v>67</v>
      </c>
      <c r="C77" s="617"/>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1" t="s">
        <v>67</v>
      </c>
      <c r="C80" s="617"/>
      <c r="D80" s="160"/>
      <c r="E80" s="160"/>
      <c r="F80" s="160"/>
      <c r="G80" s="160"/>
      <c r="H80" s="160"/>
      <c r="I80" s="160"/>
      <c r="J80" s="160"/>
      <c r="K80" s="161"/>
      <c r="L80" s="161"/>
      <c r="M80" s="161"/>
      <c r="N80" s="161"/>
      <c r="O80" s="161"/>
      <c r="P80" s="161"/>
      <c r="Q80" s="161"/>
      <c r="R80" s="162"/>
      <c r="U80" s="159"/>
      <c r="V80" s="153"/>
    </row>
    <row r="81" spans="2:22" s="163" customFormat="1">
      <c r="B81" s="154" t="s">
        <v>233</v>
      </c>
      <c r="C81" s="532"/>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1" t="s">
        <v>67</v>
      </c>
      <c r="C83" s="617"/>
      <c r="D83" s="160"/>
      <c r="E83" s="160"/>
      <c r="F83" s="160"/>
      <c r="G83" s="160"/>
      <c r="H83" s="160"/>
      <c r="I83" s="160"/>
      <c r="J83" s="160"/>
      <c r="K83" s="161"/>
      <c r="L83" s="161"/>
      <c r="M83" s="161"/>
      <c r="N83" s="161"/>
      <c r="O83" s="161"/>
      <c r="P83" s="161"/>
      <c r="Q83" s="161"/>
      <c r="R83" s="162"/>
      <c r="U83" s="159"/>
      <c r="V83" s="153"/>
    </row>
    <row r="84" spans="2:22" s="17" customFormat="1" ht="20.25" customHeight="1">
      <c r="B84" s="618" t="s">
        <v>43</v>
      </c>
      <c r="C84" s="617"/>
      <c r="D84" s="675">
        <f>'6.  Carrying Charges'!I162</f>
        <v>1256.0365439364414</v>
      </c>
      <c r="E84" s="675">
        <f>'6.  Carrying Charges'!J162</f>
        <v>2801.1339123091102</v>
      </c>
      <c r="F84" s="675">
        <f>'6.  Carrying Charges'!K162</f>
        <v>-1624.7618030740789</v>
      </c>
      <c r="G84" s="675">
        <f>'6.  Carrying Charges'!L162</f>
        <v>0</v>
      </c>
      <c r="H84" s="675">
        <f>'6.  Carrying Charges'!M162</f>
        <v>0</v>
      </c>
      <c r="I84" s="675">
        <f>'6.  Carrying Charges'!N162</f>
        <v>814.31311120765702</v>
      </c>
      <c r="J84" s="675">
        <f>'6.  Carrying Charges'!O162</f>
        <v>0</v>
      </c>
      <c r="K84" s="675">
        <f>'6.  Carrying Charges'!P162</f>
        <v>0</v>
      </c>
      <c r="L84" s="675">
        <f>'6.  Carrying Charges'!Q162</f>
        <v>0</v>
      </c>
      <c r="M84" s="675">
        <f>'6.  Carrying Charges'!R162</f>
        <v>0</v>
      </c>
      <c r="N84" s="675">
        <f>'6.  Carrying Charges'!S162</f>
        <v>0</v>
      </c>
      <c r="O84" s="675">
        <f>'6.  Carrying Charges'!T162</f>
        <v>0</v>
      </c>
      <c r="P84" s="675">
        <f>'6.  Carrying Charges'!U162</f>
        <v>0</v>
      </c>
      <c r="Q84" s="675">
        <f>'6.  Carrying Charges'!V162</f>
        <v>0</v>
      </c>
      <c r="R84" s="676">
        <f>SUM(D84:Q84)</f>
        <v>3246.72176437913</v>
      </c>
      <c r="U84" s="152"/>
      <c r="V84" s="153"/>
    </row>
    <row r="85" spans="2:22" s="163" customFormat="1" ht="21.75" customHeight="1">
      <c r="B85" s="619" t="s">
        <v>240</v>
      </c>
      <c r="C85" s="620"/>
      <c r="D85" s="619">
        <f>SUM(D54:D74)+D84</f>
        <v>67229.927642012204</v>
      </c>
      <c r="E85" s="619">
        <f>SUM(E54:E74)+E84</f>
        <v>77875.148689893424</v>
      </c>
      <c r="F85" s="619">
        <f>SUM(F54:F74)+F84</f>
        <v>-30264.422851546318</v>
      </c>
      <c r="G85" s="619">
        <f>SUM(G54:G74)+G84</f>
        <v>0</v>
      </c>
      <c r="H85" s="619">
        <f>SUM(H54:H74)+H84</f>
        <v>0</v>
      </c>
      <c r="I85" s="619">
        <f t="shared" ref="I85:O85" si="2">SUM(I54:I74)+I84</f>
        <v>29268.467781826315</v>
      </c>
      <c r="J85" s="619">
        <f t="shared" si="2"/>
        <v>0</v>
      </c>
      <c r="K85" s="619">
        <f t="shared" si="2"/>
        <v>0</v>
      </c>
      <c r="L85" s="619">
        <f t="shared" si="2"/>
        <v>0</v>
      </c>
      <c r="M85" s="619">
        <f t="shared" si="2"/>
        <v>0</v>
      </c>
      <c r="N85" s="619">
        <f t="shared" si="2"/>
        <v>0</v>
      </c>
      <c r="O85" s="619">
        <f t="shared" si="2"/>
        <v>0</v>
      </c>
      <c r="P85" s="619">
        <f>SUM(P54:P74)+P84</f>
        <v>0</v>
      </c>
      <c r="Q85" s="619">
        <f>SUM(Q54:Q74)+Q84</f>
        <v>0</v>
      </c>
      <c r="R85" s="619">
        <f>SUM(R54:R74)+R84</f>
        <v>144109.1212621856</v>
      </c>
      <c r="U85" s="152"/>
      <c r="V85" s="153"/>
    </row>
    <row r="86" spans="2:22" ht="20.25" customHeight="1">
      <c r="B86" s="451" t="s">
        <v>536</v>
      </c>
      <c r="C86" s="598"/>
      <c r="D86" s="597"/>
      <c r="E86" s="597"/>
      <c r="F86" s="597"/>
      <c r="G86" s="597"/>
      <c r="H86" s="597"/>
      <c r="I86" s="597"/>
      <c r="J86" s="597"/>
      <c r="K86" s="597"/>
      <c r="L86" s="597"/>
      <c r="M86" s="597"/>
      <c r="N86" s="597"/>
      <c r="O86" s="597"/>
      <c r="P86" s="597"/>
      <c r="Q86" s="597"/>
      <c r="R86" s="597"/>
      <c r="V86" s="13"/>
    </row>
    <row r="87" spans="2:22" ht="20.25" customHeight="1">
      <c r="B87" s="616"/>
      <c r="C87" s="66"/>
      <c r="D87" s="737"/>
      <c r="E87" s="737"/>
      <c r="F87" s="737"/>
      <c r="I87" s="737"/>
      <c r="V87" s="13"/>
    </row>
    <row r="88" spans="2:22" ht="15">
      <c r="D88" s="737"/>
      <c r="E88" s="737"/>
      <c r="F88" s="737"/>
      <c r="I88" s="737"/>
    </row>
    <row r="89" spans="2:22" ht="21" hidden="1" customHeight="1">
      <c r="B89" s="118" t="s">
        <v>537</v>
      </c>
      <c r="E89" s="9"/>
    </row>
    <row r="90" spans="2:22" s="546" customFormat="1" ht="27.75" hidden="1" customHeight="1">
      <c r="B90" s="567" t="s">
        <v>557</v>
      </c>
      <c r="C90" s="563"/>
      <c r="D90" s="563"/>
      <c r="E90" s="563"/>
      <c r="F90" s="563"/>
      <c r="G90" s="563"/>
      <c r="H90" s="563"/>
      <c r="I90" s="563"/>
      <c r="J90" s="563"/>
      <c r="T90" s="547"/>
      <c r="U90" s="547"/>
    </row>
    <row r="91" spans="2:22" ht="11.25" hidden="1" customHeight="1">
      <c r="B91" s="110"/>
      <c r="E91" s="9"/>
    </row>
    <row r="92" spans="2:22" s="559" customFormat="1" ht="25.5" hidden="1" customHeight="1">
      <c r="B92" s="561"/>
      <c r="C92" s="557">
        <v>2011</v>
      </c>
      <c r="D92" s="557"/>
      <c r="E92" s="557"/>
      <c r="F92" s="557"/>
      <c r="G92" s="557"/>
      <c r="H92" s="557"/>
      <c r="I92" s="557"/>
      <c r="J92" s="557">
        <v>2018</v>
      </c>
      <c r="K92" s="557">
        <v>2019</v>
      </c>
      <c r="L92" s="557">
        <v>2020</v>
      </c>
      <c r="M92" s="558" t="s">
        <v>26</v>
      </c>
      <c r="T92" s="560"/>
      <c r="U92" s="560"/>
    </row>
    <row r="93" spans="2:22" s="90" customFormat="1" ht="23.25" hidden="1" customHeight="1">
      <c r="B93" s="198">
        <v>2011</v>
      </c>
      <c r="C93" s="552">
        <f>'4.  2011-2014 LRAM'!AM131</f>
        <v>0</v>
      </c>
      <c r="D93" s="553"/>
      <c r="E93" s="553"/>
      <c r="F93" s="553"/>
      <c r="G93" s="554"/>
      <c r="H93" s="553"/>
      <c r="I93" s="553"/>
      <c r="J93" s="553">
        <f>SUM('5.  2015-2020 LRAM'!Y748:AL748)</f>
        <v>6617.1820222123688</v>
      </c>
      <c r="K93" s="553">
        <f>SUM('5.  2015-2020 LRAM'!Y931:AL931)</f>
        <v>0</v>
      </c>
      <c r="L93" s="553">
        <f>SUM('5.  2015-2020 LRAM'!Y1114:AL1114)</f>
        <v>0</v>
      </c>
      <c r="M93" s="553">
        <f>SUM(C93:L93)</f>
        <v>6617.1820222123688</v>
      </c>
      <c r="T93" s="197"/>
      <c r="U93" s="197"/>
    </row>
    <row r="94" spans="2:22" s="90" customFormat="1" ht="23.25" hidden="1" customHeight="1">
      <c r="B94" s="198">
        <v>2012</v>
      </c>
      <c r="C94" s="555"/>
      <c r="D94" s="554"/>
      <c r="E94" s="554"/>
      <c r="F94" s="554"/>
      <c r="G94" s="554"/>
      <c r="H94" s="553"/>
      <c r="I94" s="554"/>
      <c r="J94" s="553">
        <f>SUM('5.  2015-2020 LRAM'!Y749:AL749)</f>
        <v>5148.5489966411697</v>
      </c>
      <c r="K94" s="553">
        <f>SUM('5.  2015-2020 LRAM'!Y932:AL932)</f>
        <v>0</v>
      </c>
      <c r="L94" s="553">
        <f>SUM('5.  2015-2020 LRAM'!Y1115:AL1115)</f>
        <v>0</v>
      </c>
      <c r="M94" s="553">
        <f>SUM(D94:L94)</f>
        <v>5148.5489966411697</v>
      </c>
      <c r="T94" s="197"/>
      <c r="U94" s="197"/>
    </row>
    <row r="95" spans="2:22" s="90" customFormat="1" ht="23.25" hidden="1" customHeight="1">
      <c r="B95" s="198">
        <v>2013</v>
      </c>
      <c r="C95" s="556"/>
      <c r="D95" s="556"/>
      <c r="E95" s="556"/>
      <c r="F95" s="556"/>
      <c r="G95" s="554"/>
      <c r="H95" s="553"/>
      <c r="I95" s="556"/>
      <c r="J95" s="553">
        <f>SUM('5.  2015-2020 LRAM'!Y750:AL750)</f>
        <v>3583.4603096867813</v>
      </c>
      <c r="K95" s="553">
        <f>SUM('5.  2015-2020 LRAM'!Y933:AL933)</f>
        <v>0</v>
      </c>
      <c r="L95" s="553">
        <f>SUM('5.  2015-2020 LRAM'!Y1116:AL1116)</f>
        <v>0</v>
      </c>
      <c r="M95" s="553">
        <f>SUM(C95:L95)</f>
        <v>3583.4603096867813</v>
      </c>
      <c r="T95" s="197"/>
      <c r="U95" s="197"/>
    </row>
    <row r="96" spans="2:22" s="90" customFormat="1" ht="23.25" hidden="1" customHeight="1">
      <c r="B96" s="198">
        <v>2014</v>
      </c>
      <c r="C96" s="556"/>
      <c r="D96" s="556"/>
      <c r="E96" s="556"/>
      <c r="F96" s="556"/>
      <c r="G96" s="554"/>
      <c r="H96" s="553"/>
      <c r="I96" s="556"/>
      <c r="J96" s="553">
        <f>SUM('5.  2015-2020 LRAM'!Y751:AL751)</f>
        <v>10460.628760921245</v>
      </c>
      <c r="K96" s="553">
        <f>SUM('5.  2015-2020 LRAM'!Y934:AL934)</f>
        <v>0</v>
      </c>
      <c r="L96" s="553">
        <f>SUM('5.  2015-2020 LRAM'!Y1117:AL1117)</f>
        <v>0</v>
      </c>
      <c r="M96" s="553">
        <f>SUM(F96:L96)</f>
        <v>10460.628760921245</v>
      </c>
      <c r="T96" s="197"/>
      <c r="U96" s="197"/>
    </row>
    <row r="97" spans="2:21" s="90" customFormat="1" ht="23.25" hidden="1" customHeight="1">
      <c r="B97" s="198">
        <v>2015</v>
      </c>
      <c r="C97" s="556"/>
      <c r="D97" s="556"/>
      <c r="E97" s="556"/>
      <c r="F97" s="556"/>
      <c r="G97" s="554"/>
      <c r="H97" s="553"/>
      <c r="I97" s="556"/>
      <c r="J97" s="553">
        <f>SUM('5.  2015-2020 LRAM'!Y752:AL752)</f>
        <v>21084.79006910032</v>
      </c>
      <c r="K97" s="553">
        <f>SUM('5.  2015-2020 LRAM'!Y935:AL935)</f>
        <v>0</v>
      </c>
      <c r="L97" s="553">
        <f>SUM('5.  2015-2020 LRAM'!Y1118:AL1118)</f>
        <v>0</v>
      </c>
      <c r="M97" s="553">
        <f>SUM(G97:L97)</f>
        <v>21084.79006910032</v>
      </c>
      <c r="T97" s="197"/>
      <c r="U97" s="197"/>
    </row>
    <row r="98" spans="2:21" s="90" customFormat="1" ht="23.25" hidden="1" customHeight="1">
      <c r="B98" s="198">
        <v>2016</v>
      </c>
      <c r="C98" s="556"/>
      <c r="D98" s="556"/>
      <c r="E98" s="556"/>
      <c r="F98" s="556"/>
      <c r="G98" s="556"/>
      <c r="H98" s="553"/>
      <c r="I98" s="556"/>
      <c r="J98" s="553">
        <f>SUM('5.  2015-2020 LRAM'!Y753:AL753)</f>
        <v>16912.907235782521</v>
      </c>
      <c r="K98" s="553">
        <f>SUM('5.  2015-2020 LRAM'!Y936:AL936)</f>
        <v>0</v>
      </c>
      <c r="L98" s="553">
        <f>SUM('5.  2015-2020 LRAM'!Y1119:AL1119)</f>
        <v>0</v>
      </c>
      <c r="M98" s="553">
        <f>SUM(H98:L98)</f>
        <v>16912.907235782521</v>
      </c>
      <c r="T98" s="197"/>
      <c r="U98" s="197"/>
    </row>
    <row r="99" spans="2:21" s="90" customFormat="1" ht="23.25" hidden="1" customHeight="1">
      <c r="B99" s="198">
        <v>2017</v>
      </c>
      <c r="C99" s="556"/>
      <c r="D99" s="556"/>
      <c r="E99" s="556"/>
      <c r="F99" s="556"/>
      <c r="G99" s="556"/>
      <c r="H99" s="556"/>
      <c r="I99" s="556"/>
      <c r="J99" s="553">
        <f>SUM('5.  2015-2020 LRAM'!Y754:AL754)</f>
        <v>18536.05062124</v>
      </c>
      <c r="K99" s="553">
        <f>SUM('5.  2015-2020 LRAM'!Y937:AL937)</f>
        <v>0</v>
      </c>
      <c r="L99" s="553">
        <f>SUM('5.  2015-2020 LRAM'!Y1120:AL1120)</f>
        <v>0</v>
      </c>
      <c r="M99" s="553">
        <f>SUM(I99:L99)</f>
        <v>18536.05062124</v>
      </c>
      <c r="T99" s="197"/>
      <c r="U99" s="197"/>
    </row>
    <row r="100" spans="2:21" s="90" customFormat="1" ht="23.25" hidden="1" customHeight="1">
      <c r="B100" s="198">
        <v>2018</v>
      </c>
      <c r="C100" s="556"/>
      <c r="D100" s="556"/>
      <c r="E100" s="556"/>
      <c r="F100" s="556"/>
      <c r="G100" s="556"/>
      <c r="H100" s="556"/>
      <c r="I100" s="556"/>
      <c r="J100" s="553">
        <f>SUM('5.  2015-2020 LRAM'!Y755:AL755)</f>
        <v>0</v>
      </c>
      <c r="K100" s="553">
        <f>SUM('5.  2015-2020 LRAM'!Y938:AL938)</f>
        <v>0</v>
      </c>
      <c r="L100" s="553">
        <f>SUM('5.  2015-2020 LRAM'!Y1121:AL1121)</f>
        <v>0</v>
      </c>
      <c r="M100" s="553">
        <f>SUM(J100:L100)</f>
        <v>0</v>
      </c>
      <c r="T100" s="197"/>
      <c r="U100" s="197"/>
    </row>
    <row r="101" spans="2:21" s="90" customFormat="1" ht="23.25" hidden="1" customHeight="1">
      <c r="B101" s="198">
        <v>2019</v>
      </c>
      <c r="C101" s="556"/>
      <c r="D101" s="556"/>
      <c r="E101" s="556"/>
      <c r="F101" s="556"/>
      <c r="G101" s="556"/>
      <c r="H101" s="556"/>
      <c r="I101" s="556"/>
      <c r="J101" s="556"/>
      <c r="K101" s="553">
        <f>SUM('5.  2015-2020 LRAM'!Y939:AL939)</f>
        <v>0</v>
      </c>
      <c r="L101" s="553">
        <f>SUM('5.  2015-2020 LRAM'!Y1122:AL1122)</f>
        <v>0</v>
      </c>
      <c r="M101" s="553">
        <f>SUM(K101:L101)</f>
        <v>0</v>
      </c>
      <c r="T101" s="197"/>
      <c r="U101" s="197"/>
    </row>
    <row r="102" spans="2:21" s="90" customFormat="1" ht="23.25" hidden="1" customHeight="1">
      <c r="B102" s="198">
        <v>2020</v>
      </c>
      <c r="C102" s="556"/>
      <c r="D102" s="556"/>
      <c r="E102" s="556"/>
      <c r="F102" s="556"/>
      <c r="G102" s="556"/>
      <c r="H102" s="556"/>
      <c r="I102" s="556"/>
      <c r="J102" s="556"/>
      <c r="K102" s="556"/>
      <c r="L102" s="555">
        <f>SUM('5.  2015-2020 LRAM'!Y1123:AL1123)</f>
        <v>0</v>
      </c>
      <c r="M102" s="555">
        <f>L102</f>
        <v>0</v>
      </c>
      <c r="T102" s="197"/>
      <c r="U102" s="197"/>
    </row>
    <row r="103" spans="2:21" s="196" customFormat="1" ht="24" hidden="1" customHeight="1">
      <c r="B103" s="568" t="s">
        <v>519</v>
      </c>
      <c r="C103" s="552">
        <f>C93</f>
        <v>0</v>
      </c>
      <c r="D103" s="553"/>
      <c r="E103" s="553"/>
      <c r="F103" s="553"/>
      <c r="G103" s="553"/>
      <c r="H103" s="553"/>
      <c r="I103" s="553"/>
      <c r="J103" s="553">
        <f>J93+J94+J95+J96+J97+J98+J99+J100</f>
        <v>82343.568015584402</v>
      </c>
      <c r="K103" s="553">
        <f>K93+K94+K95+K96+K97+K98+K99+K100+K101</f>
        <v>0</v>
      </c>
      <c r="L103" s="553">
        <f>SUM(L93:L102)</f>
        <v>0</v>
      </c>
      <c r="M103" s="553">
        <f>SUM(M93:M102)</f>
        <v>82343.568015584402</v>
      </c>
      <c r="T103" s="199"/>
      <c r="U103" s="199"/>
    </row>
    <row r="104" spans="2:21" s="27" customFormat="1" ht="24.75" hidden="1" customHeight="1">
      <c r="B104" s="569" t="s">
        <v>518</v>
      </c>
      <c r="C104" s="551">
        <f>'4.  2011-2014 LRAM'!AM132</f>
        <v>0</v>
      </c>
      <c r="D104" s="551"/>
      <c r="E104" s="551"/>
      <c r="F104" s="551"/>
      <c r="G104" s="551"/>
      <c r="H104" s="551"/>
      <c r="I104" s="551"/>
      <c r="J104" s="551">
        <f>'5.  2015-2020 LRAM'!AM757</f>
        <v>0</v>
      </c>
      <c r="K104" s="551">
        <f>'5.  2015-2020 LRAM'!AM941</f>
        <v>0</v>
      </c>
      <c r="L104" s="551">
        <f>'5.  2015-2020 LRAM'!AM1125</f>
        <v>0</v>
      </c>
      <c r="M104" s="553">
        <f>SUM(C104:L104)</f>
        <v>0</v>
      </c>
      <c r="T104" s="89"/>
      <c r="U104" s="89"/>
    </row>
    <row r="105" spans="2:21" ht="24.75" hidden="1" customHeight="1">
      <c r="B105" s="569" t="s">
        <v>43</v>
      </c>
      <c r="C105" s="551">
        <f>'6.  Carrying Charges'!W27</f>
        <v>0</v>
      </c>
      <c r="D105" s="551"/>
      <c r="E105" s="551"/>
      <c r="F105" s="551"/>
      <c r="G105" s="551"/>
      <c r="H105" s="551"/>
      <c r="I105" s="551"/>
      <c r="J105" s="551">
        <f>'6.  Carrying Charges'!W132</f>
        <v>3246.7217643791278</v>
      </c>
      <c r="K105" s="551">
        <f>'6.  Carrying Charges'!W147</f>
        <v>3246.7217643791278</v>
      </c>
      <c r="L105" s="551">
        <f>'6.  Carrying Charges'!W162</f>
        <v>3246.7217643791278</v>
      </c>
      <c r="M105" s="553">
        <f>SUM(C105:L105)</f>
        <v>9740.1652931373828</v>
      </c>
    </row>
    <row r="106" spans="2:21" ht="23.25" hidden="1" customHeight="1">
      <c r="B106" s="568" t="s">
        <v>26</v>
      </c>
      <c r="C106" s="551">
        <f>C103-C104+C105</f>
        <v>0</v>
      </c>
      <c r="D106" s="551"/>
      <c r="E106" s="551"/>
      <c r="F106" s="551"/>
      <c r="G106" s="551"/>
      <c r="H106" s="551"/>
      <c r="I106" s="551"/>
      <c r="J106" s="551">
        <f t="shared" ref="J106" si="3">J103-J104+J105</f>
        <v>85590.289779963525</v>
      </c>
      <c r="K106" s="551">
        <f>K103-K104+K105</f>
        <v>3246.7217643791278</v>
      </c>
      <c r="L106" s="551">
        <f>L103-L104+L105</f>
        <v>3246.7217643791278</v>
      </c>
      <c r="M106" s="551">
        <f>M103-M104+M105</f>
        <v>92083.733308721785</v>
      </c>
    </row>
    <row r="107" spans="2:21" ht="15" hidden="1">
      <c r="E107" s="9"/>
    </row>
    <row r="108" spans="2:21" ht="15">
      <c r="B108" s="585" t="s">
        <v>526</v>
      </c>
      <c r="D108" s="737"/>
      <c r="E108" s="737"/>
      <c r="F108" s="737"/>
      <c r="I108" s="737"/>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505" right="0.70866141732283505" top="0.74803149606299202" bottom="0.74803149606299202" header="0.31496062992126" footer="0.31496062992126"/>
  <pageSetup scale="29" fitToHeight="0" orientation="landscape" r:id="rId1"/>
  <headerFooter>
    <oddFooter>&amp;L&amp;Z&amp;F&amp;C&amp;A&amp;R&amp;P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4" zoomScale="80" zoomScaleNormal="80" workbookViewId="0">
      <selection activeCell="E16" sqref="E16"/>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4" t="s">
        <v>171</v>
      </c>
      <c r="C14" s="126" t="s">
        <v>175</v>
      </c>
    </row>
    <row r="15" spans="2:3" ht="26.25" customHeight="1" thickBot="1">
      <c r="C15" s="128" t="s">
        <v>406</v>
      </c>
    </row>
    <row r="16" spans="2:3" ht="27" customHeight="1" thickBot="1">
      <c r="C16" s="566" t="s">
        <v>551</v>
      </c>
    </row>
    <row r="19" spans="2:8" ht="15.75">
      <c r="B19" s="534" t="s">
        <v>615</v>
      </c>
    </row>
    <row r="20" spans="2:8" ht="13.5" customHeight="1"/>
    <row r="21" spans="2:8" ht="40.9" customHeight="1">
      <c r="B21" s="798" t="s">
        <v>681</v>
      </c>
      <c r="C21" s="798"/>
      <c r="D21" s="798"/>
      <c r="E21" s="798"/>
      <c r="F21" s="798"/>
      <c r="G21" s="798"/>
      <c r="H21" s="798"/>
    </row>
    <row r="23" spans="2:8" s="605" customFormat="1" ht="15.75">
      <c r="B23" s="615" t="s">
        <v>546</v>
      </c>
      <c r="C23" s="615" t="s">
        <v>561</v>
      </c>
      <c r="D23" s="615" t="s">
        <v>545</v>
      </c>
      <c r="E23" s="807" t="s">
        <v>34</v>
      </c>
      <c r="F23" s="808"/>
      <c r="G23" s="807" t="s">
        <v>544</v>
      </c>
      <c r="H23" s="808"/>
    </row>
    <row r="24" spans="2:8">
      <c r="B24" s="604">
        <v>1</v>
      </c>
      <c r="C24" s="640"/>
      <c r="D24" s="603"/>
      <c r="E24" s="803"/>
      <c r="F24" s="804"/>
      <c r="G24" s="805"/>
      <c r="H24" s="806"/>
    </row>
    <row r="25" spans="2:8">
      <c r="B25" s="604">
        <v>2</v>
      </c>
      <c r="C25" s="640"/>
      <c r="D25" s="603"/>
      <c r="E25" s="803"/>
      <c r="F25" s="804"/>
      <c r="G25" s="805"/>
      <c r="H25" s="806"/>
    </row>
    <row r="26" spans="2:8">
      <c r="B26" s="604">
        <v>3</v>
      </c>
      <c r="C26" s="640"/>
      <c r="D26" s="603"/>
      <c r="E26" s="803"/>
      <c r="F26" s="804"/>
      <c r="G26" s="805"/>
      <c r="H26" s="806"/>
    </row>
    <row r="27" spans="2:8">
      <c r="B27" s="604">
        <v>4</v>
      </c>
      <c r="C27" s="640"/>
      <c r="D27" s="603"/>
      <c r="E27" s="803"/>
      <c r="F27" s="804"/>
      <c r="G27" s="805"/>
      <c r="H27" s="806"/>
    </row>
    <row r="28" spans="2:8">
      <c r="B28" s="604">
        <v>5</v>
      </c>
      <c r="C28" s="640"/>
      <c r="D28" s="603"/>
      <c r="E28" s="803"/>
      <c r="F28" s="804"/>
      <c r="G28" s="805"/>
      <c r="H28" s="806"/>
    </row>
    <row r="29" spans="2:8">
      <c r="B29" s="604">
        <v>6</v>
      </c>
      <c r="C29" s="640"/>
      <c r="D29" s="603"/>
      <c r="E29" s="803"/>
      <c r="F29" s="804"/>
      <c r="G29" s="805"/>
      <c r="H29" s="806"/>
    </row>
    <row r="30" spans="2:8">
      <c r="B30" s="604">
        <v>7</v>
      </c>
      <c r="C30" s="640"/>
      <c r="D30" s="603"/>
      <c r="E30" s="803"/>
      <c r="F30" s="804"/>
      <c r="G30" s="805"/>
      <c r="H30" s="806"/>
    </row>
    <row r="31" spans="2:8">
      <c r="B31" s="604">
        <v>8</v>
      </c>
      <c r="C31" s="640"/>
      <c r="D31" s="603"/>
      <c r="E31" s="803"/>
      <c r="F31" s="804"/>
      <c r="G31" s="805"/>
      <c r="H31" s="806"/>
    </row>
    <row r="32" spans="2:8">
      <c r="B32" s="604">
        <v>9</v>
      </c>
      <c r="C32" s="640"/>
      <c r="D32" s="603"/>
      <c r="E32" s="803"/>
      <c r="F32" s="804"/>
      <c r="G32" s="805"/>
      <c r="H32" s="806"/>
    </row>
    <row r="33" spans="2:8">
      <c r="B33" s="604">
        <v>10</v>
      </c>
      <c r="C33" s="640"/>
      <c r="D33" s="603"/>
      <c r="E33" s="803"/>
      <c r="F33" s="804"/>
      <c r="G33" s="805"/>
      <c r="H33" s="806"/>
    </row>
    <row r="34" spans="2:8">
      <c r="B34" s="604" t="s">
        <v>480</v>
      </c>
      <c r="C34" s="640"/>
      <c r="D34" s="603"/>
      <c r="E34" s="803"/>
      <c r="F34" s="804"/>
      <c r="G34" s="805"/>
      <c r="H34" s="806"/>
    </row>
    <row r="36" spans="2:8" ht="30.75" customHeight="1">
      <c r="B36" s="534" t="s">
        <v>611</v>
      </c>
    </row>
    <row r="37" spans="2:8" ht="23.25" customHeight="1">
      <c r="B37" s="565" t="s">
        <v>616</v>
      </c>
      <c r="C37" s="601"/>
      <c r="D37" s="601"/>
      <c r="E37" s="601"/>
      <c r="F37" s="601"/>
      <c r="G37" s="601"/>
      <c r="H37" s="601"/>
    </row>
    <row r="39" spans="2:8" s="90" customFormat="1" ht="15.75">
      <c r="B39" s="615" t="s">
        <v>546</v>
      </c>
      <c r="C39" s="615" t="s">
        <v>561</v>
      </c>
      <c r="D39" s="615" t="s">
        <v>545</v>
      </c>
      <c r="E39" s="807" t="s">
        <v>34</v>
      </c>
      <c r="F39" s="808"/>
      <c r="G39" s="807" t="s">
        <v>544</v>
      </c>
      <c r="H39" s="808"/>
    </row>
    <row r="40" spans="2:8">
      <c r="B40" s="604">
        <v>1</v>
      </c>
      <c r="C40" s="640"/>
      <c r="D40" s="603"/>
      <c r="E40" s="803"/>
      <c r="F40" s="804"/>
      <c r="G40" s="805"/>
      <c r="H40" s="806"/>
    </row>
    <row r="41" spans="2:8">
      <c r="B41" s="604">
        <v>2</v>
      </c>
      <c r="C41" s="640"/>
      <c r="D41" s="603"/>
      <c r="E41" s="803"/>
      <c r="F41" s="804"/>
      <c r="G41" s="805"/>
      <c r="H41" s="806"/>
    </row>
    <row r="42" spans="2:8">
      <c r="B42" s="604">
        <v>3</v>
      </c>
      <c r="C42" s="640"/>
      <c r="D42" s="603"/>
      <c r="E42" s="803"/>
      <c r="F42" s="804"/>
      <c r="G42" s="805"/>
      <c r="H42" s="806"/>
    </row>
    <row r="43" spans="2:8">
      <c r="B43" s="604">
        <v>4</v>
      </c>
      <c r="C43" s="640"/>
      <c r="D43" s="603"/>
      <c r="E43" s="803"/>
      <c r="F43" s="804"/>
      <c r="G43" s="805"/>
      <c r="H43" s="806"/>
    </row>
    <row r="44" spans="2:8">
      <c r="B44" s="604">
        <v>5</v>
      </c>
      <c r="C44" s="640"/>
      <c r="D44" s="603"/>
      <c r="E44" s="803"/>
      <c r="F44" s="804"/>
      <c r="G44" s="805"/>
      <c r="H44" s="806"/>
    </row>
    <row r="45" spans="2:8">
      <c r="B45" s="604">
        <v>6</v>
      </c>
      <c r="C45" s="640"/>
      <c r="D45" s="603"/>
      <c r="E45" s="803"/>
      <c r="F45" s="804"/>
      <c r="G45" s="805"/>
      <c r="H45" s="806"/>
    </row>
    <row r="46" spans="2:8">
      <c r="B46" s="604">
        <v>7</v>
      </c>
      <c r="C46" s="640"/>
      <c r="D46" s="603"/>
      <c r="E46" s="803"/>
      <c r="F46" s="804"/>
      <c r="G46" s="805"/>
      <c r="H46" s="806"/>
    </row>
    <row r="47" spans="2:8">
      <c r="B47" s="604">
        <v>8</v>
      </c>
      <c r="C47" s="640"/>
      <c r="D47" s="603"/>
      <c r="E47" s="803"/>
      <c r="F47" s="804"/>
      <c r="G47" s="805"/>
      <c r="H47" s="806"/>
    </row>
    <row r="48" spans="2:8">
      <c r="B48" s="604">
        <v>9</v>
      </c>
      <c r="C48" s="640"/>
      <c r="D48" s="603"/>
      <c r="E48" s="803"/>
      <c r="F48" s="804"/>
      <c r="G48" s="805"/>
      <c r="H48" s="806"/>
    </row>
    <row r="49" spans="2:8">
      <c r="B49" s="604">
        <v>10</v>
      </c>
      <c r="C49" s="640"/>
      <c r="D49" s="603"/>
      <c r="E49" s="803"/>
      <c r="F49" s="804"/>
      <c r="G49" s="805"/>
      <c r="H49" s="806"/>
    </row>
    <row r="50" spans="2:8">
      <c r="B50" s="604" t="s">
        <v>480</v>
      </c>
      <c r="C50" s="640"/>
      <c r="D50" s="603"/>
      <c r="E50" s="803"/>
      <c r="F50" s="804"/>
      <c r="G50" s="805"/>
      <c r="H50" s="806"/>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505" right="0.70866141732283505" top="0.74803149606299202" bottom="0.74803149606299202" header="0.31496062992126" footer="0.31496062992126"/>
  <pageSetup paperSize="17" scale="50" orientation="landscape" r:id="rId1"/>
  <headerFooter>
    <oddFooter>&amp;C&amp;A&amp;R&amp;P of &amp;N</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8" zoomScale="80" zoomScaleNormal="80" workbookViewId="0">
      <selection activeCell="F18" sqref="F18"/>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4"/>
      <c r="D4" s="257" t="s">
        <v>175</v>
      </c>
      <c r="E4" s="437"/>
      <c r="F4" s="437"/>
      <c r="G4" s="437"/>
      <c r="H4" s="437"/>
      <c r="I4" s="437"/>
      <c r="J4" s="437"/>
      <c r="K4" s="437"/>
      <c r="L4" s="437"/>
      <c r="M4" s="437"/>
      <c r="N4" s="437"/>
      <c r="O4" s="437"/>
      <c r="P4" s="437"/>
      <c r="Q4" s="455"/>
    </row>
    <row r="5" spans="2:17" s="2" customFormat="1" ht="24" customHeight="1" thickBot="1">
      <c r="B5" s="456"/>
      <c r="C5" s="454"/>
      <c r="D5" s="457" t="s">
        <v>406</v>
      </c>
      <c r="F5" s="437"/>
      <c r="G5" s="437"/>
      <c r="H5" s="437"/>
      <c r="I5" s="437"/>
      <c r="J5" s="437"/>
      <c r="K5" s="437"/>
      <c r="L5" s="437"/>
      <c r="M5" s="437"/>
      <c r="N5" s="437"/>
      <c r="O5" s="437"/>
      <c r="P5" s="437"/>
      <c r="Q5" s="455"/>
    </row>
    <row r="6" spans="2:17" s="2" customFormat="1" ht="28.5" customHeight="1" thickBot="1">
      <c r="B6" s="456"/>
      <c r="C6" s="454"/>
      <c r="D6" s="261" t="s">
        <v>172</v>
      </c>
      <c r="E6" s="437"/>
      <c r="F6" s="437"/>
      <c r="G6" s="437"/>
      <c r="H6" s="437"/>
      <c r="I6" s="437"/>
      <c r="J6" s="437"/>
      <c r="K6" s="437"/>
      <c r="L6" s="437"/>
      <c r="M6" s="437"/>
      <c r="N6" s="437"/>
      <c r="O6" s="437"/>
      <c r="P6" s="437"/>
      <c r="Q6" s="455"/>
    </row>
    <row r="7" spans="2:17" s="104" customFormat="1" ht="29.25" customHeight="1" thickBot="1">
      <c r="D7" s="566" t="s">
        <v>551</v>
      </c>
      <c r="P7" s="105"/>
      <c r="Q7" s="105"/>
    </row>
    <row r="8" spans="2:17" s="104" customFormat="1" ht="30" customHeight="1">
      <c r="D8" s="570"/>
      <c r="P8" s="105"/>
      <c r="Q8" s="105"/>
    </row>
    <row r="9" spans="2:17" s="2" customFormat="1" ht="24.75" customHeight="1">
      <c r="B9" s="118" t="s">
        <v>411</v>
      </c>
      <c r="C9" s="17"/>
      <c r="D9" s="453">
        <v>2014</v>
      </c>
    </row>
    <row r="10" spans="2:17" s="17" customFormat="1" ht="16.5" customHeight="1"/>
    <row r="11" spans="2:17" s="17" customFormat="1" ht="36.75" customHeight="1">
      <c r="B11" s="809" t="s">
        <v>563</v>
      </c>
      <c r="C11" s="809"/>
      <c r="D11" s="809"/>
      <c r="E11" s="809"/>
      <c r="F11" s="809"/>
      <c r="G11" s="809"/>
      <c r="H11" s="809"/>
      <c r="I11" s="809"/>
      <c r="J11" s="809"/>
      <c r="K11" s="809"/>
      <c r="L11" s="809"/>
      <c r="M11" s="809"/>
      <c r="N11" s="610"/>
      <c r="O11" s="610"/>
      <c r="P11" s="610"/>
      <c r="Q11" s="610"/>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to 4,999 kW</v>
      </c>
      <c r="G13" s="243" t="str">
        <f>'1.  LRAMVA Summary'!G52</f>
        <v>USL</v>
      </c>
      <c r="H13" s="243" t="str">
        <f>'1.  LRAMVA Summary'!H52</f>
        <v>Sentinel Lighting</v>
      </c>
      <c r="I13" s="243" t="str">
        <f>'1.  LRAMVA Summary'!I52</f>
        <v>Street Lighting</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4"/>
      <c r="D14" s="575" t="str">
        <f>'1.  LRAMVA Summary'!D53</f>
        <v>kWh</v>
      </c>
      <c r="E14" s="575" t="str">
        <f>'1.  LRAMVA Summary'!E53</f>
        <v>kWh</v>
      </c>
      <c r="F14" s="575" t="str">
        <f>'1.  LRAMVA Summary'!F53</f>
        <v>kW</v>
      </c>
      <c r="G14" s="575" t="str">
        <f>'1.  LRAMVA Summary'!G53</f>
        <v>kWh</v>
      </c>
      <c r="H14" s="575" t="str">
        <f>'1.  LRAMVA Summary'!H53</f>
        <v>kW</v>
      </c>
      <c r="I14" s="575" t="str">
        <f>'1.  LRAMVA Summary'!I53</f>
        <v>kW</v>
      </c>
      <c r="J14" s="575">
        <f>'1.  LRAMVA Summary'!J53</f>
        <v>0</v>
      </c>
      <c r="K14" s="575">
        <f>'1.  LRAMVA Summary'!K53</f>
        <v>0</v>
      </c>
      <c r="L14" s="575">
        <f>'1.  LRAMVA Summary'!L53</f>
        <v>0</v>
      </c>
      <c r="M14" s="575">
        <f>'1.  LRAMVA Summary'!M53</f>
        <v>0</v>
      </c>
      <c r="N14" s="575">
        <f>'1.  LRAMVA Summary'!N53</f>
        <v>0</v>
      </c>
      <c r="O14" s="575">
        <f>'1.  LRAMVA Summary'!O53</f>
        <v>0</v>
      </c>
      <c r="P14" s="575">
        <f>'1.  LRAMVA Summary'!P53</f>
        <v>0</v>
      </c>
      <c r="Q14" s="576">
        <f>'1.  LRAMVA Summary'!Q53</f>
        <v>0</v>
      </c>
    </row>
    <row r="15" spans="2:17" s="454" customFormat="1" ht="15.75" customHeight="1">
      <c r="B15" s="459" t="s">
        <v>27</v>
      </c>
      <c r="C15" s="622">
        <f>SUM(D15:Q15)</f>
        <v>5006667</v>
      </c>
      <c r="D15" s="734">
        <v>1766471</v>
      </c>
      <c r="E15" s="734">
        <v>737479</v>
      </c>
      <c r="F15" s="734">
        <v>2502717</v>
      </c>
      <c r="G15" s="449"/>
      <c r="H15" s="449"/>
      <c r="I15" s="449"/>
      <c r="J15" s="449"/>
      <c r="K15" s="449"/>
      <c r="L15" s="449"/>
      <c r="M15" s="449"/>
      <c r="N15" s="449"/>
      <c r="O15" s="449"/>
      <c r="P15" s="450"/>
      <c r="Q15" s="450"/>
    </row>
    <row r="16" spans="2:17" s="454" customFormat="1" ht="15.75" customHeight="1">
      <c r="B16" s="459" t="s">
        <v>28</v>
      </c>
      <c r="C16" s="622">
        <f>SUM(D16:Q16)</f>
        <v>6039</v>
      </c>
      <c r="D16" s="450"/>
      <c r="E16" s="450"/>
      <c r="F16" s="735">
        <v>6039</v>
      </c>
      <c r="G16" s="448"/>
      <c r="H16" s="448"/>
      <c r="I16" s="448"/>
      <c r="J16" s="448"/>
      <c r="K16" s="450"/>
      <c r="L16" s="450"/>
      <c r="M16" s="450"/>
      <c r="N16" s="450"/>
      <c r="O16" s="450"/>
      <c r="P16" s="450"/>
      <c r="Q16" s="450"/>
    </row>
    <row r="17" spans="2:17" s="17" customFormat="1" ht="15.75" customHeight="1"/>
    <row r="18" spans="2:17" s="25" customFormat="1" ht="15.75" customHeight="1">
      <c r="B18" s="191" t="s">
        <v>451</v>
      </c>
      <c r="C18" s="192"/>
      <c r="D18" s="192">
        <f t="shared" ref="D18:E18" si="0">IF(D14="kw",HLOOKUP(D14,D14:D16,3,FALSE),HLOOKUP(D14,D14:D16,2,FALSE))</f>
        <v>1766471</v>
      </c>
      <c r="E18" s="192">
        <f t="shared" si="0"/>
        <v>737479</v>
      </c>
      <c r="F18" s="192">
        <f>IF(F14="kw",HLOOKUP(F14,F14:F16,3,FALSE),HLOOKUP(F14,F14:F16,2,FALSE))</f>
        <v>6039</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21.75" customHeight="1">
      <c r="B19" s="95"/>
      <c r="C19" s="93"/>
      <c r="D19" s="93"/>
      <c r="E19" s="93"/>
      <c r="F19" s="93"/>
      <c r="G19" s="93"/>
      <c r="H19" s="93"/>
      <c r="I19" s="93"/>
      <c r="J19" s="93"/>
      <c r="K19" s="93"/>
      <c r="L19" s="93"/>
      <c r="M19" s="93"/>
      <c r="N19" s="93"/>
      <c r="O19" s="93"/>
      <c r="P19" s="93"/>
      <c r="Q19" s="93"/>
    </row>
    <row r="20" spans="2:17" s="437" customFormat="1" ht="33" customHeight="1">
      <c r="B20" s="458" t="s">
        <v>675</v>
      </c>
      <c r="C20" s="451"/>
      <c r="D20" s="452"/>
    </row>
    <row r="21" spans="2:17" s="437" customFormat="1" ht="21" customHeight="1">
      <c r="B21" s="458" t="s">
        <v>366</v>
      </c>
      <c r="C21" s="451" t="s">
        <v>699</v>
      </c>
      <c r="D21" s="452"/>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3"/>
    </row>
    <row r="25" spans="2:17" s="2" customFormat="1" ht="15.75" customHeight="1">
      <c r="D25" s="20"/>
    </row>
    <row r="26" spans="2:17" s="2" customFormat="1" ht="42" customHeight="1">
      <c r="B26" s="809" t="s">
        <v>562</v>
      </c>
      <c r="C26" s="809"/>
      <c r="D26" s="809"/>
      <c r="E26" s="809"/>
      <c r="F26" s="809"/>
      <c r="G26" s="809"/>
      <c r="H26" s="809"/>
      <c r="I26" s="809"/>
      <c r="J26" s="809"/>
      <c r="K26" s="809"/>
      <c r="L26" s="809"/>
      <c r="M26" s="809"/>
      <c r="N26" s="610"/>
      <c r="O26" s="610"/>
      <c r="P26" s="610"/>
      <c r="Q26" s="610"/>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to 4,999 kW</v>
      </c>
      <c r="G28" s="243" t="str">
        <f>'1.  LRAMVA Summary'!G52</f>
        <v>USL</v>
      </c>
      <c r="H28" s="243" t="str">
        <f>'1.  LRAMVA Summary'!H52</f>
        <v>Sentinel Lighting</v>
      </c>
      <c r="I28" s="243" t="str">
        <f>'1.  LRAMVA Summary'!I52</f>
        <v>Street Lighting</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4"/>
      <c r="D29" s="575" t="str">
        <f>'1.  LRAMVA Summary'!D53</f>
        <v>kWh</v>
      </c>
      <c r="E29" s="575" t="str">
        <f>'1.  LRAMVA Summary'!E53</f>
        <v>kWh</v>
      </c>
      <c r="F29" s="575" t="str">
        <f>'1.  LRAMVA Summary'!F53</f>
        <v>kW</v>
      </c>
      <c r="G29" s="575" t="str">
        <f>'1.  LRAMVA Summary'!G53</f>
        <v>kWh</v>
      </c>
      <c r="H29" s="575" t="str">
        <f>'1.  LRAMVA Summary'!H53</f>
        <v>kW</v>
      </c>
      <c r="I29" s="575" t="str">
        <f>'1.  LRAMVA Summary'!I53</f>
        <v>kW</v>
      </c>
      <c r="J29" s="575">
        <f>'1.  LRAMVA Summary'!J53</f>
        <v>0</v>
      </c>
      <c r="K29" s="575">
        <f>'1.  LRAMVA Summary'!K53</f>
        <v>0</v>
      </c>
      <c r="L29" s="575">
        <f>'1.  LRAMVA Summary'!L53</f>
        <v>0</v>
      </c>
      <c r="M29" s="575">
        <f>'1.  LRAMVA Summary'!M53</f>
        <v>0</v>
      </c>
      <c r="N29" s="575">
        <f>'1.  LRAMVA Summary'!N53</f>
        <v>0</v>
      </c>
      <c r="O29" s="575">
        <f>'1.  LRAMVA Summary'!O53</f>
        <v>0</v>
      </c>
      <c r="P29" s="575">
        <f>'1.  LRAMVA Summary'!P53</f>
        <v>0</v>
      </c>
      <c r="Q29" s="576">
        <f>'1.  LRAMVA Summary'!Q53</f>
        <v>0</v>
      </c>
    </row>
    <row r="30" spans="2:17" s="454" customFormat="1" ht="15.75" customHeight="1">
      <c r="B30" s="459" t="s">
        <v>27</v>
      </c>
      <c r="C30" s="622">
        <f>SUM(D30:Q30)</f>
        <v>0</v>
      </c>
      <c r="D30" s="460"/>
      <c r="E30" s="460"/>
      <c r="F30" s="460"/>
      <c r="G30" s="460"/>
      <c r="H30" s="460"/>
      <c r="I30" s="460"/>
      <c r="J30" s="460"/>
      <c r="K30" s="460"/>
      <c r="L30" s="460"/>
      <c r="M30" s="460"/>
      <c r="N30" s="460"/>
      <c r="O30" s="460"/>
      <c r="P30" s="460"/>
      <c r="Q30" s="450"/>
    </row>
    <row r="31" spans="2:17" s="461" customFormat="1" ht="15" customHeight="1">
      <c r="B31" s="459" t="s">
        <v>28</v>
      </c>
      <c r="C31" s="622">
        <f>SUM(D31:Q31)</f>
        <v>0</v>
      </c>
      <c r="D31" s="448"/>
      <c r="E31" s="448"/>
      <c r="F31" s="448"/>
      <c r="G31" s="448"/>
      <c r="H31" s="448"/>
      <c r="I31" s="448"/>
      <c r="J31" s="448"/>
      <c r="K31" s="450"/>
      <c r="L31" s="450"/>
      <c r="M31" s="450"/>
      <c r="N31" s="450"/>
      <c r="O31" s="450"/>
      <c r="P31" s="450"/>
      <c r="Q31" s="450"/>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8" t="s">
        <v>675</v>
      </c>
      <c r="C35" s="451"/>
      <c r="D35" s="452"/>
      <c r="E35" s="93"/>
      <c r="F35" s="93"/>
      <c r="G35" s="93"/>
      <c r="H35" s="93"/>
      <c r="I35" s="93"/>
      <c r="J35" s="93"/>
      <c r="K35" s="93"/>
      <c r="L35" s="93"/>
      <c r="M35" s="93"/>
      <c r="N35" s="93"/>
      <c r="O35" s="93"/>
      <c r="P35" s="93"/>
      <c r="Q35" s="93"/>
    </row>
    <row r="36" spans="2:32" s="437" customFormat="1" ht="21" customHeight="1">
      <c r="B36" s="458" t="s">
        <v>366</v>
      </c>
      <c r="C36" s="451" t="s">
        <v>413</v>
      </c>
      <c r="D36" s="452"/>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9" t="s">
        <v>609</v>
      </c>
      <c r="C40" s="809"/>
      <c r="D40" s="809"/>
      <c r="E40" s="809"/>
      <c r="F40" s="809"/>
      <c r="G40" s="809"/>
      <c r="H40" s="809"/>
      <c r="I40" s="809"/>
      <c r="J40" s="809"/>
      <c r="K40" s="809"/>
      <c r="L40" s="809"/>
      <c r="M40" s="809"/>
      <c r="N40" s="610"/>
      <c r="O40" s="610"/>
      <c r="P40" s="610"/>
      <c r="Q40" s="610"/>
    </row>
    <row r="41" spans="2:32" s="2" customFormat="1" ht="16.5" customHeight="1">
      <c r="B41" s="10"/>
      <c r="C41" s="10"/>
      <c r="D41" s="22"/>
      <c r="E41" s="20"/>
      <c r="F41" s="20"/>
      <c r="G41" s="20"/>
      <c r="R41" s="20"/>
    </row>
    <row r="42" spans="2:32" s="17" customFormat="1" ht="56.25" customHeight="1">
      <c r="B42" s="243" t="s">
        <v>234</v>
      </c>
      <c r="C42" s="243" t="s">
        <v>606</v>
      </c>
      <c r="D42" s="243" t="str">
        <f>'1.  LRAMVA Summary'!D52</f>
        <v>Residential</v>
      </c>
      <c r="E42" s="243" t="str">
        <f>'1.  LRAMVA Summary'!E52</f>
        <v>GS&lt;50 kW</v>
      </c>
      <c r="F42" s="243" t="str">
        <f>'1.  LRAMVA Summary'!F52</f>
        <v>GS&gt;50 to 4,999 kW</v>
      </c>
      <c r="G42" s="243" t="str">
        <f>'1.  LRAMVA Summary'!G52</f>
        <v>USL</v>
      </c>
      <c r="H42" s="243" t="str">
        <f>'1.  LRAMVA Summary'!H52</f>
        <v>Sentinel Lighting</v>
      </c>
      <c r="I42" s="243" t="str">
        <f>'1.  LRAMVA Summary'!I52</f>
        <v>Street Lighting</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7"/>
      <c r="C43" s="578"/>
      <c r="D43" s="579" t="str">
        <f>'1.  LRAMVA Summary'!D53</f>
        <v>kWh</v>
      </c>
      <c r="E43" s="579" t="str">
        <f>'1.  LRAMVA Summary'!E53</f>
        <v>kWh</v>
      </c>
      <c r="F43" s="579" t="str">
        <f>'1.  LRAMVA Summary'!F53</f>
        <v>kW</v>
      </c>
      <c r="G43" s="579" t="str">
        <f>'1.  LRAMVA Summary'!G53</f>
        <v>kWh</v>
      </c>
      <c r="H43" s="579" t="str">
        <f>'1.  LRAMVA Summary'!H53</f>
        <v>kW</v>
      </c>
      <c r="I43" s="579" t="str">
        <f>'1.  LRAMVA Summary'!I53</f>
        <v>kW</v>
      </c>
      <c r="J43" s="579">
        <f>'1.  LRAMVA Summary'!J53</f>
        <v>0</v>
      </c>
      <c r="K43" s="579">
        <f>'1.  LRAMVA Summary'!K53</f>
        <v>0</v>
      </c>
      <c r="L43" s="579">
        <f>'1.  LRAMVA Summary'!L53</f>
        <v>0</v>
      </c>
      <c r="M43" s="579">
        <f>'1.  LRAMVA Summary'!M53</f>
        <v>0</v>
      </c>
      <c r="N43" s="579">
        <f>'1.  LRAMVA Summary'!N53</f>
        <v>0</v>
      </c>
      <c r="O43" s="579">
        <f>'1.  LRAMVA Summary'!O53</f>
        <v>0</v>
      </c>
      <c r="P43" s="579">
        <f>'1.  LRAMVA Summary'!P53</f>
        <v>0</v>
      </c>
      <c r="Q43" s="580">
        <f>'1.  LRAMVA Summary'!Q53</f>
        <v>0</v>
      </c>
      <c r="R43" s="169"/>
    </row>
    <row r="44" spans="2:32" s="17" customFormat="1" ht="15.75">
      <c r="B44" s="170">
        <v>2011</v>
      </c>
      <c r="C44" s="531"/>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1"/>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1">
        <v>2014</v>
      </c>
      <c r="D46" s="190">
        <f t="shared" ref="D46:Q46" si="5">IF(ISBLANK($C$46),0,IF($C$46=$D$9,HLOOKUP(D43,D14:D18,5,FALSE),HLOOKUP(D43,D29:D33,5,FALSE)))</f>
        <v>1766471</v>
      </c>
      <c r="E46" s="190">
        <f t="shared" si="5"/>
        <v>737479</v>
      </c>
      <c r="F46" s="190">
        <f t="shared" si="5"/>
        <v>6039</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1">
        <v>2014</v>
      </c>
      <c r="D47" s="190">
        <f t="shared" ref="D47:Q47" si="6">IF(ISBLANK($C$47),0,IF($C$47=$D$9,HLOOKUP(D43,D14:D18,5,FALSE),HLOOKUP(D43,D29:D33,5,FALSE)))</f>
        <v>1766471</v>
      </c>
      <c r="E47" s="190">
        <f t="shared" si="6"/>
        <v>737479</v>
      </c>
      <c r="F47" s="190">
        <f t="shared" si="6"/>
        <v>6039</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1">
        <v>2014</v>
      </c>
      <c r="D48" s="190">
        <f t="shared" ref="D48:Q48" si="7">IF(ISBLANK($C$48),0,IF($C$48=$D$9,HLOOKUP(D43,D14:D18,5,FALSE),HLOOKUP(D43,D29:D33,5,FALSE)))</f>
        <v>1766471</v>
      </c>
      <c r="E48" s="190">
        <f t="shared" si="7"/>
        <v>737479</v>
      </c>
      <c r="F48" s="190">
        <f t="shared" si="7"/>
        <v>6039</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1">
        <v>2014</v>
      </c>
      <c r="D49" s="190">
        <f t="shared" ref="D49:Q49" si="8">IF(ISBLANK($C$49),0,IF($C$49=$D$9,HLOOKUP(D43,D14:D18,5,FALSE),HLOOKUP(D43,D29:D33,5,FALSE)))</f>
        <v>1766471</v>
      </c>
      <c r="E49" s="190">
        <f t="shared" si="8"/>
        <v>737479</v>
      </c>
      <c r="F49" s="190">
        <f t="shared" si="8"/>
        <v>6039</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1">
        <v>2014</v>
      </c>
      <c r="D50" s="190">
        <f t="shared" ref="D50:I50" si="9">IF(ISBLANK($C$50),0,IF($C$50=$D$9,HLOOKUP(D43,D14:D18,5,FALSE),HLOOKUP(D43,D29:D33,5,FALSE)))</f>
        <v>1766471</v>
      </c>
      <c r="E50" s="190">
        <f t="shared" si="9"/>
        <v>737479</v>
      </c>
      <c r="F50" s="190">
        <f t="shared" si="9"/>
        <v>6039</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1"/>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1"/>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1"/>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1" t="s">
        <v>536</v>
      </c>
      <c r="C54" s="462"/>
      <c r="D54" s="463"/>
      <c r="E54" s="464"/>
      <c r="F54" s="464"/>
      <c r="G54" s="464"/>
      <c r="H54" s="464"/>
      <c r="I54" s="464"/>
      <c r="J54" s="464"/>
      <c r="K54" s="464"/>
      <c r="L54" s="464"/>
      <c r="M54" s="464"/>
      <c r="N54" s="464"/>
      <c r="O54" s="464"/>
      <c r="P54" s="464"/>
      <c r="Q54" s="463"/>
      <c r="R54" s="455"/>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505" right="0.70866141732283505" top="0.74803149606299202" bottom="0.74803149606299202" header="0.31496062992126" footer="0.31496062992126"/>
  <pageSetup paperSize="17" scale="30" orientation="landscape" r:id="rId1"/>
  <headerFooter>
    <oddFooter>&amp;C&amp;A&amp;R&amp;P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70" zoomScaleNormal="70" workbookViewId="0">
      <pane ySplit="14" topLeftCell="A15" activePane="bottomLeft" state="frozen"/>
      <selection pane="bottomLeft" activeCell="I37" sqref="I37"/>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5" t="s">
        <v>171</v>
      </c>
      <c r="C4" s="85" t="s">
        <v>175</v>
      </c>
      <c r="D4" s="85"/>
      <c r="E4" s="49"/>
    </row>
    <row r="5" spans="1:26" s="18" customFormat="1" ht="26.25" hidden="1" customHeight="1" outlineLevel="1" thickBot="1">
      <c r="A5" s="4"/>
      <c r="B5" s="815"/>
      <c r="C5" s="86" t="s">
        <v>172</v>
      </c>
      <c r="D5" s="86"/>
      <c r="E5" s="49"/>
    </row>
    <row r="6" spans="1:26" ht="26.25" hidden="1" customHeight="1" outlineLevel="1" thickBot="1">
      <c r="B6" s="815"/>
      <c r="C6" s="818" t="s">
        <v>551</v>
      </c>
      <c r="D6" s="819"/>
      <c r="F6" s="18"/>
      <c r="M6" s="6"/>
      <c r="N6" s="6"/>
      <c r="O6" s="6"/>
      <c r="P6" s="6"/>
      <c r="Q6" s="6"/>
      <c r="R6" s="6"/>
      <c r="S6" s="6"/>
      <c r="T6" s="6"/>
      <c r="U6" s="6"/>
      <c r="V6" s="6"/>
      <c r="W6" s="6"/>
      <c r="X6" s="6"/>
      <c r="Y6" s="6"/>
      <c r="Z6" s="6"/>
    </row>
    <row r="7" spans="1:26" s="18" customFormat="1" ht="26.25" hidden="1" customHeight="1" outlineLevel="1">
      <c r="A7" s="4"/>
      <c r="B7" s="537"/>
      <c r="M7" s="6"/>
      <c r="N7" s="6"/>
      <c r="O7" s="6"/>
      <c r="P7" s="6"/>
      <c r="Q7" s="6"/>
      <c r="R7" s="6"/>
      <c r="S7" s="6"/>
      <c r="T7" s="6"/>
      <c r="U7" s="6"/>
      <c r="V7" s="6"/>
      <c r="W7" s="6"/>
      <c r="X7" s="6"/>
      <c r="Y7" s="6"/>
      <c r="Z7" s="6"/>
    </row>
    <row r="8" spans="1:26" s="18" customFormat="1" ht="19.5" hidden="1" customHeight="1" outlineLevel="1">
      <c r="A8" s="4"/>
      <c r="B8" s="537" t="s">
        <v>527</v>
      </c>
      <c r="C8" s="590" t="s">
        <v>482</v>
      </c>
      <c r="D8" s="589"/>
      <c r="M8" s="6"/>
      <c r="N8" s="6"/>
      <c r="O8" s="6"/>
      <c r="P8" s="6"/>
      <c r="Q8" s="6"/>
      <c r="R8" s="6"/>
      <c r="S8" s="6"/>
      <c r="T8" s="6"/>
      <c r="U8" s="6"/>
      <c r="V8" s="6"/>
      <c r="W8" s="6"/>
      <c r="X8" s="6"/>
      <c r="Y8" s="6"/>
      <c r="Z8" s="6"/>
    </row>
    <row r="9" spans="1:26" s="18" customFormat="1" ht="19.5" hidden="1" customHeight="1" outlineLevel="1">
      <c r="A9" s="4"/>
      <c r="B9" s="537"/>
      <c r="C9" s="590" t="s">
        <v>528</v>
      </c>
      <c r="D9" s="589"/>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9"/>
    </row>
    <row r="12" spans="1:26" ht="58.5" customHeight="1">
      <c r="B12" s="813" t="s">
        <v>617</v>
      </c>
      <c r="C12" s="813"/>
      <c r="D12" s="813"/>
      <c r="E12" s="813"/>
      <c r="F12" s="813"/>
      <c r="G12" s="813"/>
      <c r="H12" s="813"/>
      <c r="I12" s="813"/>
      <c r="J12" s="813"/>
      <c r="K12" s="813"/>
      <c r="L12" s="813"/>
      <c r="M12" s="813"/>
      <c r="N12" s="813"/>
      <c r="O12" s="81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0"/>
      <c r="C14" s="469" t="s">
        <v>41</v>
      </c>
      <c r="D14" s="470" t="s">
        <v>691</v>
      </c>
      <c r="E14" s="470" t="s">
        <v>692</v>
      </c>
      <c r="F14" s="470" t="s">
        <v>693</v>
      </c>
      <c r="G14" s="470" t="s">
        <v>694</v>
      </c>
      <c r="H14" s="470" t="s">
        <v>685</v>
      </c>
      <c r="I14" s="470" t="s">
        <v>695</v>
      </c>
      <c r="J14" s="470" t="s">
        <v>696</v>
      </c>
      <c r="K14" s="470" t="s">
        <v>697</v>
      </c>
      <c r="L14" s="470" t="s">
        <v>698</v>
      </c>
      <c r="M14" s="470" t="s">
        <v>565</v>
      </c>
      <c r="N14" s="470" t="s">
        <v>566</v>
      </c>
      <c r="O14" s="470" t="s">
        <v>567</v>
      </c>
      <c r="P14" s="7"/>
    </row>
    <row r="15" spans="1:26" s="7" customFormat="1" ht="18.75" customHeight="1">
      <c r="B15" s="471" t="s">
        <v>188</v>
      </c>
      <c r="C15" s="816"/>
      <c r="D15" s="472">
        <v>2010</v>
      </c>
      <c r="E15" s="472">
        <v>2011</v>
      </c>
      <c r="F15" s="472">
        <v>2012</v>
      </c>
      <c r="G15" s="472">
        <v>2013</v>
      </c>
      <c r="H15" s="472">
        <v>2014</v>
      </c>
      <c r="I15" s="472">
        <v>2015</v>
      </c>
      <c r="J15" s="472">
        <v>2016</v>
      </c>
      <c r="K15" s="472">
        <v>2017</v>
      </c>
      <c r="L15" s="472">
        <v>2018</v>
      </c>
      <c r="M15" s="472">
        <v>2019</v>
      </c>
      <c r="N15" s="472">
        <v>2020</v>
      </c>
      <c r="O15" s="473">
        <v>2021</v>
      </c>
    </row>
    <row r="16" spans="1:26" s="111" customFormat="1" ht="18" customHeight="1">
      <c r="B16" s="474" t="s">
        <v>559</v>
      </c>
      <c r="C16" s="811"/>
      <c r="D16" s="475">
        <v>4</v>
      </c>
      <c r="E16" s="475">
        <v>4</v>
      </c>
      <c r="F16" s="475">
        <v>4</v>
      </c>
      <c r="G16" s="475">
        <v>4</v>
      </c>
      <c r="H16" s="475">
        <v>4</v>
      </c>
      <c r="I16" s="475">
        <v>4</v>
      </c>
      <c r="J16" s="475">
        <v>4</v>
      </c>
      <c r="K16" s="475">
        <v>4</v>
      </c>
      <c r="L16" s="475">
        <v>4</v>
      </c>
      <c r="M16" s="475"/>
      <c r="N16" s="475"/>
      <c r="O16" s="476"/>
    </row>
    <row r="17" spans="1:15" s="111" customFormat="1" ht="17.25" customHeight="1">
      <c r="B17" s="477" t="s">
        <v>560</v>
      </c>
      <c r="C17" s="817"/>
      <c r="D17" s="112">
        <f>12-D16</f>
        <v>8</v>
      </c>
      <c r="E17" s="112">
        <f>12-E16</f>
        <v>8</v>
      </c>
      <c r="F17" s="112">
        <f t="shared" ref="F17:K17" si="0">12-F16</f>
        <v>8</v>
      </c>
      <c r="G17" s="112">
        <f t="shared" si="0"/>
        <v>8</v>
      </c>
      <c r="H17" s="112">
        <f t="shared" si="0"/>
        <v>8</v>
      </c>
      <c r="I17" s="112">
        <f t="shared" si="0"/>
        <v>8</v>
      </c>
      <c r="J17" s="112">
        <f t="shared" si="0"/>
        <v>8</v>
      </c>
      <c r="K17" s="112">
        <f t="shared" si="0"/>
        <v>8</v>
      </c>
      <c r="L17" s="112">
        <v>8</v>
      </c>
      <c r="M17" s="112">
        <f t="shared" ref="M17:O17" si="1">12-M16</f>
        <v>12</v>
      </c>
      <c r="N17" s="112">
        <f t="shared" si="1"/>
        <v>12</v>
      </c>
      <c r="O17" s="113">
        <f t="shared" si="1"/>
        <v>12</v>
      </c>
    </row>
    <row r="18" spans="1:15" s="7" customFormat="1" ht="17.25" customHeight="1">
      <c r="B18" s="478" t="str">
        <f>'1.  LRAMVA Summary'!B29</f>
        <v>Residential</v>
      </c>
      <c r="C18" s="810" t="str">
        <f>'2. LRAMVA Threshold'!D43</f>
        <v>kWh</v>
      </c>
      <c r="D18" s="46">
        <v>1.4E-2</v>
      </c>
      <c r="E18" s="46">
        <v>1.3899999999999999E-2</v>
      </c>
      <c r="F18" s="46">
        <v>1.4E-2</v>
      </c>
      <c r="G18" s="46">
        <v>1.4E-2</v>
      </c>
      <c r="H18" s="46">
        <v>1.3100000000000001E-2</v>
      </c>
      <c r="I18" s="46">
        <v>1.3299999999999999E-2</v>
      </c>
      <c r="J18" s="46">
        <v>1.0200000000000001E-2</v>
      </c>
      <c r="K18" s="46">
        <v>6.8999999999999999E-3</v>
      </c>
      <c r="L18" s="46">
        <v>3.5000000000000001E-3</v>
      </c>
      <c r="M18" s="46"/>
      <c r="N18" s="46"/>
      <c r="O18" s="69"/>
    </row>
    <row r="19" spans="1:15" s="7" customFormat="1" ht="15" customHeight="1" outlineLevel="1">
      <c r="B19" s="533" t="s">
        <v>511</v>
      </c>
      <c r="C19" s="811"/>
      <c r="D19" s="46"/>
      <c r="E19" s="46"/>
      <c r="F19" s="46"/>
      <c r="G19" s="46"/>
      <c r="H19" s="46"/>
      <c r="I19" s="46"/>
      <c r="J19" s="46"/>
      <c r="K19" s="46"/>
      <c r="L19" s="46"/>
      <c r="M19" s="46"/>
      <c r="N19" s="46"/>
      <c r="O19" s="69"/>
    </row>
    <row r="20" spans="1:15" s="7" customFormat="1" ht="15" customHeight="1" outlineLevel="1">
      <c r="B20" s="533" t="s">
        <v>512</v>
      </c>
      <c r="C20" s="811"/>
      <c r="D20" s="46"/>
      <c r="E20" s="46"/>
      <c r="F20" s="46"/>
      <c r="G20" s="46"/>
      <c r="H20" s="46"/>
      <c r="I20" s="46"/>
      <c r="J20" s="46"/>
      <c r="K20" s="46"/>
      <c r="L20" s="46"/>
      <c r="M20" s="46"/>
      <c r="N20" s="46"/>
      <c r="O20" s="69"/>
    </row>
    <row r="21" spans="1:15" s="7" customFormat="1" ht="15" customHeight="1" outlineLevel="1">
      <c r="B21" s="533" t="s">
        <v>490</v>
      </c>
      <c r="C21" s="811"/>
      <c r="D21" s="46"/>
      <c r="E21" s="46"/>
      <c r="F21" s="46"/>
      <c r="G21" s="46"/>
      <c r="H21" s="46"/>
      <c r="I21" s="46"/>
      <c r="J21" s="46"/>
      <c r="K21" s="46"/>
      <c r="L21" s="46"/>
      <c r="M21" s="46"/>
      <c r="N21" s="46"/>
      <c r="O21" s="69"/>
    </row>
    <row r="22" spans="1:15" s="7" customFormat="1" ht="14.25" customHeight="1">
      <c r="B22" s="533" t="s">
        <v>513</v>
      </c>
      <c r="C22" s="812"/>
      <c r="D22" s="65">
        <f>SUM(D18:D21)</f>
        <v>1.4E-2</v>
      </c>
      <c r="E22" s="65">
        <f>SUM(E18:E21)</f>
        <v>1.3899999999999999E-2</v>
      </c>
      <c r="F22" s="65">
        <f>SUM(F18:F21)</f>
        <v>1.4E-2</v>
      </c>
      <c r="G22" s="65">
        <f t="shared" ref="G22:K22" si="2">SUM(G18:G21)</f>
        <v>1.4E-2</v>
      </c>
      <c r="H22" s="65">
        <f t="shared" si="2"/>
        <v>1.3100000000000001E-2</v>
      </c>
      <c r="I22" s="65">
        <f t="shared" si="2"/>
        <v>1.3299999999999999E-2</v>
      </c>
      <c r="J22" s="65">
        <f t="shared" si="2"/>
        <v>1.0200000000000001E-2</v>
      </c>
      <c r="K22" s="65">
        <f t="shared" si="2"/>
        <v>6.8999999999999999E-3</v>
      </c>
      <c r="L22" s="65">
        <f t="shared" ref="L22:N22" si="3">SUM(L18:L21)</f>
        <v>3.5000000000000001E-3</v>
      </c>
      <c r="M22" s="65">
        <f t="shared" si="3"/>
        <v>0</v>
      </c>
      <c r="N22" s="65">
        <f t="shared" si="3"/>
        <v>0</v>
      </c>
      <c r="O22" s="76"/>
    </row>
    <row r="23" spans="1:15" s="63" customFormat="1">
      <c r="A23" s="62"/>
      <c r="B23" s="490" t="s">
        <v>514</v>
      </c>
      <c r="C23" s="480"/>
      <c r="D23" s="481"/>
      <c r="E23" s="482">
        <f>ROUND(SUM(D22*E16+E22*E17)/12,4)</f>
        <v>1.3899999999999999E-2</v>
      </c>
      <c r="F23" s="482">
        <f>ROUND(SUM(E22*F16+F22*F17)/12,4)</f>
        <v>1.4E-2</v>
      </c>
      <c r="G23" s="482">
        <f>ROUND(SUM(F22*G16+G22*G17)/12,4)</f>
        <v>1.4E-2</v>
      </c>
      <c r="H23" s="482">
        <f>ROUND(SUM(G22*H16+H22*H17)/12,4)</f>
        <v>1.34E-2</v>
      </c>
      <c r="I23" s="482">
        <f>ROUND(SUM(H22*I16+I22*I17)/12,4)</f>
        <v>1.32E-2</v>
      </c>
      <c r="J23" s="482">
        <f t="shared" ref="J23:K23" si="4">ROUND(SUM(I22*J16+J22*J17)/12,4)</f>
        <v>1.12E-2</v>
      </c>
      <c r="K23" s="482">
        <f t="shared" si="4"/>
        <v>8.0000000000000002E-3</v>
      </c>
      <c r="L23" s="482">
        <f t="shared" ref="L23:N23" si="5">ROUND(SUM(K22*L16+L22*L17)/12,4)</f>
        <v>4.5999999999999999E-3</v>
      </c>
      <c r="M23" s="482">
        <f t="shared" si="5"/>
        <v>0</v>
      </c>
      <c r="N23" s="482">
        <f t="shared" si="5"/>
        <v>0</v>
      </c>
      <c r="O23" s="483"/>
    </row>
    <row r="24" spans="1:15" s="63" customFormat="1">
      <c r="A24" s="62"/>
      <c r="B24" s="479"/>
      <c r="C24" s="484"/>
      <c r="D24" s="481"/>
      <c r="E24" s="482"/>
      <c r="F24" s="482"/>
      <c r="G24" s="482"/>
      <c r="H24" s="482"/>
      <c r="I24" s="482"/>
      <c r="J24" s="482"/>
      <c r="K24" s="482"/>
      <c r="L24" s="485"/>
      <c r="M24" s="485"/>
      <c r="N24" s="485"/>
      <c r="O24" s="483"/>
    </row>
    <row r="25" spans="1:15" s="63" customFormat="1" ht="15.75" customHeight="1">
      <c r="A25" s="62"/>
      <c r="B25" s="600" t="str">
        <f>'1.  LRAMVA Summary'!B30</f>
        <v>GS&lt;50 kW</v>
      </c>
      <c r="C25" s="810" t="str">
        <f>'2. LRAMVA Threshold'!E43</f>
        <v>kWh</v>
      </c>
      <c r="D25" s="46">
        <v>0.01</v>
      </c>
      <c r="E25" s="46">
        <v>0.01</v>
      </c>
      <c r="F25" s="46">
        <v>1.01E-2</v>
      </c>
      <c r="G25" s="46">
        <v>1.01E-2</v>
      </c>
      <c r="H25" s="46">
        <v>9.4999999999999998E-3</v>
      </c>
      <c r="I25" s="46">
        <v>9.5999999999999992E-3</v>
      </c>
      <c r="J25" s="46">
        <v>9.7999999999999997E-3</v>
      </c>
      <c r="K25" s="46">
        <v>0.01</v>
      </c>
      <c r="L25" s="46">
        <v>1.01E-2</v>
      </c>
      <c r="M25" s="46"/>
      <c r="N25" s="46"/>
      <c r="O25" s="69"/>
    </row>
    <row r="26" spans="1:15" s="18" customFormat="1" outlineLevel="1">
      <c r="A26" s="4"/>
      <c r="B26" s="533" t="s">
        <v>511</v>
      </c>
      <c r="C26" s="811"/>
      <c r="D26" s="46"/>
      <c r="E26" s="46"/>
      <c r="F26" s="46"/>
      <c r="G26" s="46"/>
      <c r="H26" s="46"/>
      <c r="I26" s="46"/>
      <c r="J26" s="46"/>
      <c r="K26" s="46"/>
      <c r="L26" s="46"/>
      <c r="M26" s="46"/>
      <c r="N26" s="46"/>
      <c r="O26" s="69"/>
    </row>
    <row r="27" spans="1:15" s="18" customFormat="1" outlineLevel="1">
      <c r="A27" s="4"/>
      <c r="B27" s="533" t="s">
        <v>512</v>
      </c>
      <c r="C27" s="811"/>
      <c r="D27" s="46"/>
      <c r="E27" s="46"/>
      <c r="F27" s="46"/>
      <c r="G27" s="46"/>
      <c r="H27" s="46"/>
      <c r="I27" s="46"/>
      <c r="J27" s="46"/>
      <c r="K27" s="46"/>
      <c r="L27" s="46"/>
      <c r="M27" s="46"/>
      <c r="N27" s="46"/>
      <c r="O27" s="69"/>
    </row>
    <row r="28" spans="1:15" s="18" customFormat="1" outlineLevel="1">
      <c r="A28" s="4"/>
      <c r="B28" s="533" t="s">
        <v>490</v>
      </c>
      <c r="C28" s="811"/>
      <c r="D28" s="46"/>
      <c r="E28" s="46"/>
      <c r="F28" s="46"/>
      <c r="G28" s="46"/>
      <c r="H28" s="46"/>
      <c r="I28" s="46"/>
      <c r="J28" s="46"/>
      <c r="K28" s="46"/>
      <c r="L28" s="46"/>
      <c r="M28" s="46"/>
      <c r="N28" s="46"/>
      <c r="O28" s="69"/>
    </row>
    <row r="29" spans="1:15" s="18" customFormat="1">
      <c r="A29" s="4"/>
      <c r="B29" s="533" t="s">
        <v>513</v>
      </c>
      <c r="C29" s="812"/>
      <c r="D29" s="65">
        <f>SUM(D25:D28)</f>
        <v>0.01</v>
      </c>
      <c r="E29" s="65">
        <f t="shared" ref="E29:K29" si="6">SUM(E25:E28)</f>
        <v>0.01</v>
      </c>
      <c r="F29" s="65">
        <f t="shared" si="6"/>
        <v>1.01E-2</v>
      </c>
      <c r="G29" s="65">
        <f t="shared" si="6"/>
        <v>1.01E-2</v>
      </c>
      <c r="H29" s="65">
        <f t="shared" si="6"/>
        <v>9.4999999999999998E-3</v>
      </c>
      <c r="I29" s="65">
        <f t="shared" si="6"/>
        <v>9.5999999999999992E-3</v>
      </c>
      <c r="J29" s="65">
        <f t="shared" si="6"/>
        <v>9.7999999999999997E-3</v>
      </c>
      <c r="K29" s="65">
        <f t="shared" si="6"/>
        <v>0.01</v>
      </c>
      <c r="L29" s="65">
        <f t="shared" ref="L29:N29" si="7">SUM(L25:L28)</f>
        <v>1.01E-2</v>
      </c>
      <c r="M29" s="65">
        <f t="shared" si="7"/>
        <v>0</v>
      </c>
      <c r="N29" s="65">
        <f t="shared" si="7"/>
        <v>0</v>
      </c>
      <c r="O29" s="76"/>
    </row>
    <row r="30" spans="1:15" s="18" customFormat="1">
      <c r="A30" s="4"/>
      <c r="B30" s="490" t="s">
        <v>514</v>
      </c>
      <c r="C30" s="486"/>
      <c r="D30" s="71"/>
      <c r="E30" s="482">
        <f>ROUND(SUM(D29*E16+E29*E17)/12,4)</f>
        <v>0.01</v>
      </c>
      <c r="F30" s="482">
        <f t="shared" ref="F30:K30" si="8">ROUND(SUM(E29*F16+F29*F17)/12,4)</f>
        <v>1.01E-2</v>
      </c>
      <c r="G30" s="482">
        <f t="shared" si="8"/>
        <v>1.01E-2</v>
      </c>
      <c r="H30" s="482">
        <f t="shared" si="8"/>
        <v>9.7000000000000003E-3</v>
      </c>
      <c r="I30" s="482">
        <f t="shared" si="8"/>
        <v>9.5999999999999992E-3</v>
      </c>
      <c r="J30" s="482">
        <f>ROUND(SUM(I29*J16+J29*J17)/12,4)</f>
        <v>9.7000000000000003E-3</v>
      </c>
      <c r="K30" s="482">
        <f t="shared" si="8"/>
        <v>9.9000000000000008E-3</v>
      </c>
      <c r="L30" s="482">
        <f t="shared" ref="L30:N30" si="9">ROUND(SUM(K29*L16+L29*L17)/12,4)</f>
        <v>1.01E-2</v>
      </c>
      <c r="M30" s="482">
        <f t="shared" si="9"/>
        <v>0</v>
      </c>
      <c r="N30" s="482">
        <f t="shared" si="9"/>
        <v>0</v>
      </c>
      <c r="O30" s="487"/>
    </row>
    <row r="31" spans="1:15" s="18" customFormat="1">
      <c r="A31" s="4"/>
      <c r="B31" s="479"/>
      <c r="C31" s="488"/>
      <c r="D31" s="489"/>
      <c r="E31" s="489"/>
      <c r="F31" s="489"/>
      <c r="G31" s="489"/>
      <c r="H31" s="489"/>
      <c r="I31" s="489"/>
      <c r="J31" s="489"/>
      <c r="K31" s="489"/>
      <c r="L31" s="489"/>
      <c r="M31" s="489"/>
      <c r="N31" s="485"/>
      <c r="O31" s="487"/>
    </row>
    <row r="32" spans="1:15" s="64" customFormat="1">
      <c r="B32" s="600" t="str">
        <f>'1.  LRAMVA Summary'!B31</f>
        <v>GS&gt;50 to 4,999 kW</v>
      </c>
      <c r="C32" s="810" t="str">
        <f>'2. LRAMVA Threshold'!F43</f>
        <v>kW</v>
      </c>
      <c r="D32" s="46">
        <v>2.1593</v>
      </c>
      <c r="E32" s="46">
        <v>2.1631999999999998</v>
      </c>
      <c r="F32" s="46">
        <v>2.1821999999999999</v>
      </c>
      <c r="G32" s="46">
        <v>2.1926999999999999</v>
      </c>
      <c r="H32" s="46">
        <v>2.1482000000000001</v>
      </c>
      <c r="I32" s="46">
        <v>2.1760999999999999</v>
      </c>
      <c r="J32" s="46">
        <v>2.2153</v>
      </c>
      <c r="K32" s="46">
        <v>2.2507000000000001</v>
      </c>
      <c r="L32" s="46">
        <v>2.2709999999999999</v>
      </c>
      <c r="M32" s="46"/>
      <c r="N32" s="46"/>
      <c r="O32" s="69"/>
    </row>
    <row r="33" spans="1:15" s="18" customFormat="1" outlineLevel="1">
      <c r="A33" s="4"/>
      <c r="B33" s="533" t="s">
        <v>511</v>
      </c>
      <c r="C33" s="811"/>
      <c r="D33" s="46"/>
      <c r="E33" s="46"/>
      <c r="F33" s="46"/>
      <c r="G33" s="46"/>
      <c r="H33" s="46"/>
      <c r="I33" s="46"/>
      <c r="J33" s="46"/>
      <c r="K33" s="46"/>
      <c r="L33" s="46"/>
      <c r="M33" s="46"/>
      <c r="N33" s="46"/>
      <c r="O33" s="69"/>
    </row>
    <row r="34" spans="1:15" s="18" customFormat="1" outlineLevel="1">
      <c r="A34" s="4"/>
      <c r="B34" s="533" t="s">
        <v>512</v>
      </c>
      <c r="C34" s="811"/>
      <c r="D34" s="46"/>
      <c r="E34" s="46"/>
      <c r="F34" s="46"/>
      <c r="G34" s="46"/>
      <c r="H34" s="46"/>
      <c r="I34" s="46"/>
      <c r="J34" s="46"/>
      <c r="K34" s="46"/>
      <c r="L34" s="46"/>
      <c r="M34" s="46"/>
      <c r="N34" s="46"/>
      <c r="O34" s="69"/>
    </row>
    <row r="35" spans="1:15" s="18" customFormat="1" outlineLevel="1">
      <c r="A35" s="4"/>
      <c r="B35" s="533" t="s">
        <v>490</v>
      </c>
      <c r="C35" s="811"/>
      <c r="D35" s="46"/>
      <c r="E35" s="46"/>
      <c r="F35" s="46"/>
      <c r="G35" s="46"/>
      <c r="H35" s="46"/>
      <c r="I35" s="46"/>
      <c r="J35" s="46"/>
      <c r="K35" s="46"/>
      <c r="L35" s="46"/>
      <c r="M35" s="46"/>
      <c r="N35" s="46"/>
      <c r="O35" s="69"/>
    </row>
    <row r="36" spans="1:15" s="18" customFormat="1">
      <c r="A36" s="4"/>
      <c r="B36" s="533" t="s">
        <v>513</v>
      </c>
      <c r="C36" s="812"/>
      <c r="D36" s="65">
        <f>SUM(D32:D35)</f>
        <v>2.1593</v>
      </c>
      <c r="E36" s="65">
        <f>SUM(E32:E35)</f>
        <v>2.1631999999999998</v>
      </c>
      <c r="F36" s="65">
        <f t="shared" ref="F36:K36" si="10">SUM(F32:F35)</f>
        <v>2.1821999999999999</v>
      </c>
      <c r="G36" s="65">
        <f t="shared" si="10"/>
        <v>2.1926999999999999</v>
      </c>
      <c r="H36" s="65">
        <f t="shared" si="10"/>
        <v>2.1482000000000001</v>
      </c>
      <c r="I36" s="65">
        <f t="shared" si="10"/>
        <v>2.1760999999999999</v>
      </c>
      <c r="J36" s="65">
        <f t="shared" si="10"/>
        <v>2.2153</v>
      </c>
      <c r="K36" s="65">
        <f t="shared" si="10"/>
        <v>2.2507000000000001</v>
      </c>
      <c r="L36" s="65">
        <f t="shared" ref="L36:M36" si="11">SUM(L32:L35)</f>
        <v>2.2709999999999999</v>
      </c>
      <c r="M36" s="65">
        <f t="shared" si="11"/>
        <v>0</v>
      </c>
      <c r="N36" s="65">
        <f>SUM(N32:N35)</f>
        <v>0</v>
      </c>
      <c r="O36" s="76"/>
    </row>
    <row r="37" spans="1:15" s="18" customFormat="1">
      <c r="A37" s="4"/>
      <c r="B37" s="490" t="s">
        <v>514</v>
      </c>
      <c r="C37" s="486"/>
      <c r="D37" s="71"/>
      <c r="E37" s="482">
        <f t="shared" ref="E37:K37" si="12">ROUND(SUM(D36*E16+E36*E17)/12,4)</f>
        <v>2.1619000000000002</v>
      </c>
      <c r="F37" s="482">
        <f t="shared" si="12"/>
        <v>2.1758999999999999</v>
      </c>
      <c r="G37" s="482">
        <f t="shared" si="12"/>
        <v>2.1892</v>
      </c>
      <c r="H37" s="482">
        <f t="shared" si="12"/>
        <v>2.1629999999999998</v>
      </c>
      <c r="I37" s="482">
        <f t="shared" si="12"/>
        <v>2.1667999999999998</v>
      </c>
      <c r="J37" s="482">
        <f t="shared" si="12"/>
        <v>2.2021999999999999</v>
      </c>
      <c r="K37" s="482">
        <f t="shared" si="12"/>
        <v>2.2389000000000001</v>
      </c>
      <c r="L37" s="482">
        <f t="shared" ref="L37:N37" si="13">ROUND(SUM(K36*L16+L36*L17)/12,4)</f>
        <v>2.2642000000000002</v>
      </c>
      <c r="M37" s="482">
        <f t="shared" si="13"/>
        <v>0</v>
      </c>
      <c r="N37" s="482">
        <f t="shared" si="13"/>
        <v>0</v>
      </c>
      <c r="O37" s="487"/>
    </row>
    <row r="38" spans="1:15" s="70" customFormat="1" ht="15.75" customHeight="1">
      <c r="B38" s="490"/>
      <c r="C38" s="486"/>
      <c r="D38" s="71"/>
      <c r="E38" s="71"/>
      <c r="F38" s="71"/>
      <c r="G38" s="71"/>
      <c r="H38" s="71"/>
      <c r="I38" s="71"/>
      <c r="J38" s="71"/>
      <c r="K38" s="71"/>
      <c r="L38" s="485"/>
      <c r="M38" s="485"/>
      <c r="N38" s="485"/>
      <c r="O38" s="491"/>
    </row>
    <row r="39" spans="1:15" s="64" customFormat="1">
      <c r="A39" s="62"/>
      <c r="B39" s="600" t="str">
        <f>'1.  LRAMVA Summary'!B32</f>
        <v>USL</v>
      </c>
      <c r="C39" s="810" t="str">
        <f>'2. LRAMVA Threshold'!G43</f>
        <v>kWh</v>
      </c>
      <c r="D39" s="46">
        <v>8.8000000000000005E-3</v>
      </c>
      <c r="E39" s="46">
        <v>8.8000000000000005E-3</v>
      </c>
      <c r="F39" s="46">
        <v>8.8999999999999999E-3</v>
      </c>
      <c r="G39" s="46">
        <v>8.8999999999999999E-3</v>
      </c>
      <c r="H39" s="46">
        <v>8.3000000000000001E-3</v>
      </c>
      <c r="I39" s="46">
        <v>8.3999999999999995E-3</v>
      </c>
      <c r="J39" s="46">
        <v>8.6E-3</v>
      </c>
      <c r="K39" s="46">
        <v>8.6999999999999994E-3</v>
      </c>
      <c r="L39" s="46">
        <v>8.8000000000000005E-3</v>
      </c>
      <c r="M39" s="46"/>
      <c r="N39" s="46"/>
      <c r="O39" s="69"/>
    </row>
    <row r="40" spans="1:15" s="18" customFormat="1" outlineLevel="1">
      <c r="A40" s="4"/>
      <c r="B40" s="533" t="s">
        <v>511</v>
      </c>
      <c r="C40" s="811"/>
      <c r="D40" s="46"/>
      <c r="E40" s="46"/>
      <c r="F40" s="46"/>
      <c r="G40" s="46"/>
      <c r="H40" s="46"/>
      <c r="I40" s="46"/>
      <c r="J40" s="46"/>
      <c r="K40" s="46"/>
      <c r="L40" s="46"/>
      <c r="M40" s="46"/>
      <c r="N40" s="46"/>
      <c r="O40" s="69"/>
    </row>
    <row r="41" spans="1:15" s="18" customFormat="1" outlineLevel="1">
      <c r="A41" s="4"/>
      <c r="B41" s="533" t="s">
        <v>512</v>
      </c>
      <c r="C41" s="811"/>
      <c r="D41" s="46"/>
      <c r="E41" s="46"/>
      <c r="F41" s="46"/>
      <c r="G41" s="46"/>
      <c r="H41" s="46"/>
      <c r="I41" s="46"/>
      <c r="J41" s="46"/>
      <c r="K41" s="46"/>
      <c r="L41" s="46"/>
      <c r="M41" s="46"/>
      <c r="N41" s="46"/>
      <c r="O41" s="69"/>
    </row>
    <row r="42" spans="1:15" s="18" customFormat="1" outlineLevel="1">
      <c r="A42" s="4"/>
      <c r="B42" s="533" t="s">
        <v>490</v>
      </c>
      <c r="C42" s="811"/>
      <c r="D42" s="46"/>
      <c r="E42" s="46"/>
      <c r="F42" s="46"/>
      <c r="G42" s="46"/>
      <c r="H42" s="46"/>
      <c r="I42" s="46"/>
      <c r="J42" s="46"/>
      <c r="K42" s="46"/>
      <c r="L42" s="46"/>
      <c r="M42" s="46"/>
      <c r="N42" s="46"/>
      <c r="O42" s="69"/>
    </row>
    <row r="43" spans="1:15" s="18" customFormat="1">
      <c r="A43" s="4"/>
      <c r="B43" s="533" t="s">
        <v>513</v>
      </c>
      <c r="C43" s="812"/>
      <c r="D43" s="65">
        <f>SUM(D39:D42)</f>
        <v>8.8000000000000005E-3</v>
      </c>
      <c r="E43" s="65">
        <f t="shared" ref="E43:K43" si="14">SUM(E39:E42)</f>
        <v>8.8000000000000005E-3</v>
      </c>
      <c r="F43" s="65">
        <f t="shared" si="14"/>
        <v>8.8999999999999999E-3</v>
      </c>
      <c r="G43" s="65">
        <f t="shared" si="14"/>
        <v>8.8999999999999999E-3</v>
      </c>
      <c r="H43" s="65">
        <f t="shared" si="14"/>
        <v>8.3000000000000001E-3</v>
      </c>
      <c r="I43" s="65">
        <f t="shared" si="14"/>
        <v>8.3999999999999995E-3</v>
      </c>
      <c r="J43" s="65">
        <f t="shared" si="14"/>
        <v>8.6E-3</v>
      </c>
      <c r="K43" s="65">
        <f t="shared" si="14"/>
        <v>8.6999999999999994E-3</v>
      </c>
      <c r="L43" s="65">
        <f t="shared" ref="L43:N43" si="15">SUM(L39:L42)</f>
        <v>8.8000000000000005E-3</v>
      </c>
      <c r="M43" s="65">
        <f t="shared" si="15"/>
        <v>0</v>
      </c>
      <c r="N43" s="65">
        <f t="shared" si="15"/>
        <v>0</v>
      </c>
      <c r="O43" s="76"/>
    </row>
    <row r="44" spans="1:15" s="14" customFormat="1">
      <c r="A44" s="72"/>
      <c r="B44" s="490" t="s">
        <v>514</v>
      </c>
      <c r="C44" s="486"/>
      <c r="D44" s="71"/>
      <c r="E44" s="482">
        <f t="shared" ref="E44:K44" si="16">ROUND(SUM(D43*E16+E43*E17)/12,4)</f>
        <v>8.8000000000000005E-3</v>
      </c>
      <c r="F44" s="482">
        <f t="shared" si="16"/>
        <v>8.8999999999999999E-3</v>
      </c>
      <c r="G44" s="482">
        <f t="shared" si="16"/>
        <v>8.8999999999999999E-3</v>
      </c>
      <c r="H44" s="482">
        <f t="shared" si="16"/>
        <v>8.5000000000000006E-3</v>
      </c>
      <c r="I44" s="482">
        <f t="shared" si="16"/>
        <v>8.3999999999999995E-3</v>
      </c>
      <c r="J44" s="482">
        <f t="shared" si="16"/>
        <v>8.5000000000000006E-3</v>
      </c>
      <c r="K44" s="482">
        <f t="shared" si="16"/>
        <v>8.6999999999999994E-3</v>
      </c>
      <c r="L44" s="482">
        <f t="shared" ref="L44:N44" si="17">ROUND(SUM(K43*L16+L43*L17)/12,4)</f>
        <v>8.8000000000000005E-3</v>
      </c>
      <c r="M44" s="482">
        <f t="shared" si="17"/>
        <v>0</v>
      </c>
      <c r="N44" s="482">
        <f t="shared" si="17"/>
        <v>0</v>
      </c>
      <c r="O44" s="487"/>
    </row>
    <row r="45" spans="1:15" s="70" customFormat="1" ht="14.25">
      <c r="A45" s="72"/>
      <c r="B45" s="490"/>
      <c r="C45" s="486"/>
      <c r="D45" s="71"/>
      <c r="E45" s="71"/>
      <c r="F45" s="71"/>
      <c r="G45" s="71"/>
      <c r="H45" s="71"/>
      <c r="I45" s="71"/>
      <c r="J45" s="71"/>
      <c r="K45" s="71"/>
      <c r="L45" s="485"/>
      <c r="M45" s="485"/>
      <c r="N45" s="485"/>
      <c r="O45" s="491"/>
    </row>
    <row r="46" spans="1:15" s="64" customFormat="1">
      <c r="A46" s="62"/>
      <c r="B46" s="600" t="str">
        <f>'1.  LRAMVA Summary'!B33</f>
        <v>Sentinel Lighting</v>
      </c>
      <c r="C46" s="810" t="str">
        <f>'2. LRAMVA Threshold'!H43</f>
        <v>kW</v>
      </c>
      <c r="D46" s="46">
        <v>7.2396000000000003</v>
      </c>
      <c r="E46" s="46">
        <v>9.0934000000000008</v>
      </c>
      <c r="F46" s="46">
        <v>10.9656</v>
      </c>
      <c r="G46" s="46">
        <v>12.9468</v>
      </c>
      <c r="H46" s="46">
        <v>12.1717</v>
      </c>
      <c r="I46" s="46">
        <v>12.3299</v>
      </c>
      <c r="J46" s="46">
        <v>12.5518</v>
      </c>
      <c r="K46" s="46">
        <v>12.752599999999999</v>
      </c>
      <c r="L46" s="46">
        <v>12.8674</v>
      </c>
      <c r="M46" s="46"/>
      <c r="N46" s="46"/>
      <c r="O46" s="69"/>
    </row>
    <row r="47" spans="1:15" s="18" customFormat="1" outlineLevel="1">
      <c r="A47" s="4"/>
      <c r="B47" s="533" t="s">
        <v>511</v>
      </c>
      <c r="C47" s="811"/>
      <c r="D47" s="46"/>
      <c r="E47" s="46"/>
      <c r="F47" s="46"/>
      <c r="G47" s="46"/>
      <c r="H47" s="46"/>
      <c r="I47" s="46"/>
      <c r="J47" s="46"/>
      <c r="K47" s="46"/>
      <c r="L47" s="46"/>
      <c r="M47" s="46"/>
      <c r="N47" s="46"/>
      <c r="O47" s="69"/>
    </row>
    <row r="48" spans="1:15" s="18" customFormat="1" outlineLevel="1">
      <c r="A48" s="4"/>
      <c r="B48" s="533" t="s">
        <v>512</v>
      </c>
      <c r="C48" s="811"/>
      <c r="D48" s="46"/>
      <c r="E48" s="46"/>
      <c r="F48" s="46"/>
      <c r="G48" s="46"/>
      <c r="H48" s="46"/>
      <c r="I48" s="46"/>
      <c r="J48" s="46"/>
      <c r="K48" s="46"/>
      <c r="L48" s="46"/>
      <c r="M48" s="46"/>
      <c r="N48" s="46"/>
      <c r="O48" s="69"/>
    </row>
    <row r="49" spans="1:15" s="18" customFormat="1" outlineLevel="1">
      <c r="A49" s="4"/>
      <c r="B49" s="533" t="s">
        <v>490</v>
      </c>
      <c r="C49" s="811"/>
      <c r="D49" s="46"/>
      <c r="E49" s="46"/>
      <c r="F49" s="46"/>
      <c r="G49" s="46"/>
      <c r="H49" s="46"/>
      <c r="I49" s="46"/>
      <c r="J49" s="46"/>
      <c r="K49" s="46"/>
      <c r="L49" s="46"/>
      <c r="M49" s="46"/>
      <c r="N49" s="46"/>
      <c r="O49" s="69"/>
    </row>
    <row r="50" spans="1:15" s="18" customFormat="1">
      <c r="A50" s="4"/>
      <c r="B50" s="533" t="s">
        <v>513</v>
      </c>
      <c r="C50" s="812"/>
      <c r="D50" s="65">
        <f>SUM(D46:D49)</f>
        <v>7.2396000000000003</v>
      </c>
      <c r="E50" s="65">
        <f t="shared" ref="E50:K50" si="18">SUM(E46:E49)</f>
        <v>9.0934000000000008</v>
      </c>
      <c r="F50" s="65">
        <f t="shared" si="18"/>
        <v>10.9656</v>
      </c>
      <c r="G50" s="65">
        <f t="shared" si="18"/>
        <v>12.9468</v>
      </c>
      <c r="H50" s="65">
        <f t="shared" si="18"/>
        <v>12.1717</v>
      </c>
      <c r="I50" s="65">
        <f t="shared" si="18"/>
        <v>12.3299</v>
      </c>
      <c r="J50" s="65">
        <f t="shared" si="18"/>
        <v>12.5518</v>
      </c>
      <c r="K50" s="65">
        <f t="shared" si="18"/>
        <v>12.752599999999999</v>
      </c>
      <c r="L50" s="65">
        <f t="shared" ref="L50:N50" si="19">SUM(L46:L49)</f>
        <v>12.8674</v>
      </c>
      <c r="M50" s="65">
        <f t="shared" si="19"/>
        <v>0</v>
      </c>
      <c r="N50" s="65">
        <f t="shared" si="19"/>
        <v>0</v>
      </c>
      <c r="O50" s="76"/>
    </row>
    <row r="51" spans="1:15" s="14" customFormat="1">
      <c r="A51" s="72"/>
      <c r="B51" s="490" t="s">
        <v>514</v>
      </c>
      <c r="C51" s="486"/>
      <c r="D51" s="71"/>
      <c r="E51" s="482">
        <f t="shared" ref="E51:K51" si="20">ROUND(SUM(D50*E16+E50*E17)/12,4)</f>
        <v>8.4755000000000003</v>
      </c>
      <c r="F51" s="482">
        <f t="shared" si="20"/>
        <v>10.3415</v>
      </c>
      <c r="G51" s="482">
        <f t="shared" si="20"/>
        <v>12.2864</v>
      </c>
      <c r="H51" s="482">
        <f t="shared" si="20"/>
        <v>12.430099999999999</v>
      </c>
      <c r="I51" s="482">
        <f t="shared" si="20"/>
        <v>12.277200000000001</v>
      </c>
      <c r="J51" s="482">
        <f t="shared" si="20"/>
        <v>12.4778</v>
      </c>
      <c r="K51" s="482">
        <f t="shared" si="20"/>
        <v>12.685700000000001</v>
      </c>
      <c r="L51" s="482">
        <f t="shared" ref="L51:N51" si="21">ROUND(SUM(K50*L16+L50*L17)/12,4)</f>
        <v>12.8291</v>
      </c>
      <c r="M51" s="482">
        <f t="shared" si="21"/>
        <v>0</v>
      </c>
      <c r="N51" s="482">
        <f t="shared" si="21"/>
        <v>0</v>
      </c>
      <c r="O51" s="487"/>
    </row>
    <row r="52" spans="1:15" s="70" customFormat="1" ht="14.25">
      <c r="A52" s="72"/>
      <c r="B52" s="490"/>
      <c r="C52" s="486"/>
      <c r="D52" s="71"/>
      <c r="E52" s="71"/>
      <c r="F52" s="71"/>
      <c r="G52" s="71"/>
      <c r="H52" s="71"/>
      <c r="I52" s="71"/>
      <c r="J52" s="71"/>
      <c r="K52" s="71"/>
      <c r="L52" s="492"/>
      <c r="M52" s="492"/>
      <c r="N52" s="492"/>
      <c r="O52" s="491"/>
    </row>
    <row r="53" spans="1:15" s="64" customFormat="1">
      <c r="A53" s="62"/>
      <c r="B53" s="600" t="str">
        <f>'1.  LRAMVA Summary'!B34</f>
        <v>Street Lighting</v>
      </c>
      <c r="C53" s="810" t="str">
        <f>'2. LRAMVA Threshold'!I43</f>
        <v>kW</v>
      </c>
      <c r="D53" s="46">
        <v>4.351</v>
      </c>
      <c r="E53" s="46">
        <v>5.6539999999999999</v>
      </c>
      <c r="F53" s="46">
        <v>6.9657</v>
      </c>
      <c r="G53" s="46">
        <v>8.3560999999999996</v>
      </c>
      <c r="H53" s="46">
        <v>7.8391000000000002</v>
      </c>
      <c r="I53" s="46">
        <v>7.9409999999999998</v>
      </c>
      <c r="J53" s="46">
        <v>8.0838999999999999</v>
      </c>
      <c r="K53" s="46">
        <v>8.2132000000000005</v>
      </c>
      <c r="L53" s="46">
        <v>8.2871000000000006</v>
      </c>
      <c r="M53" s="46"/>
      <c r="N53" s="46"/>
      <c r="O53" s="69"/>
    </row>
    <row r="54" spans="1:15" s="18" customFormat="1" outlineLevel="1">
      <c r="A54" s="4"/>
      <c r="B54" s="533" t="s">
        <v>511</v>
      </c>
      <c r="C54" s="811"/>
      <c r="D54" s="46"/>
      <c r="E54" s="46"/>
      <c r="F54" s="46"/>
      <c r="G54" s="46"/>
      <c r="H54" s="46"/>
      <c r="I54" s="46"/>
      <c r="J54" s="46"/>
      <c r="K54" s="46"/>
      <c r="L54" s="46"/>
      <c r="M54" s="46"/>
      <c r="N54" s="46"/>
      <c r="O54" s="69"/>
    </row>
    <row r="55" spans="1:15" s="18" customFormat="1" outlineLevel="1">
      <c r="A55" s="4"/>
      <c r="B55" s="533" t="s">
        <v>512</v>
      </c>
      <c r="C55" s="811"/>
      <c r="D55" s="46"/>
      <c r="E55" s="46"/>
      <c r="F55" s="46"/>
      <c r="G55" s="46"/>
      <c r="H55" s="46"/>
      <c r="I55" s="46"/>
      <c r="J55" s="46"/>
      <c r="K55" s="46"/>
      <c r="L55" s="46"/>
      <c r="M55" s="46"/>
      <c r="N55" s="46"/>
      <c r="O55" s="69"/>
    </row>
    <row r="56" spans="1:15" s="18" customFormat="1" outlineLevel="1">
      <c r="A56" s="4"/>
      <c r="B56" s="533" t="s">
        <v>490</v>
      </c>
      <c r="C56" s="811"/>
      <c r="D56" s="46"/>
      <c r="E56" s="46"/>
      <c r="F56" s="46"/>
      <c r="G56" s="46"/>
      <c r="H56" s="46"/>
      <c r="I56" s="46"/>
      <c r="J56" s="46"/>
      <c r="K56" s="46"/>
      <c r="L56" s="46"/>
      <c r="M56" s="46"/>
      <c r="N56" s="46"/>
      <c r="O56" s="69"/>
    </row>
    <row r="57" spans="1:15" s="18" customFormat="1">
      <c r="A57" s="4"/>
      <c r="B57" s="533" t="s">
        <v>513</v>
      </c>
      <c r="C57" s="812"/>
      <c r="D57" s="65">
        <f>SUM(D53:D56)</f>
        <v>4.351</v>
      </c>
      <c r="E57" s="65">
        <f t="shared" ref="E57:K57" si="22">SUM(E53:E56)</f>
        <v>5.6539999999999999</v>
      </c>
      <c r="F57" s="65">
        <f t="shared" si="22"/>
        <v>6.9657</v>
      </c>
      <c r="G57" s="65">
        <f t="shared" si="22"/>
        <v>8.3560999999999996</v>
      </c>
      <c r="H57" s="65">
        <f t="shared" si="22"/>
        <v>7.8391000000000002</v>
      </c>
      <c r="I57" s="65">
        <f t="shared" si="22"/>
        <v>7.9409999999999998</v>
      </c>
      <c r="J57" s="65">
        <f t="shared" si="22"/>
        <v>8.0838999999999999</v>
      </c>
      <c r="K57" s="65">
        <f t="shared" si="22"/>
        <v>8.2132000000000005</v>
      </c>
      <c r="L57" s="65">
        <f t="shared" ref="L57:N57" si="23">SUM(L53:L56)</f>
        <v>8.2871000000000006</v>
      </c>
      <c r="M57" s="65">
        <f t="shared" si="23"/>
        <v>0</v>
      </c>
      <c r="N57" s="65">
        <f t="shared" si="23"/>
        <v>0</v>
      </c>
      <c r="O57" s="77"/>
    </row>
    <row r="58" spans="1:15" s="14" customFormat="1">
      <c r="A58" s="72"/>
      <c r="B58" s="490" t="s">
        <v>514</v>
      </c>
      <c r="C58" s="486"/>
      <c r="D58" s="71"/>
      <c r="E58" s="482">
        <f t="shared" ref="E58:K58" si="24">ROUND(SUM(D57*E16+E57*E17)/12,4)</f>
        <v>5.2196999999999996</v>
      </c>
      <c r="F58" s="482">
        <f t="shared" si="24"/>
        <v>6.5285000000000002</v>
      </c>
      <c r="G58" s="482">
        <f t="shared" si="24"/>
        <v>7.8925999999999998</v>
      </c>
      <c r="H58" s="482">
        <f t="shared" si="24"/>
        <v>8.0114000000000001</v>
      </c>
      <c r="I58" s="482">
        <f t="shared" si="24"/>
        <v>7.907</v>
      </c>
      <c r="J58" s="482">
        <f t="shared" si="24"/>
        <v>8.0363000000000007</v>
      </c>
      <c r="K58" s="482">
        <f t="shared" si="24"/>
        <v>8.1700999999999997</v>
      </c>
      <c r="L58" s="482">
        <f t="shared" ref="L58:N58" si="25">ROUND(SUM(K57*L16+L57*L17)/12,4)</f>
        <v>8.2624999999999993</v>
      </c>
      <c r="M58" s="482">
        <f t="shared" si="25"/>
        <v>0</v>
      </c>
      <c r="N58" s="482">
        <f t="shared" si="25"/>
        <v>0</v>
      </c>
      <c r="O58" s="487"/>
    </row>
    <row r="59" spans="1:15" s="70" customFormat="1" ht="14.25">
      <c r="A59" s="72"/>
      <c r="B59" s="490"/>
      <c r="C59" s="486"/>
      <c r="D59" s="71"/>
      <c r="E59" s="71"/>
      <c r="F59" s="71"/>
      <c r="G59" s="71"/>
      <c r="H59" s="71"/>
      <c r="I59" s="71"/>
      <c r="J59" s="71"/>
      <c r="K59" s="71"/>
      <c r="L59" s="492"/>
      <c r="M59" s="492"/>
      <c r="N59" s="492"/>
      <c r="O59" s="491"/>
    </row>
    <row r="60" spans="1:15" s="64" customFormat="1">
      <c r="A60" s="62"/>
      <c r="B60" s="600">
        <f>'1.  LRAMVA Summary'!B35</f>
        <v>0</v>
      </c>
      <c r="C60" s="810">
        <f>'2. LRAMVA Threshold'!J43</f>
        <v>0</v>
      </c>
      <c r="D60" s="46"/>
      <c r="E60" s="46"/>
      <c r="F60" s="46"/>
      <c r="G60" s="46"/>
      <c r="H60" s="46"/>
      <c r="I60" s="46"/>
      <c r="J60" s="46"/>
      <c r="K60" s="46"/>
      <c r="L60" s="46"/>
      <c r="M60" s="46"/>
      <c r="N60" s="46"/>
      <c r="O60" s="69"/>
    </row>
    <row r="61" spans="1:15" s="18" customFormat="1" outlineLevel="1">
      <c r="A61" s="4"/>
      <c r="B61" s="533" t="s">
        <v>511</v>
      </c>
      <c r="C61" s="811"/>
      <c r="D61" s="46"/>
      <c r="E61" s="46"/>
      <c r="F61" s="46"/>
      <c r="G61" s="46"/>
      <c r="H61" s="46"/>
      <c r="I61" s="46"/>
      <c r="J61" s="46"/>
      <c r="K61" s="46"/>
      <c r="L61" s="46"/>
      <c r="M61" s="46"/>
      <c r="N61" s="46"/>
      <c r="O61" s="69"/>
    </row>
    <row r="62" spans="1:15" s="18" customFormat="1" outlineLevel="1">
      <c r="A62" s="4"/>
      <c r="B62" s="533" t="s">
        <v>512</v>
      </c>
      <c r="C62" s="811"/>
      <c r="D62" s="46"/>
      <c r="E62" s="46"/>
      <c r="F62" s="46"/>
      <c r="G62" s="46"/>
      <c r="H62" s="46"/>
      <c r="I62" s="46"/>
      <c r="J62" s="46"/>
      <c r="K62" s="46"/>
      <c r="L62" s="46"/>
      <c r="M62" s="46"/>
      <c r="N62" s="46"/>
      <c r="O62" s="69"/>
    </row>
    <row r="63" spans="1:15" s="18" customFormat="1" outlineLevel="1">
      <c r="A63" s="4"/>
      <c r="B63" s="533" t="s">
        <v>490</v>
      </c>
      <c r="C63" s="811"/>
      <c r="D63" s="46"/>
      <c r="E63" s="46"/>
      <c r="F63" s="46"/>
      <c r="G63" s="46"/>
      <c r="H63" s="46"/>
      <c r="I63" s="46"/>
      <c r="J63" s="46"/>
      <c r="K63" s="46"/>
      <c r="L63" s="46"/>
      <c r="M63" s="46"/>
      <c r="N63" s="46"/>
      <c r="O63" s="69"/>
    </row>
    <row r="64" spans="1:15" s="18" customFormat="1">
      <c r="A64" s="4"/>
      <c r="B64" s="533" t="s">
        <v>513</v>
      </c>
      <c r="C64" s="812"/>
      <c r="D64" s="65">
        <f>SUM(D60:D63)</f>
        <v>0</v>
      </c>
      <c r="E64" s="65">
        <f t="shared" ref="E64:N64" si="26">SUM(E60:E63)</f>
        <v>0</v>
      </c>
      <c r="F64" s="65">
        <f t="shared" si="26"/>
        <v>0</v>
      </c>
      <c r="G64" s="65">
        <f t="shared" si="26"/>
        <v>0</v>
      </c>
      <c r="H64" s="65">
        <f t="shared" si="26"/>
        <v>0</v>
      </c>
      <c r="I64" s="65">
        <f t="shared" si="26"/>
        <v>0</v>
      </c>
      <c r="J64" s="65">
        <f t="shared" si="26"/>
        <v>0</v>
      </c>
      <c r="K64" s="65">
        <f t="shared" si="26"/>
        <v>0</v>
      </c>
      <c r="L64" s="65">
        <f t="shared" si="26"/>
        <v>0</v>
      </c>
      <c r="M64" s="65">
        <f t="shared" si="26"/>
        <v>0</v>
      </c>
      <c r="N64" s="65">
        <f t="shared" si="26"/>
        <v>0</v>
      </c>
      <c r="O64" s="77"/>
    </row>
    <row r="65" spans="1:15" s="14" customFormat="1">
      <c r="A65" s="72"/>
      <c r="B65" s="490" t="s">
        <v>514</v>
      </c>
      <c r="C65" s="486"/>
      <c r="D65" s="71"/>
      <c r="E65" s="482">
        <f t="shared" ref="E65:N65" si="27">ROUND(SUM(D64*E16+E64*E17)/12,4)</f>
        <v>0</v>
      </c>
      <c r="F65" s="482">
        <f t="shared" si="27"/>
        <v>0</v>
      </c>
      <c r="G65" s="482">
        <f t="shared" si="27"/>
        <v>0</v>
      </c>
      <c r="H65" s="482">
        <f t="shared" si="27"/>
        <v>0</v>
      </c>
      <c r="I65" s="482">
        <f>ROUND(SUM(H64*I16+I64*I17)/12,4)</f>
        <v>0</v>
      </c>
      <c r="J65" s="482">
        <f t="shared" si="27"/>
        <v>0</v>
      </c>
      <c r="K65" s="482">
        <f t="shared" si="27"/>
        <v>0</v>
      </c>
      <c r="L65" s="482">
        <f t="shared" si="27"/>
        <v>0</v>
      </c>
      <c r="M65" s="482">
        <f t="shared" si="27"/>
        <v>0</v>
      </c>
      <c r="N65" s="482">
        <f t="shared" si="27"/>
        <v>0</v>
      </c>
      <c r="O65" s="487"/>
    </row>
    <row r="66" spans="1:15" s="14" customFormat="1">
      <c r="A66" s="72"/>
      <c r="B66" s="73"/>
      <c r="C66" s="80"/>
      <c r="D66" s="71"/>
      <c r="E66" s="71"/>
      <c r="F66" s="71"/>
      <c r="G66" s="71"/>
      <c r="H66" s="71"/>
      <c r="I66" s="71"/>
      <c r="J66" s="71"/>
      <c r="K66" s="71"/>
      <c r="L66" s="485"/>
      <c r="M66" s="485"/>
      <c r="N66" s="485"/>
      <c r="O66" s="487"/>
    </row>
    <row r="67" spans="1:15" s="64" customFormat="1">
      <c r="A67" s="62"/>
      <c r="B67" s="600">
        <f>'1.  LRAMVA Summary'!B36</f>
        <v>0</v>
      </c>
      <c r="C67" s="810">
        <f>'2. LRAMVA Threshold'!K43</f>
        <v>0</v>
      </c>
      <c r="D67" s="46"/>
      <c r="E67" s="46"/>
      <c r="F67" s="46"/>
      <c r="G67" s="46"/>
      <c r="H67" s="46"/>
      <c r="I67" s="46"/>
      <c r="J67" s="46"/>
      <c r="K67" s="46"/>
      <c r="L67" s="46"/>
      <c r="M67" s="46"/>
      <c r="N67" s="46"/>
      <c r="O67" s="69"/>
    </row>
    <row r="68" spans="1:15" s="18" customFormat="1" outlineLevel="1">
      <c r="A68" s="4"/>
      <c r="B68" s="533" t="s">
        <v>511</v>
      </c>
      <c r="C68" s="811"/>
      <c r="D68" s="46"/>
      <c r="E68" s="46"/>
      <c r="F68" s="46"/>
      <c r="G68" s="46"/>
      <c r="H68" s="46"/>
      <c r="I68" s="46"/>
      <c r="J68" s="46"/>
      <c r="K68" s="46"/>
      <c r="L68" s="46"/>
      <c r="M68" s="46"/>
      <c r="N68" s="46"/>
      <c r="O68" s="69"/>
    </row>
    <row r="69" spans="1:15" s="18" customFormat="1" outlineLevel="1">
      <c r="A69" s="4"/>
      <c r="B69" s="533" t="s">
        <v>512</v>
      </c>
      <c r="C69" s="811"/>
      <c r="D69" s="46"/>
      <c r="E69" s="46"/>
      <c r="F69" s="46"/>
      <c r="G69" s="46"/>
      <c r="H69" s="46"/>
      <c r="I69" s="46"/>
      <c r="J69" s="46"/>
      <c r="K69" s="46"/>
      <c r="L69" s="46"/>
      <c r="M69" s="46"/>
      <c r="N69" s="46"/>
      <c r="O69" s="69"/>
    </row>
    <row r="70" spans="1:15" s="18" customFormat="1" outlineLevel="1">
      <c r="A70" s="4"/>
      <c r="B70" s="533" t="s">
        <v>490</v>
      </c>
      <c r="C70" s="811"/>
      <c r="D70" s="46"/>
      <c r="E70" s="46"/>
      <c r="F70" s="46"/>
      <c r="G70" s="46"/>
      <c r="H70" s="46"/>
      <c r="I70" s="46"/>
      <c r="J70" s="46"/>
      <c r="K70" s="46"/>
      <c r="L70" s="46"/>
      <c r="M70" s="46"/>
      <c r="N70" s="46"/>
      <c r="O70" s="69"/>
    </row>
    <row r="71" spans="1:15" s="18" customFormat="1">
      <c r="A71" s="4"/>
      <c r="B71" s="533" t="s">
        <v>513</v>
      </c>
      <c r="C71" s="812"/>
      <c r="D71" s="65">
        <f>SUM(D67:D70)</f>
        <v>0</v>
      </c>
      <c r="E71" s="65">
        <f t="shared" ref="E71:N71" si="28">SUM(E67:E70)</f>
        <v>0</v>
      </c>
      <c r="F71" s="65">
        <f>SUM(F67:F70)</f>
        <v>0</v>
      </c>
      <c r="G71" s="65">
        <f t="shared" si="28"/>
        <v>0</v>
      </c>
      <c r="H71" s="65">
        <f t="shared" si="28"/>
        <v>0</v>
      </c>
      <c r="I71" s="65">
        <f t="shared" si="28"/>
        <v>0</v>
      </c>
      <c r="J71" s="65">
        <f t="shared" si="28"/>
        <v>0</v>
      </c>
      <c r="K71" s="65">
        <f t="shared" si="28"/>
        <v>0</v>
      </c>
      <c r="L71" s="65">
        <f t="shared" si="28"/>
        <v>0</v>
      </c>
      <c r="M71" s="65">
        <f t="shared" si="28"/>
        <v>0</v>
      </c>
      <c r="N71" s="65">
        <f t="shared" si="28"/>
        <v>0</v>
      </c>
      <c r="O71" s="77"/>
    </row>
    <row r="72" spans="1:15" s="14" customFormat="1">
      <c r="A72" s="72"/>
      <c r="B72" s="490" t="s">
        <v>514</v>
      </c>
      <c r="C72" s="486"/>
      <c r="D72" s="71"/>
      <c r="E72" s="482">
        <f t="shared" ref="E72:N72" si="29">ROUND(SUM(D71*E16+E71*E17)/12,4)</f>
        <v>0</v>
      </c>
      <c r="F72" s="482">
        <f t="shared" si="29"/>
        <v>0</v>
      </c>
      <c r="G72" s="482">
        <f t="shared" si="29"/>
        <v>0</v>
      </c>
      <c r="H72" s="482">
        <f t="shared" si="29"/>
        <v>0</v>
      </c>
      <c r="I72" s="482">
        <f t="shared" si="29"/>
        <v>0</v>
      </c>
      <c r="J72" s="482">
        <f t="shared" si="29"/>
        <v>0</v>
      </c>
      <c r="K72" s="482">
        <f t="shared" si="29"/>
        <v>0</v>
      </c>
      <c r="L72" s="482">
        <f t="shared" si="29"/>
        <v>0</v>
      </c>
      <c r="M72" s="482">
        <f t="shared" si="29"/>
        <v>0</v>
      </c>
      <c r="N72" s="482">
        <f t="shared" si="29"/>
        <v>0</v>
      </c>
      <c r="O72" s="487"/>
    </row>
    <row r="73" spans="1:15" s="14" customFormat="1">
      <c r="A73" s="72"/>
      <c r="B73" s="479"/>
      <c r="C73" s="486"/>
      <c r="D73" s="71"/>
      <c r="E73" s="482"/>
      <c r="F73" s="482"/>
      <c r="G73" s="482"/>
      <c r="H73" s="482"/>
      <c r="I73" s="482"/>
      <c r="J73" s="482"/>
      <c r="K73" s="482"/>
      <c r="L73" s="482"/>
      <c r="M73" s="482"/>
      <c r="N73" s="482"/>
      <c r="O73" s="487"/>
    </row>
    <row r="74" spans="1:15" s="64" customFormat="1">
      <c r="A74" s="62"/>
      <c r="B74" s="600">
        <f>'1.  LRAMVA Summary'!B37</f>
        <v>0</v>
      </c>
      <c r="C74" s="810">
        <f>'2. LRAMVA Threshold'!L43</f>
        <v>0</v>
      </c>
      <c r="D74" s="46"/>
      <c r="E74" s="46"/>
      <c r="F74" s="46"/>
      <c r="G74" s="46"/>
      <c r="H74" s="46"/>
      <c r="I74" s="46"/>
      <c r="J74" s="46"/>
      <c r="K74" s="46"/>
      <c r="L74" s="46"/>
      <c r="M74" s="46"/>
      <c r="N74" s="46"/>
      <c r="O74" s="69"/>
    </row>
    <row r="75" spans="1:15" s="18" customFormat="1" outlineLevel="1">
      <c r="A75" s="4"/>
      <c r="B75" s="533" t="s">
        <v>511</v>
      </c>
      <c r="C75" s="811"/>
      <c r="D75" s="46"/>
      <c r="E75" s="46"/>
      <c r="F75" s="46"/>
      <c r="G75" s="46"/>
      <c r="H75" s="46"/>
      <c r="I75" s="46"/>
      <c r="J75" s="46"/>
      <c r="K75" s="46"/>
      <c r="L75" s="46"/>
      <c r="M75" s="46"/>
      <c r="N75" s="46"/>
      <c r="O75" s="69"/>
    </row>
    <row r="76" spans="1:15" s="18" customFormat="1" outlineLevel="1">
      <c r="A76" s="4"/>
      <c r="B76" s="533" t="s">
        <v>512</v>
      </c>
      <c r="C76" s="811"/>
      <c r="D76" s="46"/>
      <c r="E76" s="46"/>
      <c r="F76" s="46"/>
      <c r="G76" s="46"/>
      <c r="H76" s="46"/>
      <c r="I76" s="46"/>
      <c r="J76" s="46"/>
      <c r="K76" s="46"/>
      <c r="L76" s="46"/>
      <c r="M76" s="46"/>
      <c r="N76" s="46"/>
      <c r="O76" s="69"/>
    </row>
    <row r="77" spans="1:15" s="18" customFormat="1" outlineLevel="1">
      <c r="A77" s="4"/>
      <c r="B77" s="533" t="s">
        <v>490</v>
      </c>
      <c r="C77" s="811"/>
      <c r="D77" s="46"/>
      <c r="E77" s="46"/>
      <c r="F77" s="46"/>
      <c r="G77" s="46"/>
      <c r="H77" s="46"/>
      <c r="I77" s="46"/>
      <c r="J77" s="46"/>
      <c r="K77" s="46"/>
      <c r="L77" s="46"/>
      <c r="M77" s="46"/>
      <c r="N77" s="46"/>
      <c r="O77" s="69"/>
    </row>
    <row r="78" spans="1:15" s="18" customFormat="1">
      <c r="A78" s="4"/>
      <c r="B78" s="533" t="s">
        <v>513</v>
      </c>
      <c r="C78" s="812"/>
      <c r="D78" s="65">
        <f>SUM(D74:D77)</f>
        <v>0</v>
      </c>
      <c r="E78" s="65">
        <f>SUM(E74:E77)</f>
        <v>0</v>
      </c>
      <c r="F78" s="65">
        <f t="shared" ref="F78:N78" si="30">SUM(F74:F77)</f>
        <v>0</v>
      </c>
      <c r="G78" s="65">
        <f t="shared" si="30"/>
        <v>0</v>
      </c>
      <c r="H78" s="65">
        <f t="shared" si="30"/>
        <v>0</v>
      </c>
      <c r="I78" s="65">
        <f t="shared" si="30"/>
        <v>0</v>
      </c>
      <c r="J78" s="65">
        <f t="shared" si="30"/>
        <v>0</v>
      </c>
      <c r="K78" s="65">
        <f t="shared" si="30"/>
        <v>0</v>
      </c>
      <c r="L78" s="65">
        <f t="shared" si="30"/>
        <v>0</v>
      </c>
      <c r="M78" s="65">
        <f t="shared" si="30"/>
        <v>0</v>
      </c>
      <c r="N78" s="65">
        <f t="shared" si="30"/>
        <v>0</v>
      </c>
      <c r="O78" s="77"/>
    </row>
    <row r="79" spans="1:15" s="14" customFormat="1">
      <c r="A79" s="72"/>
      <c r="B79" s="490" t="s">
        <v>514</v>
      </c>
      <c r="C79" s="486"/>
      <c r="D79" s="71"/>
      <c r="E79" s="482">
        <f t="shared" ref="E79:N79" si="31">ROUND(SUM(D78*E16+E78*E17)/12,4)</f>
        <v>0</v>
      </c>
      <c r="F79" s="482">
        <f t="shared" si="31"/>
        <v>0</v>
      </c>
      <c r="G79" s="482">
        <f t="shared" si="31"/>
        <v>0</v>
      </c>
      <c r="H79" s="482">
        <f t="shared" si="31"/>
        <v>0</v>
      </c>
      <c r="I79" s="482">
        <f t="shared" si="31"/>
        <v>0</v>
      </c>
      <c r="J79" s="482">
        <f t="shared" si="31"/>
        <v>0</v>
      </c>
      <c r="K79" s="482">
        <f t="shared" si="31"/>
        <v>0</v>
      </c>
      <c r="L79" s="482">
        <f t="shared" si="31"/>
        <v>0</v>
      </c>
      <c r="M79" s="482">
        <f t="shared" si="31"/>
        <v>0</v>
      </c>
      <c r="N79" s="482">
        <f t="shared" si="31"/>
        <v>0</v>
      </c>
      <c r="O79" s="487"/>
    </row>
    <row r="80" spans="1:15" s="14" customFormat="1">
      <c r="A80" s="72"/>
      <c r="B80" s="479"/>
      <c r="C80" s="486"/>
      <c r="D80" s="71"/>
      <c r="E80" s="482"/>
      <c r="F80" s="482"/>
      <c r="G80" s="482"/>
      <c r="H80" s="482"/>
      <c r="I80" s="482"/>
      <c r="J80" s="482"/>
      <c r="K80" s="482"/>
      <c r="L80" s="482"/>
      <c r="M80" s="482"/>
      <c r="N80" s="482"/>
      <c r="O80" s="487"/>
    </row>
    <row r="81" spans="1:15" s="64" customFormat="1">
      <c r="A81" s="62"/>
      <c r="B81" s="600">
        <f>'1.  LRAMVA Summary'!B38</f>
        <v>0</v>
      </c>
      <c r="C81" s="810">
        <f>'2. LRAMVA Threshold'!M43</f>
        <v>0</v>
      </c>
      <c r="D81" s="46"/>
      <c r="E81" s="46"/>
      <c r="F81" s="46"/>
      <c r="G81" s="46"/>
      <c r="H81" s="46"/>
      <c r="I81" s="46"/>
      <c r="J81" s="46"/>
      <c r="K81" s="46"/>
      <c r="L81" s="46"/>
      <c r="M81" s="46"/>
      <c r="N81" s="46"/>
      <c r="O81" s="69"/>
    </row>
    <row r="82" spans="1:15" s="18" customFormat="1" outlineLevel="1">
      <c r="A82" s="4"/>
      <c r="B82" s="533" t="s">
        <v>511</v>
      </c>
      <c r="C82" s="811"/>
      <c r="D82" s="46"/>
      <c r="E82" s="46"/>
      <c r="F82" s="46"/>
      <c r="G82" s="46"/>
      <c r="H82" s="46"/>
      <c r="I82" s="46"/>
      <c r="J82" s="46"/>
      <c r="K82" s="46"/>
      <c r="L82" s="46"/>
      <c r="M82" s="46"/>
      <c r="N82" s="46"/>
      <c r="O82" s="69"/>
    </row>
    <row r="83" spans="1:15" s="18" customFormat="1" outlineLevel="1">
      <c r="A83" s="4"/>
      <c r="B83" s="533" t="s">
        <v>512</v>
      </c>
      <c r="C83" s="811"/>
      <c r="D83" s="46"/>
      <c r="E83" s="46"/>
      <c r="F83" s="46"/>
      <c r="G83" s="46"/>
      <c r="H83" s="46"/>
      <c r="I83" s="46"/>
      <c r="J83" s="46"/>
      <c r="K83" s="46"/>
      <c r="L83" s="46"/>
      <c r="M83" s="46"/>
      <c r="N83" s="46"/>
      <c r="O83" s="69"/>
    </row>
    <row r="84" spans="1:15" s="18" customFormat="1" outlineLevel="1">
      <c r="A84" s="4"/>
      <c r="B84" s="533" t="s">
        <v>490</v>
      </c>
      <c r="C84" s="811"/>
      <c r="D84" s="46"/>
      <c r="E84" s="46"/>
      <c r="F84" s="46"/>
      <c r="G84" s="46"/>
      <c r="H84" s="46"/>
      <c r="I84" s="46"/>
      <c r="J84" s="46"/>
      <c r="K84" s="46"/>
      <c r="L84" s="46"/>
      <c r="M84" s="46"/>
      <c r="N84" s="46"/>
      <c r="O84" s="69"/>
    </row>
    <row r="85" spans="1:15" s="18" customFormat="1">
      <c r="A85" s="4"/>
      <c r="B85" s="533" t="s">
        <v>513</v>
      </c>
      <c r="C85" s="812"/>
      <c r="D85" s="65">
        <f>SUM(D81:D84)</f>
        <v>0</v>
      </c>
      <c r="E85" s="65">
        <f>SUM(E81:E84)</f>
        <v>0</v>
      </c>
      <c r="F85" s="65">
        <f t="shared" ref="F85:N85" si="32">SUM(F81:F84)</f>
        <v>0</v>
      </c>
      <c r="G85" s="65">
        <f t="shared" si="32"/>
        <v>0</v>
      </c>
      <c r="H85" s="65">
        <f t="shared" si="32"/>
        <v>0</v>
      </c>
      <c r="I85" s="65">
        <f t="shared" si="32"/>
        <v>0</v>
      </c>
      <c r="J85" s="65">
        <f t="shared" si="32"/>
        <v>0</v>
      </c>
      <c r="K85" s="65">
        <f t="shared" si="32"/>
        <v>0</v>
      </c>
      <c r="L85" s="65">
        <f t="shared" si="32"/>
        <v>0</v>
      </c>
      <c r="M85" s="65">
        <f t="shared" si="32"/>
        <v>0</v>
      </c>
      <c r="N85" s="65">
        <f t="shared" si="32"/>
        <v>0</v>
      </c>
      <c r="O85" s="77"/>
    </row>
    <row r="86" spans="1:15" s="14" customFormat="1">
      <c r="A86" s="72"/>
      <c r="B86" s="490" t="s">
        <v>514</v>
      </c>
      <c r="C86" s="486"/>
      <c r="D86" s="71"/>
      <c r="E86" s="482">
        <f t="shared" ref="E86:N86" si="33">ROUND(SUM(D85*E16+E85*E17)/12,4)</f>
        <v>0</v>
      </c>
      <c r="F86" s="482">
        <f t="shared" si="33"/>
        <v>0</v>
      </c>
      <c r="G86" s="482">
        <f t="shared" si="33"/>
        <v>0</v>
      </c>
      <c r="H86" s="482">
        <f t="shared" si="33"/>
        <v>0</v>
      </c>
      <c r="I86" s="482">
        <f t="shared" si="33"/>
        <v>0</v>
      </c>
      <c r="J86" s="482">
        <f t="shared" si="33"/>
        <v>0</v>
      </c>
      <c r="K86" s="482">
        <f t="shared" si="33"/>
        <v>0</v>
      </c>
      <c r="L86" s="482">
        <f t="shared" si="33"/>
        <v>0</v>
      </c>
      <c r="M86" s="482">
        <f t="shared" si="33"/>
        <v>0</v>
      </c>
      <c r="N86" s="482">
        <f t="shared" si="33"/>
        <v>0</v>
      </c>
      <c r="O86" s="487"/>
    </row>
    <row r="87" spans="1:15" s="14" customFormat="1">
      <c r="A87" s="72"/>
      <c r="B87" s="479"/>
      <c r="C87" s="486"/>
      <c r="D87" s="71"/>
      <c r="E87" s="482"/>
      <c r="F87" s="482"/>
      <c r="G87" s="482"/>
      <c r="H87" s="482"/>
      <c r="I87" s="482"/>
      <c r="J87" s="482"/>
      <c r="K87" s="482"/>
      <c r="L87" s="482"/>
      <c r="M87" s="482"/>
      <c r="N87" s="482"/>
      <c r="O87" s="487"/>
    </row>
    <row r="88" spans="1:15" s="64" customFormat="1">
      <c r="A88" s="62"/>
      <c r="B88" s="600">
        <f>'1.  LRAMVA Summary'!B39</f>
        <v>0</v>
      </c>
      <c r="C88" s="810">
        <f>'2. LRAMVA Threshold'!N43</f>
        <v>0</v>
      </c>
      <c r="D88" s="46"/>
      <c r="E88" s="46"/>
      <c r="F88" s="46"/>
      <c r="G88" s="46"/>
      <c r="H88" s="46"/>
      <c r="I88" s="46"/>
      <c r="J88" s="46"/>
      <c r="K88" s="46"/>
      <c r="L88" s="46"/>
      <c r="M88" s="46"/>
      <c r="N88" s="46"/>
      <c r="O88" s="69"/>
    </row>
    <row r="89" spans="1:15" s="18" customFormat="1" outlineLevel="1">
      <c r="A89" s="4"/>
      <c r="B89" s="533" t="s">
        <v>511</v>
      </c>
      <c r="C89" s="811"/>
      <c r="D89" s="46"/>
      <c r="E89" s="46"/>
      <c r="F89" s="46"/>
      <c r="G89" s="46"/>
      <c r="H89" s="46"/>
      <c r="I89" s="46"/>
      <c r="J89" s="46"/>
      <c r="K89" s="46"/>
      <c r="L89" s="46"/>
      <c r="M89" s="46"/>
      <c r="N89" s="46"/>
      <c r="O89" s="69"/>
    </row>
    <row r="90" spans="1:15" s="18" customFormat="1" outlineLevel="1">
      <c r="A90" s="4"/>
      <c r="B90" s="533" t="s">
        <v>512</v>
      </c>
      <c r="C90" s="811"/>
      <c r="D90" s="46"/>
      <c r="E90" s="46"/>
      <c r="F90" s="46"/>
      <c r="G90" s="46"/>
      <c r="H90" s="46"/>
      <c r="I90" s="46"/>
      <c r="J90" s="46"/>
      <c r="K90" s="46"/>
      <c r="L90" s="46"/>
      <c r="M90" s="46"/>
      <c r="N90" s="46"/>
      <c r="O90" s="69"/>
    </row>
    <row r="91" spans="1:15" s="18" customFormat="1" outlineLevel="1">
      <c r="A91" s="4"/>
      <c r="B91" s="533" t="s">
        <v>490</v>
      </c>
      <c r="C91" s="811"/>
      <c r="D91" s="46"/>
      <c r="E91" s="46"/>
      <c r="F91" s="46"/>
      <c r="G91" s="46"/>
      <c r="H91" s="46"/>
      <c r="I91" s="46"/>
      <c r="J91" s="46"/>
      <c r="K91" s="46"/>
      <c r="L91" s="46"/>
      <c r="M91" s="46"/>
      <c r="N91" s="46"/>
      <c r="O91" s="69"/>
    </row>
    <row r="92" spans="1:15" s="18" customFormat="1">
      <c r="A92" s="4"/>
      <c r="B92" s="533" t="s">
        <v>513</v>
      </c>
      <c r="C92" s="812"/>
      <c r="D92" s="65">
        <f>SUM(D88:D91)</f>
        <v>0</v>
      </c>
      <c r="E92" s="65">
        <f>SUM(E88:E91)</f>
        <v>0</v>
      </c>
      <c r="F92" s="65">
        <f t="shared" ref="F92:N92" si="34">SUM(F88:F91)</f>
        <v>0</v>
      </c>
      <c r="G92" s="65">
        <f t="shared" si="34"/>
        <v>0</v>
      </c>
      <c r="H92" s="65">
        <f t="shared" si="34"/>
        <v>0</v>
      </c>
      <c r="I92" s="65">
        <f t="shared" si="34"/>
        <v>0</v>
      </c>
      <c r="J92" s="65">
        <f t="shared" si="34"/>
        <v>0</v>
      </c>
      <c r="K92" s="65">
        <f t="shared" si="34"/>
        <v>0</v>
      </c>
      <c r="L92" s="65">
        <f t="shared" si="34"/>
        <v>0</v>
      </c>
      <c r="M92" s="65">
        <f t="shared" si="34"/>
        <v>0</v>
      </c>
      <c r="N92" s="65">
        <f t="shared" si="34"/>
        <v>0</v>
      </c>
      <c r="O92" s="77"/>
    </row>
    <row r="93" spans="1:15" s="14" customFormat="1">
      <c r="A93" s="72"/>
      <c r="B93" s="490" t="s">
        <v>514</v>
      </c>
      <c r="C93" s="486"/>
      <c r="D93" s="71"/>
      <c r="E93" s="482">
        <f t="shared" ref="E93:N93" si="35">ROUND(SUM(D92*E16+E92*E17)/12,4)</f>
        <v>0</v>
      </c>
      <c r="F93" s="482">
        <f t="shared" si="35"/>
        <v>0</v>
      </c>
      <c r="G93" s="482">
        <f t="shared" si="35"/>
        <v>0</v>
      </c>
      <c r="H93" s="482">
        <f t="shared" si="35"/>
        <v>0</v>
      </c>
      <c r="I93" s="482">
        <f t="shared" si="35"/>
        <v>0</v>
      </c>
      <c r="J93" s="482">
        <f t="shared" si="35"/>
        <v>0</v>
      </c>
      <c r="K93" s="482">
        <f t="shared" si="35"/>
        <v>0</v>
      </c>
      <c r="L93" s="482">
        <f t="shared" si="35"/>
        <v>0</v>
      </c>
      <c r="M93" s="482">
        <f t="shared" si="35"/>
        <v>0</v>
      </c>
      <c r="N93" s="482">
        <f t="shared" si="35"/>
        <v>0</v>
      </c>
      <c r="O93" s="487"/>
    </row>
    <row r="94" spans="1:15" s="14" customFormat="1">
      <c r="A94" s="72"/>
      <c r="B94" s="479"/>
      <c r="C94" s="486"/>
      <c r="D94" s="71"/>
      <c r="E94" s="482"/>
      <c r="F94" s="482"/>
      <c r="G94" s="482"/>
      <c r="H94" s="482"/>
      <c r="I94" s="482"/>
      <c r="J94" s="482"/>
      <c r="K94" s="482"/>
      <c r="L94" s="482"/>
      <c r="M94" s="482"/>
      <c r="N94" s="482"/>
      <c r="O94" s="487"/>
    </row>
    <row r="95" spans="1:15" s="64" customFormat="1">
      <c r="A95" s="62"/>
      <c r="B95" s="600">
        <f>'1.  LRAMVA Summary'!B40</f>
        <v>0</v>
      </c>
      <c r="C95" s="810">
        <f>'2. LRAMVA Threshold'!O43</f>
        <v>0</v>
      </c>
      <c r="D95" s="46"/>
      <c r="E95" s="46"/>
      <c r="F95" s="46"/>
      <c r="G95" s="46"/>
      <c r="H95" s="46"/>
      <c r="I95" s="46"/>
      <c r="J95" s="46"/>
      <c r="K95" s="46"/>
      <c r="L95" s="46"/>
      <c r="M95" s="46"/>
      <c r="N95" s="46"/>
      <c r="O95" s="69"/>
    </row>
    <row r="96" spans="1:15" s="18" customFormat="1" outlineLevel="1">
      <c r="A96" s="4"/>
      <c r="B96" s="533" t="s">
        <v>511</v>
      </c>
      <c r="C96" s="811"/>
      <c r="D96" s="46"/>
      <c r="E96" s="46"/>
      <c r="F96" s="46"/>
      <c r="G96" s="46"/>
      <c r="H96" s="46"/>
      <c r="I96" s="46"/>
      <c r="J96" s="46"/>
      <c r="K96" s="46"/>
      <c r="L96" s="46"/>
      <c r="M96" s="46"/>
      <c r="N96" s="46"/>
      <c r="O96" s="69"/>
    </row>
    <row r="97" spans="1:15" s="18" customFormat="1" outlineLevel="1">
      <c r="A97" s="4"/>
      <c r="B97" s="533" t="s">
        <v>512</v>
      </c>
      <c r="C97" s="811"/>
      <c r="D97" s="46"/>
      <c r="E97" s="46"/>
      <c r="F97" s="46"/>
      <c r="G97" s="46"/>
      <c r="H97" s="46"/>
      <c r="I97" s="46"/>
      <c r="J97" s="46"/>
      <c r="K97" s="46"/>
      <c r="L97" s="46"/>
      <c r="M97" s="46"/>
      <c r="N97" s="46"/>
      <c r="O97" s="69"/>
    </row>
    <row r="98" spans="1:15" s="18" customFormat="1" outlineLevel="1">
      <c r="A98" s="4"/>
      <c r="B98" s="533" t="s">
        <v>490</v>
      </c>
      <c r="C98" s="811"/>
      <c r="D98" s="46"/>
      <c r="E98" s="46"/>
      <c r="F98" s="46"/>
      <c r="G98" s="46"/>
      <c r="H98" s="46"/>
      <c r="I98" s="46"/>
      <c r="J98" s="46"/>
      <c r="K98" s="46"/>
      <c r="L98" s="46"/>
      <c r="M98" s="46"/>
      <c r="N98" s="46"/>
      <c r="O98" s="69"/>
    </row>
    <row r="99" spans="1:15" s="18" customFormat="1">
      <c r="A99" s="4"/>
      <c r="B99" s="533" t="s">
        <v>513</v>
      </c>
      <c r="C99" s="812"/>
      <c r="D99" s="65">
        <f>SUM(D95:D98)</f>
        <v>0</v>
      </c>
      <c r="E99" s="65">
        <f>SUM(E95:E98)</f>
        <v>0</v>
      </c>
      <c r="F99" s="65">
        <f t="shared" ref="F99:N99" si="36">SUM(F95:F98)</f>
        <v>0</v>
      </c>
      <c r="G99" s="65">
        <f t="shared" si="36"/>
        <v>0</v>
      </c>
      <c r="H99" s="65">
        <f t="shared" si="36"/>
        <v>0</v>
      </c>
      <c r="I99" s="65">
        <f t="shared" si="36"/>
        <v>0</v>
      </c>
      <c r="J99" s="65">
        <f t="shared" si="36"/>
        <v>0</v>
      </c>
      <c r="K99" s="65">
        <f t="shared" si="36"/>
        <v>0</v>
      </c>
      <c r="L99" s="65">
        <f t="shared" si="36"/>
        <v>0</v>
      </c>
      <c r="M99" s="65">
        <f t="shared" si="36"/>
        <v>0</v>
      </c>
      <c r="N99" s="65">
        <f t="shared" si="36"/>
        <v>0</v>
      </c>
      <c r="O99" s="77"/>
    </row>
    <row r="100" spans="1:15" s="14" customFormat="1">
      <c r="A100" s="72"/>
      <c r="B100" s="490" t="s">
        <v>514</v>
      </c>
      <c r="C100" s="486"/>
      <c r="D100" s="71"/>
      <c r="E100" s="482">
        <f t="shared" ref="E100:N100" si="37">ROUND(SUM(D99*E16+E99*E17)/12,4)</f>
        <v>0</v>
      </c>
      <c r="F100" s="482">
        <f t="shared" si="37"/>
        <v>0</v>
      </c>
      <c r="G100" s="482">
        <f t="shared" si="37"/>
        <v>0</v>
      </c>
      <c r="H100" s="482">
        <f t="shared" si="37"/>
        <v>0</v>
      </c>
      <c r="I100" s="482">
        <f t="shared" si="37"/>
        <v>0</v>
      </c>
      <c r="J100" s="482">
        <f t="shared" si="37"/>
        <v>0</v>
      </c>
      <c r="K100" s="482">
        <f t="shared" si="37"/>
        <v>0</v>
      </c>
      <c r="L100" s="482">
        <f t="shared" si="37"/>
        <v>0</v>
      </c>
      <c r="M100" s="482">
        <f t="shared" si="37"/>
        <v>0</v>
      </c>
      <c r="N100" s="482">
        <f t="shared" si="37"/>
        <v>0</v>
      </c>
      <c r="O100" s="487"/>
    </row>
    <row r="101" spans="1:15" s="14" customFormat="1">
      <c r="A101" s="72"/>
      <c r="B101" s="479"/>
      <c r="C101" s="486"/>
      <c r="D101" s="71"/>
      <c r="E101" s="482"/>
      <c r="F101" s="482"/>
      <c r="G101" s="482"/>
      <c r="H101" s="482"/>
      <c r="I101" s="482"/>
      <c r="J101" s="482"/>
      <c r="K101" s="482"/>
      <c r="L101" s="482"/>
      <c r="M101" s="482"/>
      <c r="N101" s="482"/>
      <c r="O101" s="487"/>
    </row>
    <row r="102" spans="1:15" s="64" customFormat="1">
      <c r="A102" s="62"/>
      <c r="B102" s="600">
        <f>'1.  LRAMVA Summary'!B41</f>
        <v>0</v>
      </c>
      <c r="C102" s="810">
        <f>'2. LRAMVA Threshold'!P43</f>
        <v>0</v>
      </c>
      <c r="D102" s="46"/>
      <c r="E102" s="46"/>
      <c r="F102" s="46"/>
      <c r="G102" s="46"/>
      <c r="H102" s="46"/>
      <c r="I102" s="46"/>
      <c r="J102" s="46"/>
      <c r="K102" s="46"/>
      <c r="L102" s="46"/>
      <c r="M102" s="46"/>
      <c r="N102" s="46"/>
      <c r="O102" s="69"/>
    </row>
    <row r="103" spans="1:15" s="18" customFormat="1" outlineLevel="1">
      <c r="A103" s="4"/>
      <c r="B103" s="533" t="s">
        <v>511</v>
      </c>
      <c r="C103" s="811"/>
      <c r="D103" s="46"/>
      <c r="E103" s="46"/>
      <c r="F103" s="46"/>
      <c r="G103" s="46"/>
      <c r="H103" s="46"/>
      <c r="I103" s="46"/>
      <c r="J103" s="46"/>
      <c r="K103" s="46"/>
      <c r="L103" s="46"/>
      <c r="M103" s="46"/>
      <c r="N103" s="46"/>
      <c r="O103" s="69"/>
    </row>
    <row r="104" spans="1:15" s="18" customFormat="1" outlineLevel="1">
      <c r="A104" s="4"/>
      <c r="B104" s="533" t="s">
        <v>512</v>
      </c>
      <c r="C104" s="811"/>
      <c r="D104" s="46"/>
      <c r="E104" s="46"/>
      <c r="F104" s="46"/>
      <c r="G104" s="46"/>
      <c r="H104" s="46"/>
      <c r="I104" s="46"/>
      <c r="J104" s="46"/>
      <c r="K104" s="46"/>
      <c r="L104" s="46"/>
      <c r="M104" s="46"/>
      <c r="N104" s="46"/>
      <c r="O104" s="69"/>
    </row>
    <row r="105" spans="1:15" s="18" customFormat="1" outlineLevel="1">
      <c r="A105" s="4"/>
      <c r="B105" s="533" t="s">
        <v>490</v>
      </c>
      <c r="C105" s="811"/>
      <c r="D105" s="46"/>
      <c r="E105" s="46"/>
      <c r="F105" s="46"/>
      <c r="G105" s="46"/>
      <c r="H105" s="46"/>
      <c r="I105" s="46"/>
      <c r="J105" s="46"/>
      <c r="K105" s="46"/>
      <c r="L105" s="46"/>
      <c r="M105" s="46"/>
      <c r="N105" s="46"/>
      <c r="O105" s="69"/>
    </row>
    <row r="106" spans="1:15" s="18" customFormat="1">
      <c r="A106" s="4"/>
      <c r="B106" s="533" t="s">
        <v>513</v>
      </c>
      <c r="C106" s="812"/>
      <c r="D106" s="65">
        <f>SUM(D102:D105)</f>
        <v>0</v>
      </c>
      <c r="E106" s="65">
        <f>SUM(E102:E105)</f>
        <v>0</v>
      </c>
      <c r="F106" s="65">
        <f>SUM(F102:F105)</f>
        <v>0</v>
      </c>
      <c r="G106" s="65">
        <f t="shared" ref="G106:N106" si="38">SUM(G102:G105)</f>
        <v>0</v>
      </c>
      <c r="H106" s="65">
        <f t="shared" si="38"/>
        <v>0</v>
      </c>
      <c r="I106" s="65">
        <f t="shared" si="38"/>
        <v>0</v>
      </c>
      <c r="J106" s="65">
        <f t="shared" si="38"/>
        <v>0</v>
      </c>
      <c r="K106" s="65">
        <f t="shared" si="38"/>
        <v>0</v>
      </c>
      <c r="L106" s="65">
        <f t="shared" si="38"/>
        <v>0</v>
      </c>
      <c r="M106" s="65">
        <f t="shared" si="38"/>
        <v>0</v>
      </c>
      <c r="N106" s="65">
        <f t="shared" si="38"/>
        <v>0</v>
      </c>
      <c r="O106" s="77"/>
    </row>
    <row r="107" spans="1:15" s="14" customFormat="1">
      <c r="A107" s="72"/>
      <c r="B107" s="490" t="s">
        <v>514</v>
      </c>
      <c r="C107" s="486"/>
      <c r="D107" s="71"/>
      <c r="E107" s="482">
        <f t="shared" ref="E107:N107" si="39">ROUND(SUM(D106*E16+E106*E17)/12,4)</f>
        <v>0</v>
      </c>
      <c r="F107" s="482">
        <f t="shared" si="39"/>
        <v>0</v>
      </c>
      <c r="G107" s="482">
        <f t="shared" si="39"/>
        <v>0</v>
      </c>
      <c r="H107" s="482">
        <f t="shared" si="39"/>
        <v>0</v>
      </c>
      <c r="I107" s="482">
        <f t="shared" si="39"/>
        <v>0</v>
      </c>
      <c r="J107" s="482">
        <f t="shared" si="39"/>
        <v>0</v>
      </c>
      <c r="K107" s="482">
        <f t="shared" si="39"/>
        <v>0</v>
      </c>
      <c r="L107" s="482">
        <f t="shared" si="39"/>
        <v>0</v>
      </c>
      <c r="M107" s="482">
        <f t="shared" si="39"/>
        <v>0</v>
      </c>
      <c r="N107" s="482">
        <f t="shared" si="39"/>
        <v>0</v>
      </c>
      <c r="O107" s="487"/>
    </row>
    <row r="108" spans="1:15" s="14" customFormat="1">
      <c r="A108" s="72"/>
      <c r="B108" s="479"/>
      <c r="C108" s="486"/>
      <c r="D108" s="71"/>
      <c r="E108" s="482"/>
      <c r="F108" s="482"/>
      <c r="G108" s="482"/>
      <c r="H108" s="482"/>
      <c r="I108" s="482"/>
      <c r="J108" s="482"/>
      <c r="K108" s="482"/>
      <c r="L108" s="482"/>
      <c r="M108" s="482"/>
      <c r="N108" s="482"/>
      <c r="O108" s="487"/>
    </row>
    <row r="109" spans="1:15" s="64" customFormat="1">
      <c r="A109" s="62"/>
      <c r="B109" s="600">
        <f>'1.  LRAMVA Summary'!B42</f>
        <v>0</v>
      </c>
      <c r="C109" s="810">
        <f>'2. LRAMVA Threshold'!Q43</f>
        <v>0</v>
      </c>
      <c r="D109" s="46"/>
      <c r="E109" s="46"/>
      <c r="F109" s="46"/>
      <c r="G109" s="46"/>
      <c r="H109" s="46"/>
      <c r="I109" s="46"/>
      <c r="J109" s="46"/>
      <c r="K109" s="46"/>
      <c r="L109" s="46"/>
      <c r="M109" s="46"/>
      <c r="N109" s="46"/>
      <c r="O109" s="69"/>
    </row>
    <row r="110" spans="1:15" s="18" customFormat="1" outlineLevel="1">
      <c r="A110" s="4"/>
      <c r="B110" s="533" t="s">
        <v>511</v>
      </c>
      <c r="C110" s="811"/>
      <c r="D110" s="46"/>
      <c r="E110" s="46"/>
      <c r="F110" s="46"/>
      <c r="G110" s="46"/>
      <c r="H110" s="46"/>
      <c r="I110" s="46"/>
      <c r="J110" s="46"/>
      <c r="K110" s="46"/>
      <c r="L110" s="46"/>
      <c r="M110" s="46"/>
      <c r="N110" s="46"/>
      <c r="O110" s="69"/>
    </row>
    <row r="111" spans="1:15" s="18" customFormat="1" outlineLevel="1">
      <c r="A111" s="4"/>
      <c r="B111" s="533" t="s">
        <v>512</v>
      </c>
      <c r="C111" s="811"/>
      <c r="D111" s="46"/>
      <c r="E111" s="46"/>
      <c r="F111" s="46"/>
      <c r="G111" s="46"/>
      <c r="H111" s="46"/>
      <c r="I111" s="46"/>
      <c r="J111" s="46"/>
      <c r="K111" s="46"/>
      <c r="L111" s="46"/>
      <c r="M111" s="46"/>
      <c r="N111" s="46"/>
      <c r="O111" s="69"/>
    </row>
    <row r="112" spans="1:15" s="18" customFormat="1" outlineLevel="1">
      <c r="A112" s="4"/>
      <c r="B112" s="533" t="s">
        <v>490</v>
      </c>
      <c r="C112" s="811"/>
      <c r="D112" s="46"/>
      <c r="E112" s="46"/>
      <c r="F112" s="46"/>
      <c r="G112" s="46"/>
      <c r="H112" s="46"/>
      <c r="I112" s="46"/>
      <c r="J112" s="46"/>
      <c r="K112" s="46"/>
      <c r="L112" s="46"/>
      <c r="M112" s="46"/>
      <c r="N112" s="46"/>
      <c r="O112" s="69"/>
    </row>
    <row r="113" spans="1:17" s="18" customFormat="1">
      <c r="A113" s="4"/>
      <c r="B113" s="533" t="s">
        <v>513</v>
      </c>
      <c r="C113" s="812"/>
      <c r="D113" s="65">
        <f>SUM(D109:D112)</f>
        <v>0</v>
      </c>
      <c r="E113" s="65">
        <f>SUM(E109:E112)</f>
        <v>0</v>
      </c>
      <c r="F113" s="65">
        <f>SUM(F109:F112)</f>
        <v>0</v>
      </c>
      <c r="G113" s="65">
        <f>SUM(G109:G112)</f>
        <v>0</v>
      </c>
      <c r="H113" s="65">
        <f t="shared" ref="H113:N113" si="40">SUM(H109:H112)</f>
        <v>0</v>
      </c>
      <c r="I113" s="65">
        <f t="shared" si="40"/>
        <v>0</v>
      </c>
      <c r="J113" s="65">
        <f t="shared" si="40"/>
        <v>0</v>
      </c>
      <c r="K113" s="65">
        <f t="shared" si="40"/>
        <v>0</v>
      </c>
      <c r="L113" s="65">
        <f t="shared" si="40"/>
        <v>0</v>
      </c>
      <c r="M113" s="65">
        <f t="shared" si="40"/>
        <v>0</v>
      </c>
      <c r="N113" s="65">
        <f t="shared" si="40"/>
        <v>0</v>
      </c>
      <c r="O113" s="77"/>
    </row>
    <row r="114" spans="1:17" s="14" customFormat="1">
      <c r="A114" s="72"/>
      <c r="B114" s="490" t="s">
        <v>514</v>
      </c>
      <c r="C114" s="486"/>
      <c r="D114" s="71"/>
      <c r="E114" s="482">
        <f t="shared" ref="E114:N114" si="41">ROUND(SUM(D113*E16+E113*E17)/12,4)</f>
        <v>0</v>
      </c>
      <c r="F114" s="482">
        <f t="shared" si="41"/>
        <v>0</v>
      </c>
      <c r="G114" s="482">
        <f t="shared" si="41"/>
        <v>0</v>
      </c>
      <c r="H114" s="482">
        <f t="shared" si="41"/>
        <v>0</v>
      </c>
      <c r="I114" s="482">
        <f t="shared" si="41"/>
        <v>0</v>
      </c>
      <c r="J114" s="482">
        <f t="shared" si="41"/>
        <v>0</v>
      </c>
      <c r="K114" s="482">
        <f t="shared" si="41"/>
        <v>0</v>
      </c>
      <c r="L114" s="482">
        <f t="shared" si="41"/>
        <v>0</v>
      </c>
      <c r="M114" s="482">
        <f t="shared" si="41"/>
        <v>0</v>
      </c>
      <c r="N114" s="482">
        <f t="shared" si="41"/>
        <v>0</v>
      </c>
      <c r="O114" s="487"/>
    </row>
    <row r="115" spans="1:17" s="70" customFormat="1" ht="14.25">
      <c r="A115" s="72"/>
      <c r="B115" s="74"/>
      <c r="C115" s="81"/>
      <c r="D115" s="75"/>
      <c r="E115" s="75"/>
      <c r="F115" s="75"/>
      <c r="G115" s="75"/>
      <c r="H115" s="75"/>
      <c r="I115" s="75"/>
      <c r="J115" s="75"/>
      <c r="K115" s="493"/>
      <c r="L115" s="494"/>
      <c r="M115" s="494"/>
      <c r="N115" s="494"/>
      <c r="O115" s="495"/>
    </row>
    <row r="116" spans="1:17" s="3" customFormat="1" ht="21" customHeight="1">
      <c r="A116" s="4"/>
      <c r="B116" s="496" t="s">
        <v>613</v>
      </c>
      <c r="C116" s="98"/>
      <c r="D116" s="497"/>
      <c r="E116" s="497"/>
      <c r="F116" s="497"/>
      <c r="G116" s="497"/>
      <c r="H116" s="497"/>
      <c r="I116" s="497"/>
      <c r="J116" s="497"/>
      <c r="K116" s="497"/>
      <c r="L116" s="497"/>
      <c r="M116" s="497"/>
      <c r="N116" s="497"/>
      <c r="O116" s="497"/>
    </row>
    <row r="119" spans="1:17" ht="15.75">
      <c r="B119" s="118" t="s">
        <v>484</v>
      </c>
      <c r="J119" s="18"/>
    </row>
    <row r="120" spans="1:17" s="14" customFormat="1" ht="75.599999999999994" customHeight="1">
      <c r="A120" s="72"/>
      <c r="B120" s="814" t="s">
        <v>677</v>
      </c>
      <c r="C120" s="814"/>
      <c r="D120" s="814"/>
      <c r="E120" s="814"/>
      <c r="F120" s="814"/>
      <c r="G120" s="814"/>
      <c r="H120" s="814"/>
      <c r="I120" s="814"/>
      <c r="J120" s="814"/>
      <c r="K120" s="814"/>
      <c r="L120" s="814"/>
      <c r="M120" s="814"/>
      <c r="N120" s="814"/>
      <c r="O120" s="814"/>
      <c r="P120" s="814"/>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to 4,999 kW</v>
      </c>
      <c r="F122" s="244" t="str">
        <f>'1.  LRAMVA Summary'!G52</f>
        <v>USL</v>
      </c>
      <c r="G122" s="244" t="str">
        <f>'1.  LRAMVA Summary'!H52</f>
        <v>Sentinel Lighting</v>
      </c>
      <c r="H122" s="244" t="str">
        <f>'1.  LRAMVA Summary'!I52</f>
        <v>Street Lighting</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1"/>
      <c r="C123" s="582" t="str">
        <f>'1.  LRAMVA Summary'!D53</f>
        <v>kWh</v>
      </c>
      <c r="D123" s="582" t="str">
        <f>'1.  LRAMVA Summary'!E53</f>
        <v>kWh</v>
      </c>
      <c r="E123" s="582" t="str">
        <f>'1.  LRAMVA Summary'!F53</f>
        <v>kW</v>
      </c>
      <c r="F123" s="582" t="str">
        <f>'1.  LRAMVA Summary'!G53</f>
        <v>kWh</v>
      </c>
      <c r="G123" s="582" t="str">
        <f>'1.  LRAMVA Summary'!H53</f>
        <v>kW</v>
      </c>
      <c r="H123" s="582" t="str">
        <f>'1.  LRAMVA Summary'!I53</f>
        <v>kW</v>
      </c>
      <c r="I123" s="582">
        <f>'1.  LRAMVA Summary'!J53</f>
        <v>0</v>
      </c>
      <c r="J123" s="582">
        <f>'1.  LRAMVA Summary'!K53</f>
        <v>0</v>
      </c>
      <c r="K123" s="582">
        <f>'1.  LRAMVA Summary'!L53</f>
        <v>0</v>
      </c>
      <c r="L123" s="582">
        <f>'1.  LRAMVA Summary'!M53</f>
        <v>0</v>
      </c>
      <c r="M123" s="582">
        <f>'1.  LRAMVA Summary'!N53</f>
        <v>0</v>
      </c>
      <c r="N123" s="582">
        <f>'1.  LRAMVA Summary'!O53</f>
        <v>0</v>
      </c>
      <c r="O123" s="582">
        <f>'1.  LRAMVA Summary'!P53</f>
        <v>0</v>
      </c>
      <c r="P123" s="583">
        <f>'1.  LRAMVA Summary'!Q53</f>
        <v>0</v>
      </c>
    </row>
    <row r="124" spans="1:17">
      <c r="B124" s="498">
        <v>2011</v>
      </c>
      <c r="C124" s="738"/>
      <c r="D124" s="739"/>
      <c r="E124" s="740"/>
      <c r="F124" s="739"/>
      <c r="G124" s="740"/>
      <c r="H124" s="739"/>
      <c r="I124" s="677">
        <f>HLOOKUP(B124,$E$15:$O$114,51,FALSE)</f>
        <v>0</v>
      </c>
      <c r="J124" s="677">
        <f>HLOOKUP(B124,$E$15:$O$114,58,FALSE)</f>
        <v>0</v>
      </c>
      <c r="K124" s="677">
        <f>HLOOKUP(B124,$E$15:$O$114,65,FALSE)</f>
        <v>0</v>
      </c>
      <c r="L124" s="677">
        <f>HLOOKUP(B124,$E$15:$O$114,72,FALSE)</f>
        <v>0</v>
      </c>
      <c r="M124" s="677">
        <f>HLOOKUP(B124,$E$15:$O$114,79,FALSE)</f>
        <v>0</v>
      </c>
      <c r="N124" s="677">
        <f>HLOOKUP(B124,$E$15:$O$114,86,FALSE)</f>
        <v>0</v>
      </c>
      <c r="O124" s="677">
        <f>HLOOKUP(B124,$E$15:$O$114,93,FALSE)</f>
        <v>0</v>
      </c>
      <c r="P124" s="677">
        <f>HLOOKUP(B124,$E$15:$O$114,100,FALSE)</f>
        <v>0</v>
      </c>
    </row>
    <row r="125" spans="1:17">
      <c r="B125" s="499">
        <v>2012</v>
      </c>
      <c r="C125" s="741"/>
      <c r="D125" s="742"/>
      <c r="E125" s="743"/>
      <c r="F125" s="742"/>
      <c r="G125" s="743"/>
      <c r="H125" s="742"/>
      <c r="I125" s="680">
        <f>HLOOKUP(B125,$E$15:$O$114,51,FALSE)</f>
        <v>0</v>
      </c>
      <c r="J125" s="680">
        <f>HLOOKUP(B125,$E$15:$O$114,58,FALSE)</f>
        <v>0</v>
      </c>
      <c r="K125" s="680">
        <f>HLOOKUP(B125,$E$15:$O$114,65,FALSE)</f>
        <v>0</v>
      </c>
      <c r="L125" s="680">
        <f>HLOOKUP(B125,$E$15:$O$114,72,FALSE)</f>
        <v>0</v>
      </c>
      <c r="M125" s="680">
        <f>HLOOKUP(B125,$E$15:$O$114,79,FALSE)</f>
        <v>0</v>
      </c>
      <c r="N125" s="680">
        <f>HLOOKUP(B125,$E$15:$O$114,86,FALSE)</f>
        <v>0</v>
      </c>
      <c r="O125" s="680">
        <f>HLOOKUP(B125,$E$15:$O$114,93,FALSE)</f>
        <v>0</v>
      </c>
      <c r="P125" s="680">
        <f t="shared" ref="P125:P133" si="42">HLOOKUP(B125,$E$15:$O$114,100,FALSE)</f>
        <v>0</v>
      </c>
    </row>
    <row r="126" spans="1:17">
      <c r="B126" s="499">
        <v>2013</v>
      </c>
      <c r="C126" s="678">
        <f t="shared" ref="C126:C129" si="43">HLOOKUP(B126,$E$15:$O$114,9,FALSE)</f>
        <v>1.4E-2</v>
      </c>
      <c r="D126" s="679">
        <f t="shared" ref="D126:D133" si="44">HLOOKUP(B126,$E$15:$O$114,16,FALSE)</f>
        <v>1.01E-2</v>
      </c>
      <c r="E126" s="680">
        <f t="shared" ref="E126:E133" si="45">HLOOKUP(B126,$E$15:$O$114,23,FALSE)</f>
        <v>2.1892</v>
      </c>
      <c r="F126" s="679">
        <f t="shared" ref="F126:F133" si="46">HLOOKUP(B126,$E$15:$O$114,30,FALSE)</f>
        <v>8.8999999999999999E-3</v>
      </c>
      <c r="G126" s="680">
        <f>HLOOKUP(B126,$E$15:$O$114,37,FALSE)</f>
        <v>12.2864</v>
      </c>
      <c r="H126" s="679">
        <f t="shared" ref="H126:H133" si="47">HLOOKUP(B126,$E$15:$O$114,44,FALSE)</f>
        <v>7.8925999999999998</v>
      </c>
      <c r="I126" s="680">
        <f t="shared" ref="I126:I133" si="48">HLOOKUP(B126,$E$15:$O$114,51,FALSE)</f>
        <v>0</v>
      </c>
      <c r="J126" s="680">
        <f t="shared" ref="J126:J133" si="49">HLOOKUP(B126,$E$15:$O$114,58,FALSE)</f>
        <v>0</v>
      </c>
      <c r="K126" s="680">
        <f t="shared" ref="K126:K133" si="50">HLOOKUP(B126,$E$15:$O$114,65,FALSE)</f>
        <v>0</v>
      </c>
      <c r="L126" s="680">
        <f>HLOOKUP(B126,$E$15:$O$114,72,FALSE)</f>
        <v>0</v>
      </c>
      <c r="M126" s="680">
        <f t="shared" ref="M126:M133" si="51">HLOOKUP(B126,$E$15:$O$114,79,FALSE)</f>
        <v>0</v>
      </c>
      <c r="N126" s="680">
        <f t="shared" ref="N126:N133" si="52">HLOOKUP(B126,$E$15:$O$114,86,FALSE)</f>
        <v>0</v>
      </c>
      <c r="O126" s="680">
        <f t="shared" ref="O126:O133" si="53">HLOOKUP(B126,$E$15:$O$114,93,FALSE)</f>
        <v>0</v>
      </c>
      <c r="P126" s="680">
        <f t="shared" si="42"/>
        <v>0</v>
      </c>
    </row>
    <row r="127" spans="1:17">
      <c r="B127" s="499">
        <v>2014</v>
      </c>
      <c r="C127" s="678">
        <f t="shared" si="43"/>
        <v>1.34E-2</v>
      </c>
      <c r="D127" s="679">
        <f>HLOOKUP(B127,$E$15:$O$114,16,FALSE)</f>
        <v>9.7000000000000003E-3</v>
      </c>
      <c r="E127" s="680">
        <f>HLOOKUP(B127,$E$15:$O$114,23,FALSE)</f>
        <v>2.1629999999999998</v>
      </c>
      <c r="F127" s="679">
        <f>HLOOKUP(B127,$E$15:$O$114,30,FALSE)</f>
        <v>8.5000000000000006E-3</v>
      </c>
      <c r="G127" s="680">
        <f>HLOOKUP(B127,$E$15:$O$114,37,FALSE)</f>
        <v>12.430099999999999</v>
      </c>
      <c r="H127" s="679">
        <f>HLOOKUP(B127,$E$15:$O$114,44,FALSE)</f>
        <v>8.0114000000000001</v>
      </c>
      <c r="I127" s="680">
        <f>HLOOKUP(B127,$E$15:$O$114,51,FALSE)</f>
        <v>0</v>
      </c>
      <c r="J127" s="680">
        <f>HLOOKUP(B127,$E$15:$O$114,58,FALSE)</f>
        <v>0</v>
      </c>
      <c r="K127" s="680">
        <f>HLOOKUP(B127,$E$15:$O$114,65,FALSE)</f>
        <v>0</v>
      </c>
      <c r="L127" s="680">
        <f>HLOOKUP(B127,$E$15:$O$114,72,FALSE)</f>
        <v>0</v>
      </c>
      <c r="M127" s="680">
        <f>HLOOKUP(B127,$E$15:$O$114,79,FALSE)</f>
        <v>0</v>
      </c>
      <c r="N127" s="680">
        <f>HLOOKUP(B127,$E$15:$O$114,86,FALSE)</f>
        <v>0</v>
      </c>
      <c r="O127" s="680">
        <f>HLOOKUP(B127,$E$15:$O$114,93,FALSE)</f>
        <v>0</v>
      </c>
      <c r="P127" s="680">
        <f>HLOOKUP(B127,$E$15:$O$114,100,FALSE)</f>
        <v>0</v>
      </c>
    </row>
    <row r="128" spans="1:17">
      <c r="B128" s="499">
        <v>2015</v>
      </c>
      <c r="C128" s="678">
        <f t="shared" si="43"/>
        <v>1.32E-2</v>
      </c>
      <c r="D128" s="679">
        <f t="shared" si="44"/>
        <v>9.5999999999999992E-3</v>
      </c>
      <c r="E128" s="680">
        <f t="shared" si="45"/>
        <v>2.1667999999999998</v>
      </c>
      <c r="F128" s="679">
        <f t="shared" si="46"/>
        <v>8.3999999999999995E-3</v>
      </c>
      <c r="G128" s="680">
        <f t="shared" ref="G128:G132" si="54">HLOOKUP(B128,$E$15:$O$114,37,FALSE)</f>
        <v>12.277200000000001</v>
      </c>
      <c r="H128" s="679">
        <f t="shared" si="47"/>
        <v>7.907</v>
      </c>
      <c r="I128" s="680">
        <f t="shared" si="48"/>
        <v>0</v>
      </c>
      <c r="J128" s="680">
        <f t="shared" si="49"/>
        <v>0</v>
      </c>
      <c r="K128" s="680">
        <f t="shared" si="50"/>
        <v>0</v>
      </c>
      <c r="L128" s="680">
        <f t="shared" ref="L128:L133" si="55">HLOOKUP(B128,$E$15:$O$114,72,FALSE)</f>
        <v>0</v>
      </c>
      <c r="M128" s="680">
        <f t="shared" si="51"/>
        <v>0</v>
      </c>
      <c r="N128" s="680">
        <f t="shared" si="52"/>
        <v>0</v>
      </c>
      <c r="O128" s="680">
        <f t="shared" si="53"/>
        <v>0</v>
      </c>
      <c r="P128" s="680">
        <f t="shared" si="42"/>
        <v>0</v>
      </c>
    </row>
    <row r="129" spans="2:16">
      <c r="B129" s="499">
        <v>2016</v>
      </c>
      <c r="C129" s="678">
        <f t="shared" si="43"/>
        <v>1.12E-2</v>
      </c>
      <c r="D129" s="679">
        <f t="shared" si="44"/>
        <v>9.7000000000000003E-3</v>
      </c>
      <c r="E129" s="680">
        <f t="shared" si="45"/>
        <v>2.2021999999999999</v>
      </c>
      <c r="F129" s="679">
        <f t="shared" si="46"/>
        <v>8.5000000000000006E-3</v>
      </c>
      <c r="G129" s="680">
        <f t="shared" si="54"/>
        <v>12.4778</v>
      </c>
      <c r="H129" s="679">
        <f t="shared" si="47"/>
        <v>8.0363000000000007</v>
      </c>
      <c r="I129" s="680">
        <f t="shared" si="48"/>
        <v>0</v>
      </c>
      <c r="J129" s="680">
        <f t="shared" si="49"/>
        <v>0</v>
      </c>
      <c r="K129" s="680">
        <f t="shared" si="50"/>
        <v>0</v>
      </c>
      <c r="L129" s="680">
        <f t="shared" si="55"/>
        <v>0</v>
      </c>
      <c r="M129" s="680">
        <f t="shared" si="51"/>
        <v>0</v>
      </c>
      <c r="N129" s="680">
        <f t="shared" si="52"/>
        <v>0</v>
      </c>
      <c r="O129" s="680">
        <f t="shared" si="53"/>
        <v>0</v>
      </c>
      <c r="P129" s="680">
        <f t="shared" si="42"/>
        <v>0</v>
      </c>
    </row>
    <row r="130" spans="2:16">
      <c r="B130" s="499">
        <v>2017</v>
      </c>
      <c r="C130" s="678">
        <f>HLOOKUP(B130,$E$15:$O$114,9,FALSE)</f>
        <v>8.0000000000000002E-3</v>
      </c>
      <c r="D130" s="679">
        <f t="shared" si="44"/>
        <v>9.9000000000000008E-3</v>
      </c>
      <c r="E130" s="680">
        <f t="shared" si="45"/>
        <v>2.2389000000000001</v>
      </c>
      <c r="F130" s="679">
        <f t="shared" si="46"/>
        <v>8.6999999999999994E-3</v>
      </c>
      <c r="G130" s="680">
        <f t="shared" si="54"/>
        <v>12.685700000000001</v>
      </c>
      <c r="H130" s="679">
        <f t="shared" si="47"/>
        <v>8.1700999999999997</v>
      </c>
      <c r="I130" s="680">
        <f t="shared" si="48"/>
        <v>0</v>
      </c>
      <c r="J130" s="680">
        <f t="shared" si="49"/>
        <v>0</v>
      </c>
      <c r="K130" s="680">
        <f t="shared" si="50"/>
        <v>0</v>
      </c>
      <c r="L130" s="680">
        <f t="shared" si="55"/>
        <v>0</v>
      </c>
      <c r="M130" s="680">
        <f t="shared" si="51"/>
        <v>0</v>
      </c>
      <c r="N130" s="680">
        <f t="shared" si="52"/>
        <v>0</v>
      </c>
      <c r="O130" s="680">
        <f t="shared" si="53"/>
        <v>0</v>
      </c>
      <c r="P130" s="680">
        <f t="shared" si="42"/>
        <v>0</v>
      </c>
    </row>
    <row r="131" spans="2:16" hidden="1">
      <c r="B131" s="499">
        <v>2018</v>
      </c>
      <c r="C131" s="678">
        <f t="shared" ref="C131:C133" si="56">HLOOKUP(B131,$E$15:$O$114,9,FALSE)</f>
        <v>4.5999999999999999E-3</v>
      </c>
      <c r="D131" s="679">
        <f t="shared" si="44"/>
        <v>1.01E-2</v>
      </c>
      <c r="E131" s="680">
        <f t="shared" si="45"/>
        <v>2.2642000000000002</v>
      </c>
      <c r="F131" s="679">
        <f t="shared" si="46"/>
        <v>8.8000000000000005E-3</v>
      </c>
      <c r="G131" s="680">
        <f t="shared" si="54"/>
        <v>12.8291</v>
      </c>
      <c r="H131" s="679">
        <f t="shared" si="47"/>
        <v>8.2624999999999993</v>
      </c>
      <c r="I131" s="680">
        <f t="shared" si="48"/>
        <v>0</v>
      </c>
      <c r="J131" s="680">
        <f t="shared" si="49"/>
        <v>0</v>
      </c>
      <c r="K131" s="680">
        <f t="shared" si="50"/>
        <v>0</v>
      </c>
      <c r="L131" s="680">
        <f t="shared" si="55"/>
        <v>0</v>
      </c>
      <c r="M131" s="680">
        <f t="shared" si="51"/>
        <v>0</v>
      </c>
      <c r="N131" s="680">
        <f t="shared" si="52"/>
        <v>0</v>
      </c>
      <c r="O131" s="680">
        <f t="shared" si="53"/>
        <v>0</v>
      </c>
      <c r="P131" s="680">
        <f t="shared" si="42"/>
        <v>0</v>
      </c>
    </row>
    <row r="132" spans="2:16" hidden="1">
      <c r="B132" s="499">
        <v>2019</v>
      </c>
      <c r="C132" s="678">
        <f t="shared" si="56"/>
        <v>0</v>
      </c>
      <c r="D132" s="679">
        <f t="shared" si="44"/>
        <v>0</v>
      </c>
      <c r="E132" s="680">
        <f t="shared" si="45"/>
        <v>0</v>
      </c>
      <c r="F132" s="679">
        <f t="shared" si="46"/>
        <v>0</v>
      </c>
      <c r="G132" s="680">
        <f t="shared" si="54"/>
        <v>0</v>
      </c>
      <c r="H132" s="679">
        <f t="shared" si="47"/>
        <v>0</v>
      </c>
      <c r="I132" s="680">
        <f t="shared" si="48"/>
        <v>0</v>
      </c>
      <c r="J132" s="680">
        <f t="shared" si="49"/>
        <v>0</v>
      </c>
      <c r="K132" s="680">
        <f t="shared" si="50"/>
        <v>0</v>
      </c>
      <c r="L132" s="680">
        <f t="shared" si="55"/>
        <v>0</v>
      </c>
      <c r="M132" s="680">
        <f t="shared" si="51"/>
        <v>0</v>
      </c>
      <c r="N132" s="680">
        <f t="shared" si="52"/>
        <v>0</v>
      </c>
      <c r="O132" s="680">
        <f t="shared" si="53"/>
        <v>0</v>
      </c>
      <c r="P132" s="680">
        <f t="shared" si="42"/>
        <v>0</v>
      </c>
    </row>
    <row r="133" spans="2:16" hidden="1">
      <c r="B133" s="500">
        <v>2020</v>
      </c>
      <c r="C133" s="681">
        <f t="shared" si="56"/>
        <v>0</v>
      </c>
      <c r="D133" s="682">
        <f t="shared" si="44"/>
        <v>0</v>
      </c>
      <c r="E133" s="683">
        <f t="shared" si="45"/>
        <v>0</v>
      </c>
      <c r="F133" s="682">
        <f t="shared" si="46"/>
        <v>0</v>
      </c>
      <c r="G133" s="683">
        <f>HLOOKUP(B133,$E$15:$O$114,37,FALSE)</f>
        <v>0</v>
      </c>
      <c r="H133" s="682">
        <f t="shared" si="47"/>
        <v>0</v>
      </c>
      <c r="I133" s="683">
        <f t="shared" si="48"/>
        <v>0</v>
      </c>
      <c r="J133" s="683">
        <f t="shared" si="49"/>
        <v>0</v>
      </c>
      <c r="K133" s="683">
        <f t="shared" si="50"/>
        <v>0</v>
      </c>
      <c r="L133" s="683">
        <f t="shared" si="55"/>
        <v>0</v>
      </c>
      <c r="M133" s="683">
        <f t="shared" si="51"/>
        <v>0</v>
      </c>
      <c r="N133" s="683">
        <f t="shared" si="52"/>
        <v>0</v>
      </c>
      <c r="O133" s="683">
        <f t="shared" si="53"/>
        <v>0</v>
      </c>
      <c r="P133" s="683">
        <f t="shared" si="42"/>
        <v>0</v>
      </c>
    </row>
    <row r="134" spans="2:16" ht="18.75" customHeight="1">
      <c r="B134" s="496" t="s">
        <v>630</v>
      </c>
      <c r="C134" s="594"/>
      <c r="D134" s="595"/>
      <c r="E134" s="596"/>
      <c r="F134" s="595"/>
      <c r="G134" s="595"/>
      <c r="H134" s="595"/>
      <c r="I134" s="595"/>
      <c r="J134" s="595"/>
      <c r="K134" s="595"/>
      <c r="L134" s="595"/>
      <c r="M134" s="595"/>
      <c r="N134" s="595"/>
      <c r="O134" s="595"/>
      <c r="P134" s="595"/>
    </row>
    <row r="136" spans="2:16">
      <c r="B136" s="588"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2" orientation="portrait"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16"/>
  <sheetViews>
    <sheetView zoomScale="90" zoomScaleNormal="90" workbookViewId="0">
      <selection activeCell="B19" sqref="B19"/>
    </sheetView>
  </sheetViews>
  <sheetFormatPr defaultColWidth="9.140625" defaultRowHeight="15"/>
  <cols>
    <col min="1" max="16384" width="9.140625" style="12"/>
  </cols>
  <sheetData>
    <row r="14" spans="2:24" ht="15.75">
      <c r="B14" s="584" t="s">
        <v>505</v>
      </c>
    </row>
    <row r="15" spans="2:24" ht="15.75">
      <c r="B15" s="584"/>
    </row>
    <row r="16" spans="2:24" s="664" customFormat="1" ht="28.5" customHeight="1">
      <c r="B16" s="820" t="s">
        <v>633</v>
      </c>
      <c r="C16" s="820"/>
      <c r="D16" s="820"/>
      <c r="E16" s="820"/>
      <c r="F16" s="820"/>
      <c r="G16" s="820"/>
      <c r="H16" s="820"/>
      <c r="I16" s="820"/>
      <c r="J16" s="820"/>
      <c r="K16" s="820"/>
      <c r="L16" s="820"/>
      <c r="M16" s="820"/>
      <c r="N16" s="820"/>
      <c r="O16" s="820"/>
      <c r="P16" s="820"/>
      <c r="Q16" s="820"/>
      <c r="R16" s="820"/>
      <c r="S16" s="820"/>
      <c r="T16" s="820"/>
      <c r="U16" s="820"/>
      <c r="V16" s="820"/>
      <c r="W16" s="820"/>
      <c r="X16" s="820"/>
    </row>
  </sheetData>
  <mergeCells count="1">
    <mergeCell ref="B16:X16"/>
  </mergeCells>
  <pageMargins left="0.7" right="0.7" top="0.75" bottom="0.75" header="0.3" footer="0.3"/>
  <pageSetup scale="55" orientation="landscape" verticalDpi="0"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Suzanne Presseault</cp:lastModifiedBy>
  <cp:lastPrinted>2018-09-21T18:10:28Z</cp:lastPrinted>
  <dcterms:created xsi:type="dcterms:W3CDTF">2012-03-05T18:56:04Z</dcterms:created>
  <dcterms:modified xsi:type="dcterms:W3CDTF">2018-09-21T18:12:17Z</dcterms:modified>
</cp:coreProperties>
</file>